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Wong/Documents/Kevin Stuff/Not Work/website/Website Files/Kevin Wong website/"/>
    </mc:Choice>
  </mc:AlternateContent>
  <xr:revisionPtr revIDLastSave="0" documentId="13_ncr:1_{7821875A-D0FD-0840-9271-F9AB1205C025}" xr6:coauthVersionLast="41" xr6:coauthVersionMax="41" xr10:uidLastSave="{00000000-0000-0000-0000-000000000000}"/>
  <bookViews>
    <workbookView xWindow="0" yWindow="460" windowWidth="25600" windowHeight="14140" activeTab="1" xr2:uid="{734C3E3B-8178-7843-8F66-38C0C9EA4948}"/>
  </bookViews>
  <sheets>
    <sheet name="Home" sheetId="21" r:id="rId1"/>
    <sheet name="Running" sheetId="1" r:id="rId2"/>
    <sheet name="Weekdays" sheetId="4" r:id="rId3"/>
    <sheet name="Weeks" sheetId="12" r:id="rId4"/>
    <sheet name="Months" sheetId="2" r:id="rId5"/>
    <sheet name="Years" sheetId="6" r:id="rId6"/>
    <sheet name="Locations" sheetId="8" r:id="rId7"/>
    <sheet name="Cumulatives" sheetId="11" r:id="rId8"/>
    <sheet name="Streaks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4" i="1" l="1"/>
  <c r="J394" i="1"/>
  <c r="P394" i="1"/>
  <c r="Q394" i="1"/>
  <c r="I393" i="1" l="1"/>
  <c r="J393" i="1"/>
  <c r="P393" i="1"/>
  <c r="Q393" i="1"/>
  <c r="I391" i="1" l="1"/>
  <c r="J391" i="1"/>
  <c r="P391" i="1"/>
  <c r="Q391" i="1"/>
  <c r="I392" i="1"/>
  <c r="J392" i="1"/>
  <c r="P392" i="1"/>
  <c r="Q392" i="1"/>
  <c r="P389" i="1"/>
  <c r="Q389" i="1"/>
  <c r="J390" i="1"/>
  <c r="I390" i="1"/>
  <c r="Q388" i="1" l="1"/>
  <c r="P388" i="1"/>
  <c r="J388" i="1"/>
  <c r="I388" i="1"/>
  <c r="Q387" i="1" l="1"/>
  <c r="P387" i="1"/>
  <c r="J387" i="1"/>
  <c r="I387" i="1"/>
  <c r="Q386" i="1" l="1"/>
  <c r="P386" i="1"/>
  <c r="J386" i="1"/>
  <c r="I386" i="1"/>
  <c r="Q385" i="1" l="1"/>
  <c r="P385" i="1"/>
  <c r="J385" i="1"/>
  <c r="I385" i="1"/>
  <c r="Q384" i="1" l="1"/>
  <c r="P384" i="1"/>
  <c r="J384" i="1"/>
  <c r="I384" i="1"/>
  <c r="Q383" i="1" l="1"/>
  <c r="P383" i="1"/>
  <c r="J383" i="1"/>
  <c r="I383" i="1"/>
  <c r="Q382" i="1" l="1"/>
  <c r="P382" i="1"/>
  <c r="J382" i="1"/>
  <c r="I382" i="1"/>
  <c r="Q381" i="1"/>
  <c r="P381" i="1"/>
  <c r="J381" i="1"/>
  <c r="I381" i="1"/>
  <c r="Q380" i="1" l="1"/>
  <c r="P380" i="1"/>
  <c r="J380" i="1"/>
  <c r="I380" i="1"/>
  <c r="Q379" i="1" l="1"/>
  <c r="P379" i="1"/>
  <c r="J379" i="1"/>
  <c r="I379" i="1"/>
  <c r="Q378" i="1" l="1"/>
  <c r="P378" i="1"/>
  <c r="J378" i="1"/>
  <c r="I378" i="1"/>
  <c r="I457" i="11" l="1"/>
  <c r="J457" i="11"/>
  <c r="K457" i="11"/>
  <c r="I458" i="11"/>
  <c r="J458" i="11"/>
  <c r="K458" i="11"/>
  <c r="I378" i="11"/>
  <c r="J378" i="11"/>
  <c r="K378" i="11"/>
  <c r="I379" i="11"/>
  <c r="J379" i="11"/>
  <c r="K379" i="11"/>
  <c r="I380" i="11"/>
  <c r="J380" i="11"/>
  <c r="K380" i="11"/>
  <c r="I381" i="11"/>
  <c r="J381" i="11"/>
  <c r="K381" i="11"/>
  <c r="I382" i="11"/>
  <c r="J382" i="11"/>
  <c r="K382" i="11"/>
  <c r="I383" i="11"/>
  <c r="J383" i="11"/>
  <c r="K383" i="11"/>
  <c r="I384" i="11"/>
  <c r="J384" i="11"/>
  <c r="K384" i="11"/>
  <c r="I385" i="11"/>
  <c r="J385" i="11"/>
  <c r="K385" i="11"/>
  <c r="I386" i="11"/>
  <c r="J386" i="11"/>
  <c r="K386" i="11"/>
  <c r="I387" i="11"/>
  <c r="J387" i="11"/>
  <c r="K387" i="11"/>
  <c r="I388" i="11"/>
  <c r="J388" i="11"/>
  <c r="K388" i="11"/>
  <c r="I389" i="11"/>
  <c r="J389" i="11"/>
  <c r="K389" i="11"/>
  <c r="I390" i="11"/>
  <c r="J390" i="11"/>
  <c r="K390" i="11"/>
  <c r="I391" i="11"/>
  <c r="J391" i="11"/>
  <c r="K391" i="11"/>
  <c r="I392" i="11"/>
  <c r="J392" i="11"/>
  <c r="K392" i="11"/>
  <c r="I393" i="11"/>
  <c r="J393" i="11"/>
  <c r="K393" i="11"/>
  <c r="I394" i="11"/>
  <c r="J394" i="11"/>
  <c r="K394" i="11"/>
  <c r="I395" i="11"/>
  <c r="J395" i="11"/>
  <c r="K395" i="11"/>
  <c r="I396" i="11"/>
  <c r="J396" i="11"/>
  <c r="K396" i="11"/>
  <c r="I397" i="11"/>
  <c r="J397" i="11"/>
  <c r="K397" i="11"/>
  <c r="I398" i="11"/>
  <c r="J398" i="11"/>
  <c r="K398" i="11"/>
  <c r="I399" i="11"/>
  <c r="J399" i="11"/>
  <c r="K399" i="11"/>
  <c r="I400" i="11"/>
  <c r="J400" i="11"/>
  <c r="K400" i="11"/>
  <c r="I401" i="11"/>
  <c r="J401" i="11"/>
  <c r="K401" i="11"/>
  <c r="I402" i="11"/>
  <c r="J402" i="11"/>
  <c r="K402" i="11"/>
  <c r="I403" i="11"/>
  <c r="J403" i="11"/>
  <c r="K403" i="11"/>
  <c r="I404" i="11"/>
  <c r="J404" i="11"/>
  <c r="K404" i="11"/>
  <c r="I405" i="11"/>
  <c r="J405" i="11"/>
  <c r="K405" i="11"/>
  <c r="I406" i="11"/>
  <c r="J406" i="11"/>
  <c r="K406" i="11"/>
  <c r="I407" i="11"/>
  <c r="J407" i="11"/>
  <c r="K407" i="11"/>
  <c r="I408" i="11"/>
  <c r="J408" i="11"/>
  <c r="K408" i="11"/>
  <c r="I409" i="11"/>
  <c r="J409" i="11"/>
  <c r="K409" i="11"/>
  <c r="I410" i="11"/>
  <c r="J410" i="11"/>
  <c r="K410" i="11"/>
  <c r="I411" i="11"/>
  <c r="J411" i="11"/>
  <c r="K411" i="11"/>
  <c r="I412" i="11"/>
  <c r="J412" i="11"/>
  <c r="K412" i="11"/>
  <c r="I413" i="11"/>
  <c r="J413" i="11"/>
  <c r="K413" i="11"/>
  <c r="I414" i="11"/>
  <c r="J414" i="11"/>
  <c r="K414" i="11"/>
  <c r="I415" i="11"/>
  <c r="J415" i="11"/>
  <c r="K415" i="11"/>
  <c r="I416" i="11"/>
  <c r="J416" i="11"/>
  <c r="K416" i="11"/>
  <c r="I417" i="11"/>
  <c r="J417" i="11"/>
  <c r="K417" i="11"/>
  <c r="I418" i="11"/>
  <c r="J418" i="11"/>
  <c r="K418" i="11"/>
  <c r="I419" i="11"/>
  <c r="J419" i="11"/>
  <c r="K419" i="11"/>
  <c r="I420" i="11"/>
  <c r="J420" i="11"/>
  <c r="K420" i="11"/>
  <c r="I421" i="11"/>
  <c r="J421" i="11"/>
  <c r="K421" i="11"/>
  <c r="I422" i="11"/>
  <c r="J422" i="11"/>
  <c r="K422" i="11"/>
  <c r="I423" i="11"/>
  <c r="J423" i="11"/>
  <c r="K423" i="11"/>
  <c r="I424" i="11"/>
  <c r="J424" i="11"/>
  <c r="K424" i="11"/>
  <c r="I425" i="11"/>
  <c r="J425" i="11"/>
  <c r="K425" i="11"/>
  <c r="I426" i="11"/>
  <c r="J426" i="11"/>
  <c r="K426" i="11"/>
  <c r="I427" i="11"/>
  <c r="J427" i="11"/>
  <c r="K427" i="11"/>
  <c r="I428" i="11"/>
  <c r="J428" i="11"/>
  <c r="K428" i="11"/>
  <c r="I429" i="11"/>
  <c r="J429" i="11"/>
  <c r="K429" i="11"/>
  <c r="I430" i="11"/>
  <c r="J430" i="11"/>
  <c r="K430" i="11"/>
  <c r="I431" i="11"/>
  <c r="J431" i="11"/>
  <c r="K431" i="11"/>
  <c r="I432" i="11"/>
  <c r="J432" i="11"/>
  <c r="K432" i="11"/>
  <c r="I433" i="11"/>
  <c r="J433" i="11"/>
  <c r="K433" i="11"/>
  <c r="I434" i="11"/>
  <c r="J434" i="11"/>
  <c r="K434" i="11"/>
  <c r="I435" i="11"/>
  <c r="J435" i="11"/>
  <c r="K435" i="11"/>
  <c r="I436" i="11"/>
  <c r="J436" i="11"/>
  <c r="K436" i="11"/>
  <c r="I437" i="11"/>
  <c r="J437" i="11"/>
  <c r="K437" i="11"/>
  <c r="I438" i="11"/>
  <c r="J438" i="11"/>
  <c r="K438" i="11"/>
  <c r="I439" i="11"/>
  <c r="J439" i="11"/>
  <c r="K439" i="11"/>
  <c r="I440" i="11"/>
  <c r="J440" i="11"/>
  <c r="K440" i="11"/>
  <c r="I441" i="11"/>
  <c r="J441" i="11"/>
  <c r="K441" i="11"/>
  <c r="I442" i="11"/>
  <c r="J442" i="11"/>
  <c r="K442" i="11"/>
  <c r="I443" i="11"/>
  <c r="J443" i="11"/>
  <c r="K443" i="11"/>
  <c r="I444" i="11"/>
  <c r="J444" i="11"/>
  <c r="K444" i="11"/>
  <c r="I445" i="11"/>
  <c r="J445" i="11"/>
  <c r="K445" i="11"/>
  <c r="I446" i="11"/>
  <c r="J446" i="11"/>
  <c r="K446" i="11"/>
  <c r="I447" i="11"/>
  <c r="J447" i="11"/>
  <c r="K447" i="11"/>
  <c r="I448" i="11"/>
  <c r="J448" i="11"/>
  <c r="K448" i="11"/>
  <c r="I449" i="11"/>
  <c r="J449" i="11"/>
  <c r="K449" i="11"/>
  <c r="I450" i="11"/>
  <c r="J450" i="11"/>
  <c r="K450" i="11"/>
  <c r="I451" i="11"/>
  <c r="J451" i="11"/>
  <c r="K451" i="11"/>
  <c r="I452" i="11"/>
  <c r="J452" i="11"/>
  <c r="K452" i="11"/>
  <c r="I453" i="11"/>
  <c r="J453" i="11"/>
  <c r="K453" i="11"/>
  <c r="I454" i="11"/>
  <c r="J454" i="11"/>
  <c r="K454" i="11"/>
  <c r="I455" i="11"/>
  <c r="J455" i="11"/>
  <c r="K455" i="11"/>
  <c r="I456" i="11"/>
  <c r="J456" i="11"/>
  <c r="K456" i="11"/>
  <c r="I359" i="11"/>
  <c r="J359" i="11"/>
  <c r="K359" i="11"/>
  <c r="I360" i="11"/>
  <c r="J360" i="11"/>
  <c r="K360" i="11"/>
  <c r="I361" i="11"/>
  <c r="J361" i="11"/>
  <c r="K361" i="11"/>
  <c r="I362" i="11"/>
  <c r="J362" i="11"/>
  <c r="K362" i="11"/>
  <c r="I363" i="11"/>
  <c r="J363" i="11"/>
  <c r="K363" i="11"/>
  <c r="I364" i="11"/>
  <c r="J364" i="11"/>
  <c r="K364" i="11"/>
  <c r="I365" i="11"/>
  <c r="J365" i="11"/>
  <c r="K365" i="11"/>
  <c r="I366" i="11"/>
  <c r="J366" i="11"/>
  <c r="K366" i="11"/>
  <c r="I367" i="11"/>
  <c r="J367" i="11"/>
  <c r="K367" i="11"/>
  <c r="I368" i="11"/>
  <c r="J368" i="11"/>
  <c r="K368" i="11"/>
  <c r="I369" i="11"/>
  <c r="J369" i="11"/>
  <c r="K369" i="11"/>
  <c r="I370" i="11"/>
  <c r="J370" i="11"/>
  <c r="K370" i="11"/>
  <c r="I371" i="11"/>
  <c r="J371" i="11"/>
  <c r="K371" i="11"/>
  <c r="I372" i="11"/>
  <c r="J372" i="11"/>
  <c r="K372" i="11"/>
  <c r="I373" i="11"/>
  <c r="J373" i="11"/>
  <c r="K373" i="11"/>
  <c r="I374" i="11"/>
  <c r="J374" i="11"/>
  <c r="K374" i="11"/>
  <c r="I375" i="11"/>
  <c r="J375" i="11"/>
  <c r="K375" i="11"/>
  <c r="I376" i="11"/>
  <c r="J376" i="11"/>
  <c r="K376" i="11"/>
  <c r="I377" i="11"/>
  <c r="J377" i="11"/>
  <c r="K377" i="11"/>
  <c r="Q377" i="1"/>
  <c r="P377" i="1"/>
  <c r="J377" i="1"/>
  <c r="I377" i="1"/>
  <c r="I376" i="1" l="1"/>
  <c r="J376" i="1"/>
  <c r="P376" i="1"/>
  <c r="Q376" i="1"/>
  <c r="Q375" i="1"/>
  <c r="P375" i="1"/>
  <c r="J375" i="1"/>
  <c r="I375" i="1"/>
  <c r="I374" i="1" l="1"/>
  <c r="J374" i="1"/>
  <c r="P374" i="1"/>
  <c r="Q374" i="1"/>
  <c r="Q373" i="1" l="1"/>
  <c r="P373" i="1"/>
  <c r="J373" i="1"/>
  <c r="I373" i="1"/>
  <c r="Q372" i="1" l="1"/>
  <c r="P372" i="1"/>
  <c r="J372" i="1"/>
  <c r="I372" i="1"/>
  <c r="I371" i="1"/>
  <c r="J371" i="1"/>
  <c r="P371" i="1"/>
  <c r="Q371" i="1"/>
  <c r="Q370" i="1" l="1"/>
  <c r="P370" i="1"/>
  <c r="J370" i="1"/>
  <c r="I370" i="1"/>
  <c r="I369" i="1" l="1"/>
  <c r="J369" i="1"/>
  <c r="P369" i="1"/>
  <c r="Q369" i="1"/>
  <c r="B3" i="21"/>
  <c r="B13" i="21"/>
  <c r="Q368" i="1" l="1"/>
  <c r="P368" i="1"/>
  <c r="J368" i="1"/>
  <c r="I368" i="1"/>
  <c r="I367" i="1"/>
  <c r="J367" i="1"/>
  <c r="P367" i="1"/>
  <c r="Q367" i="1"/>
  <c r="Q365" i="1" l="1"/>
  <c r="P365" i="1"/>
  <c r="J365" i="1"/>
  <c r="I365" i="1"/>
  <c r="Q366" i="1"/>
  <c r="P366" i="1"/>
  <c r="J366" i="1"/>
  <c r="I366" i="1"/>
  <c r="I364" i="1" l="1"/>
  <c r="J364" i="1"/>
  <c r="P364" i="1"/>
  <c r="Q364" i="1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Q363" i="1"/>
  <c r="P363" i="1"/>
  <c r="J363" i="1"/>
  <c r="I363" i="1"/>
  <c r="Y6" i="2" l="1"/>
  <c r="L459" i="11"/>
  <c r="M459" i="11"/>
  <c r="N459" i="11"/>
  <c r="O459" i="11"/>
  <c r="P459" i="11"/>
  <c r="L460" i="11"/>
  <c r="M460" i="11"/>
  <c r="N460" i="11"/>
  <c r="O460" i="11"/>
  <c r="P460" i="11"/>
  <c r="L461" i="11"/>
  <c r="M461" i="11"/>
  <c r="N461" i="11"/>
  <c r="O461" i="11"/>
  <c r="P461" i="11"/>
  <c r="L462" i="11"/>
  <c r="M462" i="11"/>
  <c r="N462" i="11"/>
  <c r="O462" i="11"/>
  <c r="P462" i="11"/>
  <c r="L463" i="11"/>
  <c r="M463" i="11"/>
  <c r="N463" i="11"/>
  <c r="O463" i="11"/>
  <c r="P463" i="11"/>
  <c r="L464" i="11"/>
  <c r="M464" i="11"/>
  <c r="N464" i="11"/>
  <c r="O464" i="11"/>
  <c r="P464" i="11"/>
  <c r="L465" i="11"/>
  <c r="M465" i="11"/>
  <c r="N465" i="11"/>
  <c r="O465" i="11"/>
  <c r="P465" i="11"/>
  <c r="L466" i="11"/>
  <c r="M466" i="11"/>
  <c r="N466" i="11"/>
  <c r="O466" i="11"/>
  <c r="P466" i="11"/>
  <c r="L467" i="11"/>
  <c r="M467" i="11"/>
  <c r="N467" i="11"/>
  <c r="O467" i="11"/>
  <c r="P467" i="11"/>
  <c r="L468" i="11"/>
  <c r="M468" i="11"/>
  <c r="N468" i="11"/>
  <c r="O468" i="11"/>
  <c r="P468" i="11"/>
  <c r="L469" i="11"/>
  <c r="M469" i="11"/>
  <c r="N469" i="11"/>
  <c r="O469" i="11"/>
  <c r="P469" i="11"/>
  <c r="L470" i="11"/>
  <c r="M470" i="11"/>
  <c r="N470" i="11"/>
  <c r="O470" i="11"/>
  <c r="P470" i="11"/>
  <c r="L471" i="11"/>
  <c r="M471" i="11"/>
  <c r="N471" i="11"/>
  <c r="O471" i="11"/>
  <c r="P471" i="11"/>
  <c r="L472" i="11"/>
  <c r="M472" i="11"/>
  <c r="N472" i="11"/>
  <c r="O472" i="11"/>
  <c r="P472" i="11"/>
  <c r="L473" i="11"/>
  <c r="M473" i="11"/>
  <c r="N473" i="11"/>
  <c r="O473" i="11"/>
  <c r="P473" i="11"/>
  <c r="L474" i="11"/>
  <c r="M474" i="11"/>
  <c r="N474" i="11"/>
  <c r="O474" i="11"/>
  <c r="P474" i="11"/>
  <c r="L475" i="11"/>
  <c r="M475" i="11"/>
  <c r="N475" i="11"/>
  <c r="O475" i="11"/>
  <c r="P475" i="11"/>
  <c r="L476" i="11"/>
  <c r="M476" i="11"/>
  <c r="N476" i="11"/>
  <c r="O476" i="11"/>
  <c r="P476" i="11"/>
  <c r="L477" i="11"/>
  <c r="M477" i="11"/>
  <c r="N477" i="11"/>
  <c r="O477" i="11"/>
  <c r="P477" i="11"/>
  <c r="L478" i="11"/>
  <c r="M478" i="11"/>
  <c r="N478" i="11"/>
  <c r="O478" i="11"/>
  <c r="P478" i="11"/>
  <c r="L479" i="11"/>
  <c r="M479" i="11"/>
  <c r="N479" i="11"/>
  <c r="O479" i="11"/>
  <c r="P479" i="11"/>
  <c r="L480" i="11"/>
  <c r="M480" i="11"/>
  <c r="N480" i="11"/>
  <c r="O480" i="11"/>
  <c r="P480" i="11"/>
  <c r="L481" i="11"/>
  <c r="M481" i="11"/>
  <c r="N481" i="11"/>
  <c r="O481" i="11"/>
  <c r="P481" i="11"/>
  <c r="L482" i="11"/>
  <c r="M482" i="11"/>
  <c r="N482" i="11"/>
  <c r="O482" i="11"/>
  <c r="P482" i="11"/>
  <c r="L483" i="11"/>
  <c r="M483" i="11"/>
  <c r="N483" i="11"/>
  <c r="O483" i="11"/>
  <c r="P483" i="11"/>
  <c r="L484" i="11"/>
  <c r="M484" i="11"/>
  <c r="N484" i="11"/>
  <c r="O484" i="11"/>
  <c r="P484" i="11"/>
  <c r="L485" i="11"/>
  <c r="M485" i="11"/>
  <c r="N485" i="11"/>
  <c r="O485" i="11"/>
  <c r="P485" i="11"/>
  <c r="L486" i="11"/>
  <c r="M486" i="11"/>
  <c r="N486" i="11"/>
  <c r="O486" i="11"/>
  <c r="P486" i="11"/>
  <c r="L487" i="11"/>
  <c r="M487" i="11"/>
  <c r="N487" i="11"/>
  <c r="O487" i="11"/>
  <c r="P487" i="11"/>
  <c r="L488" i="11"/>
  <c r="M488" i="11"/>
  <c r="N488" i="11"/>
  <c r="O488" i="11"/>
  <c r="P488" i="11"/>
  <c r="L489" i="11"/>
  <c r="M489" i="11"/>
  <c r="N489" i="11"/>
  <c r="O489" i="11"/>
  <c r="P489" i="11"/>
  <c r="L490" i="11"/>
  <c r="M490" i="11"/>
  <c r="N490" i="11"/>
  <c r="O490" i="11"/>
  <c r="P490" i="11"/>
  <c r="L491" i="11"/>
  <c r="M491" i="11"/>
  <c r="N491" i="11"/>
  <c r="O491" i="11"/>
  <c r="P491" i="11"/>
  <c r="L492" i="11"/>
  <c r="M492" i="11"/>
  <c r="N492" i="11"/>
  <c r="O492" i="11"/>
  <c r="P492" i="11"/>
  <c r="L493" i="11"/>
  <c r="M493" i="11"/>
  <c r="N493" i="11"/>
  <c r="O493" i="11"/>
  <c r="P493" i="11"/>
  <c r="L494" i="11"/>
  <c r="M494" i="11"/>
  <c r="N494" i="11"/>
  <c r="O494" i="11"/>
  <c r="P494" i="11"/>
  <c r="L495" i="11"/>
  <c r="M495" i="11"/>
  <c r="N495" i="11"/>
  <c r="O495" i="11"/>
  <c r="P495" i="11"/>
  <c r="L496" i="11"/>
  <c r="M496" i="11"/>
  <c r="N496" i="11"/>
  <c r="O496" i="11"/>
  <c r="P496" i="11"/>
  <c r="L497" i="11"/>
  <c r="M497" i="11"/>
  <c r="N497" i="11"/>
  <c r="O497" i="11"/>
  <c r="P497" i="11"/>
  <c r="L498" i="11"/>
  <c r="M498" i="11"/>
  <c r="N498" i="11"/>
  <c r="O498" i="11"/>
  <c r="P498" i="11"/>
  <c r="L499" i="11"/>
  <c r="M499" i="11"/>
  <c r="N499" i="11"/>
  <c r="O499" i="11"/>
  <c r="P499" i="11"/>
  <c r="L500" i="11"/>
  <c r="M500" i="11"/>
  <c r="N500" i="11"/>
  <c r="O500" i="11"/>
  <c r="P500" i="11"/>
  <c r="L501" i="11"/>
  <c r="M501" i="11"/>
  <c r="N501" i="11"/>
  <c r="O501" i="11"/>
  <c r="P501" i="11"/>
  <c r="L502" i="11"/>
  <c r="M502" i="11"/>
  <c r="N502" i="11"/>
  <c r="O502" i="11"/>
  <c r="P502" i="11"/>
  <c r="L503" i="11"/>
  <c r="M503" i="11"/>
  <c r="N503" i="11"/>
  <c r="O503" i="11"/>
  <c r="P503" i="11"/>
  <c r="L504" i="11"/>
  <c r="M504" i="11"/>
  <c r="N504" i="11"/>
  <c r="O504" i="11"/>
  <c r="P504" i="11"/>
  <c r="L505" i="11"/>
  <c r="M505" i="11"/>
  <c r="N505" i="11"/>
  <c r="O505" i="11"/>
  <c r="P505" i="11"/>
  <c r="L506" i="11"/>
  <c r="M506" i="11"/>
  <c r="N506" i="11"/>
  <c r="O506" i="11"/>
  <c r="P506" i="11"/>
  <c r="L507" i="11"/>
  <c r="M507" i="11"/>
  <c r="N507" i="11"/>
  <c r="O507" i="11"/>
  <c r="P507" i="11"/>
  <c r="L508" i="11"/>
  <c r="M508" i="11"/>
  <c r="N508" i="11"/>
  <c r="O508" i="11"/>
  <c r="P508" i="11"/>
  <c r="L509" i="11"/>
  <c r="M509" i="11"/>
  <c r="N509" i="11"/>
  <c r="O509" i="11"/>
  <c r="P509" i="11"/>
  <c r="L510" i="11"/>
  <c r="M510" i="11"/>
  <c r="N510" i="11"/>
  <c r="O510" i="11"/>
  <c r="P510" i="11"/>
  <c r="L511" i="11"/>
  <c r="M511" i="11"/>
  <c r="N511" i="11"/>
  <c r="O511" i="11"/>
  <c r="P511" i="11"/>
  <c r="L512" i="11"/>
  <c r="M512" i="11"/>
  <c r="N512" i="11"/>
  <c r="O512" i="11"/>
  <c r="P512" i="11"/>
  <c r="L513" i="11"/>
  <c r="M513" i="11"/>
  <c r="N513" i="11"/>
  <c r="O513" i="11"/>
  <c r="P513" i="11"/>
  <c r="L514" i="11"/>
  <c r="M514" i="11"/>
  <c r="N514" i="11"/>
  <c r="O514" i="11"/>
  <c r="P514" i="11"/>
  <c r="L515" i="11"/>
  <c r="M515" i="11"/>
  <c r="N515" i="11"/>
  <c r="O515" i="11"/>
  <c r="P515" i="11"/>
  <c r="L516" i="11"/>
  <c r="M516" i="11"/>
  <c r="N516" i="11"/>
  <c r="O516" i="11"/>
  <c r="P516" i="11"/>
  <c r="L517" i="11"/>
  <c r="M517" i="11"/>
  <c r="N517" i="11"/>
  <c r="O517" i="11"/>
  <c r="P517" i="11"/>
  <c r="L518" i="11"/>
  <c r="M518" i="11"/>
  <c r="N518" i="11"/>
  <c r="O518" i="11"/>
  <c r="P518" i="11"/>
  <c r="L519" i="11"/>
  <c r="M519" i="11"/>
  <c r="N519" i="11"/>
  <c r="O519" i="11"/>
  <c r="P519" i="11"/>
  <c r="L520" i="11"/>
  <c r="M520" i="11"/>
  <c r="N520" i="11"/>
  <c r="O520" i="11"/>
  <c r="P520" i="11"/>
  <c r="L521" i="11"/>
  <c r="M521" i="11"/>
  <c r="N521" i="11"/>
  <c r="O521" i="11"/>
  <c r="P521" i="11"/>
  <c r="L522" i="11"/>
  <c r="M522" i="11"/>
  <c r="N522" i="11"/>
  <c r="O522" i="11"/>
  <c r="P522" i="11"/>
  <c r="L523" i="11"/>
  <c r="M523" i="11"/>
  <c r="N523" i="11"/>
  <c r="O523" i="11"/>
  <c r="P523" i="11"/>
  <c r="L524" i="11"/>
  <c r="M524" i="11"/>
  <c r="N524" i="11"/>
  <c r="O524" i="11"/>
  <c r="P524" i="11"/>
  <c r="L525" i="11"/>
  <c r="M525" i="11"/>
  <c r="N525" i="11"/>
  <c r="O525" i="11"/>
  <c r="P525" i="11"/>
  <c r="L526" i="11"/>
  <c r="M526" i="11"/>
  <c r="N526" i="11"/>
  <c r="O526" i="11"/>
  <c r="P526" i="11"/>
  <c r="L527" i="11"/>
  <c r="M527" i="11"/>
  <c r="N527" i="11"/>
  <c r="O527" i="11"/>
  <c r="P527" i="11"/>
  <c r="L528" i="11"/>
  <c r="M528" i="11"/>
  <c r="N528" i="11"/>
  <c r="O528" i="11"/>
  <c r="P528" i="11"/>
  <c r="L529" i="11"/>
  <c r="M529" i="11"/>
  <c r="N529" i="11"/>
  <c r="O529" i="11"/>
  <c r="P529" i="11"/>
  <c r="L530" i="11"/>
  <c r="M530" i="11"/>
  <c r="N530" i="11"/>
  <c r="O530" i="11"/>
  <c r="P530" i="11"/>
  <c r="L531" i="11"/>
  <c r="M531" i="11"/>
  <c r="N531" i="11"/>
  <c r="O531" i="11"/>
  <c r="P531" i="11"/>
  <c r="L532" i="11"/>
  <c r="M532" i="11"/>
  <c r="N532" i="11"/>
  <c r="O532" i="11"/>
  <c r="P532" i="11"/>
  <c r="L533" i="11"/>
  <c r="M533" i="11"/>
  <c r="N533" i="11"/>
  <c r="O533" i="11"/>
  <c r="P533" i="11"/>
  <c r="L534" i="11"/>
  <c r="M534" i="11"/>
  <c r="N534" i="11"/>
  <c r="O534" i="11"/>
  <c r="P534" i="11"/>
  <c r="L535" i="11"/>
  <c r="M535" i="11"/>
  <c r="N535" i="11"/>
  <c r="O535" i="11"/>
  <c r="P535" i="11"/>
  <c r="L536" i="11"/>
  <c r="M536" i="11"/>
  <c r="N536" i="11"/>
  <c r="O536" i="11"/>
  <c r="P536" i="11"/>
  <c r="L537" i="11"/>
  <c r="M537" i="11"/>
  <c r="N537" i="11"/>
  <c r="O537" i="11"/>
  <c r="P537" i="11"/>
  <c r="L538" i="11"/>
  <c r="M538" i="11"/>
  <c r="N538" i="11"/>
  <c r="O538" i="11"/>
  <c r="P538" i="11"/>
  <c r="L539" i="11"/>
  <c r="M539" i="11"/>
  <c r="N539" i="11"/>
  <c r="O539" i="11"/>
  <c r="P539" i="11"/>
  <c r="L540" i="11"/>
  <c r="M540" i="11"/>
  <c r="N540" i="11"/>
  <c r="O540" i="11"/>
  <c r="P540" i="11"/>
  <c r="L541" i="11"/>
  <c r="M541" i="11"/>
  <c r="N541" i="11"/>
  <c r="O541" i="11"/>
  <c r="P541" i="11"/>
  <c r="L542" i="11"/>
  <c r="M542" i="11"/>
  <c r="N542" i="11"/>
  <c r="O542" i="11"/>
  <c r="P542" i="11"/>
  <c r="L543" i="11"/>
  <c r="M543" i="11"/>
  <c r="N543" i="11"/>
  <c r="O543" i="11"/>
  <c r="P543" i="11"/>
  <c r="L544" i="11"/>
  <c r="M544" i="11"/>
  <c r="N544" i="11"/>
  <c r="O544" i="11"/>
  <c r="P544" i="11"/>
  <c r="L545" i="11"/>
  <c r="M545" i="11"/>
  <c r="N545" i="11"/>
  <c r="O545" i="11"/>
  <c r="P545" i="11"/>
  <c r="L546" i="11"/>
  <c r="M546" i="11"/>
  <c r="N546" i="11"/>
  <c r="O546" i="11"/>
  <c r="P546" i="11"/>
  <c r="L547" i="11"/>
  <c r="M547" i="11"/>
  <c r="N547" i="11"/>
  <c r="O547" i="11"/>
  <c r="P547" i="11"/>
  <c r="L548" i="11"/>
  <c r="M548" i="11"/>
  <c r="N548" i="11"/>
  <c r="O548" i="11"/>
  <c r="P548" i="11"/>
  <c r="L549" i="11"/>
  <c r="M549" i="11"/>
  <c r="N549" i="11"/>
  <c r="O549" i="11"/>
  <c r="P549" i="11"/>
  <c r="L550" i="11"/>
  <c r="M550" i="11"/>
  <c r="N550" i="11"/>
  <c r="O550" i="11"/>
  <c r="P550" i="11"/>
  <c r="L551" i="11"/>
  <c r="M551" i="11"/>
  <c r="N551" i="11"/>
  <c r="O551" i="11"/>
  <c r="P551" i="11"/>
  <c r="L552" i="11"/>
  <c r="M552" i="11"/>
  <c r="N552" i="11"/>
  <c r="O552" i="11"/>
  <c r="P552" i="11"/>
  <c r="L553" i="11"/>
  <c r="M553" i="11"/>
  <c r="N553" i="11"/>
  <c r="O553" i="11"/>
  <c r="P553" i="11"/>
  <c r="L554" i="11"/>
  <c r="M554" i="11"/>
  <c r="N554" i="11"/>
  <c r="O554" i="11"/>
  <c r="P554" i="11"/>
  <c r="L555" i="11"/>
  <c r="M555" i="11"/>
  <c r="N555" i="11"/>
  <c r="O555" i="11"/>
  <c r="P555" i="11"/>
  <c r="L556" i="11"/>
  <c r="M556" i="11"/>
  <c r="N556" i="11"/>
  <c r="O556" i="11"/>
  <c r="P556" i="11"/>
  <c r="L557" i="11"/>
  <c r="M557" i="11"/>
  <c r="N557" i="11"/>
  <c r="O557" i="11"/>
  <c r="P557" i="11"/>
  <c r="L558" i="11"/>
  <c r="M558" i="11"/>
  <c r="N558" i="11"/>
  <c r="O558" i="11"/>
  <c r="P558" i="11"/>
  <c r="L559" i="11"/>
  <c r="M559" i="11"/>
  <c r="N559" i="11"/>
  <c r="O559" i="11"/>
  <c r="P559" i="11"/>
  <c r="L560" i="11"/>
  <c r="M560" i="11"/>
  <c r="N560" i="11"/>
  <c r="O560" i="11"/>
  <c r="P560" i="11"/>
  <c r="L561" i="11"/>
  <c r="M561" i="11"/>
  <c r="N561" i="11"/>
  <c r="O561" i="11"/>
  <c r="P561" i="11"/>
  <c r="L562" i="11"/>
  <c r="M562" i="11"/>
  <c r="N562" i="11"/>
  <c r="O562" i="11"/>
  <c r="P562" i="11"/>
  <c r="L563" i="11"/>
  <c r="M563" i="11"/>
  <c r="N563" i="11"/>
  <c r="O563" i="11"/>
  <c r="P563" i="11"/>
  <c r="L564" i="11"/>
  <c r="M564" i="11"/>
  <c r="N564" i="11"/>
  <c r="O564" i="11"/>
  <c r="P564" i="11"/>
  <c r="L565" i="11"/>
  <c r="M565" i="11"/>
  <c r="N565" i="11"/>
  <c r="O565" i="11"/>
  <c r="P565" i="11"/>
  <c r="L566" i="11"/>
  <c r="M566" i="11"/>
  <c r="N566" i="11"/>
  <c r="O566" i="11"/>
  <c r="P566" i="11"/>
  <c r="L567" i="11"/>
  <c r="M567" i="11"/>
  <c r="N567" i="11"/>
  <c r="O567" i="11"/>
  <c r="P567" i="11"/>
  <c r="L568" i="11"/>
  <c r="M568" i="11"/>
  <c r="N568" i="11"/>
  <c r="O568" i="11"/>
  <c r="P568" i="11"/>
  <c r="L569" i="11"/>
  <c r="M569" i="11"/>
  <c r="N569" i="11"/>
  <c r="O569" i="11"/>
  <c r="P569" i="11"/>
  <c r="L570" i="11"/>
  <c r="M570" i="11"/>
  <c r="N570" i="11"/>
  <c r="O570" i="11"/>
  <c r="P570" i="11"/>
  <c r="L571" i="11"/>
  <c r="M571" i="11"/>
  <c r="N571" i="11"/>
  <c r="O571" i="11"/>
  <c r="P571" i="11"/>
  <c r="L572" i="11"/>
  <c r="M572" i="11"/>
  <c r="N572" i="11"/>
  <c r="O572" i="11"/>
  <c r="P572" i="11"/>
  <c r="L573" i="11"/>
  <c r="M573" i="11"/>
  <c r="N573" i="11"/>
  <c r="O573" i="11"/>
  <c r="P573" i="11"/>
  <c r="L574" i="11"/>
  <c r="M574" i="11"/>
  <c r="N574" i="11"/>
  <c r="O574" i="11"/>
  <c r="P574" i="11"/>
  <c r="L575" i="11"/>
  <c r="M575" i="11"/>
  <c r="N575" i="11"/>
  <c r="O575" i="11"/>
  <c r="P575" i="11"/>
  <c r="L576" i="11"/>
  <c r="M576" i="11"/>
  <c r="N576" i="11"/>
  <c r="O576" i="11"/>
  <c r="P576" i="11"/>
  <c r="L577" i="11"/>
  <c r="M577" i="11"/>
  <c r="N577" i="11"/>
  <c r="O577" i="11"/>
  <c r="P577" i="11"/>
  <c r="L578" i="11"/>
  <c r="M578" i="11"/>
  <c r="N578" i="11"/>
  <c r="O578" i="11"/>
  <c r="P578" i="11"/>
  <c r="L579" i="11"/>
  <c r="M579" i="11"/>
  <c r="N579" i="11"/>
  <c r="O579" i="11"/>
  <c r="P579" i="11"/>
  <c r="L580" i="11"/>
  <c r="M580" i="11"/>
  <c r="N580" i="11"/>
  <c r="O580" i="11"/>
  <c r="P580" i="11"/>
  <c r="L581" i="11"/>
  <c r="M581" i="11"/>
  <c r="N581" i="11"/>
  <c r="O581" i="11"/>
  <c r="P581" i="11"/>
  <c r="L582" i="11"/>
  <c r="M582" i="11"/>
  <c r="N582" i="11"/>
  <c r="O582" i="11"/>
  <c r="P582" i="11"/>
  <c r="L583" i="11"/>
  <c r="M583" i="11"/>
  <c r="N583" i="11"/>
  <c r="O583" i="11"/>
  <c r="P583" i="11"/>
  <c r="L584" i="11"/>
  <c r="M584" i="11"/>
  <c r="N584" i="11"/>
  <c r="O584" i="11"/>
  <c r="P584" i="11"/>
  <c r="L585" i="11"/>
  <c r="M585" i="11"/>
  <c r="N585" i="11"/>
  <c r="O585" i="11"/>
  <c r="P585" i="11"/>
  <c r="L586" i="11"/>
  <c r="M586" i="11"/>
  <c r="N586" i="11"/>
  <c r="O586" i="11"/>
  <c r="P586" i="11"/>
  <c r="L587" i="11"/>
  <c r="M587" i="11"/>
  <c r="N587" i="11"/>
  <c r="O587" i="11"/>
  <c r="P587" i="11"/>
  <c r="L588" i="11"/>
  <c r="M588" i="11"/>
  <c r="N588" i="11"/>
  <c r="O588" i="11"/>
  <c r="P588" i="11"/>
  <c r="L589" i="11"/>
  <c r="M589" i="11"/>
  <c r="N589" i="11"/>
  <c r="O589" i="11"/>
  <c r="P589" i="11"/>
  <c r="L590" i="11"/>
  <c r="M590" i="11"/>
  <c r="N590" i="11"/>
  <c r="O590" i="11"/>
  <c r="P590" i="11"/>
  <c r="L591" i="11"/>
  <c r="M591" i="11"/>
  <c r="N591" i="11"/>
  <c r="O591" i="11"/>
  <c r="P591" i="11"/>
  <c r="L592" i="11"/>
  <c r="M592" i="11"/>
  <c r="N592" i="11"/>
  <c r="O592" i="11"/>
  <c r="P592" i="11"/>
  <c r="L593" i="11"/>
  <c r="M593" i="11"/>
  <c r="N593" i="11"/>
  <c r="O593" i="11"/>
  <c r="P593" i="11"/>
  <c r="L594" i="11"/>
  <c r="M594" i="11"/>
  <c r="N594" i="11"/>
  <c r="O594" i="11"/>
  <c r="P594" i="11"/>
  <c r="L595" i="11"/>
  <c r="M595" i="11"/>
  <c r="N595" i="11"/>
  <c r="O595" i="11"/>
  <c r="P595" i="11"/>
  <c r="L596" i="11"/>
  <c r="M596" i="11"/>
  <c r="N596" i="11"/>
  <c r="O596" i="11"/>
  <c r="P596" i="11"/>
  <c r="L597" i="11"/>
  <c r="M597" i="11"/>
  <c r="N597" i="11"/>
  <c r="O597" i="11"/>
  <c r="P597" i="11"/>
  <c r="L598" i="11"/>
  <c r="M598" i="11"/>
  <c r="N598" i="11"/>
  <c r="O598" i="11"/>
  <c r="P598" i="11"/>
  <c r="L599" i="11"/>
  <c r="M599" i="11"/>
  <c r="N599" i="11"/>
  <c r="O599" i="11"/>
  <c r="P599" i="11"/>
  <c r="L600" i="11"/>
  <c r="M600" i="11"/>
  <c r="N600" i="11"/>
  <c r="O600" i="11"/>
  <c r="P600" i="11"/>
  <c r="L601" i="11"/>
  <c r="M601" i="11"/>
  <c r="N601" i="11"/>
  <c r="O601" i="11"/>
  <c r="P601" i="11"/>
  <c r="L602" i="11"/>
  <c r="M602" i="11"/>
  <c r="N602" i="11"/>
  <c r="O602" i="11"/>
  <c r="P602" i="11"/>
  <c r="L603" i="11"/>
  <c r="M603" i="11"/>
  <c r="N603" i="11"/>
  <c r="O603" i="11"/>
  <c r="P603" i="11"/>
  <c r="L604" i="11"/>
  <c r="M604" i="11"/>
  <c r="N604" i="11"/>
  <c r="O604" i="11"/>
  <c r="P604" i="11"/>
  <c r="L605" i="11"/>
  <c r="M605" i="11"/>
  <c r="N605" i="11"/>
  <c r="O605" i="11"/>
  <c r="P605" i="11"/>
  <c r="L606" i="11"/>
  <c r="M606" i="11"/>
  <c r="N606" i="11"/>
  <c r="O606" i="11"/>
  <c r="P606" i="11"/>
  <c r="L607" i="11"/>
  <c r="M607" i="11"/>
  <c r="N607" i="11"/>
  <c r="O607" i="11"/>
  <c r="P607" i="11"/>
  <c r="L608" i="11"/>
  <c r="M608" i="11"/>
  <c r="N608" i="11"/>
  <c r="O608" i="11"/>
  <c r="P608" i="11"/>
  <c r="L609" i="11"/>
  <c r="M609" i="11"/>
  <c r="N609" i="11"/>
  <c r="O609" i="11"/>
  <c r="P609" i="11"/>
  <c r="L610" i="11"/>
  <c r="M610" i="11"/>
  <c r="N610" i="11"/>
  <c r="O610" i="11"/>
  <c r="P610" i="11"/>
  <c r="L611" i="11"/>
  <c r="M611" i="11"/>
  <c r="N611" i="11"/>
  <c r="O611" i="11"/>
  <c r="P611" i="11"/>
  <c r="L612" i="11"/>
  <c r="M612" i="11"/>
  <c r="N612" i="11"/>
  <c r="O612" i="11"/>
  <c r="P612" i="11"/>
  <c r="L613" i="11"/>
  <c r="M613" i="11"/>
  <c r="N613" i="11"/>
  <c r="O613" i="11"/>
  <c r="P613" i="11"/>
  <c r="L614" i="11"/>
  <c r="M614" i="11"/>
  <c r="N614" i="11"/>
  <c r="O614" i="11"/>
  <c r="P614" i="11"/>
  <c r="L615" i="11"/>
  <c r="M615" i="11"/>
  <c r="N615" i="11"/>
  <c r="O615" i="11"/>
  <c r="P615" i="11"/>
  <c r="L616" i="11"/>
  <c r="M616" i="11"/>
  <c r="N616" i="11"/>
  <c r="O616" i="11"/>
  <c r="P616" i="11"/>
  <c r="L617" i="11"/>
  <c r="M617" i="11"/>
  <c r="N617" i="11"/>
  <c r="O617" i="11"/>
  <c r="P617" i="11"/>
  <c r="L618" i="11"/>
  <c r="M618" i="11"/>
  <c r="N618" i="11"/>
  <c r="O618" i="11"/>
  <c r="P618" i="11"/>
  <c r="L619" i="11"/>
  <c r="M619" i="11"/>
  <c r="N619" i="11"/>
  <c r="O619" i="11"/>
  <c r="P619" i="11"/>
  <c r="L620" i="11"/>
  <c r="M620" i="11"/>
  <c r="N620" i="11"/>
  <c r="O620" i="11"/>
  <c r="P620" i="11"/>
  <c r="L621" i="11"/>
  <c r="M621" i="11"/>
  <c r="N621" i="11"/>
  <c r="O621" i="11"/>
  <c r="P621" i="11"/>
  <c r="L622" i="11"/>
  <c r="M622" i="11"/>
  <c r="N622" i="11"/>
  <c r="O622" i="11"/>
  <c r="P622" i="11"/>
  <c r="L623" i="11"/>
  <c r="M623" i="11"/>
  <c r="N623" i="11"/>
  <c r="O623" i="11"/>
  <c r="P623" i="11"/>
  <c r="L624" i="11"/>
  <c r="M624" i="11"/>
  <c r="N624" i="11"/>
  <c r="O624" i="11"/>
  <c r="P624" i="11"/>
  <c r="L625" i="11"/>
  <c r="M625" i="11"/>
  <c r="N625" i="11"/>
  <c r="O625" i="11"/>
  <c r="P625" i="11"/>
  <c r="L626" i="11"/>
  <c r="M626" i="11"/>
  <c r="N626" i="11"/>
  <c r="O626" i="11"/>
  <c r="P626" i="11"/>
  <c r="L627" i="11"/>
  <c r="M627" i="11"/>
  <c r="N627" i="11"/>
  <c r="O627" i="11"/>
  <c r="P627" i="11"/>
  <c r="L628" i="11"/>
  <c r="M628" i="11"/>
  <c r="N628" i="11"/>
  <c r="O628" i="11"/>
  <c r="P628" i="11"/>
  <c r="L629" i="11"/>
  <c r="M629" i="11"/>
  <c r="N629" i="11"/>
  <c r="O629" i="11"/>
  <c r="P629" i="11"/>
  <c r="L630" i="11"/>
  <c r="M630" i="11"/>
  <c r="N630" i="11"/>
  <c r="O630" i="11"/>
  <c r="P630" i="11"/>
  <c r="L631" i="11"/>
  <c r="M631" i="11"/>
  <c r="N631" i="11"/>
  <c r="O631" i="11"/>
  <c r="P631" i="11"/>
  <c r="L632" i="11"/>
  <c r="M632" i="11"/>
  <c r="N632" i="11"/>
  <c r="O632" i="11"/>
  <c r="P632" i="11"/>
  <c r="L633" i="11"/>
  <c r="M633" i="11"/>
  <c r="N633" i="11"/>
  <c r="O633" i="11"/>
  <c r="P633" i="11"/>
  <c r="L634" i="11"/>
  <c r="M634" i="11"/>
  <c r="N634" i="11"/>
  <c r="O634" i="11"/>
  <c r="P634" i="11"/>
  <c r="L635" i="11"/>
  <c r="M635" i="11"/>
  <c r="N635" i="11"/>
  <c r="O635" i="11"/>
  <c r="P635" i="11"/>
  <c r="L636" i="11"/>
  <c r="M636" i="11"/>
  <c r="N636" i="11"/>
  <c r="O636" i="11"/>
  <c r="P636" i="11"/>
  <c r="L637" i="11"/>
  <c r="M637" i="11"/>
  <c r="N637" i="11"/>
  <c r="O637" i="11"/>
  <c r="P637" i="11"/>
  <c r="L638" i="11"/>
  <c r="M638" i="11"/>
  <c r="N638" i="11"/>
  <c r="O638" i="11"/>
  <c r="P638" i="11"/>
  <c r="L639" i="11"/>
  <c r="M639" i="11"/>
  <c r="N639" i="11"/>
  <c r="O639" i="11"/>
  <c r="P639" i="11"/>
  <c r="L640" i="11"/>
  <c r="M640" i="11"/>
  <c r="N640" i="11"/>
  <c r="O640" i="11"/>
  <c r="P640" i="11"/>
  <c r="L641" i="11"/>
  <c r="M641" i="11"/>
  <c r="N641" i="11"/>
  <c r="O641" i="11"/>
  <c r="P641" i="11"/>
  <c r="L642" i="11"/>
  <c r="M642" i="11"/>
  <c r="N642" i="11"/>
  <c r="O642" i="11"/>
  <c r="P642" i="11"/>
  <c r="L643" i="11"/>
  <c r="M643" i="11"/>
  <c r="N643" i="11"/>
  <c r="O643" i="11"/>
  <c r="P643" i="11"/>
  <c r="L644" i="11"/>
  <c r="M644" i="11"/>
  <c r="N644" i="11"/>
  <c r="O644" i="11"/>
  <c r="P644" i="11"/>
  <c r="L645" i="11"/>
  <c r="M645" i="11"/>
  <c r="N645" i="11"/>
  <c r="O645" i="11"/>
  <c r="P645" i="11"/>
  <c r="L646" i="11"/>
  <c r="M646" i="11"/>
  <c r="N646" i="11"/>
  <c r="O646" i="11"/>
  <c r="P646" i="11"/>
  <c r="L647" i="11"/>
  <c r="M647" i="11"/>
  <c r="N647" i="11"/>
  <c r="O647" i="11"/>
  <c r="P647" i="11"/>
  <c r="L648" i="11"/>
  <c r="M648" i="11"/>
  <c r="N648" i="11"/>
  <c r="O648" i="11"/>
  <c r="P648" i="11"/>
  <c r="L649" i="11"/>
  <c r="M649" i="11"/>
  <c r="N649" i="11"/>
  <c r="O649" i="11"/>
  <c r="P649" i="11"/>
  <c r="L650" i="11"/>
  <c r="M650" i="11"/>
  <c r="N650" i="11"/>
  <c r="O650" i="11"/>
  <c r="P650" i="11"/>
  <c r="L651" i="11"/>
  <c r="M651" i="11"/>
  <c r="N651" i="11"/>
  <c r="O651" i="11"/>
  <c r="P651" i="11"/>
  <c r="L652" i="11"/>
  <c r="M652" i="11"/>
  <c r="N652" i="11"/>
  <c r="O652" i="11"/>
  <c r="P652" i="11"/>
  <c r="L653" i="11"/>
  <c r="M653" i="11"/>
  <c r="N653" i="11"/>
  <c r="O653" i="11"/>
  <c r="P653" i="11"/>
  <c r="L654" i="11"/>
  <c r="M654" i="11"/>
  <c r="N654" i="11"/>
  <c r="O654" i="11"/>
  <c r="P654" i="11"/>
  <c r="L655" i="11"/>
  <c r="M655" i="11"/>
  <c r="N655" i="11"/>
  <c r="O655" i="11"/>
  <c r="P655" i="11"/>
  <c r="L656" i="11"/>
  <c r="M656" i="11"/>
  <c r="N656" i="11"/>
  <c r="O656" i="11"/>
  <c r="P656" i="11"/>
  <c r="L657" i="11"/>
  <c r="M657" i="11"/>
  <c r="N657" i="11"/>
  <c r="O657" i="11"/>
  <c r="P657" i="11"/>
  <c r="L658" i="11"/>
  <c r="M658" i="11"/>
  <c r="N658" i="11"/>
  <c r="O658" i="11"/>
  <c r="P658" i="11"/>
  <c r="L659" i="11"/>
  <c r="M659" i="11"/>
  <c r="N659" i="11"/>
  <c r="O659" i="11"/>
  <c r="P659" i="11"/>
  <c r="L660" i="11"/>
  <c r="M660" i="11"/>
  <c r="N660" i="11"/>
  <c r="O660" i="11"/>
  <c r="P660" i="11"/>
  <c r="L661" i="11"/>
  <c r="M661" i="11"/>
  <c r="N661" i="11"/>
  <c r="O661" i="11"/>
  <c r="P661" i="11"/>
  <c r="L662" i="11"/>
  <c r="M662" i="11"/>
  <c r="N662" i="11"/>
  <c r="O662" i="11"/>
  <c r="P662" i="11"/>
  <c r="L663" i="11"/>
  <c r="M663" i="11"/>
  <c r="N663" i="11"/>
  <c r="O663" i="11"/>
  <c r="P663" i="11"/>
  <c r="L664" i="11"/>
  <c r="M664" i="11"/>
  <c r="N664" i="11"/>
  <c r="O664" i="11"/>
  <c r="P664" i="11"/>
  <c r="L665" i="11"/>
  <c r="M665" i="11"/>
  <c r="N665" i="11"/>
  <c r="O665" i="11"/>
  <c r="P665" i="11"/>
  <c r="L666" i="11"/>
  <c r="M666" i="11"/>
  <c r="N666" i="11"/>
  <c r="O666" i="11"/>
  <c r="P666" i="11"/>
  <c r="L667" i="11"/>
  <c r="M667" i="11"/>
  <c r="N667" i="11"/>
  <c r="O667" i="11"/>
  <c r="P667" i="11"/>
  <c r="L668" i="11"/>
  <c r="M668" i="11"/>
  <c r="N668" i="11"/>
  <c r="O668" i="11"/>
  <c r="P668" i="11"/>
  <c r="L669" i="11"/>
  <c r="M669" i="11"/>
  <c r="N669" i="11"/>
  <c r="O669" i="11"/>
  <c r="P669" i="11"/>
  <c r="L670" i="11"/>
  <c r="M670" i="11"/>
  <c r="N670" i="11"/>
  <c r="O670" i="11"/>
  <c r="P670" i="11"/>
  <c r="L671" i="11"/>
  <c r="M671" i="11"/>
  <c r="N671" i="11"/>
  <c r="O671" i="11"/>
  <c r="P671" i="11"/>
  <c r="L672" i="11"/>
  <c r="M672" i="11"/>
  <c r="N672" i="11"/>
  <c r="O672" i="11"/>
  <c r="P672" i="11"/>
  <c r="L673" i="11"/>
  <c r="M673" i="11"/>
  <c r="N673" i="11"/>
  <c r="O673" i="11"/>
  <c r="P673" i="11"/>
  <c r="L674" i="11"/>
  <c r="M674" i="11"/>
  <c r="N674" i="11"/>
  <c r="O674" i="11"/>
  <c r="P674" i="11"/>
  <c r="L675" i="11"/>
  <c r="M675" i="11"/>
  <c r="N675" i="11"/>
  <c r="O675" i="11"/>
  <c r="P675" i="11"/>
  <c r="L676" i="11"/>
  <c r="M676" i="11"/>
  <c r="N676" i="11"/>
  <c r="O676" i="11"/>
  <c r="P676" i="11"/>
  <c r="L677" i="11"/>
  <c r="M677" i="11"/>
  <c r="N677" i="11"/>
  <c r="O677" i="11"/>
  <c r="P677" i="11"/>
  <c r="L678" i="11"/>
  <c r="M678" i="11"/>
  <c r="N678" i="11"/>
  <c r="O678" i="11"/>
  <c r="P678" i="11"/>
  <c r="L679" i="11"/>
  <c r="M679" i="11"/>
  <c r="N679" i="11"/>
  <c r="O679" i="11"/>
  <c r="P679" i="11"/>
  <c r="L680" i="11"/>
  <c r="M680" i="11"/>
  <c r="N680" i="11"/>
  <c r="O680" i="11"/>
  <c r="P680" i="11"/>
  <c r="L681" i="11"/>
  <c r="M681" i="11"/>
  <c r="N681" i="11"/>
  <c r="O681" i="11"/>
  <c r="P681" i="11"/>
  <c r="L682" i="11"/>
  <c r="M682" i="11"/>
  <c r="N682" i="11"/>
  <c r="O682" i="11"/>
  <c r="P682" i="11"/>
  <c r="L683" i="11"/>
  <c r="M683" i="11"/>
  <c r="N683" i="11"/>
  <c r="O683" i="11"/>
  <c r="P683" i="11"/>
  <c r="L684" i="11"/>
  <c r="M684" i="11"/>
  <c r="N684" i="11"/>
  <c r="O684" i="11"/>
  <c r="P684" i="11"/>
  <c r="L685" i="11"/>
  <c r="M685" i="11"/>
  <c r="N685" i="11"/>
  <c r="O685" i="11"/>
  <c r="P685" i="11"/>
  <c r="L686" i="11"/>
  <c r="M686" i="11"/>
  <c r="N686" i="11"/>
  <c r="O686" i="11"/>
  <c r="P686" i="11"/>
  <c r="L687" i="11"/>
  <c r="M687" i="11"/>
  <c r="N687" i="11"/>
  <c r="O687" i="11"/>
  <c r="P687" i="11"/>
  <c r="L688" i="11"/>
  <c r="M688" i="11"/>
  <c r="N688" i="11"/>
  <c r="O688" i="11"/>
  <c r="P688" i="11"/>
  <c r="L689" i="11"/>
  <c r="M689" i="11"/>
  <c r="N689" i="11"/>
  <c r="O689" i="11"/>
  <c r="P689" i="11"/>
  <c r="L690" i="11"/>
  <c r="M690" i="11"/>
  <c r="N690" i="11"/>
  <c r="O690" i="11"/>
  <c r="P690" i="11"/>
  <c r="L691" i="11"/>
  <c r="M691" i="11"/>
  <c r="N691" i="11"/>
  <c r="O691" i="11"/>
  <c r="P691" i="11"/>
  <c r="L692" i="11"/>
  <c r="M692" i="11"/>
  <c r="N692" i="11"/>
  <c r="O692" i="11"/>
  <c r="P692" i="11"/>
  <c r="L693" i="11"/>
  <c r="M693" i="11"/>
  <c r="N693" i="11"/>
  <c r="O693" i="11"/>
  <c r="P693" i="11"/>
  <c r="L694" i="11"/>
  <c r="M694" i="11"/>
  <c r="N694" i="11"/>
  <c r="O694" i="11"/>
  <c r="P694" i="11"/>
  <c r="L695" i="11"/>
  <c r="M695" i="11"/>
  <c r="N695" i="11"/>
  <c r="O695" i="11"/>
  <c r="P695" i="11"/>
  <c r="L696" i="11"/>
  <c r="M696" i="11"/>
  <c r="N696" i="11"/>
  <c r="O696" i="11"/>
  <c r="P696" i="11"/>
  <c r="L697" i="11"/>
  <c r="M697" i="11"/>
  <c r="N697" i="11"/>
  <c r="O697" i="11"/>
  <c r="P697" i="11"/>
  <c r="L698" i="11"/>
  <c r="M698" i="11"/>
  <c r="N698" i="11"/>
  <c r="O698" i="11"/>
  <c r="P698" i="11"/>
  <c r="L699" i="11"/>
  <c r="M699" i="11"/>
  <c r="N699" i="11"/>
  <c r="O699" i="11"/>
  <c r="P699" i="11"/>
  <c r="L700" i="11"/>
  <c r="M700" i="11"/>
  <c r="N700" i="11"/>
  <c r="O700" i="11"/>
  <c r="P700" i="11"/>
  <c r="L701" i="11"/>
  <c r="M701" i="11"/>
  <c r="N701" i="11"/>
  <c r="O701" i="11"/>
  <c r="P701" i="11"/>
  <c r="L702" i="11"/>
  <c r="M702" i="11"/>
  <c r="N702" i="11"/>
  <c r="O702" i="11"/>
  <c r="P702" i="11"/>
  <c r="L703" i="11"/>
  <c r="M703" i="11"/>
  <c r="N703" i="11"/>
  <c r="O703" i="11"/>
  <c r="P703" i="11"/>
  <c r="Q362" i="1"/>
  <c r="P362" i="1"/>
  <c r="J362" i="1"/>
  <c r="I362" i="1"/>
  <c r="Q361" i="1"/>
  <c r="P361" i="1"/>
  <c r="J361" i="1"/>
  <c r="I361" i="1"/>
  <c r="Q360" i="1" l="1"/>
  <c r="P360" i="1"/>
  <c r="J360" i="1"/>
  <c r="I360" i="1"/>
  <c r="Q359" i="1"/>
  <c r="P359" i="1"/>
  <c r="J359" i="1"/>
  <c r="I359" i="1"/>
  <c r="Q358" i="1" l="1"/>
  <c r="P358" i="1"/>
  <c r="J358" i="1"/>
  <c r="I358" i="1"/>
  <c r="Q357" i="1"/>
  <c r="P357" i="1"/>
  <c r="J357" i="1"/>
  <c r="I357" i="1"/>
  <c r="I356" i="1" l="1"/>
  <c r="J356" i="1"/>
  <c r="P356" i="1"/>
  <c r="Q356" i="1"/>
  <c r="I355" i="1" l="1"/>
  <c r="J355" i="1"/>
  <c r="P355" i="1"/>
  <c r="Q355" i="1"/>
  <c r="B10" i="8"/>
  <c r="B9" i="8"/>
  <c r="B8" i="8"/>
  <c r="B18" i="8" s="1"/>
  <c r="B7" i="8"/>
  <c r="B6" i="8"/>
  <c r="B5" i="8"/>
  <c r="B16" i="8" s="1"/>
  <c r="B4" i="8"/>
  <c r="B15" i="8" s="1"/>
  <c r="B3" i="8"/>
  <c r="C9" i="4"/>
  <c r="C8" i="4"/>
  <c r="C7" i="4"/>
  <c r="C6" i="4"/>
  <c r="C5" i="4"/>
  <c r="C4" i="4"/>
  <c r="C3" i="4"/>
  <c r="I354" i="1"/>
  <c r="J354" i="1"/>
  <c r="P354" i="1"/>
  <c r="Q354" i="1"/>
  <c r="I353" i="1"/>
  <c r="J353" i="1"/>
  <c r="P353" i="1"/>
  <c r="Q353" i="1"/>
  <c r="B14" i="8" l="1"/>
  <c r="B17" i="8"/>
  <c r="B12" i="8"/>
  <c r="C22" i="8" s="1"/>
  <c r="C11" i="4"/>
  <c r="C16" i="4" l="1"/>
  <c r="C23" i="8"/>
  <c r="C10" i="8"/>
  <c r="C3" i="8"/>
  <c r="C12" i="8"/>
  <c r="C4" i="8"/>
  <c r="C9" i="8"/>
  <c r="C8" i="8"/>
  <c r="C6" i="8"/>
  <c r="B20" i="8"/>
  <c r="C5" i="8"/>
  <c r="C7" i="8"/>
  <c r="C20" i="8" l="1"/>
  <c r="C14" i="8"/>
  <c r="C16" i="8"/>
  <c r="C15" i="8"/>
  <c r="C18" i="8"/>
  <c r="C17" i="8"/>
  <c r="I352" i="1" l="1"/>
  <c r="J352" i="1"/>
  <c r="P352" i="1"/>
  <c r="Q352" i="1"/>
  <c r="Q351" i="1" l="1"/>
  <c r="P351" i="1"/>
  <c r="J351" i="1"/>
  <c r="I351" i="1"/>
  <c r="Q350" i="1" l="1"/>
  <c r="P350" i="1"/>
  <c r="J350" i="1"/>
  <c r="I350" i="1"/>
  <c r="I349" i="1"/>
  <c r="J349" i="1"/>
  <c r="P349" i="1"/>
  <c r="Q349" i="1"/>
  <c r="Q348" i="1"/>
  <c r="P348" i="1"/>
  <c r="J348" i="1"/>
  <c r="I348" i="1"/>
  <c r="I347" i="1" l="1"/>
  <c r="J347" i="1"/>
  <c r="P347" i="1"/>
  <c r="Q347" i="1"/>
  <c r="Q346" i="1" l="1"/>
  <c r="P346" i="1"/>
  <c r="J346" i="1"/>
  <c r="I346" i="1"/>
  <c r="E4" i="17" l="1"/>
  <c r="C4" i="17" s="1"/>
  <c r="E5" i="17"/>
  <c r="C5" i="17" s="1"/>
  <c r="E6" i="17"/>
  <c r="C6" i="17" s="1"/>
  <c r="E7" i="17"/>
  <c r="C7" i="17" s="1"/>
  <c r="E8" i="17"/>
  <c r="C8" i="17" s="1"/>
  <c r="F11" i="17"/>
  <c r="F4" i="17"/>
  <c r="F5" i="17"/>
  <c r="F6" i="17"/>
  <c r="F7" i="17"/>
  <c r="F8" i="17"/>
  <c r="F9" i="17"/>
  <c r="F3" i="17"/>
  <c r="C4" i="6"/>
  <c r="C5" i="6"/>
  <c r="C3" i="6"/>
  <c r="B4" i="4"/>
  <c r="E4" i="4"/>
  <c r="B5" i="4"/>
  <c r="E5" i="4"/>
  <c r="B6" i="4"/>
  <c r="E6" i="4"/>
  <c r="B7" i="4"/>
  <c r="E7" i="4"/>
  <c r="B8" i="4"/>
  <c r="E8" i="4"/>
  <c r="B9" i="4"/>
  <c r="B3" i="4"/>
  <c r="Q345" i="1"/>
  <c r="P345" i="1"/>
  <c r="J345" i="1"/>
  <c r="I345" i="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D9" i="4" l="1"/>
  <c r="D5" i="4"/>
  <c r="D7" i="4"/>
  <c r="D8" i="4"/>
  <c r="D6" i="4"/>
  <c r="D4" i="4"/>
  <c r="D3" i="4"/>
  <c r="I344" i="1"/>
  <c r="J344" i="1"/>
  <c r="P344" i="1"/>
  <c r="Q344" i="1"/>
  <c r="Q343" i="1" l="1"/>
  <c r="P343" i="1"/>
  <c r="J343" i="1"/>
  <c r="I343" i="1"/>
  <c r="I342" i="1" l="1"/>
  <c r="J342" i="1"/>
  <c r="P342" i="1"/>
  <c r="Q342" i="1"/>
  <c r="I339" i="11"/>
  <c r="J339" i="11"/>
  <c r="K339" i="11"/>
  <c r="I340" i="11"/>
  <c r="J340" i="11"/>
  <c r="K340" i="11"/>
  <c r="I341" i="11"/>
  <c r="J341" i="11"/>
  <c r="K341" i="11"/>
  <c r="I342" i="11"/>
  <c r="J342" i="11"/>
  <c r="K342" i="11"/>
  <c r="I343" i="11"/>
  <c r="J343" i="11"/>
  <c r="K343" i="11"/>
  <c r="I344" i="11"/>
  <c r="J344" i="11"/>
  <c r="K344" i="11"/>
  <c r="I345" i="11"/>
  <c r="J345" i="11"/>
  <c r="K345" i="11"/>
  <c r="I346" i="11"/>
  <c r="J346" i="11"/>
  <c r="K346" i="11"/>
  <c r="I347" i="11"/>
  <c r="J347" i="11"/>
  <c r="K347" i="11"/>
  <c r="I348" i="11"/>
  <c r="J348" i="11"/>
  <c r="K348" i="11"/>
  <c r="I349" i="11"/>
  <c r="J349" i="11"/>
  <c r="K349" i="11"/>
  <c r="I350" i="11"/>
  <c r="J350" i="11"/>
  <c r="K350" i="11"/>
  <c r="I351" i="11"/>
  <c r="J351" i="11"/>
  <c r="K351" i="11"/>
  <c r="I352" i="11"/>
  <c r="J352" i="11"/>
  <c r="K352" i="11"/>
  <c r="I353" i="11"/>
  <c r="J353" i="11"/>
  <c r="K353" i="11"/>
  <c r="I354" i="11"/>
  <c r="J354" i="11"/>
  <c r="K354" i="11"/>
  <c r="I355" i="11"/>
  <c r="J355" i="11"/>
  <c r="K355" i="11"/>
  <c r="I356" i="11"/>
  <c r="J356" i="11"/>
  <c r="K356" i="11"/>
  <c r="I357" i="11"/>
  <c r="J357" i="11"/>
  <c r="K357" i="11"/>
  <c r="I358" i="11"/>
  <c r="J358" i="11"/>
  <c r="K358" i="11"/>
  <c r="Q341" i="1"/>
  <c r="P341" i="1"/>
  <c r="J341" i="1"/>
  <c r="I341" i="1"/>
  <c r="I340" i="1"/>
  <c r="J340" i="1"/>
  <c r="P340" i="1"/>
  <c r="Q340" i="1"/>
  <c r="J339" i="1"/>
  <c r="I339" i="1"/>
  <c r="N11" i="17"/>
  <c r="M11" i="17"/>
  <c r="L11" i="17"/>
  <c r="I11" i="17"/>
  <c r="H11" i="17"/>
  <c r="G11" i="17"/>
  <c r="N4" i="17"/>
  <c r="N5" i="17"/>
  <c r="N6" i="17"/>
  <c r="N7" i="17"/>
  <c r="N8" i="17"/>
  <c r="N9" i="17"/>
  <c r="N3" i="17"/>
  <c r="H3" i="17"/>
  <c r="I4" i="17"/>
  <c r="I5" i="17"/>
  <c r="I6" i="17"/>
  <c r="I7" i="17"/>
  <c r="I8" i="17"/>
  <c r="I3" i="17"/>
  <c r="L4" i="17"/>
  <c r="M4" i="17"/>
  <c r="L5" i="17"/>
  <c r="M5" i="17"/>
  <c r="L6" i="17"/>
  <c r="M6" i="17"/>
  <c r="L7" i="17"/>
  <c r="M7" i="17"/>
  <c r="L8" i="17"/>
  <c r="M8" i="17"/>
  <c r="L9" i="17"/>
  <c r="M9" i="17"/>
  <c r="L3" i="17"/>
  <c r="M3" i="17"/>
  <c r="H4" i="17"/>
  <c r="H5" i="17"/>
  <c r="H6" i="17"/>
  <c r="H7" i="17"/>
  <c r="H8" i="17"/>
  <c r="G4" i="17"/>
  <c r="G5" i="17"/>
  <c r="G6" i="17"/>
  <c r="G7" i="17"/>
  <c r="G8" i="17"/>
  <c r="G3" i="17"/>
  <c r="D4" i="17"/>
  <c r="D5" i="17"/>
  <c r="D6" i="17"/>
  <c r="D7" i="17"/>
  <c r="D8" i="17"/>
  <c r="D9" i="17"/>
  <c r="D3" i="17"/>
  <c r="D11" i="17"/>
  <c r="R5" i="17" l="1"/>
  <c r="Q8" i="17"/>
  <c r="Q4" i="17"/>
  <c r="W6" i="17"/>
  <c r="V8" i="17"/>
  <c r="V4" i="17"/>
  <c r="W5" i="17"/>
  <c r="V7" i="17"/>
  <c r="W8" i="17"/>
  <c r="W4" i="17"/>
  <c r="R11" i="17"/>
  <c r="V6" i="17"/>
  <c r="W7" i="17"/>
  <c r="V5" i="17"/>
  <c r="S11" i="17"/>
  <c r="Q11" i="17"/>
  <c r="Q5" i="17"/>
  <c r="R7" i="17"/>
  <c r="R8" i="17"/>
  <c r="R4" i="17"/>
  <c r="Q3" i="17"/>
  <c r="Q6" i="17"/>
  <c r="Q7" i="17"/>
  <c r="R3" i="17"/>
  <c r="R6" i="17"/>
  <c r="P337" i="1" l="1"/>
  <c r="Q337" i="1"/>
  <c r="Q338" i="1"/>
  <c r="P338" i="1"/>
  <c r="J338" i="1"/>
  <c r="I338" i="1"/>
  <c r="I336" i="1"/>
  <c r="Q334" i="1"/>
  <c r="P334" i="1"/>
  <c r="J334" i="1"/>
  <c r="I334" i="1"/>
  <c r="O8" i="17" l="1"/>
  <c r="J5" i="17"/>
  <c r="O4" i="17"/>
  <c r="K7" i="17"/>
  <c r="O6" i="17"/>
  <c r="O7" i="17"/>
  <c r="J4" i="17"/>
  <c r="O5" i="17"/>
  <c r="K8" i="17"/>
  <c r="J7" i="17"/>
  <c r="J6" i="17"/>
  <c r="K5" i="17"/>
  <c r="J8" i="17"/>
  <c r="K6" i="17"/>
  <c r="O9" i="17"/>
  <c r="K4" i="17"/>
  <c r="P9" i="17"/>
  <c r="P4" i="17"/>
  <c r="P6" i="17"/>
  <c r="P3" i="17"/>
  <c r="O3" i="17"/>
  <c r="P7" i="17"/>
  <c r="P8" i="17"/>
  <c r="P5" i="17"/>
  <c r="S7" i="17"/>
  <c r="S6" i="17"/>
  <c r="S5" i="17"/>
  <c r="S4" i="17"/>
  <c r="S8" i="17"/>
  <c r="T4" i="17" l="1"/>
  <c r="U6" i="17"/>
  <c r="U7" i="17"/>
  <c r="T7" i="17"/>
  <c r="T6" i="17"/>
  <c r="T8" i="17"/>
  <c r="T5" i="17"/>
  <c r="O11" i="17"/>
  <c r="U5" i="17"/>
  <c r="P11" i="17"/>
  <c r="U8" i="17"/>
  <c r="U4" i="17"/>
  <c r="K6" i="8" l="1"/>
  <c r="K7" i="8"/>
  <c r="K9" i="8"/>
  <c r="K8" i="8"/>
  <c r="K18" i="8" s="1"/>
  <c r="K5" i="8"/>
  <c r="K10" i="8"/>
  <c r="K4" i="8"/>
  <c r="K3" i="8"/>
  <c r="I6" i="8"/>
  <c r="I7" i="8"/>
  <c r="I9" i="8"/>
  <c r="I8" i="8"/>
  <c r="I5" i="8"/>
  <c r="I10" i="8"/>
  <c r="I4" i="8"/>
  <c r="I3" i="8"/>
  <c r="J6" i="8"/>
  <c r="M6" i="8" s="1"/>
  <c r="J7" i="8"/>
  <c r="M7" i="8" s="1"/>
  <c r="J9" i="8"/>
  <c r="J8" i="8"/>
  <c r="J5" i="8"/>
  <c r="J10" i="8"/>
  <c r="M10" i="8" s="1"/>
  <c r="J4" i="8"/>
  <c r="J3" i="8"/>
  <c r="F6" i="8"/>
  <c r="F7" i="8"/>
  <c r="F9" i="8"/>
  <c r="F8" i="8"/>
  <c r="F5" i="8"/>
  <c r="F10" i="8"/>
  <c r="F4" i="8"/>
  <c r="D6" i="8"/>
  <c r="E6" i="8"/>
  <c r="D7" i="8"/>
  <c r="E7" i="8"/>
  <c r="D9" i="8"/>
  <c r="E9" i="8"/>
  <c r="D8" i="8"/>
  <c r="D18" i="8" s="1"/>
  <c r="E8" i="8"/>
  <c r="D5" i="8"/>
  <c r="E5" i="8"/>
  <c r="D10" i="8"/>
  <c r="E10" i="8"/>
  <c r="D4" i="8"/>
  <c r="E4" i="8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3" i="2"/>
  <c r="J4" i="2"/>
  <c r="J5" i="2"/>
  <c r="J6" i="2"/>
  <c r="J7" i="2"/>
  <c r="J8" i="2"/>
  <c r="J9" i="2"/>
  <c r="J10" i="2"/>
  <c r="J11" i="2"/>
  <c r="J12" i="2"/>
  <c r="J15" i="2"/>
  <c r="J16" i="2"/>
  <c r="J17" i="2"/>
  <c r="J18" i="2"/>
  <c r="J19" i="2"/>
  <c r="J20" i="2"/>
  <c r="J21" i="2"/>
  <c r="J22" i="2"/>
  <c r="J23" i="2"/>
  <c r="J24" i="2"/>
  <c r="J25" i="2"/>
  <c r="J26" i="2"/>
  <c r="J3" i="2"/>
  <c r="G4" i="6"/>
  <c r="J4" i="6"/>
  <c r="K4" i="6"/>
  <c r="L4" i="6"/>
  <c r="G5" i="6"/>
  <c r="J5" i="6"/>
  <c r="K5" i="6"/>
  <c r="L5" i="6"/>
  <c r="L3" i="6"/>
  <c r="I4" i="12"/>
  <c r="L4" i="12"/>
  <c r="M4" i="12"/>
  <c r="N4" i="12"/>
  <c r="I5" i="12"/>
  <c r="L5" i="12"/>
  <c r="M5" i="12"/>
  <c r="N5" i="12"/>
  <c r="I6" i="12"/>
  <c r="L6" i="12"/>
  <c r="M6" i="12"/>
  <c r="N6" i="12"/>
  <c r="I7" i="12"/>
  <c r="L7" i="12"/>
  <c r="M7" i="12"/>
  <c r="N7" i="12"/>
  <c r="I8" i="12"/>
  <c r="L8" i="12"/>
  <c r="M8" i="12"/>
  <c r="N8" i="12"/>
  <c r="I9" i="12"/>
  <c r="L9" i="12"/>
  <c r="M9" i="12"/>
  <c r="N9" i="12"/>
  <c r="I10" i="12"/>
  <c r="L10" i="12"/>
  <c r="M10" i="12"/>
  <c r="N10" i="12"/>
  <c r="I11" i="12"/>
  <c r="L11" i="12"/>
  <c r="M11" i="12"/>
  <c r="N11" i="12"/>
  <c r="I12" i="12"/>
  <c r="L12" i="12"/>
  <c r="M12" i="12"/>
  <c r="N12" i="12"/>
  <c r="I13" i="12"/>
  <c r="L13" i="12"/>
  <c r="M13" i="12"/>
  <c r="N13" i="12"/>
  <c r="I14" i="12"/>
  <c r="L14" i="12"/>
  <c r="M14" i="12"/>
  <c r="N14" i="12"/>
  <c r="I15" i="12"/>
  <c r="L15" i="12"/>
  <c r="M15" i="12"/>
  <c r="N15" i="12"/>
  <c r="I16" i="12"/>
  <c r="L16" i="12"/>
  <c r="M16" i="12"/>
  <c r="N16" i="12"/>
  <c r="I17" i="12"/>
  <c r="L17" i="12"/>
  <c r="M17" i="12"/>
  <c r="N17" i="12"/>
  <c r="I18" i="12"/>
  <c r="L18" i="12"/>
  <c r="M18" i="12"/>
  <c r="N18" i="12"/>
  <c r="I19" i="12"/>
  <c r="L19" i="12"/>
  <c r="M19" i="12"/>
  <c r="N19" i="12"/>
  <c r="I20" i="12"/>
  <c r="L20" i="12"/>
  <c r="M20" i="12"/>
  <c r="N20" i="12"/>
  <c r="I21" i="12"/>
  <c r="L21" i="12"/>
  <c r="M21" i="12"/>
  <c r="N21" i="12"/>
  <c r="I22" i="12"/>
  <c r="L22" i="12"/>
  <c r="M22" i="12"/>
  <c r="N22" i="12"/>
  <c r="I23" i="12"/>
  <c r="L23" i="12"/>
  <c r="M23" i="12"/>
  <c r="N23" i="12"/>
  <c r="I24" i="12"/>
  <c r="L24" i="12"/>
  <c r="M24" i="12"/>
  <c r="N24" i="12"/>
  <c r="I25" i="12"/>
  <c r="L25" i="12"/>
  <c r="M25" i="12"/>
  <c r="N25" i="12"/>
  <c r="I26" i="12"/>
  <c r="L26" i="12"/>
  <c r="M26" i="12"/>
  <c r="N26" i="12"/>
  <c r="I27" i="12"/>
  <c r="L27" i="12"/>
  <c r="M27" i="12"/>
  <c r="N27" i="12"/>
  <c r="I28" i="12"/>
  <c r="L28" i="12"/>
  <c r="M28" i="12"/>
  <c r="N28" i="12"/>
  <c r="I29" i="12"/>
  <c r="L29" i="12"/>
  <c r="M29" i="12"/>
  <c r="N29" i="12"/>
  <c r="I30" i="12"/>
  <c r="L30" i="12"/>
  <c r="M30" i="12"/>
  <c r="N30" i="12"/>
  <c r="I31" i="12"/>
  <c r="L31" i="12"/>
  <c r="M31" i="12"/>
  <c r="N31" i="12"/>
  <c r="I32" i="12"/>
  <c r="L32" i="12"/>
  <c r="M32" i="12"/>
  <c r="N32" i="12"/>
  <c r="I33" i="12"/>
  <c r="L33" i="12"/>
  <c r="M33" i="12"/>
  <c r="N33" i="12"/>
  <c r="I34" i="12"/>
  <c r="L34" i="12"/>
  <c r="M34" i="12"/>
  <c r="N34" i="12"/>
  <c r="I35" i="12"/>
  <c r="L35" i="12"/>
  <c r="M35" i="12"/>
  <c r="N35" i="12"/>
  <c r="I36" i="12"/>
  <c r="L36" i="12"/>
  <c r="M36" i="12"/>
  <c r="N36" i="12"/>
  <c r="I37" i="12"/>
  <c r="L37" i="12"/>
  <c r="M37" i="12"/>
  <c r="N37" i="12"/>
  <c r="I38" i="12"/>
  <c r="L38" i="12"/>
  <c r="M38" i="12"/>
  <c r="N38" i="12"/>
  <c r="I39" i="12"/>
  <c r="L39" i="12"/>
  <c r="M39" i="12"/>
  <c r="N39" i="12"/>
  <c r="I40" i="12"/>
  <c r="L40" i="12"/>
  <c r="M40" i="12"/>
  <c r="N40" i="12"/>
  <c r="I41" i="12"/>
  <c r="L41" i="12"/>
  <c r="M41" i="12"/>
  <c r="N41" i="12"/>
  <c r="I42" i="12"/>
  <c r="L42" i="12"/>
  <c r="M42" i="12"/>
  <c r="N42" i="12"/>
  <c r="I43" i="12"/>
  <c r="L43" i="12"/>
  <c r="M43" i="12"/>
  <c r="N43" i="12"/>
  <c r="I44" i="12"/>
  <c r="L44" i="12"/>
  <c r="M44" i="12"/>
  <c r="N44" i="12"/>
  <c r="I45" i="12"/>
  <c r="L45" i="12"/>
  <c r="M45" i="12"/>
  <c r="N45" i="12"/>
  <c r="I46" i="12"/>
  <c r="L46" i="12"/>
  <c r="M46" i="12"/>
  <c r="N46" i="12"/>
  <c r="L47" i="12"/>
  <c r="M47" i="12"/>
  <c r="N47" i="12"/>
  <c r="I48" i="12"/>
  <c r="L48" i="12"/>
  <c r="M48" i="12"/>
  <c r="N48" i="12"/>
  <c r="L49" i="12"/>
  <c r="M49" i="12"/>
  <c r="N49" i="12"/>
  <c r="I50" i="12"/>
  <c r="L50" i="12"/>
  <c r="M50" i="12"/>
  <c r="N50" i="12"/>
  <c r="L51" i="12"/>
  <c r="M51" i="12"/>
  <c r="N51" i="12"/>
  <c r="I52" i="12"/>
  <c r="L52" i="12"/>
  <c r="M52" i="12"/>
  <c r="N52" i="12"/>
  <c r="I53" i="12"/>
  <c r="L53" i="12"/>
  <c r="M53" i="12"/>
  <c r="N53" i="12"/>
  <c r="I54" i="12"/>
  <c r="L54" i="12"/>
  <c r="M54" i="12"/>
  <c r="N54" i="12"/>
  <c r="I55" i="12"/>
  <c r="L55" i="12"/>
  <c r="M55" i="12"/>
  <c r="N55" i="12"/>
  <c r="I56" i="12"/>
  <c r="L56" i="12"/>
  <c r="M56" i="12"/>
  <c r="N56" i="12"/>
  <c r="I57" i="12"/>
  <c r="L57" i="12"/>
  <c r="M57" i="12"/>
  <c r="N57" i="12"/>
  <c r="I58" i="12"/>
  <c r="L58" i="12"/>
  <c r="M58" i="12"/>
  <c r="N58" i="12"/>
  <c r="I59" i="12"/>
  <c r="L59" i="12"/>
  <c r="M59" i="12"/>
  <c r="N59" i="12"/>
  <c r="I60" i="12"/>
  <c r="L60" i="12"/>
  <c r="M60" i="12"/>
  <c r="N60" i="12"/>
  <c r="I61" i="12"/>
  <c r="L61" i="12"/>
  <c r="M61" i="12"/>
  <c r="N61" i="12"/>
  <c r="I62" i="12"/>
  <c r="L62" i="12"/>
  <c r="M62" i="12"/>
  <c r="N62" i="12"/>
  <c r="I63" i="12"/>
  <c r="L63" i="12"/>
  <c r="M63" i="12"/>
  <c r="N63" i="12"/>
  <c r="I64" i="12"/>
  <c r="L64" i="12"/>
  <c r="M64" i="12"/>
  <c r="N64" i="12"/>
  <c r="I65" i="12"/>
  <c r="L65" i="12"/>
  <c r="M65" i="12"/>
  <c r="N65" i="12"/>
  <c r="I66" i="12"/>
  <c r="L66" i="12"/>
  <c r="M66" i="12"/>
  <c r="N66" i="12"/>
  <c r="I67" i="12"/>
  <c r="L67" i="12"/>
  <c r="M67" i="12"/>
  <c r="N67" i="12"/>
  <c r="I68" i="12"/>
  <c r="L68" i="12"/>
  <c r="M68" i="12"/>
  <c r="N68" i="12"/>
  <c r="I69" i="12"/>
  <c r="L69" i="12"/>
  <c r="M69" i="12"/>
  <c r="N69" i="12"/>
  <c r="I70" i="12"/>
  <c r="L70" i="12"/>
  <c r="M70" i="12"/>
  <c r="N70" i="12"/>
  <c r="I71" i="12"/>
  <c r="L71" i="12"/>
  <c r="M71" i="12"/>
  <c r="N71" i="12"/>
  <c r="I72" i="12"/>
  <c r="L72" i="12"/>
  <c r="M72" i="12"/>
  <c r="N72" i="12"/>
  <c r="I73" i="12"/>
  <c r="L73" i="12"/>
  <c r="M73" i="12"/>
  <c r="N73" i="12"/>
  <c r="I74" i="12"/>
  <c r="L74" i="12"/>
  <c r="M74" i="12"/>
  <c r="N74" i="12"/>
  <c r="I75" i="12"/>
  <c r="L75" i="12"/>
  <c r="M75" i="12"/>
  <c r="N75" i="12"/>
  <c r="I76" i="12"/>
  <c r="L76" i="12"/>
  <c r="M76" i="12"/>
  <c r="N76" i="12"/>
  <c r="I77" i="12"/>
  <c r="L77" i="12"/>
  <c r="M77" i="12"/>
  <c r="N77" i="12"/>
  <c r="I78" i="12"/>
  <c r="L78" i="12"/>
  <c r="M78" i="12"/>
  <c r="N78" i="12"/>
  <c r="I79" i="12"/>
  <c r="L79" i="12"/>
  <c r="M79" i="12"/>
  <c r="N79" i="12"/>
  <c r="I80" i="12"/>
  <c r="L80" i="12"/>
  <c r="M80" i="12"/>
  <c r="N80" i="12"/>
  <c r="I81" i="12"/>
  <c r="L81" i="12"/>
  <c r="M81" i="12"/>
  <c r="N81" i="12"/>
  <c r="I82" i="12"/>
  <c r="L82" i="12"/>
  <c r="M82" i="12"/>
  <c r="N82" i="12"/>
  <c r="I83" i="12"/>
  <c r="L83" i="12"/>
  <c r="M83" i="12"/>
  <c r="N83" i="12"/>
  <c r="I84" i="12"/>
  <c r="L84" i="12"/>
  <c r="M84" i="12"/>
  <c r="N84" i="12"/>
  <c r="I85" i="12"/>
  <c r="L85" i="12"/>
  <c r="M85" i="12"/>
  <c r="N85" i="12"/>
  <c r="I86" i="12"/>
  <c r="L86" i="12"/>
  <c r="M86" i="12"/>
  <c r="N86" i="12"/>
  <c r="I87" i="12"/>
  <c r="L87" i="12"/>
  <c r="M87" i="12"/>
  <c r="N87" i="12"/>
  <c r="I88" i="12"/>
  <c r="L88" i="12"/>
  <c r="M88" i="12"/>
  <c r="N88" i="12"/>
  <c r="I89" i="12"/>
  <c r="L89" i="12"/>
  <c r="M89" i="12"/>
  <c r="N89" i="12"/>
  <c r="I90" i="12"/>
  <c r="L90" i="12"/>
  <c r="M90" i="12"/>
  <c r="N90" i="12"/>
  <c r="I91" i="12"/>
  <c r="L91" i="12"/>
  <c r="M91" i="12"/>
  <c r="N91" i="12"/>
  <c r="I92" i="12"/>
  <c r="L92" i="12"/>
  <c r="M92" i="12"/>
  <c r="N92" i="12"/>
  <c r="I93" i="12"/>
  <c r="L93" i="12"/>
  <c r="M93" i="12"/>
  <c r="N93" i="12"/>
  <c r="I94" i="12"/>
  <c r="L94" i="12"/>
  <c r="M94" i="12"/>
  <c r="N94" i="12"/>
  <c r="I95" i="12"/>
  <c r="L95" i="12"/>
  <c r="M95" i="12"/>
  <c r="N95" i="12"/>
  <c r="I96" i="12"/>
  <c r="L96" i="12"/>
  <c r="M96" i="12"/>
  <c r="N96" i="12"/>
  <c r="I97" i="12"/>
  <c r="L97" i="12"/>
  <c r="M97" i="12"/>
  <c r="N97" i="12"/>
  <c r="I98" i="12"/>
  <c r="L98" i="12"/>
  <c r="M98" i="12"/>
  <c r="N98" i="12"/>
  <c r="I99" i="12"/>
  <c r="L99" i="12"/>
  <c r="M99" i="12"/>
  <c r="N99" i="12"/>
  <c r="I100" i="12"/>
  <c r="L100" i="12"/>
  <c r="M100" i="12"/>
  <c r="N100" i="12"/>
  <c r="I101" i="12"/>
  <c r="L101" i="12"/>
  <c r="M101" i="12"/>
  <c r="N101" i="12"/>
  <c r="I102" i="12"/>
  <c r="L102" i="12"/>
  <c r="M102" i="12"/>
  <c r="N102" i="12"/>
  <c r="I103" i="12"/>
  <c r="L103" i="12"/>
  <c r="M103" i="12"/>
  <c r="N103" i="12"/>
  <c r="I104" i="12"/>
  <c r="L104" i="12"/>
  <c r="M104" i="12"/>
  <c r="N104" i="12"/>
  <c r="I105" i="12"/>
  <c r="L105" i="12"/>
  <c r="M105" i="12"/>
  <c r="N105" i="12"/>
  <c r="I106" i="12"/>
  <c r="L106" i="12"/>
  <c r="M106" i="12"/>
  <c r="N106" i="12"/>
  <c r="N3" i="12"/>
  <c r="I3" i="12"/>
  <c r="K4" i="4"/>
  <c r="K5" i="4"/>
  <c r="K6" i="4"/>
  <c r="K7" i="4"/>
  <c r="K8" i="4"/>
  <c r="K9" i="4"/>
  <c r="K3" i="4"/>
  <c r="E18" i="8" l="1"/>
  <c r="O46" i="12"/>
  <c r="O45" i="12"/>
  <c r="O43" i="12"/>
  <c r="O41" i="12"/>
  <c r="O39" i="12"/>
  <c r="O37" i="12"/>
  <c r="O35" i="12"/>
  <c r="O33" i="12"/>
  <c r="O31" i="12"/>
  <c r="O29" i="12"/>
  <c r="O27" i="12"/>
  <c r="O25" i="12"/>
  <c r="O23" i="12"/>
  <c r="O21" i="12"/>
  <c r="I18" i="8"/>
  <c r="N18" i="8" s="1"/>
  <c r="G5" i="8"/>
  <c r="G6" i="8"/>
  <c r="F18" i="8"/>
  <c r="G8" i="8"/>
  <c r="G4" i="8"/>
  <c r="G9" i="8"/>
  <c r="G10" i="8"/>
  <c r="G7" i="8"/>
  <c r="M8" i="8"/>
  <c r="J18" i="8"/>
  <c r="L18" i="8" s="1"/>
  <c r="I17" i="8"/>
  <c r="K17" i="8"/>
  <c r="E16" i="8"/>
  <c r="F16" i="8"/>
  <c r="M9" i="8"/>
  <c r="J17" i="8"/>
  <c r="F17" i="8"/>
  <c r="E17" i="8"/>
  <c r="D17" i="8"/>
  <c r="E15" i="8"/>
  <c r="F15" i="8"/>
  <c r="I15" i="8"/>
  <c r="K15" i="8"/>
  <c r="M4" i="8"/>
  <c r="J15" i="8"/>
  <c r="N4" i="8"/>
  <c r="D15" i="8"/>
  <c r="D16" i="8"/>
  <c r="I16" i="8"/>
  <c r="K16" i="8"/>
  <c r="M5" i="8"/>
  <c r="J16" i="8"/>
  <c r="N5" i="8"/>
  <c r="M3" i="8"/>
  <c r="T8" i="8"/>
  <c r="T4" i="8"/>
  <c r="T9" i="8"/>
  <c r="T10" i="8"/>
  <c r="T7" i="8"/>
  <c r="T5" i="8"/>
  <c r="T6" i="8"/>
  <c r="S8" i="8"/>
  <c r="S4" i="8"/>
  <c r="S9" i="8"/>
  <c r="S5" i="8"/>
  <c r="S6" i="8"/>
  <c r="S10" i="8"/>
  <c r="S7" i="8"/>
  <c r="K14" i="8"/>
  <c r="I14" i="8"/>
  <c r="J14" i="8"/>
  <c r="O19" i="12"/>
  <c r="O17" i="12"/>
  <c r="N10" i="8"/>
  <c r="O15" i="12"/>
  <c r="K12" i="8"/>
  <c r="H4" i="8"/>
  <c r="H5" i="8"/>
  <c r="H10" i="8"/>
  <c r="J12" i="8"/>
  <c r="C26" i="8" s="1"/>
  <c r="I12" i="8"/>
  <c r="H9" i="8"/>
  <c r="H6" i="8"/>
  <c r="O48" i="12"/>
  <c r="O47" i="12"/>
  <c r="P46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N9" i="8"/>
  <c r="O13" i="12"/>
  <c r="N7" i="8"/>
  <c r="O11" i="12"/>
  <c r="N8" i="8"/>
  <c r="M5" i="6"/>
  <c r="M4" i="6"/>
  <c r="H8" i="8"/>
  <c r="H7" i="8"/>
  <c r="N6" i="8"/>
  <c r="O9" i="12"/>
  <c r="O8" i="8"/>
  <c r="O7" i="8"/>
  <c r="O4" i="8"/>
  <c r="O10" i="8"/>
  <c r="O5" i="8"/>
  <c r="O9" i="8"/>
  <c r="O6" i="8"/>
  <c r="L10" i="8"/>
  <c r="L9" i="8"/>
  <c r="L7" i="8"/>
  <c r="L4" i="8"/>
  <c r="L5" i="8"/>
  <c r="L6" i="8"/>
  <c r="L8" i="8"/>
  <c r="L3" i="8"/>
  <c r="O8" i="12"/>
  <c r="O7" i="12"/>
  <c r="O6" i="12"/>
  <c r="N5" i="6"/>
  <c r="N4" i="6"/>
  <c r="O5" i="12"/>
  <c r="P62" i="12"/>
  <c r="P60" i="12"/>
  <c r="P57" i="12"/>
  <c r="P58" i="12"/>
  <c r="O74" i="12"/>
  <c r="O73" i="12"/>
  <c r="O72" i="12"/>
  <c r="O71" i="12"/>
  <c r="O64" i="12"/>
  <c r="P59" i="12"/>
  <c r="P56" i="12"/>
  <c r="P54" i="12"/>
  <c r="P52" i="12"/>
  <c r="O62" i="12"/>
  <c r="P70" i="12"/>
  <c r="P68" i="12"/>
  <c r="P66" i="12"/>
  <c r="P64" i="12"/>
  <c r="P51" i="12"/>
  <c r="P50" i="12"/>
  <c r="P49" i="12"/>
  <c r="P48" i="12"/>
  <c r="P69" i="12"/>
  <c r="P67" i="12"/>
  <c r="P65" i="12"/>
  <c r="O56" i="12"/>
  <c r="O54" i="12"/>
  <c r="O70" i="12"/>
  <c r="O69" i="12"/>
  <c r="O68" i="12"/>
  <c r="O67" i="12"/>
  <c r="P61" i="12"/>
  <c r="O60" i="12"/>
  <c r="P53" i="12"/>
  <c r="O52" i="12"/>
  <c r="P6" i="12"/>
  <c r="P4" i="12"/>
  <c r="P63" i="12"/>
  <c r="P55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O66" i="12"/>
  <c r="O58" i="12"/>
  <c r="O50" i="12"/>
  <c r="O22" i="12"/>
  <c r="P22" i="12"/>
  <c r="O20" i="12"/>
  <c r="P20" i="12"/>
  <c r="O16" i="12"/>
  <c r="P16" i="12"/>
  <c r="O14" i="12"/>
  <c r="P14" i="12"/>
  <c r="O12" i="12"/>
  <c r="P12" i="12"/>
  <c r="O10" i="12"/>
  <c r="P10" i="12"/>
  <c r="O44" i="12"/>
  <c r="P44" i="12"/>
  <c r="O42" i="12"/>
  <c r="P42" i="12"/>
  <c r="O40" i="12"/>
  <c r="P40" i="12"/>
  <c r="O38" i="12"/>
  <c r="P38" i="12"/>
  <c r="O36" i="12"/>
  <c r="P36" i="12"/>
  <c r="O34" i="12"/>
  <c r="P34" i="12"/>
  <c r="O32" i="12"/>
  <c r="P32" i="12"/>
  <c r="O30" i="12"/>
  <c r="P30" i="12"/>
  <c r="O28" i="12"/>
  <c r="P28" i="12"/>
  <c r="O26" i="12"/>
  <c r="P26" i="12"/>
  <c r="O24" i="12"/>
  <c r="P24" i="12"/>
  <c r="O18" i="12"/>
  <c r="P18" i="12"/>
  <c r="P47" i="12"/>
  <c r="P45" i="12"/>
  <c r="P43" i="12"/>
  <c r="P41" i="12"/>
  <c r="P39" i="12"/>
  <c r="P37" i="12"/>
  <c r="P35" i="12"/>
  <c r="P33" i="12"/>
  <c r="P31" i="12"/>
  <c r="P29" i="12"/>
  <c r="P27" i="12"/>
  <c r="P25" i="12"/>
  <c r="P23" i="12"/>
  <c r="P21" i="12"/>
  <c r="P19" i="12"/>
  <c r="P17" i="12"/>
  <c r="P15" i="12"/>
  <c r="P13" i="12"/>
  <c r="P11" i="12"/>
  <c r="P9" i="12"/>
  <c r="P7" i="12"/>
  <c r="O65" i="12"/>
  <c r="O63" i="12"/>
  <c r="O61" i="12"/>
  <c r="O59" i="12"/>
  <c r="O57" i="12"/>
  <c r="O55" i="12"/>
  <c r="O53" i="12"/>
  <c r="O51" i="12"/>
  <c r="O49" i="12"/>
  <c r="O4" i="12"/>
  <c r="P5" i="12"/>
  <c r="P8" i="12"/>
  <c r="G18" i="8" l="1"/>
  <c r="G17" i="8"/>
  <c r="G15" i="8"/>
  <c r="G16" i="8"/>
  <c r="K20" i="8"/>
  <c r="J20" i="8"/>
  <c r="I20" i="8"/>
  <c r="M18" i="8"/>
  <c r="L17" i="8"/>
  <c r="N17" i="8"/>
  <c r="H15" i="8"/>
  <c r="T18" i="8"/>
  <c r="P18" i="8"/>
  <c r="H18" i="8"/>
  <c r="S18" i="8"/>
  <c r="O18" i="8"/>
  <c r="O15" i="8"/>
  <c r="L15" i="8"/>
  <c r="S15" i="8"/>
  <c r="T15" i="8"/>
  <c r="M17" i="8"/>
  <c r="O17" i="8"/>
  <c r="S17" i="8"/>
  <c r="H17" i="8"/>
  <c r="P17" i="8"/>
  <c r="T17" i="8"/>
  <c r="M16" i="8"/>
  <c r="N15" i="8"/>
  <c r="M15" i="8"/>
  <c r="P15" i="8"/>
  <c r="L16" i="8"/>
  <c r="M14" i="8"/>
  <c r="M12" i="8"/>
  <c r="L14" i="8"/>
  <c r="L4" i="4"/>
  <c r="L5" i="4"/>
  <c r="L6" i="4"/>
  <c r="L7" i="4"/>
  <c r="L8" i="4"/>
  <c r="N8" i="4" s="1"/>
  <c r="L9" i="4"/>
  <c r="L3" i="4"/>
  <c r="J4" i="4"/>
  <c r="J5" i="4"/>
  <c r="J6" i="4"/>
  <c r="J7" i="4"/>
  <c r="J8" i="4"/>
  <c r="J9" i="4"/>
  <c r="J3" i="4"/>
  <c r="G4" i="4"/>
  <c r="G5" i="4"/>
  <c r="G6" i="4"/>
  <c r="G7" i="4"/>
  <c r="G8" i="4"/>
  <c r="F4" i="4"/>
  <c r="F5" i="4"/>
  <c r="F6" i="4"/>
  <c r="F7" i="4"/>
  <c r="F8" i="4"/>
  <c r="L20" i="8" l="1"/>
  <c r="Q17" i="8"/>
  <c r="R18" i="8"/>
  <c r="M20" i="8"/>
  <c r="Q15" i="8"/>
  <c r="Q18" i="8"/>
  <c r="R17" i="8"/>
  <c r="R15" i="8"/>
  <c r="H8" i="4"/>
  <c r="H4" i="4"/>
  <c r="I5" i="4"/>
  <c r="H6" i="4"/>
  <c r="I4" i="4"/>
  <c r="I7" i="4"/>
  <c r="I6" i="4"/>
  <c r="I8" i="4"/>
  <c r="H7" i="4"/>
  <c r="M7" i="4"/>
  <c r="N7" i="4"/>
  <c r="M3" i="4"/>
  <c r="N3" i="4"/>
  <c r="M6" i="4"/>
  <c r="N6" i="4"/>
  <c r="M5" i="4"/>
  <c r="N5" i="4"/>
  <c r="M4" i="4"/>
  <c r="N4" i="4"/>
  <c r="M9" i="4"/>
  <c r="N9" i="4"/>
  <c r="M8" i="4"/>
  <c r="H5" i="4"/>
  <c r="Q7" i="4"/>
  <c r="Q8" i="4"/>
  <c r="Q6" i="4"/>
  <c r="Q5" i="4"/>
  <c r="Q4" i="4"/>
  <c r="I312" i="11"/>
  <c r="J312" i="11"/>
  <c r="K312" i="11"/>
  <c r="I313" i="11"/>
  <c r="J313" i="11"/>
  <c r="K313" i="11"/>
  <c r="K310" i="1" l="1"/>
  <c r="J14" i="2" l="1"/>
  <c r="I51" i="12"/>
  <c r="F302" i="1"/>
  <c r="E9" i="4" s="1"/>
  <c r="Q302" i="1"/>
  <c r="Q303" i="1"/>
  <c r="Q304" i="1"/>
  <c r="G302" i="1"/>
  <c r="E9" i="17" s="1"/>
  <c r="C9" i="17" s="1"/>
  <c r="K302" i="1"/>
  <c r="L302" i="1"/>
  <c r="P10" i="8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5" i="1"/>
  <c r="P336" i="1"/>
  <c r="P339" i="1"/>
  <c r="P390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5" i="1"/>
  <c r="I337" i="1"/>
  <c r="I389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20" i="1"/>
  <c r="I16" i="1"/>
  <c r="I17" i="1"/>
  <c r="I18" i="1"/>
  <c r="I19" i="1"/>
  <c r="I10" i="1"/>
  <c r="I11" i="1"/>
  <c r="I12" i="1"/>
  <c r="I13" i="1"/>
  <c r="I14" i="1"/>
  <c r="I15" i="1"/>
  <c r="I4" i="1"/>
  <c r="I5" i="1"/>
  <c r="I6" i="1"/>
  <c r="I7" i="1"/>
  <c r="I8" i="1"/>
  <c r="I9" i="1"/>
  <c r="I3" i="1"/>
  <c r="I9" i="17" l="1"/>
  <c r="W9" i="17" s="1"/>
  <c r="H9" i="17"/>
  <c r="G9" i="17"/>
  <c r="Q9" i="17" s="1"/>
  <c r="T4" i="4"/>
  <c r="U4" i="4"/>
  <c r="T8" i="4"/>
  <c r="U8" i="4"/>
  <c r="T5" i="4"/>
  <c r="U5" i="4"/>
  <c r="T6" i="4"/>
  <c r="U6" i="4"/>
  <c r="T7" i="4"/>
  <c r="U7" i="4"/>
  <c r="G9" i="4"/>
  <c r="U9" i="4" s="1"/>
  <c r="I49" i="12"/>
  <c r="F9" i="4"/>
  <c r="Q10" i="8"/>
  <c r="R10" i="8"/>
  <c r="T9" i="4" l="1"/>
  <c r="R9" i="17"/>
  <c r="V9" i="17"/>
  <c r="Q9" i="4"/>
  <c r="I9" i="4"/>
  <c r="H9" i="4"/>
  <c r="K9" i="17"/>
  <c r="J9" i="17"/>
  <c r="S9" i="17"/>
  <c r="D4" i="12"/>
  <c r="F4" i="12" s="1"/>
  <c r="G4" i="12"/>
  <c r="H4" i="12"/>
  <c r="D5" i="12"/>
  <c r="F5" i="12" s="1"/>
  <c r="G5" i="12"/>
  <c r="H5" i="12"/>
  <c r="D6" i="12"/>
  <c r="F6" i="12" s="1"/>
  <c r="G6" i="12"/>
  <c r="H6" i="12"/>
  <c r="D7" i="12"/>
  <c r="F7" i="12" s="1"/>
  <c r="G7" i="12"/>
  <c r="H7" i="12"/>
  <c r="D8" i="12"/>
  <c r="F8" i="12" s="1"/>
  <c r="G8" i="12"/>
  <c r="H8" i="12"/>
  <c r="D9" i="12"/>
  <c r="F9" i="12" s="1"/>
  <c r="G9" i="12"/>
  <c r="H9" i="12"/>
  <c r="D10" i="12"/>
  <c r="F10" i="12" s="1"/>
  <c r="G10" i="12"/>
  <c r="H10" i="12"/>
  <c r="D11" i="12"/>
  <c r="F11" i="12" s="1"/>
  <c r="G11" i="12"/>
  <c r="H11" i="12"/>
  <c r="D12" i="12"/>
  <c r="F12" i="12" s="1"/>
  <c r="G12" i="12"/>
  <c r="H12" i="12"/>
  <c r="D13" i="12"/>
  <c r="F13" i="12" s="1"/>
  <c r="G13" i="12"/>
  <c r="H13" i="12"/>
  <c r="D14" i="12"/>
  <c r="F14" i="12" s="1"/>
  <c r="G14" i="12"/>
  <c r="H14" i="12"/>
  <c r="D15" i="12"/>
  <c r="F15" i="12" s="1"/>
  <c r="G15" i="12"/>
  <c r="H15" i="12"/>
  <c r="D16" i="12"/>
  <c r="F16" i="12" s="1"/>
  <c r="G16" i="12"/>
  <c r="H16" i="12"/>
  <c r="D17" i="12"/>
  <c r="F17" i="12" s="1"/>
  <c r="G17" i="12"/>
  <c r="H17" i="12"/>
  <c r="D18" i="12"/>
  <c r="F18" i="12" s="1"/>
  <c r="G18" i="12"/>
  <c r="H18" i="12"/>
  <c r="D19" i="12"/>
  <c r="F19" i="12" s="1"/>
  <c r="G19" i="12"/>
  <c r="H19" i="12"/>
  <c r="D20" i="12"/>
  <c r="F20" i="12" s="1"/>
  <c r="G20" i="12"/>
  <c r="H20" i="12"/>
  <c r="D21" i="12"/>
  <c r="F21" i="12" s="1"/>
  <c r="G21" i="12"/>
  <c r="H21" i="12"/>
  <c r="D22" i="12"/>
  <c r="F22" i="12" s="1"/>
  <c r="G22" i="12"/>
  <c r="H22" i="12"/>
  <c r="D23" i="12"/>
  <c r="F23" i="12" s="1"/>
  <c r="G23" i="12"/>
  <c r="H23" i="12"/>
  <c r="D24" i="12"/>
  <c r="F24" i="12" s="1"/>
  <c r="G24" i="12"/>
  <c r="H24" i="12"/>
  <c r="D25" i="12"/>
  <c r="F25" i="12" s="1"/>
  <c r="G25" i="12"/>
  <c r="H25" i="12"/>
  <c r="D26" i="12"/>
  <c r="F26" i="12" s="1"/>
  <c r="G26" i="12"/>
  <c r="H26" i="12"/>
  <c r="D27" i="12"/>
  <c r="F27" i="12" s="1"/>
  <c r="G27" i="12"/>
  <c r="H27" i="12"/>
  <c r="D28" i="12"/>
  <c r="F28" i="12" s="1"/>
  <c r="G28" i="12"/>
  <c r="H28" i="12"/>
  <c r="D29" i="12"/>
  <c r="F29" i="12" s="1"/>
  <c r="G29" i="12"/>
  <c r="H29" i="12"/>
  <c r="D30" i="12"/>
  <c r="F30" i="12" s="1"/>
  <c r="G30" i="12"/>
  <c r="H30" i="12"/>
  <c r="D31" i="12"/>
  <c r="F31" i="12" s="1"/>
  <c r="G31" i="12"/>
  <c r="H31" i="12"/>
  <c r="D32" i="12"/>
  <c r="F32" i="12" s="1"/>
  <c r="G32" i="12"/>
  <c r="H32" i="12"/>
  <c r="D33" i="12"/>
  <c r="F33" i="12" s="1"/>
  <c r="G33" i="12"/>
  <c r="H33" i="12"/>
  <c r="D34" i="12"/>
  <c r="F34" i="12" s="1"/>
  <c r="G34" i="12"/>
  <c r="H34" i="12"/>
  <c r="D35" i="12"/>
  <c r="F35" i="12" s="1"/>
  <c r="G35" i="12"/>
  <c r="H35" i="12"/>
  <c r="D36" i="12"/>
  <c r="F36" i="12" s="1"/>
  <c r="G36" i="12"/>
  <c r="H36" i="12"/>
  <c r="D37" i="12"/>
  <c r="F37" i="12" s="1"/>
  <c r="G37" i="12"/>
  <c r="H37" i="12"/>
  <c r="D38" i="12"/>
  <c r="F38" i="12" s="1"/>
  <c r="G38" i="12"/>
  <c r="H38" i="12"/>
  <c r="D39" i="12"/>
  <c r="F39" i="12" s="1"/>
  <c r="G39" i="12"/>
  <c r="H39" i="12"/>
  <c r="D40" i="12"/>
  <c r="F40" i="12" s="1"/>
  <c r="G40" i="12"/>
  <c r="H40" i="12"/>
  <c r="D41" i="12"/>
  <c r="F41" i="12" s="1"/>
  <c r="G41" i="12"/>
  <c r="H41" i="12"/>
  <c r="D42" i="12"/>
  <c r="F42" i="12" s="1"/>
  <c r="G42" i="12"/>
  <c r="H42" i="12"/>
  <c r="D43" i="12"/>
  <c r="F43" i="12" s="1"/>
  <c r="G43" i="12"/>
  <c r="H43" i="12"/>
  <c r="D44" i="12"/>
  <c r="F44" i="12" s="1"/>
  <c r="G44" i="12"/>
  <c r="H44" i="12"/>
  <c r="D45" i="12"/>
  <c r="F45" i="12" s="1"/>
  <c r="G45" i="12"/>
  <c r="H45" i="12"/>
  <c r="D46" i="12"/>
  <c r="F46" i="12" s="1"/>
  <c r="G46" i="12"/>
  <c r="H46" i="12"/>
  <c r="D47" i="12"/>
  <c r="F47" i="12" s="1"/>
  <c r="D48" i="12"/>
  <c r="F48" i="12" s="1"/>
  <c r="G48" i="12"/>
  <c r="H48" i="12"/>
  <c r="D49" i="12"/>
  <c r="F49" i="12" s="1"/>
  <c r="G49" i="12"/>
  <c r="H49" i="12"/>
  <c r="D50" i="12"/>
  <c r="F50" i="12" s="1"/>
  <c r="G50" i="12"/>
  <c r="H50" i="12"/>
  <c r="D51" i="12"/>
  <c r="F51" i="12" s="1"/>
  <c r="G51" i="12"/>
  <c r="H51" i="12"/>
  <c r="D52" i="12"/>
  <c r="F52" i="12" s="1"/>
  <c r="G52" i="12"/>
  <c r="H52" i="12"/>
  <c r="D53" i="12"/>
  <c r="F53" i="12" s="1"/>
  <c r="G53" i="12"/>
  <c r="H53" i="12"/>
  <c r="D54" i="12"/>
  <c r="F54" i="12" s="1"/>
  <c r="G54" i="12"/>
  <c r="H54" i="12"/>
  <c r="D55" i="12"/>
  <c r="F55" i="12" s="1"/>
  <c r="G55" i="12"/>
  <c r="H55" i="12"/>
  <c r="D56" i="12"/>
  <c r="F56" i="12" s="1"/>
  <c r="G56" i="12"/>
  <c r="H56" i="12"/>
  <c r="D57" i="12"/>
  <c r="F57" i="12" s="1"/>
  <c r="G57" i="12"/>
  <c r="H57" i="12"/>
  <c r="D58" i="12"/>
  <c r="F58" i="12" s="1"/>
  <c r="G58" i="12"/>
  <c r="H58" i="12"/>
  <c r="D59" i="12"/>
  <c r="F59" i="12" s="1"/>
  <c r="G59" i="12"/>
  <c r="H59" i="12"/>
  <c r="D60" i="12"/>
  <c r="F60" i="12" s="1"/>
  <c r="G60" i="12"/>
  <c r="H60" i="12"/>
  <c r="D61" i="12"/>
  <c r="F61" i="12" s="1"/>
  <c r="G61" i="12"/>
  <c r="H61" i="12"/>
  <c r="D62" i="12"/>
  <c r="F62" i="12" s="1"/>
  <c r="G62" i="12"/>
  <c r="H62" i="12"/>
  <c r="D63" i="12"/>
  <c r="F63" i="12" s="1"/>
  <c r="G63" i="12"/>
  <c r="H63" i="12"/>
  <c r="D64" i="12"/>
  <c r="F64" i="12" s="1"/>
  <c r="G64" i="12"/>
  <c r="H64" i="12"/>
  <c r="D65" i="12"/>
  <c r="F65" i="12" s="1"/>
  <c r="G65" i="12"/>
  <c r="H65" i="12"/>
  <c r="D66" i="12"/>
  <c r="F66" i="12" s="1"/>
  <c r="G66" i="12"/>
  <c r="H66" i="12"/>
  <c r="D67" i="12"/>
  <c r="F67" i="12" s="1"/>
  <c r="G67" i="12"/>
  <c r="H67" i="12"/>
  <c r="D68" i="12"/>
  <c r="F68" i="12" s="1"/>
  <c r="G68" i="12"/>
  <c r="H68" i="12"/>
  <c r="D69" i="12"/>
  <c r="F69" i="12" s="1"/>
  <c r="G69" i="12"/>
  <c r="H69" i="12"/>
  <c r="D70" i="12"/>
  <c r="F70" i="12" s="1"/>
  <c r="G70" i="12"/>
  <c r="H70" i="12"/>
  <c r="D71" i="12"/>
  <c r="F71" i="12" s="1"/>
  <c r="G71" i="12"/>
  <c r="H71" i="12"/>
  <c r="D72" i="12"/>
  <c r="F72" i="12" s="1"/>
  <c r="G72" i="12"/>
  <c r="H72" i="12"/>
  <c r="D73" i="12"/>
  <c r="F73" i="12" s="1"/>
  <c r="G73" i="12"/>
  <c r="H73" i="12"/>
  <c r="D74" i="12"/>
  <c r="F74" i="12" s="1"/>
  <c r="G74" i="12"/>
  <c r="H74" i="12"/>
  <c r="D75" i="12"/>
  <c r="F75" i="12" s="1"/>
  <c r="G75" i="12"/>
  <c r="H75" i="12"/>
  <c r="D76" i="12"/>
  <c r="F76" i="12" s="1"/>
  <c r="G76" i="12"/>
  <c r="H76" i="12"/>
  <c r="D77" i="12"/>
  <c r="F77" i="12" s="1"/>
  <c r="G77" i="12"/>
  <c r="H77" i="12"/>
  <c r="D78" i="12"/>
  <c r="F78" i="12" s="1"/>
  <c r="G78" i="12"/>
  <c r="H78" i="12"/>
  <c r="D79" i="12"/>
  <c r="F79" i="12" s="1"/>
  <c r="G79" i="12"/>
  <c r="H79" i="12"/>
  <c r="D80" i="12"/>
  <c r="F80" i="12" s="1"/>
  <c r="G80" i="12"/>
  <c r="H80" i="12"/>
  <c r="D81" i="12"/>
  <c r="F81" i="12" s="1"/>
  <c r="G81" i="12"/>
  <c r="H81" i="12"/>
  <c r="D82" i="12"/>
  <c r="F82" i="12" s="1"/>
  <c r="G82" i="12"/>
  <c r="H82" i="12"/>
  <c r="D83" i="12"/>
  <c r="F83" i="12" s="1"/>
  <c r="G83" i="12"/>
  <c r="H83" i="12"/>
  <c r="D84" i="12"/>
  <c r="F84" i="12" s="1"/>
  <c r="G84" i="12"/>
  <c r="H84" i="12"/>
  <c r="D85" i="12"/>
  <c r="F85" i="12" s="1"/>
  <c r="G85" i="12"/>
  <c r="H85" i="12"/>
  <c r="D86" i="12"/>
  <c r="F86" i="12" s="1"/>
  <c r="G86" i="12"/>
  <c r="H86" i="12"/>
  <c r="D87" i="12"/>
  <c r="F87" i="12" s="1"/>
  <c r="G87" i="12"/>
  <c r="H87" i="12"/>
  <c r="D88" i="12"/>
  <c r="F88" i="12" s="1"/>
  <c r="G88" i="12"/>
  <c r="H88" i="12"/>
  <c r="D89" i="12"/>
  <c r="F89" i="12" s="1"/>
  <c r="G89" i="12"/>
  <c r="H89" i="12"/>
  <c r="D90" i="12"/>
  <c r="F90" i="12" s="1"/>
  <c r="G90" i="12"/>
  <c r="H90" i="12"/>
  <c r="D91" i="12"/>
  <c r="F91" i="12" s="1"/>
  <c r="G91" i="12"/>
  <c r="H91" i="12"/>
  <c r="D92" i="12"/>
  <c r="F92" i="12" s="1"/>
  <c r="G92" i="12"/>
  <c r="H92" i="12"/>
  <c r="D93" i="12"/>
  <c r="F93" i="12" s="1"/>
  <c r="G93" i="12"/>
  <c r="H93" i="12"/>
  <c r="D94" i="12"/>
  <c r="F94" i="12" s="1"/>
  <c r="G94" i="12"/>
  <c r="H94" i="12"/>
  <c r="D95" i="12"/>
  <c r="F95" i="12" s="1"/>
  <c r="G95" i="12"/>
  <c r="H95" i="12"/>
  <c r="D96" i="12"/>
  <c r="F96" i="12" s="1"/>
  <c r="G96" i="12"/>
  <c r="H96" i="12"/>
  <c r="D97" i="12"/>
  <c r="F97" i="12" s="1"/>
  <c r="G97" i="12"/>
  <c r="H97" i="12"/>
  <c r="D98" i="12"/>
  <c r="F98" i="12" s="1"/>
  <c r="G98" i="12"/>
  <c r="H98" i="12"/>
  <c r="D99" i="12"/>
  <c r="F99" i="12" s="1"/>
  <c r="G99" i="12"/>
  <c r="H99" i="12"/>
  <c r="D100" i="12"/>
  <c r="F100" i="12" s="1"/>
  <c r="G100" i="12"/>
  <c r="H100" i="12"/>
  <c r="D101" i="12"/>
  <c r="F101" i="12" s="1"/>
  <c r="G101" i="12"/>
  <c r="H101" i="12"/>
  <c r="D102" i="12"/>
  <c r="F102" i="12" s="1"/>
  <c r="G102" i="12"/>
  <c r="H102" i="12"/>
  <c r="D103" i="12"/>
  <c r="F103" i="12" s="1"/>
  <c r="G103" i="12"/>
  <c r="H103" i="12"/>
  <c r="D104" i="12"/>
  <c r="F104" i="12" s="1"/>
  <c r="G104" i="12"/>
  <c r="H104" i="12"/>
  <c r="D105" i="12"/>
  <c r="F105" i="12" s="1"/>
  <c r="G105" i="12"/>
  <c r="H105" i="12"/>
  <c r="D106" i="12"/>
  <c r="F106" i="12" s="1"/>
  <c r="G106" i="12"/>
  <c r="H106" i="12"/>
  <c r="M3" i="12"/>
  <c r="P3" i="12" s="1"/>
  <c r="L3" i="12"/>
  <c r="H3" i="12"/>
  <c r="G3" i="12"/>
  <c r="D3" i="12"/>
  <c r="F3" i="12" s="1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T9" i="17" l="1"/>
  <c r="U9" i="17"/>
  <c r="K46" i="12"/>
  <c r="J46" i="12"/>
  <c r="K45" i="12"/>
  <c r="J45" i="12"/>
  <c r="K44" i="12"/>
  <c r="J44" i="12"/>
  <c r="K43" i="12"/>
  <c r="J43" i="12"/>
  <c r="K42" i="12"/>
  <c r="J42" i="12"/>
  <c r="K41" i="12"/>
  <c r="J41" i="12"/>
  <c r="K40" i="12"/>
  <c r="J40" i="12"/>
  <c r="K39" i="12"/>
  <c r="J39" i="12"/>
  <c r="K38" i="12"/>
  <c r="J38" i="12"/>
  <c r="K37" i="12"/>
  <c r="J37" i="12"/>
  <c r="K36" i="12"/>
  <c r="J36" i="12"/>
  <c r="K35" i="12"/>
  <c r="J35" i="12"/>
  <c r="K34" i="12"/>
  <c r="J34" i="12"/>
  <c r="K33" i="12"/>
  <c r="J33" i="12"/>
  <c r="K32" i="12"/>
  <c r="J32" i="12"/>
  <c r="K31" i="12"/>
  <c r="J31" i="12"/>
  <c r="K30" i="12"/>
  <c r="J30" i="12"/>
  <c r="K29" i="12"/>
  <c r="J29" i="12"/>
  <c r="K28" i="12"/>
  <c r="J28" i="12"/>
  <c r="K27" i="12"/>
  <c r="J27" i="12"/>
  <c r="K26" i="12"/>
  <c r="J26" i="12"/>
  <c r="K25" i="12"/>
  <c r="J25" i="12"/>
  <c r="K24" i="12"/>
  <c r="J24" i="12"/>
  <c r="K23" i="12"/>
  <c r="J23" i="12"/>
  <c r="K22" i="12"/>
  <c r="J22" i="12"/>
  <c r="K21" i="12"/>
  <c r="J21" i="12"/>
  <c r="K20" i="12"/>
  <c r="J20" i="12"/>
  <c r="K19" i="12"/>
  <c r="J19" i="12"/>
  <c r="K18" i="12"/>
  <c r="J18" i="12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J105" i="12"/>
  <c r="K105" i="12"/>
  <c r="K103" i="12"/>
  <c r="J103" i="12"/>
  <c r="J101" i="12"/>
  <c r="K101" i="12"/>
  <c r="K99" i="12"/>
  <c r="J99" i="12"/>
  <c r="J97" i="12"/>
  <c r="K97" i="12"/>
  <c r="J95" i="12"/>
  <c r="K95" i="12"/>
  <c r="J94" i="12"/>
  <c r="K94" i="12"/>
  <c r="K92" i="12"/>
  <c r="J92" i="12"/>
  <c r="K89" i="12"/>
  <c r="J89" i="12"/>
  <c r="K87" i="12"/>
  <c r="J87" i="12"/>
  <c r="K85" i="12"/>
  <c r="J85" i="12"/>
  <c r="K83" i="12"/>
  <c r="J83" i="12"/>
  <c r="K106" i="12"/>
  <c r="J106" i="12"/>
  <c r="J104" i="12"/>
  <c r="K104" i="12"/>
  <c r="K102" i="12"/>
  <c r="J102" i="12"/>
  <c r="J100" i="12"/>
  <c r="K100" i="12"/>
  <c r="J98" i="12"/>
  <c r="K98" i="12"/>
  <c r="J96" i="12"/>
  <c r="K96" i="12"/>
  <c r="J93" i="12"/>
  <c r="K93" i="12"/>
  <c r="K91" i="12"/>
  <c r="J91" i="12"/>
  <c r="K90" i="12"/>
  <c r="J90" i="12"/>
  <c r="K88" i="12"/>
  <c r="J88" i="12"/>
  <c r="K86" i="12"/>
  <c r="J86" i="12"/>
  <c r="K84" i="12"/>
  <c r="J84" i="12"/>
  <c r="K82" i="12"/>
  <c r="J82" i="12"/>
  <c r="K81" i="12"/>
  <c r="J81" i="12"/>
  <c r="K80" i="12"/>
  <c r="J80" i="12"/>
  <c r="K79" i="12"/>
  <c r="J79" i="12"/>
  <c r="K78" i="12"/>
  <c r="J78" i="12"/>
  <c r="K77" i="12"/>
  <c r="J77" i="12"/>
  <c r="K76" i="12"/>
  <c r="J76" i="12"/>
  <c r="K75" i="12"/>
  <c r="J75" i="12"/>
  <c r="K74" i="12"/>
  <c r="J74" i="12"/>
  <c r="K73" i="12"/>
  <c r="J73" i="12"/>
  <c r="K72" i="12"/>
  <c r="J72" i="12"/>
  <c r="K71" i="12"/>
  <c r="J71" i="12"/>
  <c r="K70" i="12"/>
  <c r="J70" i="12"/>
  <c r="K69" i="12"/>
  <c r="J69" i="12"/>
  <c r="K68" i="12"/>
  <c r="J68" i="12"/>
  <c r="K67" i="12"/>
  <c r="J67" i="12"/>
  <c r="K66" i="12"/>
  <c r="J66" i="12"/>
  <c r="K65" i="12"/>
  <c r="J65" i="12"/>
  <c r="K64" i="12"/>
  <c r="J64" i="12"/>
  <c r="K63" i="12"/>
  <c r="J63" i="12"/>
  <c r="K62" i="12"/>
  <c r="J62" i="12"/>
  <c r="K61" i="12"/>
  <c r="J61" i="12"/>
  <c r="K60" i="12"/>
  <c r="J60" i="12"/>
  <c r="K59" i="12"/>
  <c r="J59" i="12"/>
  <c r="K58" i="12"/>
  <c r="J58" i="12"/>
  <c r="K57" i="12"/>
  <c r="J57" i="12"/>
  <c r="K56" i="12"/>
  <c r="J56" i="12"/>
  <c r="K55" i="12"/>
  <c r="J55" i="12"/>
  <c r="K54" i="12"/>
  <c r="J54" i="12"/>
  <c r="K53" i="12"/>
  <c r="J53" i="12"/>
  <c r="K52" i="12"/>
  <c r="J52" i="12"/>
  <c r="K51" i="12"/>
  <c r="J51" i="12"/>
  <c r="K50" i="12"/>
  <c r="J50" i="12"/>
  <c r="K49" i="12"/>
  <c r="J49" i="12"/>
  <c r="K48" i="12"/>
  <c r="J48" i="12"/>
  <c r="J3" i="12"/>
  <c r="K3" i="12"/>
  <c r="O3" i="12"/>
  <c r="F282" i="1" l="1"/>
  <c r="L282" i="1"/>
  <c r="K282" i="1"/>
  <c r="G282" i="1"/>
  <c r="H458" i="11" l="1"/>
  <c r="H379" i="11"/>
  <c r="H381" i="11"/>
  <c r="H383" i="11"/>
  <c r="H385" i="11"/>
  <c r="H387" i="11"/>
  <c r="H389" i="11"/>
  <c r="H391" i="11"/>
  <c r="H393" i="11"/>
  <c r="H395" i="11"/>
  <c r="H397" i="11"/>
  <c r="H399" i="11"/>
  <c r="H401" i="11"/>
  <c r="H403" i="11"/>
  <c r="H405" i="11"/>
  <c r="H407" i="11"/>
  <c r="H409" i="11"/>
  <c r="H411" i="11"/>
  <c r="H413" i="11"/>
  <c r="H415" i="11"/>
  <c r="H417" i="11"/>
  <c r="H419" i="11"/>
  <c r="H421" i="11"/>
  <c r="H423" i="11"/>
  <c r="H425" i="11"/>
  <c r="H427" i="11"/>
  <c r="H429" i="11"/>
  <c r="H431" i="11"/>
  <c r="H433" i="11"/>
  <c r="H435" i="11"/>
  <c r="H437" i="11"/>
  <c r="H439" i="11"/>
  <c r="H441" i="11"/>
  <c r="H443" i="11"/>
  <c r="H445" i="11"/>
  <c r="H447" i="11"/>
  <c r="H449" i="11"/>
  <c r="H451" i="11"/>
  <c r="H453" i="11"/>
  <c r="H455" i="11"/>
  <c r="H359" i="11"/>
  <c r="H361" i="11"/>
  <c r="H457" i="11"/>
  <c r="H378" i="11"/>
  <c r="H380" i="11"/>
  <c r="H382" i="11"/>
  <c r="H384" i="11"/>
  <c r="H386" i="11"/>
  <c r="H388" i="11"/>
  <c r="H390" i="11"/>
  <c r="H392" i="11"/>
  <c r="H394" i="11"/>
  <c r="H396" i="11"/>
  <c r="H398" i="11"/>
  <c r="H400" i="11"/>
  <c r="H402" i="11"/>
  <c r="H404" i="11"/>
  <c r="H406" i="11"/>
  <c r="H408" i="11"/>
  <c r="H410" i="11"/>
  <c r="H412" i="11"/>
  <c r="H414" i="11"/>
  <c r="H416" i="11"/>
  <c r="H418" i="11"/>
  <c r="H420" i="11"/>
  <c r="H422" i="11"/>
  <c r="H424" i="11"/>
  <c r="H426" i="11"/>
  <c r="H428" i="11"/>
  <c r="H430" i="11"/>
  <c r="H432" i="11"/>
  <c r="H434" i="11"/>
  <c r="H436" i="11"/>
  <c r="H438" i="11"/>
  <c r="H440" i="11"/>
  <c r="H442" i="11"/>
  <c r="H444" i="11"/>
  <c r="H446" i="11"/>
  <c r="H448" i="11"/>
  <c r="H450" i="11"/>
  <c r="H452" i="11"/>
  <c r="H454" i="11"/>
  <c r="H456" i="11"/>
  <c r="H360" i="11"/>
  <c r="H362" i="11"/>
  <c r="H367" i="11"/>
  <c r="H371" i="11"/>
  <c r="H377" i="11"/>
  <c r="H364" i="11"/>
  <c r="H366" i="11"/>
  <c r="H368" i="11"/>
  <c r="H370" i="11"/>
  <c r="H372" i="11"/>
  <c r="H374" i="11"/>
  <c r="H376" i="11"/>
  <c r="H375" i="11"/>
  <c r="H363" i="11"/>
  <c r="H365" i="11"/>
  <c r="H369" i="11"/>
  <c r="H373" i="11"/>
  <c r="F457" i="11"/>
  <c r="L457" i="11" s="1"/>
  <c r="F378" i="11"/>
  <c r="L378" i="11" s="1"/>
  <c r="F380" i="11"/>
  <c r="L380" i="11" s="1"/>
  <c r="F382" i="11"/>
  <c r="L382" i="11" s="1"/>
  <c r="F384" i="11"/>
  <c r="L384" i="11" s="1"/>
  <c r="F386" i="11"/>
  <c r="L386" i="11" s="1"/>
  <c r="F388" i="11"/>
  <c r="L388" i="11" s="1"/>
  <c r="F390" i="11"/>
  <c r="L390" i="11" s="1"/>
  <c r="F392" i="11"/>
  <c r="L392" i="11" s="1"/>
  <c r="F394" i="11"/>
  <c r="L394" i="11" s="1"/>
  <c r="F396" i="11"/>
  <c r="L396" i="11" s="1"/>
  <c r="F398" i="11"/>
  <c r="L398" i="11" s="1"/>
  <c r="F400" i="11"/>
  <c r="L400" i="11" s="1"/>
  <c r="F402" i="11"/>
  <c r="L402" i="11" s="1"/>
  <c r="F404" i="11"/>
  <c r="L404" i="11" s="1"/>
  <c r="F406" i="11"/>
  <c r="L406" i="11" s="1"/>
  <c r="F408" i="11"/>
  <c r="L408" i="11" s="1"/>
  <c r="F410" i="11"/>
  <c r="L410" i="11" s="1"/>
  <c r="F412" i="11"/>
  <c r="L412" i="11" s="1"/>
  <c r="F414" i="11"/>
  <c r="L414" i="11" s="1"/>
  <c r="F416" i="11"/>
  <c r="L416" i="11" s="1"/>
  <c r="F418" i="11"/>
  <c r="L418" i="11" s="1"/>
  <c r="F420" i="11"/>
  <c r="L420" i="11" s="1"/>
  <c r="F422" i="11"/>
  <c r="L422" i="11" s="1"/>
  <c r="F424" i="11"/>
  <c r="L424" i="11" s="1"/>
  <c r="F426" i="11"/>
  <c r="L426" i="11" s="1"/>
  <c r="F428" i="11"/>
  <c r="L428" i="11" s="1"/>
  <c r="F430" i="11"/>
  <c r="L430" i="11" s="1"/>
  <c r="F432" i="11"/>
  <c r="L432" i="11" s="1"/>
  <c r="F434" i="11"/>
  <c r="L434" i="11" s="1"/>
  <c r="F436" i="11"/>
  <c r="L436" i="11" s="1"/>
  <c r="F438" i="11"/>
  <c r="L438" i="11" s="1"/>
  <c r="F440" i="11"/>
  <c r="L440" i="11" s="1"/>
  <c r="F442" i="11"/>
  <c r="L442" i="11" s="1"/>
  <c r="F444" i="11"/>
  <c r="L444" i="11" s="1"/>
  <c r="F446" i="11"/>
  <c r="L446" i="11" s="1"/>
  <c r="F448" i="11"/>
  <c r="L448" i="11" s="1"/>
  <c r="F450" i="11"/>
  <c r="L450" i="11" s="1"/>
  <c r="F452" i="11"/>
  <c r="L452" i="11" s="1"/>
  <c r="F454" i="11"/>
  <c r="L454" i="11" s="1"/>
  <c r="F456" i="11"/>
  <c r="L456" i="11" s="1"/>
  <c r="F360" i="11"/>
  <c r="L360" i="11" s="1"/>
  <c r="F458" i="11"/>
  <c r="L458" i="11" s="1"/>
  <c r="F379" i="11"/>
  <c r="L379" i="11" s="1"/>
  <c r="F381" i="11"/>
  <c r="L381" i="11" s="1"/>
  <c r="F383" i="11"/>
  <c r="L383" i="11" s="1"/>
  <c r="F385" i="11"/>
  <c r="L385" i="11" s="1"/>
  <c r="F387" i="11"/>
  <c r="L387" i="11" s="1"/>
  <c r="F389" i="11"/>
  <c r="L389" i="11" s="1"/>
  <c r="F391" i="11"/>
  <c r="L391" i="11" s="1"/>
  <c r="F393" i="11"/>
  <c r="L393" i="11" s="1"/>
  <c r="F395" i="11"/>
  <c r="L395" i="11" s="1"/>
  <c r="F397" i="11"/>
  <c r="L397" i="11" s="1"/>
  <c r="F399" i="11"/>
  <c r="L399" i="11" s="1"/>
  <c r="F401" i="11"/>
  <c r="L401" i="11" s="1"/>
  <c r="F403" i="11"/>
  <c r="L403" i="11" s="1"/>
  <c r="F405" i="11"/>
  <c r="L405" i="11" s="1"/>
  <c r="F407" i="11"/>
  <c r="L407" i="11" s="1"/>
  <c r="F409" i="11"/>
  <c r="L409" i="11" s="1"/>
  <c r="F411" i="11"/>
  <c r="L411" i="11" s="1"/>
  <c r="F413" i="11"/>
  <c r="L413" i="11" s="1"/>
  <c r="F415" i="11"/>
  <c r="L415" i="11" s="1"/>
  <c r="F417" i="11"/>
  <c r="L417" i="11" s="1"/>
  <c r="F419" i="11"/>
  <c r="L419" i="11" s="1"/>
  <c r="F421" i="11"/>
  <c r="L421" i="11" s="1"/>
  <c r="F423" i="11"/>
  <c r="L423" i="11" s="1"/>
  <c r="F425" i="11"/>
  <c r="L425" i="11" s="1"/>
  <c r="F427" i="11"/>
  <c r="L427" i="11" s="1"/>
  <c r="F429" i="11"/>
  <c r="L429" i="11" s="1"/>
  <c r="F431" i="11"/>
  <c r="L431" i="11" s="1"/>
  <c r="F433" i="11"/>
  <c r="L433" i="11" s="1"/>
  <c r="F435" i="11"/>
  <c r="L435" i="11" s="1"/>
  <c r="F437" i="11"/>
  <c r="L437" i="11" s="1"/>
  <c r="F439" i="11"/>
  <c r="L439" i="11" s="1"/>
  <c r="F441" i="11"/>
  <c r="L441" i="11" s="1"/>
  <c r="F443" i="11"/>
  <c r="L443" i="11" s="1"/>
  <c r="F445" i="11"/>
  <c r="L445" i="11" s="1"/>
  <c r="F447" i="11"/>
  <c r="L447" i="11" s="1"/>
  <c r="F449" i="11"/>
  <c r="L449" i="11" s="1"/>
  <c r="F451" i="11"/>
  <c r="L451" i="11" s="1"/>
  <c r="F453" i="11"/>
  <c r="L453" i="11" s="1"/>
  <c r="F455" i="11"/>
  <c r="L455" i="11" s="1"/>
  <c r="F359" i="11"/>
  <c r="L359" i="11" s="1"/>
  <c r="F361" i="11"/>
  <c r="L361" i="11" s="1"/>
  <c r="F364" i="11"/>
  <c r="L364" i="11" s="1"/>
  <c r="F366" i="11"/>
  <c r="L366" i="11" s="1"/>
  <c r="F370" i="11"/>
  <c r="L370" i="11" s="1"/>
  <c r="F374" i="11"/>
  <c r="L374" i="11" s="1"/>
  <c r="F362" i="11"/>
  <c r="L362" i="11" s="1"/>
  <c r="F363" i="11"/>
  <c r="L363" i="11" s="1"/>
  <c r="F365" i="11"/>
  <c r="L365" i="11" s="1"/>
  <c r="F367" i="11"/>
  <c r="L367" i="11" s="1"/>
  <c r="F369" i="11"/>
  <c r="L369" i="11" s="1"/>
  <c r="F371" i="11"/>
  <c r="L371" i="11" s="1"/>
  <c r="F373" i="11"/>
  <c r="L373" i="11" s="1"/>
  <c r="F375" i="11"/>
  <c r="L375" i="11" s="1"/>
  <c r="F377" i="11"/>
  <c r="L377" i="11" s="1"/>
  <c r="F368" i="11"/>
  <c r="L368" i="11" s="1"/>
  <c r="F372" i="11"/>
  <c r="L372" i="11" s="1"/>
  <c r="F376" i="11"/>
  <c r="L376" i="11" s="1"/>
  <c r="G457" i="11"/>
  <c r="G378" i="11"/>
  <c r="G380" i="11"/>
  <c r="G382" i="11"/>
  <c r="G384" i="11"/>
  <c r="M384" i="11" s="1"/>
  <c r="G386" i="11"/>
  <c r="M386" i="11" s="1"/>
  <c r="G388" i="11"/>
  <c r="G390" i="11"/>
  <c r="G392" i="11"/>
  <c r="G394" i="11"/>
  <c r="G458" i="11"/>
  <c r="G379" i="11"/>
  <c r="G381" i="11"/>
  <c r="G383" i="11"/>
  <c r="G385" i="11"/>
  <c r="G389" i="11"/>
  <c r="G387" i="11"/>
  <c r="M387" i="11" s="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359" i="11"/>
  <c r="M359" i="11" s="1"/>
  <c r="G360" i="11"/>
  <c r="M360" i="11" s="1"/>
  <c r="G361" i="11"/>
  <c r="M361" i="11" s="1"/>
  <c r="G364" i="11"/>
  <c r="M364" i="11" s="1"/>
  <c r="G366" i="11"/>
  <c r="M366" i="11" s="1"/>
  <c r="G368" i="11"/>
  <c r="M368" i="11" s="1"/>
  <c r="G370" i="11"/>
  <c r="M370" i="11" s="1"/>
  <c r="G372" i="11"/>
  <c r="M372" i="11" s="1"/>
  <c r="G374" i="11"/>
  <c r="G376" i="11"/>
  <c r="G365" i="11"/>
  <c r="M365" i="11" s="1"/>
  <c r="G367" i="11"/>
  <c r="M367" i="11" s="1"/>
  <c r="G369" i="11"/>
  <c r="G373" i="11"/>
  <c r="G375" i="11"/>
  <c r="G393" i="11"/>
  <c r="G362" i="11"/>
  <c r="G391" i="11"/>
  <c r="G363" i="11"/>
  <c r="M363" i="11" s="1"/>
  <c r="G371" i="11"/>
  <c r="M371" i="11" s="1"/>
  <c r="G377" i="11"/>
  <c r="M377" i="11" s="1"/>
  <c r="E11" i="17"/>
  <c r="E3" i="17"/>
  <c r="H340" i="11"/>
  <c r="H342" i="11"/>
  <c r="H344" i="11"/>
  <c r="H346" i="11"/>
  <c r="H348" i="11"/>
  <c r="H350" i="11"/>
  <c r="H352" i="11"/>
  <c r="H354" i="11"/>
  <c r="H356" i="11"/>
  <c r="H358" i="11"/>
  <c r="H339" i="11"/>
  <c r="H341" i="11"/>
  <c r="H343" i="11"/>
  <c r="H345" i="11"/>
  <c r="H347" i="11"/>
  <c r="H349" i="11"/>
  <c r="H351" i="11"/>
  <c r="H353" i="11"/>
  <c r="H355" i="11"/>
  <c r="H357" i="11"/>
  <c r="G340" i="11"/>
  <c r="G342" i="11"/>
  <c r="M342" i="11" s="1"/>
  <c r="G344" i="11"/>
  <c r="M344" i="11" s="1"/>
  <c r="G346" i="11"/>
  <c r="G348" i="11"/>
  <c r="G350" i="11"/>
  <c r="G352" i="11"/>
  <c r="G354" i="11"/>
  <c r="G356" i="11"/>
  <c r="G358" i="11"/>
  <c r="G339" i="11"/>
  <c r="G341" i="11"/>
  <c r="G343" i="11"/>
  <c r="M343" i="11" s="1"/>
  <c r="G345" i="11"/>
  <c r="G347" i="11"/>
  <c r="G349" i="11"/>
  <c r="G351" i="11"/>
  <c r="G353" i="11"/>
  <c r="G355" i="11"/>
  <c r="G357" i="11"/>
  <c r="F339" i="11"/>
  <c r="L339" i="11" s="1"/>
  <c r="F341" i="11"/>
  <c r="L341" i="11" s="1"/>
  <c r="F343" i="11"/>
  <c r="L343" i="11" s="1"/>
  <c r="F345" i="11"/>
  <c r="L345" i="11" s="1"/>
  <c r="F347" i="11"/>
  <c r="L347" i="11" s="1"/>
  <c r="F349" i="11"/>
  <c r="L349" i="11" s="1"/>
  <c r="F351" i="11"/>
  <c r="L351" i="11" s="1"/>
  <c r="F353" i="11"/>
  <c r="L353" i="11" s="1"/>
  <c r="F355" i="11"/>
  <c r="L355" i="11" s="1"/>
  <c r="F357" i="11"/>
  <c r="L357" i="11" s="1"/>
  <c r="F340" i="11"/>
  <c r="L340" i="11" s="1"/>
  <c r="F342" i="11"/>
  <c r="L342" i="11" s="1"/>
  <c r="F344" i="11"/>
  <c r="L344" i="11" s="1"/>
  <c r="F346" i="11"/>
  <c r="L346" i="11" s="1"/>
  <c r="F348" i="11"/>
  <c r="L348" i="11" s="1"/>
  <c r="F350" i="11"/>
  <c r="L350" i="11" s="1"/>
  <c r="F352" i="11"/>
  <c r="L352" i="11" s="1"/>
  <c r="F354" i="11"/>
  <c r="L354" i="11" s="1"/>
  <c r="F356" i="11"/>
  <c r="L356" i="11" s="1"/>
  <c r="F358" i="11"/>
  <c r="L358" i="11" s="1"/>
  <c r="F3" i="4"/>
  <c r="E3" i="8"/>
  <c r="G3" i="4"/>
  <c r="U3" i="4" s="1"/>
  <c r="I47" i="12"/>
  <c r="S47" i="12" s="1"/>
  <c r="F3" i="8"/>
  <c r="J13" i="2"/>
  <c r="G3" i="6"/>
  <c r="E3" i="4"/>
  <c r="D3" i="8"/>
  <c r="G313" i="11"/>
  <c r="M313" i="11" s="1"/>
  <c r="G312" i="11"/>
  <c r="H313" i="11"/>
  <c r="H312" i="11"/>
  <c r="F312" i="11"/>
  <c r="L312" i="11" s="1"/>
  <c r="F313" i="11"/>
  <c r="L313" i="11" s="1"/>
  <c r="H47" i="12"/>
  <c r="H327" i="11"/>
  <c r="I282" i="1"/>
  <c r="G47" i="12"/>
  <c r="H338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8" i="11"/>
  <c r="H329" i="11"/>
  <c r="H330" i="11"/>
  <c r="H331" i="11"/>
  <c r="H332" i="11"/>
  <c r="H333" i="11"/>
  <c r="H334" i="11"/>
  <c r="H335" i="11"/>
  <c r="H336" i="11"/>
  <c r="H337" i="11"/>
  <c r="H281" i="11"/>
  <c r="H282" i="11"/>
  <c r="H283" i="11"/>
  <c r="H284" i="11"/>
  <c r="H285" i="11"/>
  <c r="H286" i="1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281" i="1"/>
  <c r="W281" i="1"/>
  <c r="V282" i="1"/>
  <c r="W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5" i="1"/>
  <c r="J336" i="1"/>
  <c r="J337" i="1"/>
  <c r="J389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281" i="1"/>
  <c r="J28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5" i="1"/>
  <c r="Q336" i="1"/>
  <c r="Q339" i="1"/>
  <c r="Q390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3" i="1"/>
  <c r="J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W3" i="1"/>
  <c r="V3" i="1"/>
  <c r="U3" i="1"/>
  <c r="T3" i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4" i="11"/>
  <c r="K5" i="11"/>
  <c r="K6" i="11"/>
  <c r="K7" i="11"/>
  <c r="K8" i="11"/>
  <c r="K9" i="11"/>
  <c r="K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3" i="11"/>
  <c r="J3" i="11"/>
  <c r="I3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M362" i="11" l="1"/>
  <c r="T362" i="11"/>
  <c r="S362" i="11"/>
  <c r="S363" i="11" s="1"/>
  <c r="S364" i="11" s="1"/>
  <c r="S365" i="11" s="1"/>
  <c r="S366" i="11" s="1"/>
  <c r="S367" i="11" s="1"/>
  <c r="S368" i="11" s="1"/>
  <c r="S369" i="11"/>
  <c r="S370" i="11" s="1"/>
  <c r="S371" i="11" s="1"/>
  <c r="S372" i="11" s="1"/>
  <c r="M369" i="11"/>
  <c r="T369" i="11"/>
  <c r="S374" i="11"/>
  <c r="M374" i="11"/>
  <c r="T374" i="11"/>
  <c r="M453" i="11"/>
  <c r="S453" i="11"/>
  <c r="T453" i="11"/>
  <c r="M449" i="11"/>
  <c r="S449" i="11"/>
  <c r="T449" i="11"/>
  <c r="T445" i="11"/>
  <c r="S445" i="11"/>
  <c r="M445" i="11"/>
  <c r="S441" i="11"/>
  <c r="T441" i="11"/>
  <c r="M441" i="11"/>
  <c r="M437" i="11"/>
  <c r="T437" i="11"/>
  <c r="S437" i="11"/>
  <c r="T433" i="11"/>
  <c r="M433" i="11"/>
  <c r="S433" i="11"/>
  <c r="S429" i="11"/>
  <c r="T429" i="11"/>
  <c r="M429" i="11"/>
  <c r="S425" i="11"/>
  <c r="T425" i="11"/>
  <c r="M425" i="11"/>
  <c r="M421" i="11"/>
  <c r="T421" i="11"/>
  <c r="S421" i="11"/>
  <c r="S417" i="11"/>
  <c r="T417" i="11"/>
  <c r="M417" i="11"/>
  <c r="S413" i="11"/>
  <c r="T413" i="11"/>
  <c r="M413" i="11"/>
  <c r="M409" i="11"/>
  <c r="S409" i="11"/>
  <c r="T409" i="11"/>
  <c r="M405" i="11"/>
  <c r="T405" i="11"/>
  <c r="S405" i="11"/>
  <c r="M401" i="11"/>
  <c r="T401" i="11"/>
  <c r="S401" i="11"/>
  <c r="S397" i="11"/>
  <c r="T397" i="11"/>
  <c r="M397" i="11"/>
  <c r="S389" i="11"/>
  <c r="M389" i="11"/>
  <c r="T389" i="11"/>
  <c r="M379" i="11"/>
  <c r="S390" i="11"/>
  <c r="S391" i="11" s="1"/>
  <c r="S392" i="11" s="1"/>
  <c r="S393" i="11" s="1"/>
  <c r="S394" i="11" s="1"/>
  <c r="M390" i="11"/>
  <c r="M382" i="11"/>
  <c r="P373" i="11"/>
  <c r="N373" i="11" s="1"/>
  <c r="O373" i="11"/>
  <c r="O375" i="11"/>
  <c r="P375" i="11"/>
  <c r="N375" i="11" s="1"/>
  <c r="P370" i="11"/>
  <c r="N370" i="11" s="1"/>
  <c r="O370" i="11"/>
  <c r="O377" i="11"/>
  <c r="P377" i="11"/>
  <c r="N377" i="11" s="1"/>
  <c r="O360" i="11"/>
  <c r="P360" i="11"/>
  <c r="N360" i="11" s="1"/>
  <c r="O450" i="11"/>
  <c r="P450" i="11"/>
  <c r="N450" i="11" s="1"/>
  <c r="O442" i="11"/>
  <c r="P442" i="11"/>
  <c r="N442" i="11" s="1"/>
  <c r="P434" i="11"/>
  <c r="N434" i="11" s="1"/>
  <c r="O434" i="11"/>
  <c r="O426" i="11"/>
  <c r="P426" i="11"/>
  <c r="N426" i="11" s="1"/>
  <c r="O418" i="11"/>
  <c r="P418" i="11"/>
  <c r="N418" i="11" s="1"/>
  <c r="O410" i="11"/>
  <c r="P410" i="11"/>
  <c r="N410" i="11" s="1"/>
  <c r="O402" i="11"/>
  <c r="P402" i="11"/>
  <c r="N402" i="11" s="1"/>
  <c r="O394" i="11"/>
  <c r="P394" i="11"/>
  <c r="N394" i="11" s="1"/>
  <c r="P386" i="11"/>
  <c r="N386" i="11" s="1"/>
  <c r="O386" i="11"/>
  <c r="O378" i="11"/>
  <c r="P378" i="11"/>
  <c r="N378" i="11" s="1"/>
  <c r="O455" i="11"/>
  <c r="P455" i="11"/>
  <c r="N455" i="11" s="1"/>
  <c r="O447" i="11"/>
  <c r="P447" i="11"/>
  <c r="N447" i="11" s="1"/>
  <c r="O439" i="11"/>
  <c r="P439" i="11"/>
  <c r="N439" i="11" s="1"/>
  <c r="P431" i="11"/>
  <c r="N431" i="11" s="1"/>
  <c r="O431" i="11"/>
  <c r="O423" i="11"/>
  <c r="P423" i="11"/>
  <c r="N423" i="11" s="1"/>
  <c r="P415" i="11"/>
  <c r="N415" i="11" s="1"/>
  <c r="O415" i="11"/>
  <c r="O407" i="11"/>
  <c r="P407" i="11"/>
  <c r="N407" i="11" s="1"/>
  <c r="O399" i="11"/>
  <c r="P399" i="11"/>
  <c r="N399" i="11" s="1"/>
  <c r="O391" i="11"/>
  <c r="P391" i="11"/>
  <c r="N391" i="11" s="1"/>
  <c r="O383" i="11"/>
  <c r="P383" i="11"/>
  <c r="N383" i="11" s="1"/>
  <c r="M393" i="11"/>
  <c r="S456" i="11"/>
  <c r="T456" i="11"/>
  <c r="M456" i="11"/>
  <c r="T452" i="11"/>
  <c r="T459" i="11" s="1"/>
  <c r="M452" i="11"/>
  <c r="S452" i="11"/>
  <c r="S448" i="11"/>
  <c r="T448" i="11"/>
  <c r="M448" i="11"/>
  <c r="S444" i="11"/>
  <c r="T444" i="11"/>
  <c r="M444" i="11"/>
  <c r="M440" i="11"/>
  <c r="S440" i="11"/>
  <c r="T440" i="11"/>
  <c r="M436" i="11"/>
  <c r="S436" i="11"/>
  <c r="T436" i="11"/>
  <c r="T432" i="11"/>
  <c r="M432" i="11"/>
  <c r="S432" i="11"/>
  <c r="S428" i="11"/>
  <c r="T428" i="11"/>
  <c r="M428" i="11"/>
  <c r="S424" i="11"/>
  <c r="T424" i="11"/>
  <c r="M424" i="11"/>
  <c r="S420" i="11"/>
  <c r="M420" i="11"/>
  <c r="T420" i="11"/>
  <c r="S416" i="11"/>
  <c r="M416" i="11"/>
  <c r="T416" i="11"/>
  <c r="S412" i="11"/>
  <c r="M412" i="11"/>
  <c r="T412" i="11"/>
  <c r="M408" i="11"/>
  <c r="S408" i="11"/>
  <c r="T408" i="11"/>
  <c r="S404" i="11"/>
  <c r="M404" i="11"/>
  <c r="T404" i="11"/>
  <c r="M400" i="11"/>
  <c r="T400" i="11"/>
  <c r="S400" i="11"/>
  <c r="M396" i="11"/>
  <c r="S396" i="11"/>
  <c r="T396" i="11"/>
  <c r="M385" i="11"/>
  <c r="M458" i="11"/>
  <c r="T458" i="11"/>
  <c r="S458" i="11"/>
  <c r="S459" i="11" s="1"/>
  <c r="M388" i="11"/>
  <c r="S388" i="11"/>
  <c r="T388" i="11"/>
  <c r="M380" i="11"/>
  <c r="T380" i="11"/>
  <c r="T387" i="11" s="1"/>
  <c r="S380" i="11"/>
  <c r="P369" i="11"/>
  <c r="N369" i="11" s="1"/>
  <c r="O369" i="11"/>
  <c r="O376" i="11"/>
  <c r="P376" i="11"/>
  <c r="N376" i="11" s="1"/>
  <c r="O368" i="11"/>
  <c r="P368" i="11"/>
  <c r="N368" i="11" s="1"/>
  <c r="P371" i="11"/>
  <c r="N371" i="11" s="1"/>
  <c r="O371" i="11"/>
  <c r="P456" i="11"/>
  <c r="N456" i="11" s="1"/>
  <c r="O456" i="11"/>
  <c r="P448" i="11"/>
  <c r="N448" i="11" s="1"/>
  <c r="O448" i="11"/>
  <c r="O440" i="11"/>
  <c r="P440" i="11"/>
  <c r="N440" i="11" s="1"/>
  <c r="P432" i="11"/>
  <c r="N432" i="11" s="1"/>
  <c r="O432" i="11"/>
  <c r="P424" i="11"/>
  <c r="N424" i="11" s="1"/>
  <c r="O424" i="11"/>
  <c r="O416" i="11"/>
  <c r="P416" i="11"/>
  <c r="N416" i="11" s="1"/>
  <c r="O408" i="11"/>
  <c r="P408" i="11"/>
  <c r="N408" i="11" s="1"/>
  <c r="P400" i="11"/>
  <c r="N400" i="11" s="1"/>
  <c r="O400" i="11"/>
  <c r="O392" i="11"/>
  <c r="P392" i="11"/>
  <c r="N392" i="11" s="1"/>
  <c r="O384" i="11"/>
  <c r="P384" i="11"/>
  <c r="N384" i="11" s="1"/>
  <c r="P457" i="11"/>
  <c r="N457" i="11" s="1"/>
  <c r="O457" i="11"/>
  <c r="O453" i="11"/>
  <c r="P453" i="11"/>
  <c r="N453" i="11" s="1"/>
  <c r="O445" i="11"/>
  <c r="P445" i="11"/>
  <c r="N445" i="11" s="1"/>
  <c r="P437" i="11"/>
  <c r="N437" i="11" s="1"/>
  <c r="O437" i="11"/>
  <c r="P429" i="11"/>
  <c r="N429" i="11" s="1"/>
  <c r="O429" i="11"/>
  <c r="O421" i="11"/>
  <c r="P421" i="11"/>
  <c r="N421" i="11" s="1"/>
  <c r="P413" i="11"/>
  <c r="N413" i="11" s="1"/>
  <c r="O413" i="11"/>
  <c r="O405" i="11"/>
  <c r="P405" i="11"/>
  <c r="N405" i="11" s="1"/>
  <c r="P397" i="11"/>
  <c r="N397" i="11" s="1"/>
  <c r="O397" i="11"/>
  <c r="P389" i="11"/>
  <c r="N389" i="11" s="1"/>
  <c r="O389" i="11"/>
  <c r="O381" i="11"/>
  <c r="P381" i="11"/>
  <c r="N381" i="11" s="1"/>
  <c r="M375" i="11"/>
  <c r="S375" i="11"/>
  <c r="T375" i="11"/>
  <c r="T382" i="11" s="1"/>
  <c r="T455" i="11"/>
  <c r="M455" i="11"/>
  <c r="S455" i="11"/>
  <c r="M451" i="11"/>
  <c r="S451" i="11"/>
  <c r="T451" i="11"/>
  <c r="S447" i="11"/>
  <c r="T447" i="11"/>
  <c r="M447" i="11"/>
  <c r="M443" i="11"/>
  <c r="S443" i="11"/>
  <c r="T443" i="11"/>
  <c r="T439" i="11"/>
  <c r="M439" i="11"/>
  <c r="S439" i="11"/>
  <c r="M435" i="11"/>
  <c r="S435" i="11"/>
  <c r="T435" i="11"/>
  <c r="S431" i="11"/>
  <c r="T431" i="11"/>
  <c r="M431" i="11"/>
  <c r="S427" i="11"/>
  <c r="M427" i="11"/>
  <c r="T427" i="11"/>
  <c r="M423" i="11"/>
  <c r="S423" i="11"/>
  <c r="T423" i="11"/>
  <c r="S419" i="11"/>
  <c r="M419" i="11"/>
  <c r="T419" i="11"/>
  <c r="S415" i="11"/>
  <c r="M415" i="11"/>
  <c r="T415" i="11"/>
  <c r="M411" i="11"/>
  <c r="S411" i="11"/>
  <c r="T411" i="11"/>
  <c r="M407" i="11"/>
  <c r="S407" i="11"/>
  <c r="T407" i="11"/>
  <c r="S403" i="11"/>
  <c r="M403" i="11"/>
  <c r="T403" i="11"/>
  <c r="S399" i="11"/>
  <c r="M399" i="11"/>
  <c r="T399" i="11"/>
  <c r="S395" i="11"/>
  <c r="M395" i="11"/>
  <c r="T395" i="11"/>
  <c r="S383" i="11"/>
  <c r="S384" i="11" s="1"/>
  <c r="S385" i="11" s="1"/>
  <c r="S386" i="11" s="1"/>
  <c r="S387" i="11" s="1"/>
  <c r="M383" i="11"/>
  <c r="T383" i="11"/>
  <c r="T390" i="11" s="1"/>
  <c r="M394" i="11"/>
  <c r="T394" i="11"/>
  <c r="M378" i="11"/>
  <c r="S378" i="11"/>
  <c r="S379" i="11" s="1"/>
  <c r="T378" i="11"/>
  <c r="T385" i="11" s="1"/>
  <c r="T392" i="11" s="1"/>
  <c r="P365" i="11"/>
  <c r="N365" i="11" s="1"/>
  <c r="O365" i="11"/>
  <c r="O374" i="11"/>
  <c r="P374" i="11"/>
  <c r="N374" i="11" s="1"/>
  <c r="P366" i="11"/>
  <c r="N366" i="11" s="1"/>
  <c r="O366" i="11"/>
  <c r="O367" i="11"/>
  <c r="P367" i="11"/>
  <c r="N367" i="11" s="1"/>
  <c r="P454" i="11"/>
  <c r="N454" i="11" s="1"/>
  <c r="O454" i="11"/>
  <c r="P446" i="11"/>
  <c r="N446" i="11" s="1"/>
  <c r="O446" i="11"/>
  <c r="P438" i="11"/>
  <c r="N438" i="11" s="1"/>
  <c r="O438" i="11"/>
  <c r="O430" i="11"/>
  <c r="P430" i="11"/>
  <c r="N430" i="11" s="1"/>
  <c r="P422" i="11"/>
  <c r="N422" i="11" s="1"/>
  <c r="O422" i="11"/>
  <c r="P414" i="11"/>
  <c r="N414" i="11" s="1"/>
  <c r="O414" i="11"/>
  <c r="P406" i="11"/>
  <c r="N406" i="11" s="1"/>
  <c r="O406" i="11"/>
  <c r="O398" i="11"/>
  <c r="P398" i="11"/>
  <c r="N398" i="11" s="1"/>
  <c r="O390" i="11"/>
  <c r="P390" i="11"/>
  <c r="N390" i="11" s="1"/>
  <c r="O382" i="11"/>
  <c r="P382" i="11"/>
  <c r="N382" i="11" s="1"/>
  <c r="O361" i="11"/>
  <c r="P361" i="11"/>
  <c r="N361" i="11" s="1"/>
  <c r="O451" i="11"/>
  <c r="P451" i="11"/>
  <c r="N451" i="11" s="1"/>
  <c r="O443" i="11"/>
  <c r="P443" i="11"/>
  <c r="N443" i="11" s="1"/>
  <c r="O435" i="11"/>
  <c r="P435" i="11"/>
  <c r="N435" i="11" s="1"/>
  <c r="O427" i="11"/>
  <c r="P427" i="11"/>
  <c r="N427" i="11" s="1"/>
  <c r="P419" i="11"/>
  <c r="N419" i="11" s="1"/>
  <c r="O419" i="11"/>
  <c r="P411" i="11"/>
  <c r="N411" i="11" s="1"/>
  <c r="O411" i="11"/>
  <c r="O403" i="11"/>
  <c r="P403" i="11"/>
  <c r="N403" i="11" s="1"/>
  <c r="O395" i="11"/>
  <c r="P395" i="11"/>
  <c r="N395" i="11" s="1"/>
  <c r="O387" i="11"/>
  <c r="P387" i="11"/>
  <c r="N387" i="11" s="1"/>
  <c r="O379" i="11"/>
  <c r="P379" i="11"/>
  <c r="N379" i="11" s="1"/>
  <c r="M391" i="11"/>
  <c r="T373" i="11"/>
  <c r="M373" i="11"/>
  <c r="S373" i="11"/>
  <c r="S376" i="11"/>
  <c r="S377" i="11" s="1"/>
  <c r="M376" i="11"/>
  <c r="T376" i="11"/>
  <c r="S454" i="11"/>
  <c r="T454" i="11"/>
  <c r="M454" i="11"/>
  <c r="S450" i="11"/>
  <c r="M450" i="11"/>
  <c r="T450" i="11"/>
  <c r="T446" i="11"/>
  <c r="M446" i="11"/>
  <c r="S446" i="11"/>
  <c r="T442" i="11"/>
  <c r="S442" i="11"/>
  <c r="M442" i="11"/>
  <c r="T438" i="11"/>
  <c r="S438" i="11"/>
  <c r="M438" i="11"/>
  <c r="M434" i="11"/>
  <c r="T434" i="11"/>
  <c r="S434" i="11"/>
  <c r="S430" i="11"/>
  <c r="T430" i="11"/>
  <c r="M430" i="11"/>
  <c r="M426" i="11"/>
  <c r="T426" i="11"/>
  <c r="S426" i="11"/>
  <c r="M422" i="11"/>
  <c r="S422" i="11"/>
  <c r="T422" i="11"/>
  <c r="T418" i="11"/>
  <c r="M418" i="11"/>
  <c r="S418" i="11"/>
  <c r="M414" i="11"/>
  <c r="S414" i="11"/>
  <c r="T414" i="11"/>
  <c r="T410" i="11"/>
  <c r="M410" i="11"/>
  <c r="S410" i="11"/>
  <c r="M406" i="11"/>
  <c r="T406" i="11"/>
  <c r="S406" i="11"/>
  <c r="S402" i="11"/>
  <c r="M402" i="11"/>
  <c r="T402" i="11"/>
  <c r="S398" i="11"/>
  <c r="T398" i="11"/>
  <c r="M398" i="11"/>
  <c r="T381" i="11"/>
  <c r="M381" i="11"/>
  <c r="S381" i="11"/>
  <c r="S382" i="11" s="1"/>
  <c r="M392" i="11"/>
  <c r="M457" i="11"/>
  <c r="S457" i="11"/>
  <c r="T457" i="11"/>
  <c r="O363" i="11"/>
  <c r="P363" i="11"/>
  <c r="N363" i="11" s="1"/>
  <c r="P372" i="11"/>
  <c r="N372" i="11" s="1"/>
  <c r="O372" i="11"/>
  <c r="P364" i="11"/>
  <c r="N364" i="11" s="1"/>
  <c r="O364" i="11"/>
  <c r="O362" i="11"/>
  <c r="P362" i="11"/>
  <c r="N362" i="11" s="1"/>
  <c r="O452" i="11"/>
  <c r="P452" i="11"/>
  <c r="N452" i="11" s="1"/>
  <c r="O444" i="11"/>
  <c r="P444" i="11"/>
  <c r="N444" i="11" s="1"/>
  <c r="P436" i="11"/>
  <c r="N436" i="11" s="1"/>
  <c r="O436" i="11"/>
  <c r="P428" i="11"/>
  <c r="N428" i="11" s="1"/>
  <c r="O428" i="11"/>
  <c r="P420" i="11"/>
  <c r="N420" i="11" s="1"/>
  <c r="O420" i="11"/>
  <c r="O412" i="11"/>
  <c r="P412" i="11"/>
  <c r="N412" i="11" s="1"/>
  <c r="O404" i="11"/>
  <c r="P404" i="11"/>
  <c r="N404" i="11" s="1"/>
  <c r="P396" i="11"/>
  <c r="N396" i="11" s="1"/>
  <c r="O396" i="11"/>
  <c r="O388" i="11"/>
  <c r="P388" i="11"/>
  <c r="N388" i="11" s="1"/>
  <c r="O380" i="11"/>
  <c r="P380" i="11"/>
  <c r="N380" i="11" s="1"/>
  <c r="P359" i="11"/>
  <c r="N359" i="11" s="1"/>
  <c r="O359" i="11"/>
  <c r="O449" i="11"/>
  <c r="P449" i="11"/>
  <c r="N449" i="11" s="1"/>
  <c r="O441" i="11"/>
  <c r="P441" i="11"/>
  <c r="N441" i="11" s="1"/>
  <c r="O433" i="11"/>
  <c r="P433" i="11"/>
  <c r="N433" i="11" s="1"/>
  <c r="O425" i="11"/>
  <c r="P425" i="11"/>
  <c r="N425" i="11" s="1"/>
  <c r="P417" i="11"/>
  <c r="N417" i="11" s="1"/>
  <c r="O417" i="11"/>
  <c r="P409" i="11"/>
  <c r="N409" i="11" s="1"/>
  <c r="O409" i="11"/>
  <c r="O401" i="11"/>
  <c r="P401" i="11"/>
  <c r="N401" i="11" s="1"/>
  <c r="O393" i="11"/>
  <c r="P393" i="11"/>
  <c r="N393" i="11" s="1"/>
  <c r="O385" i="11"/>
  <c r="P385" i="11"/>
  <c r="N385" i="11" s="1"/>
  <c r="O458" i="11"/>
  <c r="P458" i="11"/>
  <c r="N458" i="11" s="1"/>
  <c r="C3" i="17"/>
  <c r="W3" i="17"/>
  <c r="V3" i="17"/>
  <c r="C11" i="17"/>
  <c r="V11" i="17"/>
  <c r="W11" i="17"/>
  <c r="T3" i="4"/>
  <c r="S338" i="11"/>
  <c r="S339" i="11" s="1"/>
  <c r="S340" i="11" s="1"/>
  <c r="S341" i="11" s="1"/>
  <c r="S342" i="11" s="1"/>
  <c r="S343" i="11" s="1"/>
  <c r="S344" i="11" s="1"/>
  <c r="S334" i="11"/>
  <c r="S335" i="11" s="1"/>
  <c r="S336" i="11" s="1"/>
  <c r="S337" i="11" s="1"/>
  <c r="S318" i="11"/>
  <c r="S290" i="11"/>
  <c r="T14" i="11"/>
  <c r="T21" i="11" s="1"/>
  <c r="T28" i="11" s="1"/>
  <c r="T35" i="11" s="1"/>
  <c r="T42" i="11" s="1"/>
  <c r="T12" i="11"/>
  <c r="T19" i="11" s="1"/>
  <c r="T26" i="11" s="1"/>
  <c r="T33" i="11" s="1"/>
  <c r="T40" i="11" s="1"/>
  <c r="T47" i="11" s="1"/>
  <c r="T10" i="11"/>
  <c r="S4" i="11"/>
  <c r="S5" i="11" s="1"/>
  <c r="S6" i="11" s="1"/>
  <c r="S357" i="11"/>
  <c r="S358" i="11" s="1"/>
  <c r="T266" i="11"/>
  <c r="T273" i="11" s="1"/>
  <c r="T280" i="11" s="1"/>
  <c r="T287" i="11" s="1"/>
  <c r="T294" i="11" s="1"/>
  <c r="T301" i="11" s="1"/>
  <c r="T308" i="11" s="1"/>
  <c r="T315" i="11" s="1"/>
  <c r="T322" i="11" s="1"/>
  <c r="T329" i="11" s="1"/>
  <c r="T336" i="11" s="1"/>
  <c r="T343" i="11" s="1"/>
  <c r="S266" i="11"/>
  <c r="T254" i="11"/>
  <c r="S254" i="11"/>
  <c r="S255" i="11" s="1"/>
  <c r="S256" i="11" s="1"/>
  <c r="S257" i="11" s="1"/>
  <c r="S258" i="11" s="1"/>
  <c r="S259" i="11" s="1"/>
  <c r="S260" i="11" s="1"/>
  <c r="T240" i="11"/>
  <c r="S240" i="11"/>
  <c r="S241" i="11" s="1"/>
  <c r="S242" i="11" s="1"/>
  <c r="S243" i="11" s="1"/>
  <c r="S244" i="11" s="1"/>
  <c r="S245" i="11" s="1"/>
  <c r="S246" i="11" s="1"/>
  <c r="T226" i="11"/>
  <c r="S226" i="11"/>
  <c r="S227" i="11" s="1"/>
  <c r="S228" i="11" s="1"/>
  <c r="S229" i="11" s="1"/>
  <c r="S230" i="11" s="1"/>
  <c r="S231" i="11" s="1"/>
  <c r="S232" i="11" s="1"/>
  <c r="T212" i="11"/>
  <c r="T219" i="11" s="1"/>
  <c r="S212" i="11"/>
  <c r="S213" i="11" s="1"/>
  <c r="S214" i="11" s="1"/>
  <c r="S319" i="11"/>
  <c r="S320" i="11" s="1"/>
  <c r="S321" i="11" s="1"/>
  <c r="S322" i="11" s="1"/>
  <c r="S323" i="11" s="1"/>
  <c r="S324" i="11" s="1"/>
  <c r="S325" i="11" s="1"/>
  <c r="S326" i="11" s="1"/>
  <c r="S327" i="11" s="1"/>
  <c r="S328" i="11" s="1"/>
  <c r="S329" i="11" s="1"/>
  <c r="S330" i="11" s="1"/>
  <c r="S331" i="11" s="1"/>
  <c r="S332" i="11" s="1"/>
  <c r="S333" i="11" s="1"/>
  <c r="S303" i="11"/>
  <c r="S304" i="11" s="1"/>
  <c r="S305" i="11" s="1"/>
  <c r="S306" i="11" s="1"/>
  <c r="S307" i="11" s="1"/>
  <c r="S308" i="11" s="1"/>
  <c r="S309" i="11" s="1"/>
  <c r="S310" i="11" s="1"/>
  <c r="S311" i="11" s="1"/>
  <c r="S291" i="11"/>
  <c r="S292" i="11" s="1"/>
  <c r="S293" i="11" s="1"/>
  <c r="S294" i="11" s="1"/>
  <c r="S295" i="11" s="1"/>
  <c r="S296" i="11" s="1"/>
  <c r="S297" i="11" s="1"/>
  <c r="S298" i="11" s="1"/>
  <c r="S299" i="11" s="1"/>
  <c r="S300" i="11" s="1"/>
  <c r="S301" i="11" s="1"/>
  <c r="S302" i="11" s="1"/>
  <c r="S289" i="11"/>
  <c r="S275" i="11"/>
  <c r="S276" i="11" s="1"/>
  <c r="S277" i="11" s="1"/>
  <c r="S278" i="11" s="1"/>
  <c r="S279" i="11" s="1"/>
  <c r="S280" i="11" s="1"/>
  <c r="S281" i="11" s="1"/>
  <c r="S282" i="11" s="1"/>
  <c r="S283" i="11" s="1"/>
  <c r="S284" i="11" s="1"/>
  <c r="S285" i="11" s="1"/>
  <c r="S286" i="11" s="1"/>
  <c r="S287" i="11" s="1"/>
  <c r="S288" i="11" s="1"/>
  <c r="S267" i="11"/>
  <c r="S268" i="11" s="1"/>
  <c r="S269" i="11" s="1"/>
  <c r="S270" i="11" s="1"/>
  <c r="S271" i="11" s="1"/>
  <c r="S272" i="11" s="1"/>
  <c r="S273" i="11" s="1"/>
  <c r="S274" i="11" s="1"/>
  <c r="T206" i="11"/>
  <c r="T213" i="11" s="1"/>
  <c r="T220" i="11" s="1"/>
  <c r="T227" i="11" s="1"/>
  <c r="T234" i="11" s="1"/>
  <c r="T241" i="11" s="1"/>
  <c r="T248" i="11" s="1"/>
  <c r="T255" i="11" s="1"/>
  <c r="T262" i="11" s="1"/>
  <c r="T269" i="11" s="1"/>
  <c r="T276" i="11" s="1"/>
  <c r="T283" i="11" s="1"/>
  <c r="S206" i="11"/>
  <c r="S207" i="11" s="1"/>
  <c r="S208" i="11" s="1"/>
  <c r="T204" i="11"/>
  <c r="T211" i="11" s="1"/>
  <c r="T218" i="11" s="1"/>
  <c r="T225" i="11" s="1"/>
  <c r="T232" i="11" s="1"/>
  <c r="T239" i="11" s="1"/>
  <c r="T246" i="11" s="1"/>
  <c r="T253" i="11" s="1"/>
  <c r="T260" i="11" s="1"/>
  <c r="S204" i="11"/>
  <c r="S205" i="11" s="1"/>
  <c r="T196" i="11"/>
  <c r="S196" i="11"/>
  <c r="S197" i="11" s="1"/>
  <c r="S198" i="11" s="1"/>
  <c r="T194" i="11"/>
  <c r="T201" i="11" s="1"/>
  <c r="T208" i="11" s="1"/>
  <c r="S194" i="11"/>
  <c r="S195" i="11" s="1"/>
  <c r="T192" i="11"/>
  <c r="S192" i="11"/>
  <c r="S193" i="11" s="1"/>
  <c r="T190" i="11"/>
  <c r="T197" i="11" s="1"/>
  <c r="S190" i="11"/>
  <c r="S191" i="11" s="1"/>
  <c r="T188" i="11"/>
  <c r="T195" i="11" s="1"/>
  <c r="T202" i="11" s="1"/>
  <c r="S188" i="11"/>
  <c r="S189" i="11" s="1"/>
  <c r="T186" i="11"/>
  <c r="T193" i="11" s="1"/>
  <c r="T200" i="11" s="1"/>
  <c r="T207" i="11" s="1"/>
  <c r="T214" i="11" s="1"/>
  <c r="S186" i="11"/>
  <c r="S187" i="11" s="1"/>
  <c r="T184" i="11"/>
  <c r="T191" i="11" s="1"/>
  <c r="T198" i="11" s="1"/>
  <c r="T205" i="11" s="1"/>
  <c r="S184" i="11"/>
  <c r="T182" i="11"/>
  <c r="T189" i="11" s="1"/>
  <c r="S182" i="11"/>
  <c r="S183" i="11" s="1"/>
  <c r="T156" i="11"/>
  <c r="S156" i="11"/>
  <c r="S157" i="11" s="1"/>
  <c r="S158" i="11" s="1"/>
  <c r="T144" i="11"/>
  <c r="S144" i="11"/>
  <c r="T140" i="11"/>
  <c r="S140" i="11"/>
  <c r="T138" i="11"/>
  <c r="S138" i="11"/>
  <c r="S139" i="11" s="1"/>
  <c r="T122" i="11"/>
  <c r="S122" i="11"/>
  <c r="T114" i="11"/>
  <c r="S114" i="11"/>
  <c r="T112" i="11"/>
  <c r="S112" i="11"/>
  <c r="T104" i="11"/>
  <c r="S104" i="11"/>
  <c r="T102" i="11"/>
  <c r="S102" i="11"/>
  <c r="T100" i="11"/>
  <c r="S100" i="11"/>
  <c r="T96" i="11"/>
  <c r="S96" i="11"/>
  <c r="T94" i="11"/>
  <c r="S94" i="11"/>
  <c r="S95" i="11" s="1"/>
  <c r="T92" i="11"/>
  <c r="T99" i="11" s="1"/>
  <c r="T106" i="11" s="1"/>
  <c r="S92" i="11"/>
  <c r="S93" i="11" s="1"/>
  <c r="T88" i="11"/>
  <c r="T95" i="11" s="1"/>
  <c r="S88" i="11"/>
  <c r="S89" i="11" s="1"/>
  <c r="S90" i="11" s="1"/>
  <c r="T82" i="11"/>
  <c r="T89" i="11" s="1"/>
  <c r="S82" i="11"/>
  <c r="S83" i="11" s="1"/>
  <c r="S84" i="11" s="1"/>
  <c r="T78" i="11"/>
  <c r="S78" i="11"/>
  <c r="S79" i="11" s="1"/>
  <c r="S80" i="11" s="1"/>
  <c r="S81" i="11" s="1"/>
  <c r="T68" i="11"/>
  <c r="T75" i="11" s="1"/>
  <c r="S68" i="11"/>
  <c r="S69" i="11" s="1"/>
  <c r="S70" i="11" s="1"/>
  <c r="S71" i="11" s="1"/>
  <c r="S72" i="11" s="1"/>
  <c r="T60" i="11"/>
  <c r="T67" i="11" s="1"/>
  <c r="T74" i="11" s="1"/>
  <c r="T81" i="11" s="1"/>
  <c r="S60" i="11"/>
  <c r="S61" i="11" s="1"/>
  <c r="S62" i="11" s="1"/>
  <c r="S63" i="11" s="1"/>
  <c r="S64" i="11" s="1"/>
  <c r="S65" i="11" s="1"/>
  <c r="S66" i="11" s="1"/>
  <c r="S67" i="11" s="1"/>
  <c r="S54" i="11"/>
  <c r="T54" i="11"/>
  <c r="T61" i="11" s="1"/>
  <c r="S44" i="11"/>
  <c r="S45" i="11" s="1"/>
  <c r="S46" i="11" s="1"/>
  <c r="S47" i="11" s="1"/>
  <c r="S48" i="11" s="1"/>
  <c r="T44" i="11"/>
  <c r="T51" i="11" s="1"/>
  <c r="T58" i="11" s="1"/>
  <c r="T65" i="11" s="1"/>
  <c r="T72" i="11" s="1"/>
  <c r="T79" i="11" s="1"/>
  <c r="T86" i="11" s="1"/>
  <c r="T93" i="11" s="1"/>
  <c r="T38" i="11"/>
  <c r="T45" i="11" s="1"/>
  <c r="T52" i="11" s="1"/>
  <c r="T59" i="11" s="1"/>
  <c r="T66" i="11" s="1"/>
  <c r="S38" i="11"/>
  <c r="S30" i="11"/>
  <c r="S31" i="11" s="1"/>
  <c r="S32" i="11" s="1"/>
  <c r="S33" i="11" s="1"/>
  <c r="S34" i="11" s="1"/>
  <c r="S35" i="11" s="1"/>
  <c r="S36" i="11" s="1"/>
  <c r="S37" i="11" s="1"/>
  <c r="T30" i="11"/>
  <c r="T37" i="11" s="1"/>
  <c r="T16" i="11"/>
  <c r="S16" i="11"/>
  <c r="S345" i="11"/>
  <c r="S346" i="11" s="1"/>
  <c r="S347" i="11" s="1"/>
  <c r="S348" i="11" s="1"/>
  <c r="S349" i="11" s="1"/>
  <c r="S350" i="11"/>
  <c r="S351" i="11" s="1"/>
  <c r="S352" i="11" s="1"/>
  <c r="S353" i="11" s="1"/>
  <c r="S354" i="11" s="1"/>
  <c r="S355" i="11" s="1"/>
  <c r="S356" i="11" s="1"/>
  <c r="S312" i="11"/>
  <c r="S313" i="11" s="1"/>
  <c r="S314" i="11" s="1"/>
  <c r="S315" i="11" s="1"/>
  <c r="S316" i="11" s="1"/>
  <c r="S317" i="11" s="1"/>
  <c r="S359" i="11"/>
  <c r="S360" i="11" s="1"/>
  <c r="S361" i="11" s="1"/>
  <c r="M340" i="11"/>
  <c r="S263" i="11"/>
  <c r="S264" i="11" s="1"/>
  <c r="S265" i="11" s="1"/>
  <c r="S261" i="11"/>
  <c r="S262" i="11" s="1"/>
  <c r="S247" i="11"/>
  <c r="S248" i="11" s="1"/>
  <c r="S249" i="11" s="1"/>
  <c r="S250" i="11" s="1"/>
  <c r="S251" i="11" s="1"/>
  <c r="S252" i="11" s="1"/>
  <c r="S253" i="11" s="1"/>
  <c r="S233" i="11"/>
  <c r="S234" i="11" s="1"/>
  <c r="S235" i="11" s="1"/>
  <c r="S236" i="11" s="1"/>
  <c r="S237" i="11" s="1"/>
  <c r="S238" i="11" s="1"/>
  <c r="S239" i="11" s="1"/>
  <c r="S221" i="11"/>
  <c r="S222" i="11" s="1"/>
  <c r="S223" i="11" s="1"/>
  <c r="S224" i="11" s="1"/>
  <c r="S225" i="11" s="1"/>
  <c r="S215" i="11"/>
  <c r="S216" i="11" s="1"/>
  <c r="S217" i="11" s="1"/>
  <c r="S218" i="11" s="1"/>
  <c r="S219" i="11" s="1"/>
  <c r="S220" i="11" s="1"/>
  <c r="S209" i="11"/>
  <c r="S210" i="11" s="1"/>
  <c r="S211" i="11" s="1"/>
  <c r="S203" i="11"/>
  <c r="S199" i="11"/>
  <c r="S200" i="11" s="1"/>
  <c r="S201" i="11" s="1"/>
  <c r="S202" i="11" s="1"/>
  <c r="S185" i="11"/>
  <c r="S179" i="11"/>
  <c r="S180" i="11" s="1"/>
  <c r="S181" i="11" s="1"/>
  <c r="S177" i="11"/>
  <c r="S178" i="11" s="1"/>
  <c r="S175" i="11"/>
  <c r="S176" i="11" s="1"/>
  <c r="S173" i="11"/>
  <c r="S174" i="11" s="1"/>
  <c r="S171" i="11"/>
  <c r="S172" i="11" s="1"/>
  <c r="S169" i="11"/>
  <c r="S170" i="11" s="1"/>
  <c r="S165" i="11"/>
  <c r="S166" i="11" s="1"/>
  <c r="S167" i="11" s="1"/>
  <c r="S168" i="11" s="1"/>
  <c r="S163" i="11"/>
  <c r="S164" i="11" s="1"/>
  <c r="S161" i="11"/>
  <c r="S162" i="11" s="1"/>
  <c r="S159" i="11"/>
  <c r="S160" i="11" s="1"/>
  <c r="S153" i="11"/>
  <c r="S154" i="11" s="1"/>
  <c r="S155" i="11" s="1"/>
  <c r="S151" i="11"/>
  <c r="S152" i="11" s="1"/>
  <c r="S149" i="11"/>
  <c r="S150" i="11" s="1"/>
  <c r="S147" i="11"/>
  <c r="S148" i="11" s="1"/>
  <c r="S145" i="11"/>
  <c r="S146" i="11" s="1"/>
  <c r="S143" i="11"/>
  <c r="S141" i="11"/>
  <c r="S142" i="11" s="1"/>
  <c r="S135" i="11"/>
  <c r="S136" i="11" s="1"/>
  <c r="S137" i="11" s="1"/>
  <c r="S133" i="11"/>
  <c r="S134" i="11" s="1"/>
  <c r="S131" i="11"/>
  <c r="S132" i="11" s="1"/>
  <c r="S129" i="11"/>
  <c r="S130" i="11" s="1"/>
  <c r="S127" i="11"/>
  <c r="S128" i="11" s="1"/>
  <c r="S125" i="11"/>
  <c r="S126" i="11" s="1"/>
  <c r="S123" i="11"/>
  <c r="S124" i="11" s="1"/>
  <c r="S121" i="11"/>
  <c r="S119" i="11"/>
  <c r="S120" i="11" s="1"/>
  <c r="S117" i="11"/>
  <c r="S118" i="11" s="1"/>
  <c r="S115" i="11"/>
  <c r="S116" i="11" s="1"/>
  <c r="S113" i="11"/>
  <c r="S111" i="11"/>
  <c r="S109" i="11"/>
  <c r="S110" i="11" s="1"/>
  <c r="S107" i="11"/>
  <c r="S108" i="11" s="1"/>
  <c r="S105" i="11"/>
  <c r="S106" i="11" s="1"/>
  <c r="S103" i="11"/>
  <c r="S101" i="11"/>
  <c r="S97" i="11"/>
  <c r="S98" i="11" s="1"/>
  <c r="S99" i="11" s="1"/>
  <c r="S91" i="11"/>
  <c r="S85" i="11"/>
  <c r="S86" i="11" s="1"/>
  <c r="S87" i="11" s="1"/>
  <c r="S73" i="11"/>
  <c r="S74" i="11" s="1"/>
  <c r="S75" i="11" s="1"/>
  <c r="S76" i="11" s="1"/>
  <c r="S77" i="11" s="1"/>
  <c r="S55" i="11"/>
  <c r="S56" i="11" s="1"/>
  <c r="S57" i="11" s="1"/>
  <c r="S58" i="11" s="1"/>
  <c r="S59" i="11" s="1"/>
  <c r="T55" i="11"/>
  <c r="T62" i="11" s="1"/>
  <c r="T69" i="11" s="1"/>
  <c r="T53" i="11"/>
  <c r="S53" i="11"/>
  <c r="T49" i="11"/>
  <c r="T56" i="11" s="1"/>
  <c r="T63" i="11" s="1"/>
  <c r="T70" i="11" s="1"/>
  <c r="T77" i="11" s="1"/>
  <c r="T84" i="11" s="1"/>
  <c r="S49" i="11"/>
  <c r="S50" i="11" s="1"/>
  <c r="S51" i="11" s="1"/>
  <c r="S52" i="11" s="1"/>
  <c r="S39" i="11"/>
  <c r="S40" i="11" s="1"/>
  <c r="S41" i="11" s="1"/>
  <c r="S42" i="11" s="1"/>
  <c r="S43" i="11" s="1"/>
  <c r="T39" i="11"/>
  <c r="T46" i="11" s="1"/>
  <c r="T23" i="11"/>
  <c r="S23" i="11"/>
  <c r="S24" i="11" s="1"/>
  <c r="S25" i="11" s="1"/>
  <c r="S26" i="11" s="1"/>
  <c r="S27" i="11" s="1"/>
  <c r="S28" i="11" s="1"/>
  <c r="S29" i="11" s="1"/>
  <c r="S17" i="11"/>
  <c r="S18" i="11" s="1"/>
  <c r="S19" i="11" s="1"/>
  <c r="S20" i="11" s="1"/>
  <c r="S21" i="11" s="1"/>
  <c r="S22" i="11" s="1"/>
  <c r="T17" i="11"/>
  <c r="T24" i="11" s="1"/>
  <c r="T31" i="11" s="1"/>
  <c r="T15" i="11"/>
  <c r="T22" i="11" s="1"/>
  <c r="T29" i="11" s="1"/>
  <c r="T36" i="11" s="1"/>
  <c r="T43" i="11" s="1"/>
  <c r="T50" i="11" s="1"/>
  <c r="T57" i="11" s="1"/>
  <c r="T64" i="11" s="1"/>
  <c r="T71" i="11" s="1"/>
  <c r="T13" i="11"/>
  <c r="T20" i="11" s="1"/>
  <c r="T27" i="11" s="1"/>
  <c r="T34" i="11" s="1"/>
  <c r="T41" i="11" s="1"/>
  <c r="T48" i="11" s="1"/>
  <c r="T11" i="11"/>
  <c r="T18" i="11" s="1"/>
  <c r="T25" i="11" s="1"/>
  <c r="T32" i="11" s="1"/>
  <c r="S7" i="11"/>
  <c r="S8" i="11" s="1"/>
  <c r="S9" i="11" s="1"/>
  <c r="S10" i="11" s="1"/>
  <c r="S11" i="11" s="1"/>
  <c r="S12" i="11" s="1"/>
  <c r="S13" i="11" s="1"/>
  <c r="S14" i="11" s="1"/>
  <c r="S15" i="11" s="1"/>
  <c r="T338" i="11"/>
  <c r="T290" i="11"/>
  <c r="T297" i="11" s="1"/>
  <c r="T304" i="11" s="1"/>
  <c r="T311" i="11" s="1"/>
  <c r="T334" i="11"/>
  <c r="T341" i="11" s="1"/>
  <c r="T348" i="11" s="1"/>
  <c r="T355" i="11" s="1"/>
  <c r="T318" i="11"/>
  <c r="T325" i="11" s="1"/>
  <c r="T332" i="11" s="1"/>
  <c r="T339" i="11" s="1"/>
  <c r="T346" i="11" s="1"/>
  <c r="T353" i="11" s="1"/>
  <c r="T360" i="11" s="1"/>
  <c r="T367" i="11" s="1"/>
  <c r="T303" i="11"/>
  <c r="T310" i="11" s="1"/>
  <c r="T317" i="11" s="1"/>
  <c r="T324" i="11" s="1"/>
  <c r="T331" i="11" s="1"/>
  <c r="T289" i="11"/>
  <c r="T296" i="11" s="1"/>
  <c r="T267" i="11"/>
  <c r="T274" i="11" s="1"/>
  <c r="T281" i="11" s="1"/>
  <c r="T288" i="11" s="1"/>
  <c r="T295" i="11" s="1"/>
  <c r="T302" i="11" s="1"/>
  <c r="T309" i="11" s="1"/>
  <c r="T316" i="11" s="1"/>
  <c r="T323" i="11" s="1"/>
  <c r="T330" i="11" s="1"/>
  <c r="T337" i="11" s="1"/>
  <c r="T344" i="11" s="1"/>
  <c r="T351" i="11" s="1"/>
  <c r="T358" i="11" s="1"/>
  <c r="T365" i="11" s="1"/>
  <c r="T372" i="11" s="1"/>
  <c r="T379" i="11" s="1"/>
  <c r="T386" i="11" s="1"/>
  <c r="T393" i="11" s="1"/>
  <c r="T261" i="11"/>
  <c r="T268" i="11" s="1"/>
  <c r="T233" i="11"/>
  <c r="T221" i="11"/>
  <c r="T228" i="11" s="1"/>
  <c r="T235" i="11" s="1"/>
  <c r="T242" i="11" s="1"/>
  <c r="T249" i="11" s="1"/>
  <c r="T256" i="11" s="1"/>
  <c r="T203" i="11"/>
  <c r="T210" i="11" s="1"/>
  <c r="T217" i="11" s="1"/>
  <c r="T224" i="11" s="1"/>
  <c r="T231" i="11" s="1"/>
  <c r="T238" i="11" s="1"/>
  <c r="T245" i="11" s="1"/>
  <c r="T252" i="11" s="1"/>
  <c r="T259" i="11" s="1"/>
  <c r="T199" i="11"/>
  <c r="M355" i="11"/>
  <c r="M347" i="11"/>
  <c r="M339" i="11"/>
  <c r="M352" i="11"/>
  <c r="M353" i="11"/>
  <c r="M345" i="11"/>
  <c r="T345" i="11"/>
  <c r="T352" i="11" s="1"/>
  <c r="M358" i="11"/>
  <c r="M350" i="11"/>
  <c r="T350" i="11"/>
  <c r="M312" i="11"/>
  <c r="T312" i="11"/>
  <c r="T359" i="11"/>
  <c r="T366" i="11" s="1"/>
  <c r="M351" i="11"/>
  <c r="M356" i="11"/>
  <c r="M348" i="11"/>
  <c r="T319" i="11"/>
  <c r="T326" i="11" s="1"/>
  <c r="T333" i="11" s="1"/>
  <c r="T340" i="11" s="1"/>
  <c r="T347" i="11" s="1"/>
  <c r="T291" i="11"/>
  <c r="T298" i="11" s="1"/>
  <c r="T305" i="11" s="1"/>
  <c r="T275" i="11"/>
  <c r="T282" i="11" s="1"/>
  <c r="T263" i="11"/>
  <c r="T270" i="11" s="1"/>
  <c r="T277" i="11" s="1"/>
  <c r="T284" i="11" s="1"/>
  <c r="T247" i="11"/>
  <c r="T215" i="11"/>
  <c r="T222" i="11" s="1"/>
  <c r="T229" i="11" s="1"/>
  <c r="T236" i="11" s="1"/>
  <c r="T243" i="11" s="1"/>
  <c r="T250" i="11" s="1"/>
  <c r="T257" i="11" s="1"/>
  <c r="T264" i="11" s="1"/>
  <c r="T271" i="11" s="1"/>
  <c r="T278" i="11" s="1"/>
  <c r="T285" i="11" s="1"/>
  <c r="T292" i="11" s="1"/>
  <c r="T299" i="11" s="1"/>
  <c r="T306" i="11" s="1"/>
  <c r="T313" i="11" s="1"/>
  <c r="T320" i="11" s="1"/>
  <c r="T327" i="11" s="1"/>
  <c r="T209" i="11"/>
  <c r="T216" i="11" s="1"/>
  <c r="T223" i="11" s="1"/>
  <c r="T230" i="11" s="1"/>
  <c r="T237" i="11" s="1"/>
  <c r="T244" i="11" s="1"/>
  <c r="T251" i="11" s="1"/>
  <c r="T258" i="11" s="1"/>
  <c r="T265" i="11" s="1"/>
  <c r="T272" i="11" s="1"/>
  <c r="T279" i="11" s="1"/>
  <c r="T286" i="11" s="1"/>
  <c r="T293" i="11" s="1"/>
  <c r="T300" i="11" s="1"/>
  <c r="T307" i="11" s="1"/>
  <c r="T314" i="11" s="1"/>
  <c r="T321" i="11" s="1"/>
  <c r="T328" i="11" s="1"/>
  <c r="T335" i="11" s="1"/>
  <c r="T342" i="11" s="1"/>
  <c r="T349" i="11" s="1"/>
  <c r="T356" i="11" s="1"/>
  <c r="T363" i="11" s="1"/>
  <c r="T370" i="11" s="1"/>
  <c r="T377" i="11" s="1"/>
  <c r="T384" i="11" s="1"/>
  <c r="T391" i="11" s="1"/>
  <c r="T185" i="11"/>
  <c r="T179" i="11"/>
  <c r="T177" i="11"/>
  <c r="T175" i="11"/>
  <c r="T173" i="11"/>
  <c r="T180" i="11" s="1"/>
  <c r="T187" i="11" s="1"/>
  <c r="T171" i="11"/>
  <c r="T178" i="11" s="1"/>
  <c r="T169" i="11"/>
  <c r="T176" i="11" s="1"/>
  <c r="T183" i="11" s="1"/>
  <c r="T165" i="11"/>
  <c r="T172" i="11" s="1"/>
  <c r="T163" i="11"/>
  <c r="T170" i="11" s="1"/>
  <c r="T161" i="11"/>
  <c r="T168" i="11" s="1"/>
  <c r="T159" i="11"/>
  <c r="T166" i="11" s="1"/>
  <c r="T153" i="11"/>
  <c r="T160" i="11" s="1"/>
  <c r="T167" i="11" s="1"/>
  <c r="T174" i="11" s="1"/>
  <c r="T181" i="11" s="1"/>
  <c r="T151" i="11"/>
  <c r="T158" i="11" s="1"/>
  <c r="T149" i="11"/>
  <c r="T147" i="11"/>
  <c r="T154" i="11" s="1"/>
  <c r="T145" i="11"/>
  <c r="T152" i="11" s="1"/>
  <c r="T143" i="11"/>
  <c r="T150" i="11" s="1"/>
  <c r="T157" i="11" s="1"/>
  <c r="T164" i="11" s="1"/>
  <c r="T141" i="11"/>
  <c r="T148" i="11" s="1"/>
  <c r="T155" i="11" s="1"/>
  <c r="T162" i="11" s="1"/>
  <c r="T135" i="11"/>
  <c r="T142" i="11" s="1"/>
  <c r="T133" i="11"/>
  <c r="T131" i="11"/>
  <c r="T129" i="11"/>
  <c r="T136" i="11" s="1"/>
  <c r="T127" i="11"/>
  <c r="T134" i="11" s="1"/>
  <c r="T125" i="11"/>
  <c r="T132" i="11" s="1"/>
  <c r="T139" i="11" s="1"/>
  <c r="T146" i="11" s="1"/>
  <c r="T123" i="11"/>
  <c r="T130" i="11" s="1"/>
  <c r="T137" i="11" s="1"/>
  <c r="T121" i="11"/>
  <c r="T128" i="11" s="1"/>
  <c r="T119" i="11"/>
  <c r="T126" i="11" s="1"/>
  <c r="T117" i="11"/>
  <c r="T124" i="11" s="1"/>
  <c r="T115" i="11"/>
  <c r="T113" i="11"/>
  <c r="T120" i="11" s="1"/>
  <c r="T111" i="11"/>
  <c r="T118" i="11" s="1"/>
  <c r="T109" i="11"/>
  <c r="T116" i="11" s="1"/>
  <c r="T107" i="11"/>
  <c r="T105" i="11"/>
  <c r="T103" i="11"/>
  <c r="T110" i="11" s="1"/>
  <c r="T101" i="11"/>
  <c r="T108" i="11" s="1"/>
  <c r="T97" i="11"/>
  <c r="T91" i="11"/>
  <c r="T85" i="11"/>
  <c r="T73" i="11"/>
  <c r="M357" i="11"/>
  <c r="T357" i="11"/>
  <c r="T364" i="11" s="1"/>
  <c r="T371" i="11" s="1"/>
  <c r="M349" i="11"/>
  <c r="M341" i="11"/>
  <c r="M354" i="11"/>
  <c r="T354" i="11"/>
  <c r="T361" i="11" s="1"/>
  <c r="T368" i="11" s="1"/>
  <c r="M346" i="11"/>
  <c r="P355" i="11"/>
  <c r="N355" i="11" s="1"/>
  <c r="O355" i="11"/>
  <c r="P347" i="11"/>
  <c r="N347" i="11" s="1"/>
  <c r="O347" i="11"/>
  <c r="O339" i="11"/>
  <c r="P339" i="11"/>
  <c r="N339" i="11" s="1"/>
  <c r="P352" i="11"/>
  <c r="N352" i="11" s="1"/>
  <c r="O352" i="11"/>
  <c r="P344" i="11"/>
  <c r="N344" i="11" s="1"/>
  <c r="O344" i="11"/>
  <c r="P353" i="11"/>
  <c r="N353" i="11" s="1"/>
  <c r="O353" i="11"/>
  <c r="P345" i="11"/>
  <c r="N345" i="11" s="1"/>
  <c r="O345" i="11"/>
  <c r="O358" i="11"/>
  <c r="P358" i="11"/>
  <c r="N358" i="11" s="1"/>
  <c r="O350" i="11"/>
  <c r="P350" i="11"/>
  <c r="N350" i="11" s="1"/>
  <c r="P342" i="11"/>
  <c r="N342" i="11" s="1"/>
  <c r="O342" i="11"/>
  <c r="P351" i="11"/>
  <c r="N351" i="11" s="1"/>
  <c r="O351" i="11"/>
  <c r="O343" i="11"/>
  <c r="P343" i="11"/>
  <c r="N343" i="11" s="1"/>
  <c r="P356" i="11"/>
  <c r="N356" i="11" s="1"/>
  <c r="O356" i="11"/>
  <c r="O348" i="11"/>
  <c r="P348" i="11"/>
  <c r="N348" i="11" s="1"/>
  <c r="P340" i="11"/>
  <c r="N340" i="11" s="1"/>
  <c r="O340" i="11"/>
  <c r="O357" i="11"/>
  <c r="P357" i="11"/>
  <c r="N357" i="11" s="1"/>
  <c r="O349" i="11"/>
  <c r="P349" i="11"/>
  <c r="N349" i="11" s="1"/>
  <c r="P341" i="11"/>
  <c r="N341" i="11" s="1"/>
  <c r="O341" i="11"/>
  <c r="P354" i="11"/>
  <c r="N354" i="11" s="1"/>
  <c r="O354" i="11"/>
  <c r="P346" i="11"/>
  <c r="N346" i="11" s="1"/>
  <c r="O346" i="11"/>
  <c r="N16" i="8"/>
  <c r="S3" i="8"/>
  <c r="T3" i="8"/>
  <c r="F14" i="8"/>
  <c r="E14" i="8"/>
  <c r="D12" i="8"/>
  <c r="D14" i="8"/>
  <c r="D20" i="8" s="1"/>
  <c r="Q3" i="6"/>
  <c r="E12" i="8"/>
  <c r="F12" i="8"/>
  <c r="C28" i="8" s="1"/>
  <c r="G3" i="8"/>
  <c r="I3" i="4"/>
  <c r="H3" i="4"/>
  <c r="Q3" i="4"/>
  <c r="H3" i="8"/>
  <c r="K3" i="17"/>
  <c r="J3" i="17"/>
  <c r="S3" i="17"/>
  <c r="U3" i="17" s="1"/>
  <c r="K47" i="12"/>
  <c r="J47" i="12"/>
  <c r="O312" i="11"/>
  <c r="P312" i="11"/>
  <c r="N312" i="11" s="1"/>
  <c r="O313" i="11"/>
  <c r="P313" i="11"/>
  <c r="N313" i="11" s="1"/>
  <c r="X261" i="1"/>
  <c r="X230" i="1"/>
  <c r="X226" i="1"/>
  <c r="X198" i="1"/>
  <c r="X135" i="1"/>
  <c r="X103" i="1"/>
  <c r="X98" i="1"/>
  <c r="X97" i="1"/>
  <c r="X90" i="1"/>
  <c r="X438" i="1"/>
  <c r="X434" i="1"/>
  <c r="X441" i="1"/>
  <c r="X383" i="1"/>
  <c r="X319" i="1"/>
  <c r="X680" i="1"/>
  <c r="X678" i="1"/>
  <c r="X676" i="1"/>
  <c r="X674" i="1"/>
  <c r="X672" i="1"/>
  <c r="X670" i="1"/>
  <c r="X656" i="1"/>
  <c r="X652" i="1"/>
  <c r="X648" i="1"/>
  <c r="X646" i="1"/>
  <c r="X644" i="1"/>
  <c r="X462" i="1"/>
  <c r="X414" i="1"/>
  <c r="X398" i="1"/>
  <c r="X382" i="1"/>
  <c r="X350" i="1"/>
  <c r="X270" i="1"/>
  <c r="X267" i="1"/>
  <c r="X9" i="1"/>
  <c r="X541" i="1"/>
  <c r="X521" i="1"/>
  <c r="X519" i="1"/>
  <c r="X515" i="1"/>
  <c r="X505" i="1"/>
  <c r="X503" i="1"/>
  <c r="X493" i="1"/>
  <c r="X489" i="1"/>
  <c r="X487" i="1"/>
  <c r="X423" i="1"/>
  <c r="X387" i="1"/>
  <c r="X379" i="1"/>
  <c r="X375" i="1"/>
  <c r="X367" i="1"/>
  <c r="X363" i="1"/>
  <c r="X359" i="1"/>
  <c r="X582" i="1"/>
  <c r="X554" i="1"/>
  <c r="X466" i="1"/>
  <c r="X189" i="1"/>
  <c r="X181" i="1"/>
  <c r="X178" i="1"/>
  <c r="X167" i="1"/>
  <c r="X158" i="1"/>
  <c r="X69" i="1"/>
  <c r="X63" i="1"/>
  <c r="X62" i="1"/>
  <c r="X59" i="1"/>
  <c r="X47" i="1"/>
  <c r="X46" i="1"/>
  <c r="X43" i="1"/>
  <c r="X35" i="1"/>
  <c r="X693" i="1"/>
  <c r="X661" i="1"/>
  <c r="X645" i="1"/>
  <c r="X318" i="1"/>
  <c r="X310" i="1"/>
  <c r="X306" i="1"/>
  <c r="X304" i="1"/>
  <c r="X302" i="1"/>
  <c r="X294" i="1"/>
  <c r="M3" i="11"/>
  <c r="X290" i="1"/>
  <c r="P279" i="11"/>
  <c r="N279" i="11" s="1"/>
  <c r="P271" i="11"/>
  <c r="N271" i="11" s="1"/>
  <c r="P263" i="11"/>
  <c r="N263" i="11" s="1"/>
  <c r="P259" i="11"/>
  <c r="N259" i="11" s="1"/>
  <c r="P255" i="11"/>
  <c r="N255" i="11" s="1"/>
  <c r="P251" i="11"/>
  <c r="N251" i="11" s="1"/>
  <c r="P247" i="11"/>
  <c r="N247" i="11" s="1"/>
  <c r="P243" i="11"/>
  <c r="N243" i="11" s="1"/>
  <c r="P239" i="11"/>
  <c r="N239" i="11" s="1"/>
  <c r="P235" i="11"/>
  <c r="N235" i="11" s="1"/>
  <c r="P275" i="11"/>
  <c r="N275" i="11" s="1"/>
  <c r="P267" i="11"/>
  <c r="N267" i="11" s="1"/>
  <c r="P277" i="11"/>
  <c r="N277" i="11" s="1"/>
  <c r="P273" i="11"/>
  <c r="N273" i="11" s="1"/>
  <c r="P269" i="11"/>
  <c r="N269" i="11" s="1"/>
  <c r="P265" i="11"/>
  <c r="N265" i="11" s="1"/>
  <c r="P261" i="11"/>
  <c r="N261" i="11" s="1"/>
  <c r="P257" i="11"/>
  <c r="N257" i="11" s="1"/>
  <c r="P253" i="11"/>
  <c r="N253" i="11" s="1"/>
  <c r="P249" i="11"/>
  <c r="N249" i="11" s="1"/>
  <c r="P245" i="11"/>
  <c r="N245" i="11" s="1"/>
  <c r="P241" i="11"/>
  <c r="N241" i="11" s="1"/>
  <c r="P237" i="11"/>
  <c r="N237" i="11" s="1"/>
  <c r="P233" i="11"/>
  <c r="N233" i="11" s="1"/>
  <c r="P229" i="11"/>
  <c r="N229" i="11" s="1"/>
  <c r="P225" i="11"/>
  <c r="N225" i="11" s="1"/>
  <c r="P221" i="11"/>
  <c r="N221" i="11" s="1"/>
  <c r="P217" i="11"/>
  <c r="N217" i="11" s="1"/>
  <c r="P213" i="11"/>
  <c r="N213" i="11" s="1"/>
  <c r="P209" i="11"/>
  <c r="N209" i="11" s="1"/>
  <c r="P3" i="11"/>
  <c r="N3" i="11" s="1"/>
  <c r="P231" i="11"/>
  <c r="N231" i="11" s="1"/>
  <c r="P227" i="11"/>
  <c r="N227" i="11" s="1"/>
  <c r="P223" i="11"/>
  <c r="N223" i="11" s="1"/>
  <c r="P219" i="11"/>
  <c r="N219" i="11" s="1"/>
  <c r="P215" i="11"/>
  <c r="N215" i="11" s="1"/>
  <c r="P211" i="11"/>
  <c r="N211" i="11" s="1"/>
  <c r="P207" i="11"/>
  <c r="N207" i="11" s="1"/>
  <c r="P203" i="11"/>
  <c r="N203" i="11" s="1"/>
  <c r="P199" i="11"/>
  <c r="N199" i="11" s="1"/>
  <c r="P195" i="11"/>
  <c r="N195" i="11" s="1"/>
  <c r="P191" i="11"/>
  <c r="N191" i="11" s="1"/>
  <c r="P187" i="11"/>
  <c r="N187" i="11" s="1"/>
  <c r="P183" i="11"/>
  <c r="N183" i="11" s="1"/>
  <c r="P179" i="11"/>
  <c r="N179" i="11" s="1"/>
  <c r="P175" i="11"/>
  <c r="N175" i="11" s="1"/>
  <c r="P171" i="11"/>
  <c r="N171" i="11" s="1"/>
  <c r="P167" i="11"/>
  <c r="N167" i="11" s="1"/>
  <c r="P163" i="11"/>
  <c r="N163" i="11" s="1"/>
  <c r="P159" i="11"/>
  <c r="N159" i="11" s="1"/>
  <c r="P155" i="11"/>
  <c r="N155" i="11" s="1"/>
  <c r="P151" i="11"/>
  <c r="N151" i="11" s="1"/>
  <c r="P147" i="11"/>
  <c r="N147" i="11" s="1"/>
  <c r="P143" i="11"/>
  <c r="N143" i="11" s="1"/>
  <c r="P139" i="11"/>
  <c r="N139" i="11" s="1"/>
  <c r="P135" i="11"/>
  <c r="N135" i="11" s="1"/>
  <c r="P131" i="11"/>
  <c r="N131" i="11" s="1"/>
  <c r="P127" i="11"/>
  <c r="N127" i="11" s="1"/>
  <c r="P123" i="11"/>
  <c r="N123" i="11" s="1"/>
  <c r="P119" i="11"/>
  <c r="N119" i="11" s="1"/>
  <c r="P115" i="11"/>
  <c r="N115" i="11" s="1"/>
  <c r="P111" i="11"/>
  <c r="N111" i="11" s="1"/>
  <c r="P107" i="11"/>
  <c r="N107" i="11" s="1"/>
  <c r="P103" i="11"/>
  <c r="N103" i="11" s="1"/>
  <c r="P99" i="11"/>
  <c r="N99" i="11" s="1"/>
  <c r="P95" i="11"/>
  <c r="N95" i="11" s="1"/>
  <c r="P91" i="11"/>
  <c r="N91" i="11" s="1"/>
  <c r="P87" i="11"/>
  <c r="N87" i="11" s="1"/>
  <c r="P83" i="11"/>
  <c r="N83" i="11" s="1"/>
  <c r="P79" i="11"/>
  <c r="N79" i="11" s="1"/>
  <c r="P75" i="11"/>
  <c r="N75" i="11" s="1"/>
  <c r="P71" i="11"/>
  <c r="N71" i="11" s="1"/>
  <c r="X669" i="1"/>
  <c r="X653" i="1"/>
  <c r="X538" i="1"/>
  <c r="X536" i="1"/>
  <c r="X534" i="1"/>
  <c r="X526" i="1"/>
  <c r="X518" i="1"/>
  <c r="X510" i="1"/>
  <c r="X506" i="1"/>
  <c r="X502" i="1"/>
  <c r="X494" i="1"/>
  <c r="X490" i="1"/>
  <c r="X478" i="1"/>
  <c r="X419" i="1"/>
  <c r="X417" i="1"/>
  <c r="X415" i="1"/>
  <c r="X403" i="1"/>
  <c r="X393" i="1"/>
  <c r="X391" i="1"/>
  <c r="X374" i="1"/>
  <c r="X370" i="1"/>
  <c r="X368" i="1"/>
  <c r="X366" i="1"/>
  <c r="X358" i="1"/>
  <c r="X354" i="1"/>
  <c r="X352" i="1"/>
  <c r="X315" i="1"/>
  <c r="X311" i="1"/>
  <c r="X303" i="1"/>
  <c r="X299" i="1"/>
  <c r="X295" i="1"/>
  <c r="X283" i="1"/>
  <c r="P278" i="11"/>
  <c r="N278" i="11" s="1"/>
  <c r="P274" i="11"/>
  <c r="N274" i="11" s="1"/>
  <c r="P270" i="11"/>
  <c r="N270" i="11" s="1"/>
  <c r="P266" i="11"/>
  <c r="N266" i="11" s="1"/>
  <c r="P262" i="11"/>
  <c r="N262" i="11" s="1"/>
  <c r="P258" i="11"/>
  <c r="N258" i="11" s="1"/>
  <c r="P254" i="11"/>
  <c r="N254" i="11" s="1"/>
  <c r="P250" i="11"/>
  <c r="N250" i="11" s="1"/>
  <c r="P246" i="11"/>
  <c r="N246" i="11" s="1"/>
  <c r="P242" i="11"/>
  <c r="N242" i="11" s="1"/>
  <c r="P238" i="11"/>
  <c r="N238" i="11" s="1"/>
  <c r="P234" i="11"/>
  <c r="N234" i="11" s="1"/>
  <c r="P230" i="11"/>
  <c r="N230" i="11" s="1"/>
  <c r="P226" i="11"/>
  <c r="N226" i="11" s="1"/>
  <c r="P222" i="11"/>
  <c r="N222" i="11" s="1"/>
  <c r="P218" i="11"/>
  <c r="N218" i="11" s="1"/>
  <c r="P214" i="11"/>
  <c r="N214" i="11" s="1"/>
  <c r="P210" i="11"/>
  <c r="N210" i="11" s="1"/>
  <c r="P206" i="11"/>
  <c r="N206" i="11" s="1"/>
  <c r="P202" i="11"/>
  <c r="N202" i="11" s="1"/>
  <c r="P198" i="11"/>
  <c r="N198" i="11" s="1"/>
  <c r="P194" i="11"/>
  <c r="N194" i="11" s="1"/>
  <c r="P190" i="11"/>
  <c r="N190" i="11" s="1"/>
  <c r="P186" i="11"/>
  <c r="N186" i="11" s="1"/>
  <c r="P182" i="11"/>
  <c r="N182" i="11" s="1"/>
  <c r="P178" i="11"/>
  <c r="N178" i="11" s="1"/>
  <c r="P174" i="11"/>
  <c r="N174" i="11" s="1"/>
  <c r="P170" i="11"/>
  <c r="N170" i="11" s="1"/>
  <c r="P166" i="11"/>
  <c r="N166" i="11" s="1"/>
  <c r="P162" i="11"/>
  <c r="N162" i="11" s="1"/>
  <c r="P158" i="11"/>
  <c r="N158" i="11" s="1"/>
  <c r="P154" i="11"/>
  <c r="N154" i="11" s="1"/>
  <c r="P150" i="11"/>
  <c r="N150" i="11" s="1"/>
  <c r="P146" i="11"/>
  <c r="N146" i="11" s="1"/>
  <c r="P142" i="11"/>
  <c r="N142" i="11" s="1"/>
  <c r="P138" i="11"/>
  <c r="N138" i="11" s="1"/>
  <c r="P134" i="11"/>
  <c r="N134" i="11" s="1"/>
  <c r="P130" i="11"/>
  <c r="N130" i="11" s="1"/>
  <c r="P126" i="11"/>
  <c r="N126" i="11" s="1"/>
  <c r="P122" i="11"/>
  <c r="N122" i="11" s="1"/>
  <c r="P118" i="11"/>
  <c r="N118" i="11" s="1"/>
  <c r="P114" i="11"/>
  <c r="N114" i="11" s="1"/>
  <c r="P110" i="11"/>
  <c r="N110" i="11" s="1"/>
  <c r="P106" i="11"/>
  <c r="N106" i="11" s="1"/>
  <c r="P102" i="11"/>
  <c r="N102" i="11" s="1"/>
  <c r="P98" i="11"/>
  <c r="N98" i="11" s="1"/>
  <c r="P94" i="11"/>
  <c r="N94" i="11" s="1"/>
  <c r="P90" i="11"/>
  <c r="N90" i="11" s="1"/>
  <c r="P86" i="11"/>
  <c r="N86" i="11" s="1"/>
  <c r="P82" i="11"/>
  <c r="N82" i="11" s="1"/>
  <c r="P78" i="11"/>
  <c r="N78" i="11" s="1"/>
  <c r="P74" i="11"/>
  <c r="N74" i="11" s="1"/>
  <c r="P70" i="11"/>
  <c r="N70" i="11" s="1"/>
  <c r="P10" i="11"/>
  <c r="N10" i="11" s="1"/>
  <c r="P6" i="11"/>
  <c r="N6" i="11" s="1"/>
  <c r="X197" i="1"/>
  <c r="X196" i="1"/>
  <c r="X194" i="1"/>
  <c r="X166" i="1"/>
  <c r="X159" i="1"/>
  <c r="X134" i="1"/>
  <c r="X106" i="1"/>
  <c r="X82" i="1"/>
  <c r="X70" i="1"/>
  <c r="X643" i="1"/>
  <c r="X641" i="1"/>
  <c r="X637" i="1"/>
  <c r="X629" i="1"/>
  <c r="X627" i="1"/>
  <c r="X625" i="1"/>
  <c r="X621" i="1"/>
  <c r="X601" i="1"/>
  <c r="X597" i="1"/>
  <c r="X569" i="1"/>
  <c r="X565" i="1"/>
  <c r="X477" i="1"/>
  <c r="X458" i="1"/>
  <c r="X442" i="1"/>
  <c r="X390" i="1"/>
  <c r="X351" i="1"/>
  <c r="X342" i="1"/>
  <c r="X338" i="1"/>
  <c r="X336" i="1"/>
  <c r="X334" i="1"/>
  <c r="X326" i="1"/>
  <c r="X322" i="1"/>
  <c r="X320" i="1"/>
  <c r="P205" i="11"/>
  <c r="N205" i="11" s="1"/>
  <c r="P201" i="11"/>
  <c r="N201" i="11" s="1"/>
  <c r="P197" i="11"/>
  <c r="N197" i="11" s="1"/>
  <c r="P193" i="11"/>
  <c r="N193" i="11" s="1"/>
  <c r="P189" i="11"/>
  <c r="N189" i="11" s="1"/>
  <c r="P185" i="11"/>
  <c r="N185" i="11" s="1"/>
  <c r="P181" i="11"/>
  <c r="N181" i="11" s="1"/>
  <c r="P177" i="11"/>
  <c r="N177" i="11" s="1"/>
  <c r="P173" i="11"/>
  <c r="N173" i="11" s="1"/>
  <c r="P169" i="11"/>
  <c r="N169" i="11" s="1"/>
  <c r="P165" i="11"/>
  <c r="N165" i="11" s="1"/>
  <c r="P161" i="11"/>
  <c r="N161" i="11" s="1"/>
  <c r="P157" i="11"/>
  <c r="N157" i="11" s="1"/>
  <c r="P153" i="11"/>
  <c r="N153" i="11" s="1"/>
  <c r="P149" i="11"/>
  <c r="N149" i="11" s="1"/>
  <c r="P145" i="11"/>
  <c r="N145" i="11" s="1"/>
  <c r="P141" i="11"/>
  <c r="N141" i="11" s="1"/>
  <c r="P137" i="11"/>
  <c r="N137" i="11" s="1"/>
  <c r="P133" i="11"/>
  <c r="N133" i="11" s="1"/>
  <c r="P129" i="11"/>
  <c r="N129" i="11" s="1"/>
  <c r="P125" i="11"/>
  <c r="N125" i="11" s="1"/>
  <c r="P121" i="11"/>
  <c r="N121" i="11" s="1"/>
  <c r="P117" i="11"/>
  <c r="N117" i="11" s="1"/>
  <c r="P113" i="11"/>
  <c r="N113" i="11" s="1"/>
  <c r="P109" i="11"/>
  <c r="N109" i="11" s="1"/>
  <c r="P105" i="11"/>
  <c r="N105" i="11" s="1"/>
  <c r="P101" i="11"/>
  <c r="N101" i="11" s="1"/>
  <c r="P97" i="11"/>
  <c r="N97" i="11" s="1"/>
  <c r="P93" i="11"/>
  <c r="N93" i="11" s="1"/>
  <c r="P89" i="11"/>
  <c r="N89" i="11" s="1"/>
  <c r="P85" i="11"/>
  <c r="N85" i="11" s="1"/>
  <c r="P81" i="11"/>
  <c r="N81" i="11" s="1"/>
  <c r="P77" i="11"/>
  <c r="N77" i="11" s="1"/>
  <c r="P73" i="11"/>
  <c r="N73" i="11" s="1"/>
  <c r="P69" i="11"/>
  <c r="N69" i="11" s="1"/>
  <c r="P268" i="11"/>
  <c r="N268" i="11" s="1"/>
  <c r="P264" i="11"/>
  <c r="N264" i="11" s="1"/>
  <c r="P260" i="11"/>
  <c r="N260" i="11" s="1"/>
  <c r="P256" i="11"/>
  <c r="N256" i="11" s="1"/>
  <c r="P252" i="11"/>
  <c r="N252" i="11" s="1"/>
  <c r="P248" i="11"/>
  <c r="N248" i="11" s="1"/>
  <c r="P244" i="11"/>
  <c r="N244" i="11" s="1"/>
  <c r="P240" i="11"/>
  <c r="N240" i="11" s="1"/>
  <c r="P232" i="11"/>
  <c r="N232" i="11" s="1"/>
  <c r="P228" i="11"/>
  <c r="N228" i="11" s="1"/>
  <c r="P224" i="11"/>
  <c r="N224" i="11" s="1"/>
  <c r="P220" i="11"/>
  <c r="N220" i="11" s="1"/>
  <c r="P216" i="11"/>
  <c r="N216" i="11" s="1"/>
  <c r="P212" i="11"/>
  <c r="N212" i="11" s="1"/>
  <c r="P208" i="11"/>
  <c r="N208" i="11" s="1"/>
  <c r="P204" i="11"/>
  <c r="N204" i="11" s="1"/>
  <c r="P200" i="11"/>
  <c r="N200" i="11" s="1"/>
  <c r="P196" i="11"/>
  <c r="N196" i="11" s="1"/>
  <c r="P192" i="11"/>
  <c r="N192" i="11" s="1"/>
  <c r="P188" i="11"/>
  <c r="N188" i="11" s="1"/>
  <c r="P184" i="11"/>
  <c r="N184" i="11" s="1"/>
  <c r="P180" i="11"/>
  <c r="N180" i="11" s="1"/>
  <c r="P176" i="11"/>
  <c r="N176" i="11" s="1"/>
  <c r="P172" i="11"/>
  <c r="N172" i="11" s="1"/>
  <c r="P168" i="11"/>
  <c r="N168" i="11" s="1"/>
  <c r="P164" i="11"/>
  <c r="N164" i="11" s="1"/>
  <c r="P160" i="11"/>
  <c r="N160" i="11" s="1"/>
  <c r="P156" i="11"/>
  <c r="N156" i="11" s="1"/>
  <c r="P152" i="11"/>
  <c r="N152" i="11" s="1"/>
  <c r="P148" i="11"/>
  <c r="N148" i="11" s="1"/>
  <c r="P144" i="11"/>
  <c r="N144" i="11" s="1"/>
  <c r="P140" i="11"/>
  <c r="N140" i="11" s="1"/>
  <c r="P136" i="11"/>
  <c r="N136" i="11" s="1"/>
  <c r="P132" i="11"/>
  <c r="N132" i="11" s="1"/>
  <c r="P128" i="11"/>
  <c r="N128" i="11" s="1"/>
  <c r="P124" i="11"/>
  <c r="N124" i="11" s="1"/>
  <c r="P120" i="11"/>
  <c r="N120" i="11" s="1"/>
  <c r="P116" i="11"/>
  <c r="N116" i="11" s="1"/>
  <c r="P112" i="11"/>
  <c r="N112" i="11" s="1"/>
  <c r="P108" i="11"/>
  <c r="N108" i="11" s="1"/>
  <c r="P104" i="11"/>
  <c r="N104" i="11" s="1"/>
  <c r="P100" i="11"/>
  <c r="N100" i="11" s="1"/>
  <c r="P96" i="11"/>
  <c r="N96" i="11" s="1"/>
  <c r="P92" i="11"/>
  <c r="N92" i="11" s="1"/>
  <c r="P88" i="11"/>
  <c r="N88" i="11" s="1"/>
  <c r="P84" i="11"/>
  <c r="N84" i="11" s="1"/>
  <c r="P80" i="11"/>
  <c r="N80" i="11" s="1"/>
  <c r="P76" i="11"/>
  <c r="N76" i="11" s="1"/>
  <c r="P72" i="11"/>
  <c r="N72" i="11" s="1"/>
  <c r="X3" i="1"/>
  <c r="X253" i="1"/>
  <c r="X238" i="1"/>
  <c r="X231" i="1"/>
  <c r="X202" i="1"/>
  <c r="X34" i="1"/>
  <c r="X31" i="1"/>
  <c r="X26" i="1"/>
  <c r="X25" i="1"/>
  <c r="X18" i="1"/>
  <c r="X636" i="1"/>
  <c r="X632" i="1"/>
  <c r="X630" i="1"/>
  <c r="X628" i="1"/>
  <c r="X618" i="1"/>
  <c r="X606" i="1"/>
  <c r="X590" i="1"/>
  <c r="X568" i="1"/>
  <c r="X566" i="1"/>
  <c r="X457" i="1"/>
  <c r="X439" i="1"/>
  <c r="X384" i="1"/>
  <c r="X347" i="1"/>
  <c r="X343" i="1"/>
  <c r="X335" i="1"/>
  <c r="X331" i="1"/>
  <c r="X327" i="1"/>
  <c r="X288" i="1"/>
  <c r="P68" i="11"/>
  <c r="N68" i="11" s="1"/>
  <c r="P64" i="11"/>
  <c r="N64" i="11" s="1"/>
  <c r="P60" i="11"/>
  <c r="N60" i="11" s="1"/>
  <c r="P56" i="11"/>
  <c r="N56" i="11" s="1"/>
  <c r="P52" i="11"/>
  <c r="N52" i="11" s="1"/>
  <c r="P48" i="11"/>
  <c r="N48" i="11" s="1"/>
  <c r="P44" i="11"/>
  <c r="N44" i="11" s="1"/>
  <c r="P40" i="11"/>
  <c r="N40" i="11" s="1"/>
  <c r="P36" i="11"/>
  <c r="N36" i="11" s="1"/>
  <c r="P32" i="11"/>
  <c r="N32" i="11" s="1"/>
  <c r="P28" i="11"/>
  <c r="N28" i="11" s="1"/>
  <c r="P24" i="11"/>
  <c r="N24" i="11" s="1"/>
  <c r="P20" i="11"/>
  <c r="N20" i="11" s="1"/>
  <c r="P16" i="11"/>
  <c r="N16" i="11" s="1"/>
  <c r="P12" i="11"/>
  <c r="N12" i="11" s="1"/>
  <c r="P67" i="11"/>
  <c r="N67" i="11" s="1"/>
  <c r="P63" i="11"/>
  <c r="N63" i="11" s="1"/>
  <c r="P59" i="11"/>
  <c r="N59" i="11" s="1"/>
  <c r="P55" i="11"/>
  <c r="N55" i="11" s="1"/>
  <c r="P51" i="11"/>
  <c r="N51" i="11" s="1"/>
  <c r="P47" i="11"/>
  <c r="N47" i="11" s="1"/>
  <c r="P43" i="11"/>
  <c r="N43" i="11" s="1"/>
  <c r="P39" i="11"/>
  <c r="N39" i="11" s="1"/>
  <c r="P35" i="11"/>
  <c r="N35" i="11" s="1"/>
  <c r="P31" i="11"/>
  <c r="N31" i="11" s="1"/>
  <c r="P27" i="11"/>
  <c r="N27" i="11" s="1"/>
  <c r="P23" i="11"/>
  <c r="N23" i="11" s="1"/>
  <c r="P19" i="11"/>
  <c r="N19" i="11" s="1"/>
  <c r="P11" i="11"/>
  <c r="N11" i="11" s="1"/>
  <c r="P7" i="11"/>
  <c r="N7" i="11" s="1"/>
  <c r="P66" i="11"/>
  <c r="N66" i="11" s="1"/>
  <c r="P62" i="11"/>
  <c r="N62" i="11" s="1"/>
  <c r="P58" i="11"/>
  <c r="N58" i="11" s="1"/>
  <c r="P54" i="11"/>
  <c r="N54" i="11" s="1"/>
  <c r="P50" i="11"/>
  <c r="N50" i="11" s="1"/>
  <c r="P46" i="11"/>
  <c r="N46" i="11" s="1"/>
  <c r="P42" i="11"/>
  <c r="N42" i="11" s="1"/>
  <c r="P38" i="11"/>
  <c r="N38" i="11" s="1"/>
  <c r="P34" i="11"/>
  <c r="N34" i="11" s="1"/>
  <c r="P30" i="11"/>
  <c r="N30" i="11" s="1"/>
  <c r="P26" i="11"/>
  <c r="N26" i="11" s="1"/>
  <c r="P22" i="11"/>
  <c r="N22" i="11" s="1"/>
  <c r="P18" i="11"/>
  <c r="N18" i="11" s="1"/>
  <c r="P14" i="11"/>
  <c r="N14" i="11" s="1"/>
  <c r="P65" i="11"/>
  <c r="N65" i="11" s="1"/>
  <c r="P61" i="11"/>
  <c r="N61" i="11" s="1"/>
  <c r="P57" i="11"/>
  <c r="N57" i="11" s="1"/>
  <c r="P53" i="11"/>
  <c r="N53" i="11" s="1"/>
  <c r="P49" i="11"/>
  <c r="N49" i="11" s="1"/>
  <c r="P45" i="11"/>
  <c r="N45" i="11" s="1"/>
  <c r="P41" i="11"/>
  <c r="N41" i="11" s="1"/>
  <c r="P37" i="11"/>
  <c r="N37" i="11" s="1"/>
  <c r="P33" i="11"/>
  <c r="N33" i="11" s="1"/>
  <c r="P29" i="11"/>
  <c r="N29" i="11" s="1"/>
  <c r="P25" i="11"/>
  <c r="N25" i="11" s="1"/>
  <c r="P21" i="11"/>
  <c r="N21" i="11" s="1"/>
  <c r="P17" i="11"/>
  <c r="N17" i="11" s="1"/>
  <c r="P13" i="11"/>
  <c r="N13" i="11" s="1"/>
  <c r="P15" i="11"/>
  <c r="N15" i="11" s="1"/>
  <c r="O15" i="11"/>
  <c r="X287" i="1"/>
  <c r="X286" i="1"/>
  <c r="P284" i="11"/>
  <c r="N284" i="11" s="1"/>
  <c r="P337" i="11"/>
  <c r="N337" i="11" s="1"/>
  <c r="P333" i="11"/>
  <c r="N333" i="11" s="1"/>
  <c r="P329" i="11"/>
  <c r="N329" i="11" s="1"/>
  <c r="P325" i="11"/>
  <c r="N325" i="11" s="1"/>
  <c r="P321" i="11"/>
  <c r="N321" i="11" s="1"/>
  <c r="P317" i="11"/>
  <c r="N317" i="11" s="1"/>
  <c r="P309" i="11"/>
  <c r="N309" i="11" s="1"/>
  <c r="P305" i="11"/>
  <c r="N305" i="11" s="1"/>
  <c r="P301" i="11"/>
  <c r="N301" i="11" s="1"/>
  <c r="P297" i="11"/>
  <c r="N297" i="11" s="1"/>
  <c r="P293" i="11"/>
  <c r="N293" i="11" s="1"/>
  <c r="P289" i="11"/>
  <c r="N289" i="11" s="1"/>
  <c r="P9" i="11"/>
  <c r="N9" i="11" s="1"/>
  <c r="P5" i="11"/>
  <c r="N5" i="11" s="1"/>
  <c r="P283" i="11"/>
  <c r="N283" i="11" s="1"/>
  <c r="P336" i="11"/>
  <c r="N336" i="11" s="1"/>
  <c r="P332" i="11"/>
  <c r="N332" i="11" s="1"/>
  <c r="P328" i="11"/>
  <c r="N328" i="11" s="1"/>
  <c r="P324" i="11"/>
  <c r="N324" i="11" s="1"/>
  <c r="P320" i="11"/>
  <c r="N320" i="11" s="1"/>
  <c r="P316" i="11"/>
  <c r="N316" i="11" s="1"/>
  <c r="P308" i="11"/>
  <c r="N308" i="11" s="1"/>
  <c r="P304" i="11"/>
  <c r="N304" i="11" s="1"/>
  <c r="P300" i="11"/>
  <c r="N300" i="11" s="1"/>
  <c r="P296" i="11"/>
  <c r="N296" i="11" s="1"/>
  <c r="P292" i="11"/>
  <c r="N292" i="11" s="1"/>
  <c r="P288" i="11"/>
  <c r="N288" i="11" s="1"/>
  <c r="P280" i="11"/>
  <c r="N280" i="11" s="1"/>
  <c r="P276" i="11"/>
  <c r="N276" i="11" s="1"/>
  <c r="P272" i="11"/>
  <c r="N272" i="11" s="1"/>
  <c r="P236" i="11"/>
  <c r="N236" i="11" s="1"/>
  <c r="P8" i="11"/>
  <c r="N8" i="11" s="1"/>
  <c r="P4" i="11"/>
  <c r="N4" i="11" s="1"/>
  <c r="P286" i="11"/>
  <c r="N286" i="11" s="1"/>
  <c r="P282" i="11"/>
  <c r="N282" i="11" s="1"/>
  <c r="P335" i="11"/>
  <c r="N335" i="11" s="1"/>
  <c r="P331" i="11"/>
  <c r="N331" i="11" s="1"/>
  <c r="P327" i="11"/>
  <c r="N327" i="11" s="1"/>
  <c r="P323" i="11"/>
  <c r="N323" i="11" s="1"/>
  <c r="P319" i="11"/>
  <c r="N319" i="11" s="1"/>
  <c r="P315" i="11"/>
  <c r="N315" i="11" s="1"/>
  <c r="P311" i="11"/>
  <c r="N311" i="11" s="1"/>
  <c r="P307" i="11"/>
  <c r="N307" i="11" s="1"/>
  <c r="P303" i="11"/>
  <c r="N303" i="11" s="1"/>
  <c r="P299" i="11"/>
  <c r="N299" i="11" s="1"/>
  <c r="P295" i="11"/>
  <c r="N295" i="11" s="1"/>
  <c r="P291" i="11"/>
  <c r="N291" i="11" s="1"/>
  <c r="P287" i="11"/>
  <c r="N287" i="11" s="1"/>
  <c r="P285" i="11"/>
  <c r="N285" i="11" s="1"/>
  <c r="P281" i="11"/>
  <c r="N281" i="11" s="1"/>
  <c r="P334" i="11"/>
  <c r="N334" i="11" s="1"/>
  <c r="P330" i="11"/>
  <c r="N330" i="11" s="1"/>
  <c r="P326" i="11"/>
  <c r="N326" i="11" s="1"/>
  <c r="P322" i="11"/>
  <c r="N322" i="11" s="1"/>
  <c r="P318" i="11"/>
  <c r="N318" i="11" s="1"/>
  <c r="P314" i="11"/>
  <c r="N314" i="11" s="1"/>
  <c r="P310" i="11"/>
  <c r="N310" i="11" s="1"/>
  <c r="P306" i="11"/>
  <c r="N306" i="11" s="1"/>
  <c r="P302" i="11"/>
  <c r="N302" i="11" s="1"/>
  <c r="P298" i="11"/>
  <c r="N298" i="11" s="1"/>
  <c r="P294" i="11"/>
  <c r="N294" i="11" s="1"/>
  <c r="P290" i="11"/>
  <c r="N290" i="11" s="1"/>
  <c r="P338" i="11"/>
  <c r="N338" i="11" s="1"/>
  <c r="O280" i="11"/>
  <c r="O276" i="11"/>
  <c r="O272" i="11"/>
  <c r="O268" i="11"/>
  <c r="O264" i="11"/>
  <c r="O260" i="11"/>
  <c r="O256" i="11"/>
  <c r="O252" i="11"/>
  <c r="O248" i="11"/>
  <c r="O244" i="11"/>
  <c r="O240" i="11"/>
  <c r="O236" i="11"/>
  <c r="O232" i="11"/>
  <c r="O228" i="11"/>
  <c r="O224" i="11"/>
  <c r="O220" i="11"/>
  <c r="O216" i="11"/>
  <c r="O212" i="11"/>
  <c r="O208" i="11"/>
  <c r="O204" i="11"/>
  <c r="O200" i="11"/>
  <c r="O196" i="11"/>
  <c r="O192" i="11"/>
  <c r="O188" i="11"/>
  <c r="O184" i="11"/>
  <c r="O180" i="11"/>
  <c r="O176" i="11"/>
  <c r="O172" i="11"/>
  <c r="O168" i="11"/>
  <c r="O164" i="11"/>
  <c r="O160" i="11"/>
  <c r="O156" i="11"/>
  <c r="O152" i="11"/>
  <c r="O148" i="11"/>
  <c r="O144" i="11"/>
  <c r="O140" i="11"/>
  <c r="O136" i="11"/>
  <c r="O132" i="11"/>
  <c r="O128" i="11"/>
  <c r="O124" i="11"/>
  <c r="O120" i="11"/>
  <c r="O116" i="11"/>
  <c r="O112" i="11"/>
  <c r="O108" i="11"/>
  <c r="O104" i="11"/>
  <c r="O100" i="11"/>
  <c r="O96" i="11"/>
  <c r="O92" i="11"/>
  <c r="O88" i="11"/>
  <c r="O84" i="11"/>
  <c r="O80" i="11"/>
  <c r="O76" i="11"/>
  <c r="O72" i="11"/>
  <c r="O68" i="11"/>
  <c r="O64" i="11"/>
  <c r="O60" i="11"/>
  <c r="O56" i="11"/>
  <c r="O52" i="11"/>
  <c r="O48" i="11"/>
  <c r="O44" i="11"/>
  <c r="O40" i="11"/>
  <c r="O36" i="11"/>
  <c r="O32" i="11"/>
  <c r="O28" i="11"/>
  <c r="O24" i="11"/>
  <c r="O20" i="11"/>
  <c r="O16" i="11"/>
  <c r="O12" i="11"/>
  <c r="O8" i="11"/>
  <c r="O4" i="11"/>
  <c r="O284" i="11"/>
  <c r="O337" i="11"/>
  <c r="O333" i="11"/>
  <c r="O329" i="11"/>
  <c r="O325" i="11"/>
  <c r="O321" i="11"/>
  <c r="O317" i="11"/>
  <c r="O309" i="11"/>
  <c r="O305" i="11"/>
  <c r="O301" i="11"/>
  <c r="O297" i="11"/>
  <c r="O293" i="11"/>
  <c r="O289" i="11"/>
  <c r="O279" i="11"/>
  <c r="O275" i="11"/>
  <c r="O271" i="11"/>
  <c r="O267" i="11"/>
  <c r="O263" i="11"/>
  <c r="O259" i="11"/>
  <c r="O255" i="11"/>
  <c r="O251" i="11"/>
  <c r="O247" i="11"/>
  <c r="O243" i="11"/>
  <c r="O239" i="11"/>
  <c r="O235" i="11"/>
  <c r="O231" i="11"/>
  <c r="O227" i="11"/>
  <c r="O223" i="11"/>
  <c r="O219" i="11"/>
  <c r="O215" i="11"/>
  <c r="O211" i="11"/>
  <c r="O207" i="11"/>
  <c r="O203" i="11"/>
  <c r="O199" i="11"/>
  <c r="O195" i="11"/>
  <c r="O191" i="11"/>
  <c r="O187" i="11"/>
  <c r="O183" i="11"/>
  <c r="O179" i="11"/>
  <c r="O175" i="11"/>
  <c r="O171" i="11"/>
  <c r="O167" i="11"/>
  <c r="O163" i="11"/>
  <c r="O159" i="11"/>
  <c r="O155" i="11"/>
  <c r="O151" i="11"/>
  <c r="O147" i="11"/>
  <c r="O143" i="11"/>
  <c r="O139" i="11"/>
  <c r="O135" i="11"/>
  <c r="O131" i="11"/>
  <c r="O127" i="11"/>
  <c r="O123" i="11"/>
  <c r="O119" i="11"/>
  <c r="O115" i="11"/>
  <c r="O111" i="11"/>
  <c r="O107" i="11"/>
  <c r="O103" i="11"/>
  <c r="O99" i="11"/>
  <c r="O95" i="11"/>
  <c r="O91" i="11"/>
  <c r="O87" i="11"/>
  <c r="O83" i="11"/>
  <c r="O79" i="11"/>
  <c r="O75" i="11"/>
  <c r="O71" i="11"/>
  <c r="O67" i="11"/>
  <c r="O63" i="11"/>
  <c r="O59" i="11"/>
  <c r="O55" i="11"/>
  <c r="O51" i="11"/>
  <c r="O47" i="11"/>
  <c r="O43" i="11"/>
  <c r="O39" i="11"/>
  <c r="O35" i="11"/>
  <c r="O31" i="11"/>
  <c r="O27" i="11"/>
  <c r="O23" i="11"/>
  <c r="O19" i="11"/>
  <c r="O11" i="11"/>
  <c r="O7" i="11"/>
  <c r="O283" i="11"/>
  <c r="O336" i="11"/>
  <c r="O332" i="11"/>
  <c r="O328" i="11"/>
  <c r="O324" i="11"/>
  <c r="O320" i="11"/>
  <c r="O316" i="11"/>
  <c r="O308" i="11"/>
  <c r="O304" i="11"/>
  <c r="O300" i="11"/>
  <c r="O296" i="11"/>
  <c r="O292" i="11"/>
  <c r="O288" i="11"/>
  <c r="O270" i="11"/>
  <c r="O266" i="11"/>
  <c r="O262" i="11"/>
  <c r="O258" i="11"/>
  <c r="O254" i="11"/>
  <c r="O250" i="11"/>
  <c r="O246" i="11"/>
  <c r="O242" i="11"/>
  <c r="O238" i="11"/>
  <c r="O234" i="11"/>
  <c r="O230" i="11"/>
  <c r="O226" i="11"/>
  <c r="O222" i="11"/>
  <c r="O218" i="11"/>
  <c r="O214" i="11"/>
  <c r="O210" i="11"/>
  <c r="O206" i="11"/>
  <c r="O202" i="11"/>
  <c r="O198" i="11"/>
  <c r="O194" i="11"/>
  <c r="O190" i="11"/>
  <c r="O186" i="11"/>
  <c r="O182" i="11"/>
  <c r="O178" i="11"/>
  <c r="O174" i="11"/>
  <c r="O170" i="11"/>
  <c r="O166" i="11"/>
  <c r="O162" i="11"/>
  <c r="O158" i="11"/>
  <c r="O154" i="11"/>
  <c r="O150" i="11"/>
  <c r="O146" i="11"/>
  <c r="O142" i="11"/>
  <c r="O138" i="11"/>
  <c r="O134" i="11"/>
  <c r="O130" i="11"/>
  <c r="O126" i="11"/>
  <c r="O122" i="11"/>
  <c r="O118" i="11"/>
  <c r="O114" i="11"/>
  <c r="O110" i="11"/>
  <c r="O106" i="11"/>
  <c r="O102" i="11"/>
  <c r="O98" i="11"/>
  <c r="O94" i="11"/>
  <c r="O90" i="11"/>
  <c r="O86" i="11"/>
  <c r="O82" i="11"/>
  <c r="O78" i="11"/>
  <c r="O74" i="11"/>
  <c r="O70" i="11"/>
  <c r="O66" i="11"/>
  <c r="O62" i="11"/>
  <c r="O58" i="11"/>
  <c r="O54" i="11"/>
  <c r="O50" i="11"/>
  <c r="O46" i="11"/>
  <c r="O42" i="11"/>
  <c r="O38" i="11"/>
  <c r="O34" i="11"/>
  <c r="O30" i="11"/>
  <c r="O26" i="11"/>
  <c r="O22" i="11"/>
  <c r="O18" i="11"/>
  <c r="O14" i="11"/>
  <c r="O10" i="11"/>
  <c r="O6" i="11"/>
  <c r="O286" i="11"/>
  <c r="O282" i="11"/>
  <c r="O335" i="11"/>
  <c r="O331" i="11"/>
  <c r="O327" i="11"/>
  <c r="O323" i="11"/>
  <c r="O319" i="11"/>
  <c r="O315" i="11"/>
  <c r="O311" i="11"/>
  <c r="O307" i="11"/>
  <c r="O303" i="11"/>
  <c r="O299" i="11"/>
  <c r="O295" i="11"/>
  <c r="O291" i="11"/>
  <c r="O287" i="11"/>
  <c r="O278" i="11"/>
  <c r="O274" i="11"/>
  <c r="O3" i="11"/>
  <c r="O277" i="11"/>
  <c r="O273" i="11"/>
  <c r="O269" i="11"/>
  <c r="O265" i="11"/>
  <c r="O261" i="11"/>
  <c r="O257" i="11"/>
  <c r="O253" i="11"/>
  <c r="O249" i="11"/>
  <c r="O245" i="11"/>
  <c r="O241" i="11"/>
  <c r="O237" i="11"/>
  <c r="O233" i="11"/>
  <c r="O229" i="11"/>
  <c r="O225" i="11"/>
  <c r="O221" i="11"/>
  <c r="O217" i="11"/>
  <c r="O213" i="11"/>
  <c r="O209" i="11"/>
  <c r="O205" i="11"/>
  <c r="O201" i="11"/>
  <c r="O197" i="11"/>
  <c r="O193" i="11"/>
  <c r="O189" i="11"/>
  <c r="O185" i="11"/>
  <c r="O181" i="11"/>
  <c r="O177" i="11"/>
  <c r="O173" i="11"/>
  <c r="O169" i="11"/>
  <c r="O165" i="11"/>
  <c r="O161" i="11"/>
  <c r="O157" i="11"/>
  <c r="O153" i="11"/>
  <c r="O149" i="11"/>
  <c r="O145" i="11"/>
  <c r="O141" i="11"/>
  <c r="O137" i="11"/>
  <c r="O133" i="11"/>
  <c r="O129" i="11"/>
  <c r="O125" i="11"/>
  <c r="O121" i="11"/>
  <c r="O117" i="11"/>
  <c r="O113" i="11"/>
  <c r="O109" i="11"/>
  <c r="O105" i="11"/>
  <c r="O101" i="11"/>
  <c r="O97" i="11"/>
  <c r="O93" i="11"/>
  <c r="O89" i="11"/>
  <c r="O85" i="11"/>
  <c r="O81" i="11"/>
  <c r="O77" i="11"/>
  <c r="O73" i="11"/>
  <c r="O69" i="11"/>
  <c r="O65" i="11"/>
  <c r="O61" i="11"/>
  <c r="O57" i="11"/>
  <c r="O53" i="11"/>
  <c r="O49" i="11"/>
  <c r="O45" i="11"/>
  <c r="O41" i="11"/>
  <c r="O37" i="11"/>
  <c r="O33" i="11"/>
  <c r="O29" i="11"/>
  <c r="O25" i="11"/>
  <c r="O21" i="11"/>
  <c r="O17" i="11"/>
  <c r="O13" i="11"/>
  <c r="O9" i="11"/>
  <c r="O5" i="11"/>
  <c r="O285" i="11"/>
  <c r="O281" i="11"/>
  <c r="O334" i="11"/>
  <c r="O330" i="11"/>
  <c r="O326" i="11"/>
  <c r="O322" i="11"/>
  <c r="O318" i="11"/>
  <c r="O314" i="11"/>
  <c r="O310" i="11"/>
  <c r="O306" i="11"/>
  <c r="O302" i="11"/>
  <c r="O298" i="11"/>
  <c r="O294" i="11"/>
  <c r="O290" i="11"/>
  <c r="O338" i="11"/>
  <c r="X279" i="1"/>
  <c r="X254" i="1"/>
  <c r="X225" i="1"/>
  <c r="X223" i="1"/>
  <c r="X219" i="1"/>
  <c r="X218" i="1"/>
  <c r="X215" i="1"/>
  <c r="X213" i="1"/>
  <c r="X212" i="1"/>
  <c r="X211" i="1"/>
  <c r="X209" i="1"/>
  <c r="X190" i="1"/>
  <c r="X157" i="1"/>
  <c r="X155" i="1"/>
  <c r="X154" i="1"/>
  <c r="X151" i="1"/>
  <c r="X145" i="1"/>
  <c r="X87" i="1"/>
  <c r="X85" i="1"/>
  <c r="X81" i="1"/>
  <c r="X79" i="1"/>
  <c r="X77" i="1"/>
  <c r="X6" i="1"/>
  <c r="X696" i="1"/>
  <c r="X694" i="1"/>
  <c r="X692" i="1"/>
  <c r="X690" i="1"/>
  <c r="X688" i="1"/>
  <c r="X659" i="1"/>
  <c r="X657" i="1"/>
  <c r="X615" i="1"/>
  <c r="X562" i="1"/>
  <c r="X553" i="1"/>
  <c r="X551" i="1"/>
  <c r="X531" i="1"/>
  <c r="X451" i="1"/>
  <c r="X445" i="1"/>
  <c r="X443" i="1"/>
  <c r="X440" i="1"/>
  <c r="X437" i="1"/>
  <c r="X435" i="1"/>
  <c r="X429" i="1"/>
  <c r="X406" i="1"/>
  <c r="X251" i="1"/>
  <c r="X250" i="1"/>
  <c r="X249" i="1"/>
  <c r="X247" i="1"/>
  <c r="X245" i="1"/>
  <c r="X241" i="1"/>
  <c r="X239" i="1"/>
  <c r="X187" i="1"/>
  <c r="X186" i="1"/>
  <c r="X177" i="1"/>
  <c r="X175" i="1"/>
  <c r="X173" i="1"/>
  <c r="X130" i="1"/>
  <c r="X129" i="1"/>
  <c r="X123" i="1"/>
  <c r="X122" i="1"/>
  <c r="X114" i="1"/>
  <c r="X113" i="1"/>
  <c r="X94" i="1"/>
  <c r="X91" i="1"/>
  <c r="X58" i="1"/>
  <c r="X53" i="1"/>
  <c r="X52" i="1"/>
  <c r="X51" i="1"/>
  <c r="X50" i="1"/>
  <c r="X49" i="1"/>
  <c r="X19" i="1"/>
  <c r="X701" i="1"/>
  <c r="X685" i="1"/>
  <c r="X683" i="1"/>
  <c r="X677" i="1"/>
  <c r="X664" i="1"/>
  <c r="X662" i="1"/>
  <c r="X660" i="1"/>
  <c r="X594" i="1"/>
  <c r="X589" i="1"/>
  <c r="X583" i="1"/>
  <c r="X579" i="1"/>
  <c r="X567" i="1"/>
  <c r="X473" i="1"/>
  <c r="X467" i="1"/>
  <c r="X454" i="1"/>
  <c r="X426" i="1"/>
  <c r="X418" i="1"/>
  <c r="X413" i="1"/>
  <c r="X273" i="1"/>
  <c r="X237" i="1"/>
  <c r="X236" i="1"/>
  <c r="X234" i="1"/>
  <c r="X170" i="1"/>
  <c r="X143" i="1"/>
  <c r="X141" i="1"/>
  <c r="X140" i="1"/>
  <c r="X138" i="1"/>
  <c r="X74" i="1"/>
  <c r="X21" i="1"/>
  <c r="X258" i="1"/>
  <c r="X257" i="1"/>
  <c r="X193" i="1"/>
  <c r="X182" i="1"/>
  <c r="X162" i="1"/>
  <c r="X161" i="1"/>
  <c r="X95" i="1"/>
  <c r="X66" i="1"/>
  <c r="X65" i="1"/>
  <c r="X206" i="1"/>
  <c r="X203" i="1"/>
  <c r="X150" i="1"/>
  <c r="X146" i="1"/>
  <c r="X118" i="1"/>
  <c r="X110" i="1"/>
  <c r="X107" i="1"/>
  <c r="X699" i="1"/>
  <c r="X695" i="1"/>
  <c r="X686" i="1"/>
  <c r="X679" i="1"/>
  <c r="X675" i="1"/>
  <c r="X673" i="1"/>
  <c r="X658" i="1"/>
  <c r="X651" i="1"/>
  <c r="X600" i="1"/>
  <c r="X598" i="1"/>
  <c r="X577" i="1"/>
  <c r="X575" i="1"/>
  <c r="X573" i="1"/>
  <c r="X571" i="1"/>
  <c r="X558" i="1"/>
  <c r="X547" i="1"/>
  <c r="X545" i="1"/>
  <c r="X543" i="1"/>
  <c r="X522" i="1"/>
  <c r="X483" i="1"/>
  <c r="X481" i="1"/>
  <c r="X479" i="1"/>
  <c r="X470" i="1"/>
  <c r="X409" i="1"/>
  <c r="X394" i="1"/>
  <c r="X42" i="1"/>
  <c r="X41" i="1"/>
  <c r="X39" i="1"/>
  <c r="X37" i="1"/>
  <c r="X15" i="1"/>
  <c r="X13" i="1"/>
  <c r="X12" i="1"/>
  <c r="X10" i="1"/>
  <c r="X281" i="1"/>
  <c r="X702" i="1"/>
  <c r="X700" i="1"/>
  <c r="X691" i="1"/>
  <c r="X689" i="1"/>
  <c r="X684" i="1"/>
  <c r="X667" i="1"/>
  <c r="X663" i="1"/>
  <c r="X654" i="1"/>
  <c r="X640" i="1"/>
  <c r="X638" i="1"/>
  <c r="X635" i="1"/>
  <c r="X633" i="1"/>
  <c r="X624" i="1"/>
  <c r="X622" i="1"/>
  <c r="X617" i="1"/>
  <c r="X611" i="1"/>
  <c r="X609" i="1"/>
  <c r="X607" i="1"/>
  <c r="X605" i="1"/>
  <c r="X595" i="1"/>
  <c r="X586" i="1"/>
  <c r="X570" i="1"/>
  <c r="X557" i="1"/>
  <c r="X542" i="1"/>
  <c r="X539" i="1"/>
  <c r="X537" i="1"/>
  <c r="X535" i="1"/>
  <c r="X533" i="1"/>
  <c r="X509" i="1"/>
  <c r="X507" i="1"/>
  <c r="X504" i="1"/>
  <c r="X501" i="1"/>
  <c r="X499" i="1"/>
  <c r="X482" i="1"/>
  <c r="X455" i="1"/>
  <c r="X446" i="1"/>
  <c r="X430" i="1"/>
  <c r="X425" i="1"/>
  <c r="X378" i="1"/>
  <c r="X376" i="1"/>
  <c r="X371" i="1"/>
  <c r="X362" i="1"/>
  <c r="X360" i="1"/>
  <c r="X355" i="1"/>
  <c r="X346" i="1"/>
  <c r="X344" i="1"/>
  <c r="X339" i="1"/>
  <c r="X330" i="1"/>
  <c r="X328" i="1"/>
  <c r="X323" i="1"/>
  <c r="X314" i="1"/>
  <c r="X312" i="1"/>
  <c r="X307" i="1"/>
  <c r="X298" i="1"/>
  <c r="X296" i="1"/>
  <c r="X278" i="1"/>
  <c r="X274" i="1"/>
  <c r="X242" i="1"/>
  <c r="X222" i="1"/>
  <c r="X171" i="1"/>
  <c r="X126" i="1"/>
  <c r="X102" i="1"/>
  <c r="X75" i="1"/>
  <c r="X54" i="1"/>
  <c r="X30" i="1"/>
  <c r="X22" i="1"/>
  <c r="X668" i="1"/>
  <c r="X610" i="1"/>
  <c r="X585" i="1"/>
  <c r="X530" i="1"/>
  <c r="X498" i="1"/>
  <c r="X402" i="1"/>
  <c r="X277" i="1"/>
  <c r="X276" i="1"/>
  <c r="X275" i="1"/>
  <c r="X255" i="1"/>
  <c r="X244" i="1"/>
  <c r="X243" i="1"/>
  <c r="X233" i="1"/>
  <c r="X232" i="1"/>
  <c r="X221" i="1"/>
  <c r="X207" i="1"/>
  <c r="X205" i="1"/>
  <c r="X204" i="1"/>
  <c r="X185" i="1"/>
  <c r="X183" i="1"/>
  <c r="X172" i="1"/>
  <c r="X153" i="1"/>
  <c r="X137" i="1"/>
  <c r="X127" i="1"/>
  <c r="X125" i="1"/>
  <c r="X111" i="1"/>
  <c r="X109" i="1"/>
  <c r="X108" i="1"/>
  <c r="X84" i="1"/>
  <c r="X76" i="1"/>
  <c r="X36" i="1"/>
  <c r="X23" i="1"/>
  <c r="X697" i="1"/>
  <c r="X687" i="1"/>
  <c r="X682" i="1"/>
  <c r="X665" i="1"/>
  <c r="X655" i="1"/>
  <c r="X650" i="1"/>
  <c r="X602" i="1"/>
  <c r="X474" i="1"/>
  <c r="X461" i="1"/>
  <c r="X422" i="1"/>
  <c r="X407" i="1"/>
  <c r="X271" i="1"/>
  <c r="X269" i="1"/>
  <c r="X268" i="1"/>
  <c r="X266" i="1"/>
  <c r="X265" i="1"/>
  <c r="X264" i="1"/>
  <c r="X263" i="1"/>
  <c r="X262" i="1"/>
  <c r="X229" i="1"/>
  <c r="X228" i="1"/>
  <c r="X201" i="1"/>
  <c r="X200" i="1"/>
  <c r="X199" i="1"/>
  <c r="X191" i="1"/>
  <c r="X180" i="1"/>
  <c r="X179" i="1"/>
  <c r="X169" i="1"/>
  <c r="X168" i="1"/>
  <c r="X149" i="1"/>
  <c r="X148" i="1"/>
  <c r="X147" i="1"/>
  <c r="X105" i="1"/>
  <c r="X93" i="1"/>
  <c r="X92" i="1"/>
  <c r="X73" i="1"/>
  <c r="X71" i="1"/>
  <c r="X61" i="1"/>
  <c r="X60" i="1"/>
  <c r="X33" i="1"/>
  <c r="X20" i="1"/>
  <c r="X7" i="1"/>
  <c r="X5" i="1"/>
  <c r="X4" i="1"/>
  <c r="X291" i="1"/>
  <c r="L3" i="11"/>
  <c r="X260" i="1"/>
  <c r="X246" i="1"/>
  <c r="X235" i="1"/>
  <c r="X217" i="1"/>
  <c r="X214" i="1"/>
  <c r="X210" i="1"/>
  <c r="X174" i="1"/>
  <c r="X165" i="1"/>
  <c r="X164" i="1"/>
  <c r="X142" i="1"/>
  <c r="X139" i="1"/>
  <c r="X133" i="1"/>
  <c r="X132" i="1"/>
  <c r="X121" i="1"/>
  <c r="X119" i="1"/>
  <c r="X117" i="1"/>
  <c r="X116" i="1"/>
  <c r="X101" i="1"/>
  <c r="X100" i="1"/>
  <c r="X99" i="1"/>
  <c r="X89" i="1"/>
  <c r="X86" i="1"/>
  <c r="X78" i="1"/>
  <c r="X68" i="1"/>
  <c r="X67" i="1"/>
  <c r="X57" i="1"/>
  <c r="X55" i="1"/>
  <c r="X45" i="1"/>
  <c r="X44" i="1"/>
  <c r="X38" i="1"/>
  <c r="X29" i="1"/>
  <c r="X28" i="1"/>
  <c r="X17" i="1"/>
  <c r="X14" i="1"/>
  <c r="X703" i="1"/>
  <c r="X698" i="1"/>
  <c r="X681" i="1"/>
  <c r="X671" i="1"/>
  <c r="X666" i="1"/>
  <c r="X649" i="1"/>
  <c r="X614" i="1"/>
  <c r="X599" i="1"/>
  <c r="X574" i="1"/>
  <c r="X563" i="1"/>
  <c r="X550" i="1"/>
  <c r="X525" i="1"/>
  <c r="X486" i="1"/>
  <c r="X471" i="1"/>
  <c r="X410" i="1"/>
  <c r="X397" i="1"/>
  <c r="X587" i="1"/>
  <c r="X584" i="1"/>
  <c r="X581" i="1"/>
  <c r="X561" i="1"/>
  <c r="X559" i="1"/>
  <c r="X546" i="1"/>
  <c r="X523" i="1"/>
  <c r="X520" i="1"/>
  <c r="X517" i="1"/>
  <c r="X497" i="1"/>
  <c r="X495" i="1"/>
  <c r="X459" i="1"/>
  <c r="X456" i="1"/>
  <c r="X453" i="1"/>
  <c r="X433" i="1"/>
  <c r="X431" i="1"/>
  <c r="X395" i="1"/>
  <c r="X392" i="1"/>
  <c r="X389" i="1"/>
  <c r="X647" i="1"/>
  <c r="X642" i="1"/>
  <c r="X639" i="1"/>
  <c r="X634" i="1"/>
  <c r="X631" i="1"/>
  <c r="X626" i="1"/>
  <c r="X623" i="1"/>
  <c r="X603" i="1"/>
  <c r="X513" i="1"/>
  <c r="X511" i="1"/>
  <c r="X475" i="1"/>
  <c r="X472" i="1"/>
  <c r="X469" i="1"/>
  <c r="X449" i="1"/>
  <c r="X447" i="1"/>
  <c r="X411" i="1"/>
  <c r="X408" i="1"/>
  <c r="X405" i="1"/>
  <c r="X385" i="1"/>
  <c r="X380" i="1"/>
  <c r="X377" i="1"/>
  <c r="X372" i="1"/>
  <c r="X369" i="1"/>
  <c r="X364" i="1"/>
  <c r="X361" i="1"/>
  <c r="X356" i="1"/>
  <c r="X353" i="1"/>
  <c r="X348" i="1"/>
  <c r="X345" i="1"/>
  <c r="X340" i="1"/>
  <c r="X337" i="1"/>
  <c r="X332" i="1"/>
  <c r="X329" i="1"/>
  <c r="X324" i="1"/>
  <c r="X321" i="1"/>
  <c r="X316" i="1"/>
  <c r="X313" i="1"/>
  <c r="X308" i="1"/>
  <c r="X305" i="1"/>
  <c r="X300" i="1"/>
  <c r="X297" i="1"/>
  <c r="X292" i="1"/>
  <c r="X289" i="1"/>
  <c r="X284" i="1"/>
  <c r="X619" i="1"/>
  <c r="X616" i="1"/>
  <c r="X613" i="1"/>
  <c r="X593" i="1"/>
  <c r="X591" i="1"/>
  <c r="X578" i="1"/>
  <c r="X555" i="1"/>
  <c r="X552" i="1"/>
  <c r="X549" i="1"/>
  <c r="X529" i="1"/>
  <c r="X527" i="1"/>
  <c r="X514" i="1"/>
  <c r="X491" i="1"/>
  <c r="X488" i="1"/>
  <c r="X485" i="1"/>
  <c r="X465" i="1"/>
  <c r="X463" i="1"/>
  <c r="X450" i="1"/>
  <c r="X427" i="1"/>
  <c r="X424" i="1"/>
  <c r="X421" i="1"/>
  <c r="X401" i="1"/>
  <c r="X399" i="1"/>
  <c r="X386" i="1"/>
  <c r="X282" i="1"/>
  <c r="X620" i="1"/>
  <c r="X604" i="1"/>
  <c r="X588" i="1"/>
  <c r="X572" i="1"/>
  <c r="X556" i="1"/>
  <c r="X540" i="1"/>
  <c r="X524" i="1"/>
  <c r="X508" i="1"/>
  <c r="X492" i="1"/>
  <c r="X476" i="1"/>
  <c r="X460" i="1"/>
  <c r="X444" i="1"/>
  <c r="X428" i="1"/>
  <c r="X412" i="1"/>
  <c r="X396" i="1"/>
  <c r="X608" i="1"/>
  <c r="X592" i="1"/>
  <c r="X576" i="1"/>
  <c r="X560" i="1"/>
  <c r="X544" i="1"/>
  <c r="X528" i="1"/>
  <c r="X512" i="1"/>
  <c r="X496" i="1"/>
  <c r="X480" i="1"/>
  <c r="X464" i="1"/>
  <c r="X448" i="1"/>
  <c r="X432" i="1"/>
  <c r="X416" i="1"/>
  <c r="X400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612" i="1"/>
  <c r="X596" i="1"/>
  <c r="X580" i="1"/>
  <c r="X564" i="1"/>
  <c r="X548" i="1"/>
  <c r="X532" i="1"/>
  <c r="X516" i="1"/>
  <c r="X500" i="1"/>
  <c r="X484" i="1"/>
  <c r="X468" i="1"/>
  <c r="X452" i="1"/>
  <c r="X436" i="1"/>
  <c r="X420" i="1"/>
  <c r="X404" i="1"/>
  <c r="X388" i="1"/>
  <c r="G11" i="4"/>
  <c r="C21" i="4" s="1"/>
  <c r="X280" i="1"/>
  <c r="X259" i="1"/>
  <c r="X252" i="1"/>
  <c r="X216" i="1"/>
  <c r="X195" i="1"/>
  <c r="X188" i="1"/>
  <c r="X152" i="1"/>
  <c r="X131" i="1"/>
  <c r="X124" i="1"/>
  <c r="X115" i="1"/>
  <c r="X136" i="1"/>
  <c r="X27" i="1"/>
  <c r="X248" i="1"/>
  <c r="X227" i="1"/>
  <c r="X220" i="1"/>
  <c r="X184" i="1"/>
  <c r="X163" i="1"/>
  <c r="X156" i="1"/>
  <c r="X83" i="1"/>
  <c r="X11" i="1"/>
  <c r="X272" i="1"/>
  <c r="X256" i="1"/>
  <c r="X240" i="1"/>
  <c r="X224" i="1"/>
  <c r="X208" i="1"/>
  <c r="X192" i="1"/>
  <c r="X176" i="1"/>
  <c r="X160" i="1"/>
  <c r="X144" i="1"/>
  <c r="X128" i="1"/>
  <c r="X112" i="1"/>
  <c r="X96" i="1"/>
  <c r="X80" i="1"/>
  <c r="X64" i="1"/>
  <c r="X48" i="1"/>
  <c r="X32" i="1"/>
  <c r="X16" i="1"/>
  <c r="X120" i="1"/>
  <c r="X104" i="1"/>
  <c r="X88" i="1"/>
  <c r="X72" i="1"/>
  <c r="X56" i="1"/>
  <c r="X40" i="1"/>
  <c r="X24" i="1"/>
  <c r="X8" i="1"/>
  <c r="I52" i="11"/>
  <c r="L52" i="11" s="1"/>
  <c r="I338" i="11"/>
  <c r="L338" i="11" s="1"/>
  <c r="J338" i="11"/>
  <c r="M338" i="11" s="1"/>
  <c r="I320" i="11"/>
  <c r="L320" i="11" s="1"/>
  <c r="J320" i="11"/>
  <c r="M320" i="11" s="1"/>
  <c r="I321" i="11"/>
  <c r="L321" i="11" s="1"/>
  <c r="J321" i="11"/>
  <c r="M321" i="11" s="1"/>
  <c r="I322" i="11"/>
  <c r="L322" i="11" s="1"/>
  <c r="J322" i="11"/>
  <c r="M322" i="11" s="1"/>
  <c r="I323" i="11"/>
  <c r="L323" i="11" s="1"/>
  <c r="J323" i="11"/>
  <c r="M323" i="11" s="1"/>
  <c r="I324" i="11"/>
  <c r="L324" i="11" s="1"/>
  <c r="J324" i="11"/>
  <c r="M324" i="11" s="1"/>
  <c r="I325" i="11"/>
  <c r="L325" i="11" s="1"/>
  <c r="J325" i="11"/>
  <c r="M325" i="11" s="1"/>
  <c r="I326" i="11"/>
  <c r="L326" i="11" s="1"/>
  <c r="J326" i="11"/>
  <c r="M326" i="11" s="1"/>
  <c r="I327" i="11"/>
  <c r="L327" i="11" s="1"/>
  <c r="J327" i="11"/>
  <c r="M327" i="11" s="1"/>
  <c r="I328" i="11"/>
  <c r="L328" i="11" s="1"/>
  <c r="J328" i="11"/>
  <c r="M328" i="11" s="1"/>
  <c r="I329" i="11"/>
  <c r="L329" i="11" s="1"/>
  <c r="J329" i="11"/>
  <c r="M329" i="11" s="1"/>
  <c r="I330" i="11"/>
  <c r="L330" i="11" s="1"/>
  <c r="J330" i="11"/>
  <c r="M330" i="11" s="1"/>
  <c r="I331" i="11"/>
  <c r="L331" i="11" s="1"/>
  <c r="J331" i="11"/>
  <c r="M331" i="11" s="1"/>
  <c r="I332" i="11"/>
  <c r="L332" i="11" s="1"/>
  <c r="J332" i="11"/>
  <c r="M332" i="11" s="1"/>
  <c r="I333" i="11"/>
  <c r="L333" i="11" s="1"/>
  <c r="J333" i="11"/>
  <c r="M333" i="11" s="1"/>
  <c r="I334" i="11"/>
  <c r="L334" i="11" s="1"/>
  <c r="J334" i="11"/>
  <c r="M334" i="11" s="1"/>
  <c r="I335" i="11"/>
  <c r="L335" i="11" s="1"/>
  <c r="J335" i="11"/>
  <c r="M335" i="11" s="1"/>
  <c r="I336" i="11"/>
  <c r="L336" i="11" s="1"/>
  <c r="J336" i="11"/>
  <c r="M336" i="11" s="1"/>
  <c r="I337" i="11"/>
  <c r="L337" i="11" s="1"/>
  <c r="J337" i="11"/>
  <c r="M337" i="11" s="1"/>
  <c r="I308" i="11"/>
  <c r="L308" i="11" s="1"/>
  <c r="J308" i="11"/>
  <c r="M308" i="11" s="1"/>
  <c r="I309" i="11"/>
  <c r="L309" i="11" s="1"/>
  <c r="J309" i="11"/>
  <c r="M309" i="11" s="1"/>
  <c r="I310" i="11"/>
  <c r="L310" i="11" s="1"/>
  <c r="J310" i="11"/>
  <c r="M310" i="11" s="1"/>
  <c r="I311" i="11"/>
  <c r="L311" i="11" s="1"/>
  <c r="J311" i="11"/>
  <c r="M311" i="11" s="1"/>
  <c r="I314" i="11"/>
  <c r="L314" i="11" s="1"/>
  <c r="J314" i="11"/>
  <c r="M314" i="11" s="1"/>
  <c r="I315" i="11"/>
  <c r="L315" i="11" s="1"/>
  <c r="J315" i="11"/>
  <c r="M315" i="11" s="1"/>
  <c r="I316" i="11"/>
  <c r="L316" i="11" s="1"/>
  <c r="J316" i="11"/>
  <c r="M316" i="11" s="1"/>
  <c r="I317" i="11"/>
  <c r="L317" i="11" s="1"/>
  <c r="J317" i="11"/>
  <c r="M317" i="11" s="1"/>
  <c r="I318" i="11"/>
  <c r="L318" i="11" s="1"/>
  <c r="J318" i="11"/>
  <c r="M318" i="11" s="1"/>
  <c r="I319" i="11"/>
  <c r="L319" i="11" s="1"/>
  <c r="J319" i="11"/>
  <c r="M319" i="11" s="1"/>
  <c r="I288" i="11"/>
  <c r="L288" i="11" s="1"/>
  <c r="J288" i="11"/>
  <c r="M288" i="11" s="1"/>
  <c r="I289" i="11"/>
  <c r="L289" i="11" s="1"/>
  <c r="J289" i="11"/>
  <c r="M289" i="11" s="1"/>
  <c r="I290" i="11"/>
  <c r="L290" i="11" s="1"/>
  <c r="J290" i="11"/>
  <c r="M290" i="11" s="1"/>
  <c r="I291" i="11"/>
  <c r="L291" i="11" s="1"/>
  <c r="J291" i="11"/>
  <c r="M291" i="11" s="1"/>
  <c r="I292" i="11"/>
  <c r="L292" i="11" s="1"/>
  <c r="J292" i="11"/>
  <c r="M292" i="11" s="1"/>
  <c r="I293" i="11"/>
  <c r="L293" i="11" s="1"/>
  <c r="J293" i="11"/>
  <c r="M293" i="11" s="1"/>
  <c r="I294" i="11"/>
  <c r="L294" i="11" s="1"/>
  <c r="J294" i="11"/>
  <c r="M294" i="11" s="1"/>
  <c r="I295" i="11"/>
  <c r="L295" i="11" s="1"/>
  <c r="J295" i="11"/>
  <c r="M295" i="11" s="1"/>
  <c r="I296" i="11"/>
  <c r="L296" i="11" s="1"/>
  <c r="J296" i="11"/>
  <c r="M296" i="11" s="1"/>
  <c r="I297" i="11"/>
  <c r="L297" i="11" s="1"/>
  <c r="J297" i="11"/>
  <c r="M297" i="11" s="1"/>
  <c r="I298" i="11"/>
  <c r="L298" i="11" s="1"/>
  <c r="J298" i="11"/>
  <c r="M298" i="11" s="1"/>
  <c r="I299" i="11"/>
  <c r="L299" i="11" s="1"/>
  <c r="J299" i="11"/>
  <c r="M299" i="11" s="1"/>
  <c r="I300" i="11"/>
  <c r="L300" i="11" s="1"/>
  <c r="J300" i="11"/>
  <c r="M300" i="11" s="1"/>
  <c r="I301" i="11"/>
  <c r="L301" i="11" s="1"/>
  <c r="J301" i="11"/>
  <c r="M301" i="11" s="1"/>
  <c r="I302" i="11"/>
  <c r="L302" i="11" s="1"/>
  <c r="J302" i="11"/>
  <c r="M302" i="11" s="1"/>
  <c r="I303" i="11"/>
  <c r="L303" i="11" s="1"/>
  <c r="J303" i="11"/>
  <c r="M303" i="11" s="1"/>
  <c r="I304" i="11"/>
  <c r="L304" i="11" s="1"/>
  <c r="J304" i="11"/>
  <c r="M304" i="11" s="1"/>
  <c r="I305" i="11"/>
  <c r="L305" i="11" s="1"/>
  <c r="J305" i="11"/>
  <c r="M305" i="11" s="1"/>
  <c r="I306" i="11"/>
  <c r="L306" i="11" s="1"/>
  <c r="J306" i="11"/>
  <c r="M306" i="11" s="1"/>
  <c r="I307" i="11"/>
  <c r="L307" i="11" s="1"/>
  <c r="J307" i="11"/>
  <c r="M307" i="11" s="1"/>
  <c r="I276" i="11"/>
  <c r="L276" i="11" s="1"/>
  <c r="J276" i="11"/>
  <c r="M276" i="11" s="1"/>
  <c r="I277" i="11"/>
  <c r="L277" i="11" s="1"/>
  <c r="J277" i="11"/>
  <c r="M277" i="11" s="1"/>
  <c r="I278" i="11"/>
  <c r="L278" i="11" s="1"/>
  <c r="J278" i="11"/>
  <c r="M278" i="11" s="1"/>
  <c r="I279" i="11"/>
  <c r="L279" i="11" s="1"/>
  <c r="J279" i="11"/>
  <c r="M279" i="11" s="1"/>
  <c r="I280" i="11"/>
  <c r="L280" i="11" s="1"/>
  <c r="J280" i="11"/>
  <c r="M280" i="11" s="1"/>
  <c r="I281" i="11"/>
  <c r="L281" i="11" s="1"/>
  <c r="J281" i="11"/>
  <c r="M281" i="11" s="1"/>
  <c r="I282" i="11"/>
  <c r="L282" i="11" s="1"/>
  <c r="J282" i="11"/>
  <c r="M282" i="11" s="1"/>
  <c r="I283" i="11"/>
  <c r="L283" i="11" s="1"/>
  <c r="J283" i="11"/>
  <c r="M283" i="11" s="1"/>
  <c r="I284" i="11"/>
  <c r="L284" i="11" s="1"/>
  <c r="J284" i="11"/>
  <c r="M284" i="11" s="1"/>
  <c r="I285" i="11"/>
  <c r="L285" i="11" s="1"/>
  <c r="J285" i="11"/>
  <c r="M285" i="11" s="1"/>
  <c r="I286" i="11"/>
  <c r="L286" i="11" s="1"/>
  <c r="J286" i="11"/>
  <c r="M286" i="11" s="1"/>
  <c r="I287" i="11"/>
  <c r="L287" i="11" s="1"/>
  <c r="J287" i="11"/>
  <c r="M287" i="11" s="1"/>
  <c r="I266" i="11"/>
  <c r="L266" i="11" s="1"/>
  <c r="J266" i="11"/>
  <c r="M266" i="11" s="1"/>
  <c r="I267" i="11"/>
  <c r="L267" i="11" s="1"/>
  <c r="J267" i="11"/>
  <c r="M267" i="11" s="1"/>
  <c r="I268" i="11"/>
  <c r="L268" i="11" s="1"/>
  <c r="J268" i="11"/>
  <c r="M268" i="11" s="1"/>
  <c r="I269" i="11"/>
  <c r="L269" i="11" s="1"/>
  <c r="J269" i="11"/>
  <c r="M269" i="11" s="1"/>
  <c r="I270" i="11"/>
  <c r="L270" i="11" s="1"/>
  <c r="J270" i="11"/>
  <c r="M270" i="11" s="1"/>
  <c r="I271" i="11"/>
  <c r="L271" i="11" s="1"/>
  <c r="J271" i="11"/>
  <c r="M271" i="11" s="1"/>
  <c r="I272" i="11"/>
  <c r="L272" i="11" s="1"/>
  <c r="J272" i="11"/>
  <c r="M272" i="11" s="1"/>
  <c r="I273" i="11"/>
  <c r="L273" i="11" s="1"/>
  <c r="J273" i="11"/>
  <c r="M273" i="11" s="1"/>
  <c r="I274" i="11"/>
  <c r="L274" i="11" s="1"/>
  <c r="J274" i="11"/>
  <c r="M274" i="11" s="1"/>
  <c r="I275" i="11"/>
  <c r="L275" i="11" s="1"/>
  <c r="J275" i="11"/>
  <c r="M275" i="11" s="1"/>
  <c r="I248" i="11"/>
  <c r="L248" i="11" s="1"/>
  <c r="J248" i="11"/>
  <c r="M248" i="11" s="1"/>
  <c r="I249" i="11"/>
  <c r="L249" i="11" s="1"/>
  <c r="J249" i="11"/>
  <c r="M249" i="11" s="1"/>
  <c r="I250" i="11"/>
  <c r="L250" i="11" s="1"/>
  <c r="J250" i="11"/>
  <c r="M250" i="11" s="1"/>
  <c r="I251" i="11"/>
  <c r="L251" i="11" s="1"/>
  <c r="J251" i="11"/>
  <c r="M251" i="11" s="1"/>
  <c r="I252" i="11"/>
  <c r="L252" i="11" s="1"/>
  <c r="J252" i="11"/>
  <c r="M252" i="11" s="1"/>
  <c r="I253" i="11"/>
  <c r="L253" i="11" s="1"/>
  <c r="J253" i="11"/>
  <c r="M253" i="11" s="1"/>
  <c r="I254" i="11"/>
  <c r="L254" i="11" s="1"/>
  <c r="J254" i="11"/>
  <c r="M254" i="11" s="1"/>
  <c r="I255" i="11"/>
  <c r="L255" i="11" s="1"/>
  <c r="J255" i="11"/>
  <c r="M255" i="11" s="1"/>
  <c r="I256" i="11"/>
  <c r="L256" i="11" s="1"/>
  <c r="J256" i="11"/>
  <c r="M256" i="11" s="1"/>
  <c r="I257" i="11"/>
  <c r="L257" i="11" s="1"/>
  <c r="J257" i="11"/>
  <c r="M257" i="11" s="1"/>
  <c r="I258" i="11"/>
  <c r="L258" i="11" s="1"/>
  <c r="J258" i="11"/>
  <c r="M258" i="11" s="1"/>
  <c r="I259" i="11"/>
  <c r="L259" i="11" s="1"/>
  <c r="J259" i="11"/>
  <c r="M259" i="11" s="1"/>
  <c r="I260" i="11"/>
  <c r="L260" i="11" s="1"/>
  <c r="J260" i="11"/>
  <c r="M260" i="11" s="1"/>
  <c r="I261" i="11"/>
  <c r="L261" i="11" s="1"/>
  <c r="J261" i="11"/>
  <c r="M261" i="11" s="1"/>
  <c r="I262" i="11"/>
  <c r="L262" i="11" s="1"/>
  <c r="J262" i="11"/>
  <c r="M262" i="11" s="1"/>
  <c r="I263" i="11"/>
  <c r="L263" i="11" s="1"/>
  <c r="J263" i="11"/>
  <c r="M263" i="11" s="1"/>
  <c r="I264" i="11"/>
  <c r="L264" i="11" s="1"/>
  <c r="J264" i="11"/>
  <c r="M264" i="11" s="1"/>
  <c r="I265" i="11"/>
  <c r="L265" i="11" s="1"/>
  <c r="J265" i="11"/>
  <c r="M265" i="11" s="1"/>
  <c r="I20" i="11"/>
  <c r="L20" i="11" s="1"/>
  <c r="J20" i="11"/>
  <c r="M20" i="11" s="1"/>
  <c r="I21" i="11"/>
  <c r="L21" i="11" s="1"/>
  <c r="J21" i="11"/>
  <c r="M21" i="11" s="1"/>
  <c r="I22" i="11"/>
  <c r="L22" i="11" s="1"/>
  <c r="J22" i="11"/>
  <c r="M22" i="11" s="1"/>
  <c r="I23" i="11"/>
  <c r="L23" i="11" s="1"/>
  <c r="J23" i="11"/>
  <c r="M23" i="11" s="1"/>
  <c r="I24" i="11"/>
  <c r="L24" i="11" s="1"/>
  <c r="J24" i="11"/>
  <c r="M24" i="11" s="1"/>
  <c r="I25" i="11"/>
  <c r="L25" i="11" s="1"/>
  <c r="J25" i="11"/>
  <c r="M25" i="11" s="1"/>
  <c r="I26" i="11"/>
  <c r="L26" i="11" s="1"/>
  <c r="J26" i="11"/>
  <c r="M26" i="11" s="1"/>
  <c r="I27" i="11"/>
  <c r="L27" i="11" s="1"/>
  <c r="J27" i="11"/>
  <c r="M27" i="11" s="1"/>
  <c r="I28" i="11"/>
  <c r="L28" i="11" s="1"/>
  <c r="J28" i="11"/>
  <c r="M28" i="11" s="1"/>
  <c r="I29" i="11"/>
  <c r="L29" i="11" s="1"/>
  <c r="J29" i="11"/>
  <c r="M29" i="11" s="1"/>
  <c r="I30" i="11"/>
  <c r="L30" i="11" s="1"/>
  <c r="J30" i="11"/>
  <c r="M30" i="11" s="1"/>
  <c r="I31" i="11"/>
  <c r="L31" i="11" s="1"/>
  <c r="J31" i="11"/>
  <c r="M31" i="11" s="1"/>
  <c r="I32" i="11"/>
  <c r="L32" i="11" s="1"/>
  <c r="J32" i="11"/>
  <c r="M32" i="11" s="1"/>
  <c r="I33" i="11"/>
  <c r="L33" i="11" s="1"/>
  <c r="J33" i="11"/>
  <c r="M33" i="11" s="1"/>
  <c r="I34" i="11"/>
  <c r="L34" i="11" s="1"/>
  <c r="J34" i="11"/>
  <c r="M34" i="11" s="1"/>
  <c r="I35" i="11"/>
  <c r="L35" i="11" s="1"/>
  <c r="J35" i="11"/>
  <c r="M35" i="11" s="1"/>
  <c r="I36" i="11"/>
  <c r="L36" i="11" s="1"/>
  <c r="J36" i="11"/>
  <c r="M36" i="11" s="1"/>
  <c r="I37" i="11"/>
  <c r="L37" i="11" s="1"/>
  <c r="J37" i="11"/>
  <c r="M37" i="11" s="1"/>
  <c r="I38" i="11"/>
  <c r="L38" i="11" s="1"/>
  <c r="J38" i="11"/>
  <c r="M38" i="11" s="1"/>
  <c r="I39" i="11"/>
  <c r="L39" i="11" s="1"/>
  <c r="J39" i="11"/>
  <c r="M39" i="11" s="1"/>
  <c r="I40" i="11"/>
  <c r="L40" i="11" s="1"/>
  <c r="J40" i="11"/>
  <c r="M40" i="11" s="1"/>
  <c r="I41" i="11"/>
  <c r="L41" i="11" s="1"/>
  <c r="J41" i="11"/>
  <c r="M41" i="11" s="1"/>
  <c r="I42" i="11"/>
  <c r="L42" i="11" s="1"/>
  <c r="J42" i="11"/>
  <c r="M42" i="11" s="1"/>
  <c r="I43" i="11"/>
  <c r="L43" i="11" s="1"/>
  <c r="J43" i="11"/>
  <c r="M43" i="11" s="1"/>
  <c r="I44" i="11"/>
  <c r="L44" i="11" s="1"/>
  <c r="J44" i="11"/>
  <c r="M44" i="11" s="1"/>
  <c r="I45" i="11"/>
  <c r="L45" i="11" s="1"/>
  <c r="J45" i="11"/>
  <c r="M45" i="11" s="1"/>
  <c r="I46" i="11"/>
  <c r="L46" i="11" s="1"/>
  <c r="J46" i="11"/>
  <c r="M46" i="11" s="1"/>
  <c r="I47" i="11"/>
  <c r="L47" i="11" s="1"/>
  <c r="J47" i="11"/>
  <c r="M47" i="11" s="1"/>
  <c r="I48" i="11"/>
  <c r="L48" i="11" s="1"/>
  <c r="J48" i="11"/>
  <c r="M48" i="11" s="1"/>
  <c r="I49" i="11"/>
  <c r="L49" i="11" s="1"/>
  <c r="J49" i="11"/>
  <c r="M49" i="11" s="1"/>
  <c r="I50" i="11"/>
  <c r="L50" i="11" s="1"/>
  <c r="J50" i="11"/>
  <c r="M50" i="11" s="1"/>
  <c r="I51" i="11"/>
  <c r="L51" i="11" s="1"/>
  <c r="J51" i="11"/>
  <c r="M51" i="11" s="1"/>
  <c r="J52" i="11"/>
  <c r="M52" i="11" s="1"/>
  <c r="I53" i="11"/>
  <c r="L53" i="11" s="1"/>
  <c r="J53" i="11"/>
  <c r="M53" i="11" s="1"/>
  <c r="I54" i="11"/>
  <c r="L54" i="11" s="1"/>
  <c r="J54" i="11"/>
  <c r="M54" i="11" s="1"/>
  <c r="I55" i="11"/>
  <c r="L55" i="11" s="1"/>
  <c r="J55" i="11"/>
  <c r="M55" i="11" s="1"/>
  <c r="I56" i="11"/>
  <c r="L56" i="11" s="1"/>
  <c r="J56" i="11"/>
  <c r="M56" i="11" s="1"/>
  <c r="I57" i="11"/>
  <c r="L57" i="11" s="1"/>
  <c r="J57" i="11"/>
  <c r="M57" i="11" s="1"/>
  <c r="I58" i="11"/>
  <c r="L58" i="11" s="1"/>
  <c r="J58" i="11"/>
  <c r="M58" i="11" s="1"/>
  <c r="I59" i="11"/>
  <c r="L59" i="11" s="1"/>
  <c r="J59" i="11"/>
  <c r="M59" i="11" s="1"/>
  <c r="I60" i="11"/>
  <c r="L60" i="11" s="1"/>
  <c r="J60" i="11"/>
  <c r="M60" i="11" s="1"/>
  <c r="I61" i="11"/>
  <c r="L61" i="11" s="1"/>
  <c r="J61" i="11"/>
  <c r="M61" i="11" s="1"/>
  <c r="I62" i="11"/>
  <c r="L62" i="11" s="1"/>
  <c r="J62" i="11"/>
  <c r="M62" i="11" s="1"/>
  <c r="I63" i="11"/>
  <c r="L63" i="11" s="1"/>
  <c r="J63" i="11"/>
  <c r="M63" i="11" s="1"/>
  <c r="I64" i="11"/>
  <c r="L64" i="11" s="1"/>
  <c r="J64" i="11"/>
  <c r="M64" i="11" s="1"/>
  <c r="I65" i="11"/>
  <c r="L65" i="11" s="1"/>
  <c r="J65" i="11"/>
  <c r="M65" i="11" s="1"/>
  <c r="I66" i="11"/>
  <c r="L66" i="11" s="1"/>
  <c r="J66" i="11"/>
  <c r="M66" i="11" s="1"/>
  <c r="I67" i="11"/>
  <c r="L67" i="11" s="1"/>
  <c r="J67" i="11"/>
  <c r="M67" i="11" s="1"/>
  <c r="I68" i="11"/>
  <c r="L68" i="11" s="1"/>
  <c r="J68" i="11"/>
  <c r="M68" i="11" s="1"/>
  <c r="I69" i="11"/>
  <c r="L69" i="11" s="1"/>
  <c r="J69" i="11"/>
  <c r="M69" i="11" s="1"/>
  <c r="I70" i="11"/>
  <c r="L70" i="11" s="1"/>
  <c r="J70" i="11"/>
  <c r="M70" i="11" s="1"/>
  <c r="I71" i="11"/>
  <c r="L71" i="11" s="1"/>
  <c r="J71" i="11"/>
  <c r="M71" i="11" s="1"/>
  <c r="I72" i="11"/>
  <c r="L72" i="11" s="1"/>
  <c r="J72" i="11"/>
  <c r="M72" i="11" s="1"/>
  <c r="I73" i="11"/>
  <c r="L73" i="11" s="1"/>
  <c r="J73" i="11"/>
  <c r="M73" i="11" s="1"/>
  <c r="I74" i="11"/>
  <c r="L74" i="11" s="1"/>
  <c r="J74" i="11"/>
  <c r="M74" i="11" s="1"/>
  <c r="I75" i="11"/>
  <c r="L75" i="11" s="1"/>
  <c r="J75" i="11"/>
  <c r="M75" i="11" s="1"/>
  <c r="I76" i="11"/>
  <c r="L76" i="11" s="1"/>
  <c r="J76" i="11"/>
  <c r="M76" i="11" s="1"/>
  <c r="I77" i="11"/>
  <c r="L77" i="11" s="1"/>
  <c r="J77" i="11"/>
  <c r="M77" i="11" s="1"/>
  <c r="I78" i="11"/>
  <c r="L78" i="11" s="1"/>
  <c r="J78" i="11"/>
  <c r="M78" i="11" s="1"/>
  <c r="I79" i="11"/>
  <c r="L79" i="11" s="1"/>
  <c r="J79" i="11"/>
  <c r="M79" i="11" s="1"/>
  <c r="I80" i="11"/>
  <c r="L80" i="11" s="1"/>
  <c r="J80" i="11"/>
  <c r="M80" i="11" s="1"/>
  <c r="I81" i="11"/>
  <c r="L81" i="11" s="1"/>
  <c r="J81" i="11"/>
  <c r="M81" i="11" s="1"/>
  <c r="I82" i="11"/>
  <c r="L82" i="11" s="1"/>
  <c r="J82" i="11"/>
  <c r="M82" i="11" s="1"/>
  <c r="I83" i="11"/>
  <c r="L83" i="11" s="1"/>
  <c r="J83" i="11"/>
  <c r="M83" i="11" s="1"/>
  <c r="I84" i="11"/>
  <c r="L84" i="11" s="1"/>
  <c r="J84" i="11"/>
  <c r="M84" i="11" s="1"/>
  <c r="I85" i="11"/>
  <c r="L85" i="11" s="1"/>
  <c r="J85" i="11"/>
  <c r="M85" i="11" s="1"/>
  <c r="I86" i="11"/>
  <c r="L86" i="11" s="1"/>
  <c r="J86" i="11"/>
  <c r="M86" i="11" s="1"/>
  <c r="I87" i="11"/>
  <c r="L87" i="11" s="1"/>
  <c r="J87" i="11"/>
  <c r="M87" i="11" s="1"/>
  <c r="I88" i="11"/>
  <c r="L88" i="11" s="1"/>
  <c r="J88" i="11"/>
  <c r="M88" i="11" s="1"/>
  <c r="I89" i="11"/>
  <c r="L89" i="11" s="1"/>
  <c r="J89" i="11"/>
  <c r="M89" i="11" s="1"/>
  <c r="I90" i="11"/>
  <c r="L90" i="11" s="1"/>
  <c r="J90" i="11"/>
  <c r="M90" i="11" s="1"/>
  <c r="I91" i="11"/>
  <c r="L91" i="11" s="1"/>
  <c r="J91" i="11"/>
  <c r="M91" i="11" s="1"/>
  <c r="I92" i="11"/>
  <c r="L92" i="11" s="1"/>
  <c r="J92" i="11"/>
  <c r="M92" i="11" s="1"/>
  <c r="I93" i="11"/>
  <c r="L93" i="11" s="1"/>
  <c r="J93" i="11"/>
  <c r="M93" i="11" s="1"/>
  <c r="I94" i="11"/>
  <c r="L94" i="11" s="1"/>
  <c r="J94" i="11"/>
  <c r="M94" i="11" s="1"/>
  <c r="I95" i="11"/>
  <c r="L95" i="11" s="1"/>
  <c r="J95" i="11"/>
  <c r="M95" i="11" s="1"/>
  <c r="I96" i="11"/>
  <c r="L96" i="11" s="1"/>
  <c r="J96" i="11"/>
  <c r="M96" i="11" s="1"/>
  <c r="I97" i="11"/>
  <c r="L97" i="11" s="1"/>
  <c r="J97" i="11"/>
  <c r="M97" i="11" s="1"/>
  <c r="I98" i="11"/>
  <c r="L98" i="11" s="1"/>
  <c r="J98" i="11"/>
  <c r="M98" i="11" s="1"/>
  <c r="I99" i="11"/>
  <c r="L99" i="11" s="1"/>
  <c r="J99" i="11"/>
  <c r="M99" i="11" s="1"/>
  <c r="I100" i="11"/>
  <c r="L100" i="11" s="1"/>
  <c r="J100" i="11"/>
  <c r="M100" i="11" s="1"/>
  <c r="I101" i="11"/>
  <c r="L101" i="11" s="1"/>
  <c r="J101" i="11"/>
  <c r="M101" i="11" s="1"/>
  <c r="I102" i="11"/>
  <c r="L102" i="11" s="1"/>
  <c r="J102" i="11"/>
  <c r="M102" i="11" s="1"/>
  <c r="I103" i="11"/>
  <c r="L103" i="11" s="1"/>
  <c r="J103" i="11"/>
  <c r="M103" i="11" s="1"/>
  <c r="I104" i="11"/>
  <c r="L104" i="11" s="1"/>
  <c r="J104" i="11"/>
  <c r="M104" i="11" s="1"/>
  <c r="I105" i="11"/>
  <c r="L105" i="11" s="1"/>
  <c r="J105" i="11"/>
  <c r="M105" i="11" s="1"/>
  <c r="I106" i="11"/>
  <c r="L106" i="11" s="1"/>
  <c r="J106" i="11"/>
  <c r="M106" i="11" s="1"/>
  <c r="I107" i="11"/>
  <c r="L107" i="11" s="1"/>
  <c r="J107" i="11"/>
  <c r="M107" i="11" s="1"/>
  <c r="I108" i="11"/>
  <c r="L108" i="11" s="1"/>
  <c r="J108" i="11"/>
  <c r="M108" i="11" s="1"/>
  <c r="I109" i="11"/>
  <c r="L109" i="11" s="1"/>
  <c r="J109" i="11"/>
  <c r="M109" i="11" s="1"/>
  <c r="I110" i="11"/>
  <c r="L110" i="11" s="1"/>
  <c r="J110" i="11"/>
  <c r="M110" i="11" s="1"/>
  <c r="I111" i="11"/>
  <c r="L111" i="11" s="1"/>
  <c r="J111" i="11"/>
  <c r="M111" i="11" s="1"/>
  <c r="I112" i="11"/>
  <c r="L112" i="11" s="1"/>
  <c r="J112" i="11"/>
  <c r="M112" i="11" s="1"/>
  <c r="I113" i="11"/>
  <c r="L113" i="11" s="1"/>
  <c r="J113" i="11"/>
  <c r="M113" i="11" s="1"/>
  <c r="I114" i="11"/>
  <c r="L114" i="11" s="1"/>
  <c r="J114" i="11"/>
  <c r="M114" i="11" s="1"/>
  <c r="I115" i="11"/>
  <c r="L115" i="11" s="1"/>
  <c r="J115" i="11"/>
  <c r="M115" i="11" s="1"/>
  <c r="I116" i="11"/>
  <c r="L116" i="11" s="1"/>
  <c r="J116" i="11"/>
  <c r="M116" i="11" s="1"/>
  <c r="I117" i="11"/>
  <c r="L117" i="11" s="1"/>
  <c r="J117" i="11"/>
  <c r="M117" i="11" s="1"/>
  <c r="I118" i="11"/>
  <c r="L118" i="11" s="1"/>
  <c r="J118" i="11"/>
  <c r="M118" i="11" s="1"/>
  <c r="I119" i="11"/>
  <c r="L119" i="11" s="1"/>
  <c r="J119" i="11"/>
  <c r="M119" i="11" s="1"/>
  <c r="I120" i="11"/>
  <c r="L120" i="11" s="1"/>
  <c r="J120" i="11"/>
  <c r="M120" i="11" s="1"/>
  <c r="I121" i="11"/>
  <c r="L121" i="11" s="1"/>
  <c r="J121" i="11"/>
  <c r="M121" i="11" s="1"/>
  <c r="I122" i="11"/>
  <c r="L122" i="11" s="1"/>
  <c r="J122" i="11"/>
  <c r="M122" i="11" s="1"/>
  <c r="I123" i="11"/>
  <c r="L123" i="11" s="1"/>
  <c r="J123" i="11"/>
  <c r="M123" i="11" s="1"/>
  <c r="I124" i="11"/>
  <c r="L124" i="11" s="1"/>
  <c r="J124" i="11"/>
  <c r="M124" i="11" s="1"/>
  <c r="I125" i="11"/>
  <c r="L125" i="11" s="1"/>
  <c r="J125" i="11"/>
  <c r="M125" i="11" s="1"/>
  <c r="I126" i="11"/>
  <c r="L126" i="11" s="1"/>
  <c r="J126" i="11"/>
  <c r="M126" i="11" s="1"/>
  <c r="I127" i="11"/>
  <c r="L127" i="11" s="1"/>
  <c r="J127" i="11"/>
  <c r="M127" i="11" s="1"/>
  <c r="I128" i="11"/>
  <c r="L128" i="11" s="1"/>
  <c r="J128" i="11"/>
  <c r="M128" i="11" s="1"/>
  <c r="I129" i="11"/>
  <c r="L129" i="11" s="1"/>
  <c r="J129" i="11"/>
  <c r="M129" i="11" s="1"/>
  <c r="I130" i="11"/>
  <c r="L130" i="11" s="1"/>
  <c r="J130" i="11"/>
  <c r="M130" i="11" s="1"/>
  <c r="I131" i="11"/>
  <c r="L131" i="11" s="1"/>
  <c r="J131" i="11"/>
  <c r="M131" i="11" s="1"/>
  <c r="I132" i="11"/>
  <c r="L132" i="11" s="1"/>
  <c r="J132" i="11"/>
  <c r="M132" i="11" s="1"/>
  <c r="I133" i="11"/>
  <c r="L133" i="11" s="1"/>
  <c r="J133" i="11"/>
  <c r="M133" i="11" s="1"/>
  <c r="I134" i="11"/>
  <c r="L134" i="11" s="1"/>
  <c r="J134" i="11"/>
  <c r="M134" i="11" s="1"/>
  <c r="I135" i="11"/>
  <c r="L135" i="11" s="1"/>
  <c r="J135" i="11"/>
  <c r="M135" i="11" s="1"/>
  <c r="I136" i="11"/>
  <c r="L136" i="11" s="1"/>
  <c r="J136" i="11"/>
  <c r="M136" i="11" s="1"/>
  <c r="I137" i="11"/>
  <c r="L137" i="11" s="1"/>
  <c r="J137" i="11"/>
  <c r="M137" i="11" s="1"/>
  <c r="I138" i="11"/>
  <c r="L138" i="11" s="1"/>
  <c r="J138" i="11"/>
  <c r="M138" i="11" s="1"/>
  <c r="I139" i="11"/>
  <c r="L139" i="11" s="1"/>
  <c r="J139" i="11"/>
  <c r="M139" i="11" s="1"/>
  <c r="I140" i="11"/>
  <c r="L140" i="11" s="1"/>
  <c r="J140" i="11"/>
  <c r="M140" i="11" s="1"/>
  <c r="I141" i="11"/>
  <c r="L141" i="11" s="1"/>
  <c r="J141" i="11"/>
  <c r="M141" i="11" s="1"/>
  <c r="I142" i="11"/>
  <c r="L142" i="11" s="1"/>
  <c r="J142" i="11"/>
  <c r="M142" i="11" s="1"/>
  <c r="I143" i="11"/>
  <c r="L143" i="11" s="1"/>
  <c r="J143" i="11"/>
  <c r="M143" i="11" s="1"/>
  <c r="I144" i="11"/>
  <c r="L144" i="11" s="1"/>
  <c r="J144" i="11"/>
  <c r="M144" i="11" s="1"/>
  <c r="I145" i="11"/>
  <c r="L145" i="11" s="1"/>
  <c r="J145" i="11"/>
  <c r="M145" i="11" s="1"/>
  <c r="I146" i="11"/>
  <c r="L146" i="11" s="1"/>
  <c r="J146" i="11"/>
  <c r="M146" i="11" s="1"/>
  <c r="I147" i="11"/>
  <c r="L147" i="11" s="1"/>
  <c r="J147" i="11"/>
  <c r="M147" i="11" s="1"/>
  <c r="I148" i="11"/>
  <c r="L148" i="11" s="1"/>
  <c r="J148" i="11"/>
  <c r="M148" i="11" s="1"/>
  <c r="I149" i="11"/>
  <c r="L149" i="11" s="1"/>
  <c r="J149" i="11"/>
  <c r="M149" i="11" s="1"/>
  <c r="I150" i="11"/>
  <c r="L150" i="11" s="1"/>
  <c r="J150" i="11"/>
  <c r="M150" i="11" s="1"/>
  <c r="I151" i="11"/>
  <c r="L151" i="11" s="1"/>
  <c r="J151" i="11"/>
  <c r="M151" i="11" s="1"/>
  <c r="I152" i="11"/>
  <c r="L152" i="11" s="1"/>
  <c r="J152" i="11"/>
  <c r="M152" i="11" s="1"/>
  <c r="I153" i="11"/>
  <c r="L153" i="11" s="1"/>
  <c r="J153" i="11"/>
  <c r="M153" i="11" s="1"/>
  <c r="I154" i="11"/>
  <c r="L154" i="11" s="1"/>
  <c r="J154" i="11"/>
  <c r="M154" i="11" s="1"/>
  <c r="I155" i="11"/>
  <c r="L155" i="11" s="1"/>
  <c r="J155" i="11"/>
  <c r="M155" i="11" s="1"/>
  <c r="I156" i="11"/>
  <c r="L156" i="11" s="1"/>
  <c r="J156" i="11"/>
  <c r="M156" i="11" s="1"/>
  <c r="I157" i="11"/>
  <c r="L157" i="11" s="1"/>
  <c r="J157" i="11"/>
  <c r="M157" i="11" s="1"/>
  <c r="I158" i="11"/>
  <c r="L158" i="11" s="1"/>
  <c r="J158" i="11"/>
  <c r="M158" i="11" s="1"/>
  <c r="I159" i="11"/>
  <c r="L159" i="11" s="1"/>
  <c r="J159" i="11"/>
  <c r="M159" i="11" s="1"/>
  <c r="I160" i="11"/>
  <c r="L160" i="11" s="1"/>
  <c r="J160" i="11"/>
  <c r="M160" i="11" s="1"/>
  <c r="I161" i="11"/>
  <c r="L161" i="11" s="1"/>
  <c r="J161" i="11"/>
  <c r="M161" i="11" s="1"/>
  <c r="I162" i="11"/>
  <c r="L162" i="11" s="1"/>
  <c r="J162" i="11"/>
  <c r="M162" i="11" s="1"/>
  <c r="I163" i="11"/>
  <c r="L163" i="11" s="1"/>
  <c r="J163" i="11"/>
  <c r="M163" i="11" s="1"/>
  <c r="I164" i="11"/>
  <c r="L164" i="11" s="1"/>
  <c r="J164" i="11"/>
  <c r="M164" i="11" s="1"/>
  <c r="I165" i="11"/>
  <c r="L165" i="11" s="1"/>
  <c r="J165" i="11"/>
  <c r="M165" i="11" s="1"/>
  <c r="I166" i="11"/>
  <c r="L166" i="11" s="1"/>
  <c r="J166" i="11"/>
  <c r="M166" i="11" s="1"/>
  <c r="I167" i="11"/>
  <c r="L167" i="11" s="1"/>
  <c r="J167" i="11"/>
  <c r="M167" i="11" s="1"/>
  <c r="I168" i="11"/>
  <c r="L168" i="11" s="1"/>
  <c r="J168" i="11"/>
  <c r="M168" i="11" s="1"/>
  <c r="I169" i="11"/>
  <c r="L169" i="11" s="1"/>
  <c r="J169" i="11"/>
  <c r="M169" i="11" s="1"/>
  <c r="I170" i="11"/>
  <c r="L170" i="11" s="1"/>
  <c r="J170" i="11"/>
  <c r="M170" i="11" s="1"/>
  <c r="I171" i="11"/>
  <c r="L171" i="11" s="1"/>
  <c r="J171" i="11"/>
  <c r="M171" i="11" s="1"/>
  <c r="I172" i="11"/>
  <c r="L172" i="11" s="1"/>
  <c r="J172" i="11"/>
  <c r="M172" i="11" s="1"/>
  <c r="I173" i="11"/>
  <c r="L173" i="11" s="1"/>
  <c r="J173" i="11"/>
  <c r="M173" i="11" s="1"/>
  <c r="I174" i="11"/>
  <c r="L174" i="11" s="1"/>
  <c r="J174" i="11"/>
  <c r="M174" i="11" s="1"/>
  <c r="I175" i="11"/>
  <c r="L175" i="11" s="1"/>
  <c r="J175" i="11"/>
  <c r="M175" i="11" s="1"/>
  <c r="I176" i="11"/>
  <c r="L176" i="11" s="1"/>
  <c r="J176" i="11"/>
  <c r="M176" i="11" s="1"/>
  <c r="I177" i="11"/>
  <c r="L177" i="11" s="1"/>
  <c r="J177" i="11"/>
  <c r="M177" i="11" s="1"/>
  <c r="I178" i="11"/>
  <c r="L178" i="11" s="1"/>
  <c r="J178" i="11"/>
  <c r="M178" i="11" s="1"/>
  <c r="I179" i="11"/>
  <c r="L179" i="11" s="1"/>
  <c r="J179" i="11"/>
  <c r="M179" i="11" s="1"/>
  <c r="I180" i="11"/>
  <c r="L180" i="11" s="1"/>
  <c r="J180" i="11"/>
  <c r="M180" i="11" s="1"/>
  <c r="I181" i="11"/>
  <c r="L181" i="11" s="1"/>
  <c r="J181" i="11"/>
  <c r="M181" i="11" s="1"/>
  <c r="I182" i="11"/>
  <c r="L182" i="11" s="1"/>
  <c r="J182" i="11"/>
  <c r="M182" i="11" s="1"/>
  <c r="I183" i="11"/>
  <c r="L183" i="11" s="1"/>
  <c r="J183" i="11"/>
  <c r="M183" i="11" s="1"/>
  <c r="I184" i="11"/>
  <c r="L184" i="11" s="1"/>
  <c r="J184" i="11"/>
  <c r="M184" i="11" s="1"/>
  <c r="I185" i="11"/>
  <c r="L185" i="11" s="1"/>
  <c r="J185" i="11"/>
  <c r="M185" i="11" s="1"/>
  <c r="I186" i="11"/>
  <c r="L186" i="11" s="1"/>
  <c r="J186" i="11"/>
  <c r="M186" i="11" s="1"/>
  <c r="I187" i="11"/>
  <c r="L187" i="11" s="1"/>
  <c r="J187" i="11"/>
  <c r="M187" i="11" s="1"/>
  <c r="I188" i="11"/>
  <c r="L188" i="11" s="1"/>
  <c r="J188" i="11"/>
  <c r="M188" i="11" s="1"/>
  <c r="I189" i="11"/>
  <c r="L189" i="11" s="1"/>
  <c r="J189" i="11"/>
  <c r="M189" i="11" s="1"/>
  <c r="I190" i="11"/>
  <c r="L190" i="11" s="1"/>
  <c r="J190" i="11"/>
  <c r="M190" i="11" s="1"/>
  <c r="I191" i="11"/>
  <c r="L191" i="11" s="1"/>
  <c r="J191" i="11"/>
  <c r="M191" i="11" s="1"/>
  <c r="I192" i="11"/>
  <c r="L192" i="11" s="1"/>
  <c r="J192" i="11"/>
  <c r="M192" i="11" s="1"/>
  <c r="I193" i="11"/>
  <c r="L193" i="11" s="1"/>
  <c r="J193" i="11"/>
  <c r="M193" i="11" s="1"/>
  <c r="I194" i="11"/>
  <c r="L194" i="11" s="1"/>
  <c r="J194" i="11"/>
  <c r="M194" i="11" s="1"/>
  <c r="I195" i="11"/>
  <c r="L195" i="11" s="1"/>
  <c r="J195" i="11"/>
  <c r="M195" i="11" s="1"/>
  <c r="I196" i="11"/>
  <c r="L196" i="11" s="1"/>
  <c r="J196" i="11"/>
  <c r="M196" i="11" s="1"/>
  <c r="I197" i="11"/>
  <c r="L197" i="11" s="1"/>
  <c r="J197" i="11"/>
  <c r="M197" i="11" s="1"/>
  <c r="I198" i="11"/>
  <c r="L198" i="11" s="1"/>
  <c r="J198" i="11"/>
  <c r="M198" i="11" s="1"/>
  <c r="I199" i="11"/>
  <c r="L199" i="11" s="1"/>
  <c r="J199" i="11"/>
  <c r="M199" i="11" s="1"/>
  <c r="I200" i="11"/>
  <c r="L200" i="11" s="1"/>
  <c r="J200" i="11"/>
  <c r="M200" i="11" s="1"/>
  <c r="I201" i="11"/>
  <c r="L201" i="11" s="1"/>
  <c r="J201" i="11"/>
  <c r="M201" i="11" s="1"/>
  <c r="I202" i="11"/>
  <c r="L202" i="11" s="1"/>
  <c r="J202" i="11"/>
  <c r="M202" i="11" s="1"/>
  <c r="I203" i="11"/>
  <c r="L203" i="11" s="1"/>
  <c r="J203" i="11"/>
  <c r="M203" i="11" s="1"/>
  <c r="I204" i="11"/>
  <c r="L204" i="11" s="1"/>
  <c r="J204" i="11"/>
  <c r="M204" i="11" s="1"/>
  <c r="I205" i="11"/>
  <c r="L205" i="11" s="1"/>
  <c r="J205" i="11"/>
  <c r="M205" i="11" s="1"/>
  <c r="I206" i="11"/>
  <c r="L206" i="11" s="1"/>
  <c r="J206" i="11"/>
  <c r="M206" i="11" s="1"/>
  <c r="I207" i="11"/>
  <c r="L207" i="11" s="1"/>
  <c r="J207" i="11"/>
  <c r="M207" i="11" s="1"/>
  <c r="I208" i="11"/>
  <c r="L208" i="11" s="1"/>
  <c r="J208" i="11"/>
  <c r="M208" i="11" s="1"/>
  <c r="I209" i="11"/>
  <c r="L209" i="11" s="1"/>
  <c r="J209" i="11"/>
  <c r="M209" i="11" s="1"/>
  <c r="I210" i="11"/>
  <c r="L210" i="11" s="1"/>
  <c r="J210" i="11"/>
  <c r="M210" i="11" s="1"/>
  <c r="I211" i="11"/>
  <c r="L211" i="11" s="1"/>
  <c r="J211" i="11"/>
  <c r="M211" i="11" s="1"/>
  <c r="I212" i="11"/>
  <c r="L212" i="11" s="1"/>
  <c r="J212" i="11"/>
  <c r="M212" i="11" s="1"/>
  <c r="I213" i="11"/>
  <c r="L213" i="11" s="1"/>
  <c r="J213" i="11"/>
  <c r="M213" i="11" s="1"/>
  <c r="I214" i="11"/>
  <c r="L214" i="11" s="1"/>
  <c r="J214" i="11"/>
  <c r="M214" i="11" s="1"/>
  <c r="I215" i="11"/>
  <c r="L215" i="11" s="1"/>
  <c r="J215" i="11"/>
  <c r="M215" i="11" s="1"/>
  <c r="I216" i="11"/>
  <c r="L216" i="11" s="1"/>
  <c r="J216" i="11"/>
  <c r="M216" i="11" s="1"/>
  <c r="I217" i="11"/>
  <c r="L217" i="11" s="1"/>
  <c r="J217" i="11"/>
  <c r="M217" i="11" s="1"/>
  <c r="I218" i="11"/>
  <c r="L218" i="11" s="1"/>
  <c r="J218" i="11"/>
  <c r="M218" i="11" s="1"/>
  <c r="I219" i="11"/>
  <c r="L219" i="11" s="1"/>
  <c r="J219" i="11"/>
  <c r="M219" i="11" s="1"/>
  <c r="I220" i="11"/>
  <c r="L220" i="11" s="1"/>
  <c r="J220" i="11"/>
  <c r="M220" i="11" s="1"/>
  <c r="I221" i="11"/>
  <c r="L221" i="11" s="1"/>
  <c r="J221" i="11"/>
  <c r="M221" i="11" s="1"/>
  <c r="I222" i="11"/>
  <c r="L222" i="11" s="1"/>
  <c r="J222" i="11"/>
  <c r="M222" i="11" s="1"/>
  <c r="I223" i="11"/>
  <c r="L223" i="11" s="1"/>
  <c r="J223" i="11"/>
  <c r="M223" i="11" s="1"/>
  <c r="I224" i="11"/>
  <c r="L224" i="11" s="1"/>
  <c r="J224" i="11"/>
  <c r="M224" i="11" s="1"/>
  <c r="I225" i="11"/>
  <c r="L225" i="11" s="1"/>
  <c r="J225" i="11"/>
  <c r="M225" i="11" s="1"/>
  <c r="I226" i="11"/>
  <c r="L226" i="11" s="1"/>
  <c r="J226" i="11"/>
  <c r="M226" i="11" s="1"/>
  <c r="I227" i="11"/>
  <c r="L227" i="11" s="1"/>
  <c r="J227" i="11"/>
  <c r="M227" i="11" s="1"/>
  <c r="I228" i="11"/>
  <c r="L228" i="11" s="1"/>
  <c r="J228" i="11"/>
  <c r="M228" i="11" s="1"/>
  <c r="I229" i="11"/>
  <c r="L229" i="11" s="1"/>
  <c r="J229" i="11"/>
  <c r="M229" i="11" s="1"/>
  <c r="I230" i="11"/>
  <c r="L230" i="11" s="1"/>
  <c r="J230" i="11"/>
  <c r="M230" i="11" s="1"/>
  <c r="I231" i="11"/>
  <c r="L231" i="11" s="1"/>
  <c r="J231" i="11"/>
  <c r="M231" i="11" s="1"/>
  <c r="I232" i="11"/>
  <c r="L232" i="11" s="1"/>
  <c r="J232" i="11"/>
  <c r="M232" i="11" s="1"/>
  <c r="I233" i="11"/>
  <c r="L233" i="11" s="1"/>
  <c r="J233" i="11"/>
  <c r="M233" i="11" s="1"/>
  <c r="I234" i="11"/>
  <c r="L234" i="11" s="1"/>
  <c r="J234" i="11"/>
  <c r="M234" i="11" s="1"/>
  <c r="I235" i="11"/>
  <c r="L235" i="11" s="1"/>
  <c r="J235" i="11"/>
  <c r="M235" i="11" s="1"/>
  <c r="I236" i="11"/>
  <c r="L236" i="11" s="1"/>
  <c r="J236" i="11"/>
  <c r="M236" i="11" s="1"/>
  <c r="I237" i="11"/>
  <c r="L237" i="11" s="1"/>
  <c r="J237" i="11"/>
  <c r="M237" i="11" s="1"/>
  <c r="I238" i="11"/>
  <c r="L238" i="11" s="1"/>
  <c r="J238" i="11"/>
  <c r="M238" i="11" s="1"/>
  <c r="I239" i="11"/>
  <c r="L239" i="11" s="1"/>
  <c r="J239" i="11"/>
  <c r="M239" i="11" s="1"/>
  <c r="I240" i="11"/>
  <c r="L240" i="11" s="1"/>
  <c r="J240" i="11"/>
  <c r="M240" i="11" s="1"/>
  <c r="I241" i="11"/>
  <c r="L241" i="11" s="1"/>
  <c r="J241" i="11"/>
  <c r="M241" i="11" s="1"/>
  <c r="I242" i="11"/>
  <c r="L242" i="11" s="1"/>
  <c r="J242" i="11"/>
  <c r="M242" i="11" s="1"/>
  <c r="I243" i="11"/>
  <c r="L243" i="11" s="1"/>
  <c r="J243" i="11"/>
  <c r="M243" i="11" s="1"/>
  <c r="I244" i="11"/>
  <c r="L244" i="11" s="1"/>
  <c r="J244" i="11"/>
  <c r="M244" i="11" s="1"/>
  <c r="I245" i="11"/>
  <c r="L245" i="11" s="1"/>
  <c r="J245" i="11"/>
  <c r="M245" i="11" s="1"/>
  <c r="I246" i="11"/>
  <c r="L246" i="11" s="1"/>
  <c r="J246" i="11"/>
  <c r="M246" i="11" s="1"/>
  <c r="I247" i="11"/>
  <c r="L247" i="11" s="1"/>
  <c r="J247" i="11"/>
  <c r="M247" i="11" s="1"/>
  <c r="I4" i="11"/>
  <c r="L4" i="11" s="1"/>
  <c r="J4" i="11"/>
  <c r="M4" i="11" s="1"/>
  <c r="I5" i="11"/>
  <c r="L5" i="11" s="1"/>
  <c r="J5" i="11"/>
  <c r="M5" i="11" s="1"/>
  <c r="I6" i="11"/>
  <c r="L6" i="11" s="1"/>
  <c r="J6" i="11"/>
  <c r="M6" i="11" s="1"/>
  <c r="I7" i="11"/>
  <c r="L7" i="11" s="1"/>
  <c r="J7" i="11"/>
  <c r="M7" i="11" s="1"/>
  <c r="I8" i="11"/>
  <c r="L8" i="11" s="1"/>
  <c r="J8" i="11"/>
  <c r="M8" i="11" s="1"/>
  <c r="I9" i="11"/>
  <c r="L9" i="11" s="1"/>
  <c r="J9" i="11"/>
  <c r="M9" i="11" s="1"/>
  <c r="I10" i="11"/>
  <c r="L10" i="11" s="1"/>
  <c r="J10" i="11"/>
  <c r="M10" i="11" s="1"/>
  <c r="I11" i="11"/>
  <c r="L11" i="11" s="1"/>
  <c r="J11" i="11"/>
  <c r="M11" i="11" s="1"/>
  <c r="I12" i="11"/>
  <c r="L12" i="11" s="1"/>
  <c r="J12" i="11"/>
  <c r="M12" i="11" s="1"/>
  <c r="I13" i="11"/>
  <c r="L13" i="11" s="1"/>
  <c r="J13" i="11"/>
  <c r="M13" i="11" s="1"/>
  <c r="I14" i="11"/>
  <c r="L14" i="11" s="1"/>
  <c r="J14" i="11"/>
  <c r="M14" i="11" s="1"/>
  <c r="I15" i="11"/>
  <c r="L15" i="11" s="1"/>
  <c r="J15" i="11"/>
  <c r="M15" i="11" s="1"/>
  <c r="I16" i="11"/>
  <c r="L16" i="11" s="1"/>
  <c r="J16" i="11"/>
  <c r="M16" i="11" s="1"/>
  <c r="I17" i="11"/>
  <c r="L17" i="11" s="1"/>
  <c r="J17" i="11"/>
  <c r="M17" i="11" s="1"/>
  <c r="I18" i="11"/>
  <c r="L18" i="11" s="1"/>
  <c r="J18" i="11"/>
  <c r="M18" i="11" s="1"/>
  <c r="I19" i="11"/>
  <c r="L19" i="11" s="1"/>
  <c r="J19" i="11"/>
  <c r="M19" i="11" s="1"/>
  <c r="U12" i="8" l="1"/>
  <c r="E20" i="8"/>
  <c r="U14" i="8" s="1"/>
  <c r="U3" i="8"/>
  <c r="U10" i="8"/>
  <c r="U4" i="8"/>
  <c r="U5" i="8"/>
  <c r="U8" i="8"/>
  <c r="U9" i="8"/>
  <c r="U7" i="8"/>
  <c r="U6" i="8"/>
  <c r="S12" i="8"/>
  <c r="C25" i="8"/>
  <c r="E21" i="17"/>
  <c r="D21" i="17" s="1"/>
  <c r="C21" i="17" s="1"/>
  <c r="E16" i="17"/>
  <c r="D16" i="17" s="1"/>
  <c r="C16" i="17" s="1"/>
  <c r="F16" i="17" s="1"/>
  <c r="T76" i="11"/>
  <c r="T83" i="11" s="1"/>
  <c r="T90" i="11" s="1"/>
  <c r="E15" i="17"/>
  <c r="D15" i="17" s="1"/>
  <c r="C15" i="17" s="1"/>
  <c r="F15" i="17" s="1"/>
  <c r="T98" i="11"/>
  <c r="E18" i="17" s="1"/>
  <c r="D18" i="17" s="1"/>
  <c r="C18" i="17" s="1"/>
  <c r="F18" i="17" s="1"/>
  <c r="E13" i="17"/>
  <c r="D13" i="17" s="1"/>
  <c r="C13" i="17" s="1"/>
  <c r="F13" i="17" s="1"/>
  <c r="E19" i="17"/>
  <c r="D19" i="17" s="1"/>
  <c r="C19" i="17" s="1"/>
  <c r="F19" i="17" s="1"/>
  <c r="T80" i="11"/>
  <c r="T87" i="11" s="1"/>
  <c r="G14" i="8"/>
  <c r="T12" i="8"/>
  <c r="G12" i="8"/>
  <c r="C29" i="8" s="1"/>
  <c r="F20" i="8"/>
  <c r="N14" i="8"/>
  <c r="N20" i="8" s="1"/>
  <c r="P16" i="8"/>
  <c r="T16" i="8"/>
  <c r="H16" i="8"/>
  <c r="O16" i="8"/>
  <c r="S16" i="8"/>
  <c r="P14" i="8"/>
  <c r="T14" i="8"/>
  <c r="O14" i="8"/>
  <c r="S14" i="8"/>
  <c r="H14" i="8"/>
  <c r="K11" i="17"/>
  <c r="T3" i="17"/>
  <c r="J11" i="17"/>
  <c r="S20" i="8" l="1"/>
  <c r="U20" i="8"/>
  <c r="U15" i="8"/>
  <c r="U17" i="8"/>
  <c r="U16" i="8"/>
  <c r="U18" i="8"/>
  <c r="M21" i="17"/>
  <c r="F21" i="17"/>
  <c r="H21" i="17"/>
  <c r="V21" i="17" s="1"/>
  <c r="L21" i="17"/>
  <c r="G21" i="17"/>
  <c r="N21" i="17"/>
  <c r="I21" i="17"/>
  <c r="E14" i="17"/>
  <c r="D14" i="17" s="1"/>
  <c r="C14" i="17" s="1"/>
  <c r="F14" i="17" s="1"/>
  <c r="E17" i="17"/>
  <c r="D17" i="17" s="1"/>
  <c r="C17" i="17" s="1"/>
  <c r="F17" i="17" s="1"/>
  <c r="H18" i="17"/>
  <c r="L18" i="17"/>
  <c r="I18" i="17"/>
  <c r="M18" i="17"/>
  <c r="N18" i="17"/>
  <c r="G18" i="17"/>
  <c r="L19" i="17"/>
  <c r="G19" i="17"/>
  <c r="M19" i="17"/>
  <c r="H19" i="17"/>
  <c r="I19" i="17"/>
  <c r="N19" i="17"/>
  <c r="M13" i="17"/>
  <c r="H13" i="17"/>
  <c r="N13" i="17"/>
  <c r="L13" i="17"/>
  <c r="I13" i="17"/>
  <c r="G13" i="17"/>
  <c r="G15" i="17"/>
  <c r="N15" i="17"/>
  <c r="L15" i="17"/>
  <c r="H15" i="17"/>
  <c r="I15" i="17"/>
  <c r="M15" i="17"/>
  <c r="G16" i="17"/>
  <c r="I16" i="17"/>
  <c r="M16" i="17"/>
  <c r="L16" i="17"/>
  <c r="H16" i="17"/>
  <c r="N16" i="17"/>
  <c r="O20" i="8"/>
  <c r="H20" i="8"/>
  <c r="G20" i="8"/>
  <c r="R16" i="8"/>
  <c r="P20" i="8"/>
  <c r="T20" i="8"/>
  <c r="Q14" i="8"/>
  <c r="R14" i="8"/>
  <c r="Q16" i="8"/>
  <c r="U11" i="17"/>
  <c r="T11" i="17"/>
  <c r="P7" i="8"/>
  <c r="P9" i="8"/>
  <c r="P5" i="8"/>
  <c r="P8" i="8"/>
  <c r="I17" i="17" l="1"/>
  <c r="W17" i="17" s="1"/>
  <c r="G17" i="17"/>
  <c r="Q18" i="17"/>
  <c r="N17" i="17"/>
  <c r="O21" i="17"/>
  <c r="R21" i="17"/>
  <c r="P15" i="17"/>
  <c r="O16" i="17"/>
  <c r="P19" i="17"/>
  <c r="Q21" i="17"/>
  <c r="M17" i="17"/>
  <c r="L17" i="17"/>
  <c r="H17" i="17"/>
  <c r="P21" i="17"/>
  <c r="K21" i="17"/>
  <c r="J21" i="17"/>
  <c r="W21" i="17"/>
  <c r="S21" i="17"/>
  <c r="Q19" i="17"/>
  <c r="O18" i="17"/>
  <c r="Q16" i="17"/>
  <c r="Q15" i="17"/>
  <c r="Q13" i="17"/>
  <c r="R19" i="17"/>
  <c r="V19" i="17"/>
  <c r="K19" i="17"/>
  <c r="W18" i="17"/>
  <c r="J18" i="17"/>
  <c r="S18" i="17"/>
  <c r="V13" i="17"/>
  <c r="R13" i="17"/>
  <c r="K13" i="17"/>
  <c r="P16" i="17"/>
  <c r="K15" i="17"/>
  <c r="W15" i="17"/>
  <c r="J15" i="17"/>
  <c r="S15" i="17"/>
  <c r="O15" i="17"/>
  <c r="W13" i="17"/>
  <c r="J13" i="17"/>
  <c r="S13" i="17"/>
  <c r="V16" i="17"/>
  <c r="K16" i="17"/>
  <c r="R16" i="17"/>
  <c r="W16" i="17"/>
  <c r="S16" i="17"/>
  <c r="J16" i="17"/>
  <c r="V15" i="17"/>
  <c r="R15" i="17"/>
  <c r="O19" i="17"/>
  <c r="I14" i="17"/>
  <c r="G14" i="17"/>
  <c r="N14" i="17"/>
  <c r="H14" i="17"/>
  <c r="L14" i="17"/>
  <c r="M14" i="17"/>
  <c r="P13" i="17"/>
  <c r="O13" i="17"/>
  <c r="W19" i="17"/>
  <c r="J19" i="17"/>
  <c r="S19" i="17"/>
  <c r="P18" i="17"/>
  <c r="K18" i="17"/>
  <c r="R18" i="17"/>
  <c r="V18" i="17"/>
  <c r="Q9" i="8"/>
  <c r="R9" i="8"/>
  <c r="Q8" i="8"/>
  <c r="R8" i="8"/>
  <c r="Q7" i="8"/>
  <c r="R7" i="8"/>
  <c r="Q5" i="8"/>
  <c r="R5" i="8"/>
  <c r="P4" i="8"/>
  <c r="P6" i="8"/>
  <c r="P3" i="8"/>
  <c r="J17" i="17" l="1"/>
  <c r="S17" i="17"/>
  <c r="Q17" i="17"/>
  <c r="P17" i="17"/>
  <c r="O17" i="17"/>
  <c r="O14" i="17"/>
  <c r="V17" i="17"/>
  <c r="T13" i="17"/>
  <c r="R17" i="17"/>
  <c r="T19" i="17"/>
  <c r="K17" i="17"/>
  <c r="T21" i="17"/>
  <c r="U21" i="17"/>
  <c r="U18" i="17"/>
  <c r="U15" i="17"/>
  <c r="U16" i="17"/>
  <c r="T16" i="17"/>
  <c r="U13" i="17"/>
  <c r="Q14" i="17"/>
  <c r="S14" i="17"/>
  <c r="W14" i="17"/>
  <c r="J14" i="17"/>
  <c r="T15" i="17"/>
  <c r="T18" i="17"/>
  <c r="P14" i="17"/>
  <c r="K14" i="17"/>
  <c r="R14" i="17"/>
  <c r="V14" i="17"/>
  <c r="U19" i="17"/>
  <c r="P12" i="8"/>
  <c r="N3" i="8"/>
  <c r="O3" i="8"/>
  <c r="R20" i="8" s="1"/>
  <c r="T17" i="17" l="1"/>
  <c r="U17" i="17"/>
  <c r="T14" i="17"/>
  <c r="U14" i="17"/>
  <c r="Q20" i="8"/>
  <c r="N12" i="8"/>
  <c r="R3" i="8"/>
  <c r="O12" i="8"/>
  <c r="Q4" i="8"/>
  <c r="R4" i="8"/>
  <c r="Q6" i="8"/>
  <c r="R6" i="8"/>
  <c r="Q3" i="8"/>
  <c r="H12" i="8"/>
  <c r="L12" i="8"/>
  <c r="C27" i="8" l="1"/>
  <c r="C24" i="8"/>
  <c r="R12" i="8"/>
  <c r="F3" i="6"/>
  <c r="Q12" i="8" l="1"/>
  <c r="I3" i="6"/>
  <c r="H3" i="6"/>
  <c r="C15" i="2"/>
  <c r="E15" i="2" s="1"/>
  <c r="F15" i="2"/>
  <c r="G15" i="2"/>
  <c r="M15" i="2"/>
  <c r="N15" i="2"/>
  <c r="C16" i="2"/>
  <c r="E16" i="2" s="1"/>
  <c r="F16" i="2"/>
  <c r="G16" i="2"/>
  <c r="B5" i="21" s="1"/>
  <c r="M16" i="2"/>
  <c r="N16" i="2"/>
  <c r="C17" i="2"/>
  <c r="E17" i="2" s="1"/>
  <c r="F17" i="2"/>
  <c r="G17" i="2"/>
  <c r="M17" i="2"/>
  <c r="N17" i="2"/>
  <c r="C18" i="2"/>
  <c r="E18" i="2" s="1"/>
  <c r="F18" i="2"/>
  <c r="G18" i="2"/>
  <c r="M18" i="2"/>
  <c r="N18" i="2"/>
  <c r="C19" i="2"/>
  <c r="E19" i="2" s="1"/>
  <c r="F19" i="2"/>
  <c r="G19" i="2"/>
  <c r="M19" i="2"/>
  <c r="N19" i="2"/>
  <c r="C20" i="2"/>
  <c r="E20" i="2" s="1"/>
  <c r="F20" i="2"/>
  <c r="G20" i="2"/>
  <c r="M20" i="2"/>
  <c r="N20" i="2"/>
  <c r="C21" i="2"/>
  <c r="E21" i="2" s="1"/>
  <c r="F21" i="2"/>
  <c r="G21" i="2"/>
  <c r="M21" i="2"/>
  <c r="N21" i="2"/>
  <c r="C22" i="2"/>
  <c r="E22" i="2" s="1"/>
  <c r="F22" i="2"/>
  <c r="G22" i="2"/>
  <c r="M22" i="2"/>
  <c r="N22" i="2"/>
  <c r="C23" i="2"/>
  <c r="E23" i="2" s="1"/>
  <c r="F23" i="2"/>
  <c r="G23" i="2"/>
  <c r="M23" i="2"/>
  <c r="N23" i="2"/>
  <c r="C24" i="2"/>
  <c r="E24" i="2" s="1"/>
  <c r="F24" i="2"/>
  <c r="G24" i="2"/>
  <c r="M24" i="2"/>
  <c r="N24" i="2"/>
  <c r="C25" i="2"/>
  <c r="E25" i="2" s="1"/>
  <c r="F25" i="2"/>
  <c r="G25" i="2"/>
  <c r="M25" i="2"/>
  <c r="N25" i="2"/>
  <c r="C26" i="2"/>
  <c r="E26" i="2" s="1"/>
  <c r="F26" i="2"/>
  <c r="G26" i="2"/>
  <c r="M26" i="2"/>
  <c r="N26" i="2"/>
  <c r="K23" i="2" l="1"/>
  <c r="L23" i="2"/>
  <c r="P21" i="2"/>
  <c r="Q21" i="2"/>
  <c r="K19" i="2"/>
  <c r="L19" i="2"/>
  <c r="P17" i="2"/>
  <c r="Q17" i="2"/>
  <c r="K15" i="2"/>
  <c r="L15" i="2"/>
  <c r="K25" i="2"/>
  <c r="L25" i="2"/>
  <c r="P23" i="2"/>
  <c r="Q23" i="2"/>
  <c r="P26" i="2"/>
  <c r="Q26" i="2"/>
  <c r="P25" i="2"/>
  <c r="Q25" i="2"/>
  <c r="K26" i="2"/>
  <c r="L26" i="2"/>
  <c r="P24" i="2"/>
  <c r="Q24" i="2"/>
  <c r="K22" i="2"/>
  <c r="L22" i="2"/>
  <c r="P20" i="2"/>
  <c r="Q20" i="2"/>
  <c r="K18" i="2"/>
  <c r="L18" i="2"/>
  <c r="P16" i="2"/>
  <c r="Q16" i="2"/>
  <c r="K21" i="2"/>
  <c r="L21" i="2"/>
  <c r="P19" i="2"/>
  <c r="Q19" i="2"/>
  <c r="K17" i="2"/>
  <c r="L17" i="2"/>
  <c r="P15" i="2"/>
  <c r="Q15" i="2"/>
  <c r="L24" i="2"/>
  <c r="K24" i="2"/>
  <c r="P22" i="2"/>
  <c r="Q22" i="2"/>
  <c r="L20" i="2"/>
  <c r="K20" i="2"/>
  <c r="P18" i="2"/>
  <c r="Q18" i="2"/>
  <c r="L16" i="2"/>
  <c r="K16" i="2"/>
  <c r="H21" i="2"/>
  <c r="I21" i="2"/>
  <c r="I18" i="2"/>
  <c r="I16" i="2"/>
  <c r="H25" i="2"/>
  <c r="I25" i="2"/>
  <c r="H26" i="2"/>
  <c r="I26" i="2"/>
  <c r="H22" i="2"/>
  <c r="I22" i="2"/>
  <c r="I17" i="2"/>
  <c r="I15" i="2"/>
  <c r="H23" i="2"/>
  <c r="I23" i="2"/>
  <c r="H19" i="2"/>
  <c r="I19" i="2"/>
  <c r="H24" i="2"/>
  <c r="I24" i="2"/>
  <c r="H20" i="2"/>
  <c r="I20" i="2"/>
  <c r="H18" i="2"/>
  <c r="H17" i="2"/>
  <c r="H16" i="2"/>
  <c r="H15" i="2"/>
  <c r="O6" i="4"/>
  <c r="R19" i="2"/>
  <c r="O9" i="4"/>
  <c r="O5" i="4"/>
  <c r="O7" i="4"/>
  <c r="O3" i="4"/>
  <c r="R16" i="2"/>
  <c r="R17" i="2"/>
  <c r="R18" i="2"/>
  <c r="T17" i="2"/>
  <c r="R20" i="2"/>
  <c r="S23" i="2"/>
  <c r="S19" i="2"/>
  <c r="S15" i="2"/>
  <c r="T21" i="2"/>
  <c r="S18" i="2"/>
  <c r="P5" i="4"/>
  <c r="P9" i="4"/>
  <c r="R24" i="2"/>
  <c r="R22" i="2"/>
  <c r="R23" i="2"/>
  <c r="R25" i="2"/>
  <c r="S22" i="2"/>
  <c r="R21" i="2"/>
  <c r="O8" i="4"/>
  <c r="O4" i="4"/>
  <c r="R26" i="2"/>
  <c r="R15" i="2"/>
  <c r="P4" i="4"/>
  <c r="P8" i="4"/>
  <c r="S26" i="2"/>
  <c r="T25" i="2"/>
  <c r="T15" i="2"/>
  <c r="P6" i="4"/>
  <c r="T23" i="2"/>
  <c r="P3" i="4"/>
  <c r="P7" i="4"/>
  <c r="S25" i="2"/>
  <c r="T19" i="2"/>
  <c r="T24" i="2"/>
  <c r="S21" i="2"/>
  <c r="T20" i="2"/>
  <c r="S17" i="2"/>
  <c r="T16" i="2"/>
  <c r="S24" i="2"/>
  <c r="S20" i="2"/>
  <c r="S16" i="2"/>
  <c r="T22" i="2"/>
  <c r="T18" i="2"/>
  <c r="T26" i="2"/>
  <c r="V26" i="2" l="1"/>
  <c r="U26" i="2"/>
  <c r="V20" i="2"/>
  <c r="U20" i="2"/>
  <c r="U19" i="2"/>
  <c r="V19" i="2"/>
  <c r="U23" i="2"/>
  <c r="V23" i="2"/>
  <c r="U21" i="2"/>
  <c r="V21" i="2"/>
  <c r="U25" i="2"/>
  <c r="V25" i="2"/>
  <c r="V18" i="2"/>
  <c r="U18" i="2"/>
  <c r="U17" i="2"/>
  <c r="V17" i="2"/>
  <c r="V22" i="2"/>
  <c r="U22" i="2"/>
  <c r="V16" i="2"/>
  <c r="U16" i="2"/>
  <c r="V24" i="2"/>
  <c r="U24" i="2"/>
  <c r="U15" i="2"/>
  <c r="V15" i="2"/>
  <c r="S6" i="4"/>
  <c r="R6" i="4"/>
  <c r="S9" i="4"/>
  <c r="R9" i="4"/>
  <c r="S4" i="4"/>
  <c r="R4" i="4"/>
  <c r="S7" i="4"/>
  <c r="R7" i="4"/>
  <c r="S8" i="4"/>
  <c r="R8" i="4"/>
  <c r="S5" i="4"/>
  <c r="R5" i="4"/>
  <c r="S3" i="4"/>
  <c r="R3" i="4"/>
  <c r="B4" i="6" l="1"/>
  <c r="D4" i="6" s="1"/>
  <c r="E4" i="6"/>
  <c r="F4" i="6"/>
  <c r="B7" i="21" s="1"/>
  <c r="B5" i="6"/>
  <c r="D5" i="6" s="1"/>
  <c r="E5" i="6"/>
  <c r="F5" i="6"/>
  <c r="K3" i="6"/>
  <c r="J3" i="6"/>
  <c r="E3" i="6"/>
  <c r="U5" i="6" l="1"/>
  <c r="U4" i="6"/>
  <c r="T4" i="6"/>
  <c r="T5" i="6"/>
  <c r="M3" i="6"/>
  <c r="N3" i="6"/>
  <c r="H5" i="6"/>
  <c r="I5" i="6"/>
  <c r="I4" i="6"/>
  <c r="H4" i="6"/>
  <c r="O3" i="6"/>
  <c r="O5" i="6"/>
  <c r="O4" i="6"/>
  <c r="P5" i="6"/>
  <c r="Q5" i="6"/>
  <c r="P3" i="6"/>
  <c r="P4" i="6"/>
  <c r="Q4" i="6"/>
  <c r="S3" i="6" l="1"/>
  <c r="R3" i="6"/>
  <c r="R5" i="6"/>
  <c r="S4" i="6"/>
  <c r="R4" i="6"/>
  <c r="S5" i="6"/>
  <c r="B3" i="6" l="1"/>
  <c r="D3" i="6" s="1"/>
  <c r="C13" i="2"/>
  <c r="E13" i="2" s="1"/>
  <c r="F13" i="2"/>
  <c r="G13" i="2"/>
  <c r="M13" i="2"/>
  <c r="N13" i="2"/>
  <c r="C14" i="2"/>
  <c r="E14" i="2" s="1"/>
  <c r="F14" i="2"/>
  <c r="G14" i="2"/>
  <c r="M14" i="2"/>
  <c r="N14" i="2"/>
  <c r="U3" i="6" l="1"/>
  <c r="T3" i="6"/>
  <c r="P13" i="2"/>
  <c r="Q13" i="2"/>
  <c r="K13" i="2"/>
  <c r="L13" i="2"/>
  <c r="P14" i="2"/>
  <c r="Q14" i="2"/>
  <c r="K14" i="2"/>
  <c r="L14" i="2"/>
  <c r="I13" i="2"/>
  <c r="I14" i="2"/>
  <c r="H14" i="2"/>
  <c r="H13" i="2"/>
  <c r="S13" i="2"/>
  <c r="R14" i="2"/>
  <c r="R13" i="2"/>
  <c r="S14" i="2"/>
  <c r="T14" i="2"/>
  <c r="T1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N3" i="2"/>
  <c r="M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L3" i="2" l="1"/>
  <c r="K3" i="2"/>
  <c r="K9" i="2"/>
  <c r="L9" i="2"/>
  <c r="K5" i="2"/>
  <c r="L5" i="2"/>
  <c r="P12" i="2"/>
  <c r="Q12" i="2"/>
  <c r="P10" i="2"/>
  <c r="Q10" i="2"/>
  <c r="P8" i="2"/>
  <c r="Q8" i="2"/>
  <c r="P6" i="2"/>
  <c r="Q6" i="2"/>
  <c r="P4" i="2"/>
  <c r="Q4" i="2"/>
  <c r="L12" i="2"/>
  <c r="K12" i="2"/>
  <c r="L8" i="2"/>
  <c r="K8" i="2"/>
  <c r="K4" i="2"/>
  <c r="L4" i="2"/>
  <c r="K11" i="2"/>
  <c r="L11" i="2"/>
  <c r="K7" i="2"/>
  <c r="L7" i="2"/>
  <c r="P11" i="2"/>
  <c r="Q11" i="2"/>
  <c r="P9" i="2"/>
  <c r="Q9" i="2"/>
  <c r="P7" i="2"/>
  <c r="Q7" i="2"/>
  <c r="P5" i="2"/>
  <c r="Q5" i="2"/>
  <c r="K10" i="2"/>
  <c r="L10" i="2"/>
  <c r="K6" i="2"/>
  <c r="L6" i="2"/>
  <c r="P3" i="2"/>
  <c r="Q3" i="2"/>
  <c r="U13" i="2"/>
  <c r="V13" i="2"/>
  <c r="V14" i="2"/>
  <c r="U14" i="2"/>
  <c r="I11" i="2"/>
  <c r="I7" i="2"/>
  <c r="I10" i="2"/>
  <c r="I6" i="2"/>
  <c r="I3" i="2"/>
  <c r="I9" i="2"/>
  <c r="I5" i="2"/>
  <c r="I12" i="2"/>
  <c r="I8" i="2"/>
  <c r="I4" i="2"/>
  <c r="H3" i="2"/>
  <c r="H12" i="2"/>
  <c r="H11" i="2"/>
  <c r="H10" i="2"/>
  <c r="H9" i="2"/>
  <c r="H8" i="2"/>
  <c r="H7" i="2"/>
  <c r="H6" i="2"/>
  <c r="H5" i="2"/>
  <c r="H4" i="2"/>
  <c r="R4" i="2"/>
  <c r="S5" i="2"/>
  <c r="Y8" i="2"/>
  <c r="Y5" i="2"/>
  <c r="Y9" i="2"/>
  <c r="Y11" i="2"/>
  <c r="T6" i="2"/>
  <c r="S9" i="2"/>
  <c r="T10" i="2"/>
  <c r="R12" i="2"/>
  <c r="S3" i="2"/>
  <c r="R11" i="2"/>
  <c r="R7" i="2"/>
  <c r="R10" i="2"/>
  <c r="R6" i="2"/>
  <c r="R8" i="2"/>
  <c r="R3" i="2"/>
  <c r="R9" i="2"/>
  <c r="R5" i="2"/>
  <c r="T11" i="2"/>
  <c r="T7" i="2"/>
  <c r="T3" i="2"/>
  <c r="S10" i="2"/>
  <c r="S6" i="2"/>
  <c r="T12" i="2"/>
  <c r="S11" i="2"/>
  <c r="T8" i="2"/>
  <c r="S7" i="2"/>
  <c r="T4" i="2"/>
  <c r="S12" i="2"/>
  <c r="T9" i="2"/>
  <c r="S8" i="2"/>
  <c r="T5" i="2"/>
  <c r="S4" i="2"/>
  <c r="C7" i="6"/>
  <c r="C12" i="6" l="1"/>
  <c r="U9" i="2"/>
  <c r="V9" i="2"/>
  <c r="V8" i="2"/>
  <c r="U8" i="2"/>
  <c r="V6" i="2"/>
  <c r="U6" i="2"/>
  <c r="U11" i="2"/>
  <c r="V11" i="2"/>
  <c r="U5" i="2"/>
  <c r="V5" i="2"/>
  <c r="U4" i="2"/>
  <c r="V4" i="2"/>
  <c r="V12" i="2"/>
  <c r="U12" i="2"/>
  <c r="U7" i="2"/>
  <c r="V7" i="2"/>
  <c r="V10" i="2"/>
  <c r="U10" i="2"/>
  <c r="U3" i="2"/>
  <c r="V3" i="2"/>
  <c r="Y12" i="2"/>
  <c r="Y10" i="2"/>
  <c r="Y7" i="2"/>
  <c r="F7" i="6"/>
  <c r="L7" i="6"/>
  <c r="K7" i="6"/>
  <c r="C15" i="6" s="1"/>
  <c r="G7" i="6"/>
  <c r="E7" i="6"/>
  <c r="B7" i="6"/>
  <c r="C11" i="6" s="1"/>
  <c r="J7" i="6"/>
  <c r="J11" i="4"/>
  <c r="L11" i="4"/>
  <c r="K11" i="4"/>
  <c r="C19" i="4" s="1"/>
  <c r="D7" i="6" l="1"/>
  <c r="U7" i="6"/>
  <c r="C14" i="6"/>
  <c r="T7" i="6"/>
  <c r="C17" i="6"/>
  <c r="N11" i="4"/>
  <c r="M11" i="4"/>
  <c r="N7" i="6"/>
  <c r="H7" i="6"/>
  <c r="C18" i="6" s="1"/>
  <c r="I7" i="6"/>
  <c r="M7" i="6"/>
  <c r="O7" i="6"/>
  <c r="C13" i="6" s="1"/>
  <c r="P7" i="6"/>
  <c r="C16" i="6" s="1"/>
  <c r="Q11" i="4"/>
  <c r="E11" i="4" l="1"/>
  <c r="B11" i="4"/>
  <c r="W11" i="4" s="1"/>
  <c r="F11" i="4"/>
  <c r="W7" i="4" l="1"/>
  <c r="W6" i="4"/>
  <c r="W8" i="4"/>
  <c r="W4" i="4"/>
  <c r="W9" i="4"/>
  <c r="W5" i="4"/>
  <c r="D11" i="4"/>
  <c r="W3" i="4"/>
  <c r="V11" i="4"/>
  <c r="V8" i="4"/>
  <c r="V6" i="4"/>
  <c r="V4" i="4"/>
  <c r="V5" i="4"/>
  <c r="V7" i="4"/>
  <c r="V9" i="4"/>
  <c r="C18" i="4"/>
  <c r="V3" i="4"/>
  <c r="U11" i="4"/>
  <c r="C15" i="4"/>
  <c r="T11" i="4"/>
  <c r="H11" i="4"/>
  <c r="I11" i="4"/>
  <c r="O11" i="4"/>
  <c r="P11" i="4"/>
  <c r="C17" i="4" l="1"/>
  <c r="S11" i="4"/>
  <c r="C20" i="4"/>
  <c r="C22" i="4"/>
  <c r="R11" i="4"/>
  <c r="Q7" i="6" l="1"/>
  <c r="S7" i="6" l="1"/>
  <c r="R7" i="6"/>
  <c r="Q20" i="12" l="1"/>
  <c r="R20" i="12"/>
  <c r="Q24" i="12"/>
  <c r="R85" i="12"/>
  <c r="Q16" i="12"/>
  <c r="Q10" i="12"/>
  <c r="R16" i="12"/>
  <c r="R22" i="12"/>
  <c r="Q12" i="12"/>
  <c r="R53" i="12"/>
  <c r="R13" i="12"/>
  <c r="R3" i="12"/>
  <c r="Q15" i="12"/>
  <c r="U85" i="12" l="1"/>
  <c r="T85" i="12"/>
  <c r="U53" i="12"/>
  <c r="T53" i="12"/>
  <c r="S17" i="12"/>
  <c r="S10" i="12"/>
  <c r="S11" i="12"/>
  <c r="S3" i="12"/>
  <c r="S13" i="12"/>
  <c r="S12" i="12"/>
  <c r="S15" i="12"/>
  <c r="S22" i="12"/>
  <c r="T22" i="12" s="1"/>
  <c r="S5" i="12"/>
  <c r="S14" i="12"/>
  <c r="S23" i="12"/>
  <c r="S8" i="12"/>
  <c r="S4" i="12"/>
  <c r="S19" i="12"/>
  <c r="S9" i="12"/>
  <c r="S21" i="12"/>
  <c r="S20" i="12"/>
  <c r="S18" i="12"/>
  <c r="S16" i="12"/>
  <c r="T16" i="12" s="1"/>
  <c r="S6" i="12"/>
  <c r="S24" i="12"/>
  <c r="S7" i="12"/>
  <c r="Q28" i="12"/>
  <c r="R28" i="12"/>
  <c r="R21" i="12"/>
  <c r="Q21" i="12"/>
  <c r="R23" i="12"/>
  <c r="Q23" i="12"/>
  <c r="R59" i="12"/>
  <c r="Q59" i="12"/>
  <c r="Q80" i="12"/>
  <c r="R80" i="12"/>
  <c r="R88" i="12"/>
  <c r="Q88" i="12"/>
  <c r="Q61" i="12"/>
  <c r="R61" i="12"/>
  <c r="R77" i="12"/>
  <c r="Q77" i="12"/>
  <c r="Q19" i="12"/>
  <c r="R54" i="12"/>
  <c r="Q54" i="12"/>
  <c r="X9" i="12"/>
  <c r="R56" i="12"/>
  <c r="Q56" i="12"/>
  <c r="Q87" i="12"/>
  <c r="R87" i="12"/>
  <c r="R19" i="12"/>
  <c r="R29" i="12"/>
  <c r="Q29" i="12"/>
  <c r="Q48" i="12"/>
  <c r="R48" i="12"/>
  <c r="R72" i="12"/>
  <c r="Q72" i="12"/>
  <c r="R106" i="12"/>
  <c r="Q106" i="12"/>
  <c r="Q78" i="12"/>
  <c r="R78" i="12"/>
  <c r="R32" i="12"/>
  <c r="Q32" i="12"/>
  <c r="R8" i="12"/>
  <c r="Q8" i="12"/>
  <c r="Q69" i="12"/>
  <c r="R69" i="12"/>
  <c r="Q42" i="12"/>
  <c r="R42" i="12"/>
  <c r="Q82" i="12"/>
  <c r="R82" i="12"/>
  <c r="Q104" i="12"/>
  <c r="R104" i="12"/>
  <c r="R26" i="12"/>
  <c r="Q26" i="12"/>
  <c r="R92" i="12"/>
  <c r="Q92" i="12"/>
  <c r="Q93" i="12"/>
  <c r="R93" i="12"/>
  <c r="R4" i="12"/>
  <c r="Q4" i="12"/>
  <c r="R41" i="12"/>
  <c r="Q41" i="12"/>
  <c r="R98" i="12"/>
  <c r="Q98" i="12"/>
  <c r="R68" i="12"/>
  <c r="Q68" i="12"/>
  <c r="Q9" i="12"/>
  <c r="R71" i="12"/>
  <c r="Q71" i="12"/>
  <c r="Q94" i="12"/>
  <c r="R94" i="12"/>
  <c r="Q70" i="12"/>
  <c r="R70" i="12"/>
  <c r="R50" i="12"/>
  <c r="Q50" i="12"/>
  <c r="R91" i="12"/>
  <c r="Q91" i="12"/>
  <c r="R60" i="12"/>
  <c r="Q60" i="12"/>
  <c r="R36" i="12"/>
  <c r="Q36" i="12"/>
  <c r="Q6" i="12"/>
  <c r="R6" i="12"/>
  <c r="Q83" i="12"/>
  <c r="R83" i="12"/>
  <c r="Q46" i="12"/>
  <c r="R46" i="12"/>
  <c r="R66" i="12"/>
  <c r="Q66" i="12"/>
  <c r="Q37" i="12"/>
  <c r="R37" i="12"/>
  <c r="R103" i="12"/>
  <c r="Q103" i="12"/>
  <c r="R79" i="12"/>
  <c r="Q79" i="12"/>
  <c r="Q64" i="12"/>
  <c r="R64" i="12"/>
  <c r="Q14" i="12"/>
  <c r="Q99" i="12"/>
  <c r="R99" i="12"/>
  <c r="Q7" i="12"/>
  <c r="R7" i="12"/>
  <c r="Q95" i="12"/>
  <c r="R95" i="12"/>
  <c r="R14" i="12"/>
  <c r="U14" i="12" s="1"/>
  <c r="R11" i="12"/>
  <c r="Q11" i="12"/>
  <c r="Q97" i="12"/>
  <c r="R97" i="12"/>
  <c r="Q105" i="12"/>
  <c r="R105" i="12"/>
  <c r="R86" i="12"/>
  <c r="Q86" i="12"/>
  <c r="R15" i="12"/>
  <c r="R74" i="12"/>
  <c r="Q74" i="12"/>
  <c r="Q73" i="12"/>
  <c r="R73" i="12"/>
  <c r="R76" i="12"/>
  <c r="Q76" i="12"/>
  <c r="R39" i="12"/>
  <c r="Q39" i="12"/>
  <c r="R100" i="12"/>
  <c r="Q100" i="12"/>
  <c r="R96" i="12"/>
  <c r="Q96" i="12"/>
  <c r="Q40" i="12"/>
  <c r="R40" i="12"/>
  <c r="Q35" i="12"/>
  <c r="R35" i="12"/>
  <c r="R84" i="12"/>
  <c r="Q84" i="12"/>
  <c r="Q75" i="12"/>
  <c r="R75" i="12"/>
  <c r="Q52" i="12"/>
  <c r="R52" i="12"/>
  <c r="R9" i="12"/>
  <c r="Q18" i="12"/>
  <c r="R47" i="12"/>
  <c r="Q47" i="12"/>
  <c r="R63" i="12"/>
  <c r="Q63" i="12"/>
  <c r="Q13" i="12"/>
  <c r="R31" i="12"/>
  <c r="Q31" i="12"/>
  <c r="Q65" i="12"/>
  <c r="R65" i="12"/>
  <c r="R34" i="12"/>
  <c r="Q34" i="12"/>
  <c r="R17" i="12"/>
  <c r="Q17" i="12"/>
  <c r="R30" i="12"/>
  <c r="Q30" i="12"/>
  <c r="R27" i="12"/>
  <c r="Q27" i="12"/>
  <c r="Q62" i="12"/>
  <c r="R62" i="12"/>
  <c r="Q51" i="12"/>
  <c r="R51" i="12"/>
  <c r="Q5" i="12"/>
  <c r="Q3" i="12"/>
  <c r="R25" i="12"/>
  <c r="Q25" i="12"/>
  <c r="R24" i="12"/>
  <c r="Q58" i="12"/>
  <c r="R58" i="12"/>
  <c r="R101" i="12"/>
  <c r="Q101" i="12"/>
  <c r="Q81" i="12"/>
  <c r="R81" i="12"/>
  <c r="R43" i="12"/>
  <c r="Q43" i="12"/>
  <c r="Q102" i="12"/>
  <c r="R102" i="12"/>
  <c r="R90" i="12"/>
  <c r="Q90" i="12"/>
  <c r="Q33" i="12"/>
  <c r="R33" i="12"/>
  <c r="R89" i="12"/>
  <c r="Q89" i="12"/>
  <c r="Q55" i="12"/>
  <c r="Q53" i="12"/>
  <c r="Q67" i="12"/>
  <c r="Q38" i="12"/>
  <c r="R38" i="12"/>
  <c r="R55" i="12"/>
  <c r="R67" i="12"/>
  <c r="Q22" i="12"/>
  <c r="Q49" i="12"/>
  <c r="R49" i="12"/>
  <c r="R45" i="12"/>
  <c r="Q45" i="12"/>
  <c r="Q44" i="12"/>
  <c r="R44" i="12"/>
  <c r="Q85" i="12"/>
  <c r="R57" i="12"/>
  <c r="Q57" i="12"/>
  <c r="X7" i="12"/>
  <c r="U15" i="12" l="1"/>
  <c r="U11" i="12"/>
  <c r="T21" i="12"/>
  <c r="U17" i="12"/>
  <c r="U7" i="12"/>
  <c r="U19" i="12"/>
  <c r="T9" i="12"/>
  <c r="U67" i="12"/>
  <c r="T67" i="12"/>
  <c r="U89" i="12"/>
  <c r="T89" i="12"/>
  <c r="U43" i="12"/>
  <c r="T43" i="12"/>
  <c r="U65" i="12"/>
  <c r="T65" i="12"/>
  <c r="U76" i="12"/>
  <c r="T76" i="12"/>
  <c r="U105" i="12"/>
  <c r="T105" i="12"/>
  <c r="U46" i="12"/>
  <c r="T46" i="12"/>
  <c r="U94" i="12"/>
  <c r="T94" i="12"/>
  <c r="U98" i="12"/>
  <c r="T98" i="12"/>
  <c r="U92" i="12"/>
  <c r="T92" i="12"/>
  <c r="U72" i="12"/>
  <c r="T72" i="12"/>
  <c r="U54" i="12"/>
  <c r="T54" i="12"/>
  <c r="U61" i="12"/>
  <c r="T61" i="12"/>
  <c r="U80" i="12"/>
  <c r="T80" i="12"/>
  <c r="U28" i="12"/>
  <c r="T28" i="12"/>
  <c r="T6" i="12"/>
  <c r="U44" i="12"/>
  <c r="T44" i="12"/>
  <c r="U49" i="12"/>
  <c r="T49" i="12"/>
  <c r="U55" i="12"/>
  <c r="T55" i="12"/>
  <c r="U33" i="12"/>
  <c r="T33" i="12"/>
  <c r="U102" i="12"/>
  <c r="T102" i="12"/>
  <c r="U81" i="12"/>
  <c r="T81" i="12"/>
  <c r="U58" i="12"/>
  <c r="T58" i="12"/>
  <c r="U25" i="12"/>
  <c r="T25" i="12"/>
  <c r="U27" i="12"/>
  <c r="T27" i="12"/>
  <c r="U50" i="12"/>
  <c r="T50" i="12"/>
  <c r="T23" i="12"/>
  <c r="T15" i="12"/>
  <c r="T11" i="12"/>
  <c r="U62" i="12"/>
  <c r="T62" i="12"/>
  <c r="U9" i="12"/>
  <c r="U96" i="12"/>
  <c r="T96" i="12"/>
  <c r="U39" i="12"/>
  <c r="T39" i="12"/>
  <c r="U97" i="12"/>
  <c r="T97" i="12"/>
  <c r="U64" i="12"/>
  <c r="T64" i="12"/>
  <c r="U83" i="12"/>
  <c r="T83" i="12"/>
  <c r="U70" i="12"/>
  <c r="T70" i="12"/>
  <c r="U68" i="12"/>
  <c r="T68" i="12"/>
  <c r="U41" i="12"/>
  <c r="T41" i="12"/>
  <c r="U26" i="12"/>
  <c r="T26" i="12"/>
  <c r="U32" i="12"/>
  <c r="T32" i="12"/>
  <c r="U106" i="12"/>
  <c r="T106" i="12"/>
  <c r="U87" i="12"/>
  <c r="T87" i="12"/>
  <c r="T7" i="12"/>
  <c r="T19" i="12"/>
  <c r="T14" i="12"/>
  <c r="U45" i="12"/>
  <c r="T45" i="12"/>
  <c r="U90" i="12"/>
  <c r="T90" i="12"/>
  <c r="U101" i="12"/>
  <c r="T101" i="12"/>
  <c r="U51" i="12"/>
  <c r="T51" i="12"/>
  <c r="U47" i="12"/>
  <c r="T47" i="12"/>
  <c r="U84" i="12"/>
  <c r="T84" i="12"/>
  <c r="U100" i="12"/>
  <c r="T100" i="12"/>
  <c r="U74" i="12"/>
  <c r="T74" i="12"/>
  <c r="U37" i="12"/>
  <c r="T37" i="12"/>
  <c r="U29" i="12"/>
  <c r="T29" i="12"/>
  <c r="T8" i="12"/>
  <c r="U75" i="12"/>
  <c r="T75" i="12"/>
  <c r="U35" i="12"/>
  <c r="T35" i="12"/>
  <c r="U73" i="12"/>
  <c r="T73" i="12"/>
  <c r="U79" i="12"/>
  <c r="T79" i="12"/>
  <c r="U60" i="12"/>
  <c r="T60" i="12"/>
  <c r="U93" i="12"/>
  <c r="T93" i="12"/>
  <c r="U82" i="12"/>
  <c r="T82" i="12"/>
  <c r="U69" i="12"/>
  <c r="T69" i="12"/>
  <c r="U48" i="12"/>
  <c r="T48" i="12"/>
  <c r="U56" i="12"/>
  <c r="T56" i="12"/>
  <c r="U38" i="12"/>
  <c r="T38" i="12"/>
  <c r="U63" i="12"/>
  <c r="T63" i="12"/>
  <c r="U57" i="12"/>
  <c r="T57" i="12"/>
  <c r="U30" i="12"/>
  <c r="T30" i="12"/>
  <c r="U34" i="12"/>
  <c r="T34" i="12"/>
  <c r="U31" i="12"/>
  <c r="T31" i="12"/>
  <c r="U52" i="12"/>
  <c r="T52" i="12"/>
  <c r="U40" i="12"/>
  <c r="T40" i="12"/>
  <c r="U86" i="12"/>
  <c r="T86" i="12"/>
  <c r="U95" i="12"/>
  <c r="T95" i="12"/>
  <c r="U99" i="12"/>
  <c r="T99" i="12"/>
  <c r="U103" i="12"/>
  <c r="T103" i="12"/>
  <c r="U66" i="12"/>
  <c r="T66" i="12"/>
  <c r="U36" i="12"/>
  <c r="T36" i="12"/>
  <c r="U91" i="12"/>
  <c r="T91" i="12"/>
  <c r="U71" i="12"/>
  <c r="T71" i="12"/>
  <c r="U104" i="12"/>
  <c r="T104" i="12"/>
  <c r="U42" i="12"/>
  <c r="T42" i="12"/>
  <c r="U78" i="12"/>
  <c r="T78" i="12"/>
  <c r="U77" i="12"/>
  <c r="T77" i="12"/>
  <c r="U88" i="12"/>
  <c r="T88" i="12"/>
  <c r="U59" i="12"/>
  <c r="T59" i="12"/>
  <c r="T24" i="12"/>
  <c r="U20" i="12"/>
  <c r="T20" i="12"/>
  <c r="T4" i="12"/>
  <c r="U13" i="12"/>
  <c r="T13" i="12"/>
  <c r="T17" i="12"/>
  <c r="U3" i="12"/>
  <c r="T3" i="12"/>
  <c r="U24" i="12"/>
  <c r="U4" i="12"/>
  <c r="U21" i="12"/>
  <c r="U16" i="12"/>
  <c r="U6" i="12"/>
  <c r="U8" i="12"/>
  <c r="U22" i="12"/>
  <c r="U23" i="12"/>
  <c r="R12" i="12"/>
  <c r="U12" i="12" s="1"/>
  <c r="R18" i="12"/>
  <c r="U18" i="12" s="1"/>
  <c r="R10" i="12"/>
  <c r="U10" i="12" s="1"/>
  <c r="R5" i="12"/>
  <c r="U5" i="12" s="1"/>
  <c r="X3" i="12"/>
  <c r="X4" i="12"/>
  <c r="X5" i="12"/>
  <c r="X6" i="12"/>
  <c r="X10" i="12" s="1"/>
  <c r="T5" i="12" l="1"/>
  <c r="T10" i="12"/>
  <c r="T18" i="12"/>
  <c r="T12" i="12"/>
  <c r="X8" i="12"/>
</calcChain>
</file>

<file path=xl/sharedStrings.xml><?xml version="1.0" encoding="utf-8"?>
<sst xmlns="http://schemas.openxmlformats.org/spreadsheetml/2006/main" count="2451" uniqueCount="103">
  <si>
    <t>Monday</t>
  </si>
  <si>
    <t>Sunday</t>
  </si>
  <si>
    <t>Saturday</t>
  </si>
  <si>
    <t>Friday</t>
  </si>
  <si>
    <t>Thursday</t>
  </si>
  <si>
    <t>Wednesday</t>
  </si>
  <si>
    <t>Tuesday</t>
  </si>
  <si>
    <t>Outside</t>
  </si>
  <si>
    <t>Ike</t>
  </si>
  <si>
    <t>Soccer</t>
  </si>
  <si>
    <t>CRCE</t>
  </si>
  <si>
    <t>Elliptical</t>
  </si>
  <si>
    <t>Arc</t>
  </si>
  <si>
    <t>Seconds</t>
  </si>
  <si>
    <t>Minutes</t>
  </si>
  <si>
    <t>Distance</t>
  </si>
  <si>
    <t>Calories</t>
  </si>
  <si>
    <t>Walk Seconds</t>
  </si>
  <si>
    <t>Walk Minutes</t>
  </si>
  <si>
    <t>MPH Kevin</t>
  </si>
  <si>
    <t>Average Pace Kevin</t>
  </si>
  <si>
    <t>Average Pace</t>
  </si>
  <si>
    <t>Walk Distance</t>
  </si>
  <si>
    <t>Walk Calories</t>
  </si>
  <si>
    <t>Run Seconds</t>
  </si>
  <si>
    <t>Run Minutes</t>
  </si>
  <si>
    <t>Run Distance</t>
  </si>
  <si>
    <t>Run Calories</t>
  </si>
  <si>
    <t>Day</t>
  </si>
  <si>
    <t>Month</t>
  </si>
  <si>
    <t>Location</t>
  </si>
  <si>
    <t>TOTAL</t>
  </si>
  <si>
    <t>Cooldown</t>
  </si>
  <si>
    <t>Run</t>
  </si>
  <si>
    <t>Time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</si>
  <si>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</si>
  <si>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</si>
  <si>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</si>
  <si>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</si>
  <si>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</si>
  <si>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</si>
  <si>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</si>
  <si>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</si>
  <si>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</si>
  <si>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</si>
  <si>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</si>
  <si>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Runs</t>
  </si>
  <si>
    <t>Pace</t>
  </si>
  <si>
    <t>MPH</t>
  </si>
  <si>
    <t>Year</t>
  </si>
  <si>
    <t>November</t>
  </si>
  <si>
    <t>December</t>
  </si>
  <si>
    <t>Days Off</t>
  </si>
  <si>
    <t>Days Run</t>
  </si>
  <si>
    <t>Total Distance</t>
  </si>
  <si>
    <t>Total Calories</t>
  </si>
  <si>
    <t>Run Pace</t>
  </si>
  <si>
    <t>Run Time</t>
  </si>
  <si>
    <t>Kevin Intensity Meter</t>
  </si>
  <si>
    <t xml:space="preserve"> </t>
  </si>
  <si>
    <t>ARC</t>
  </si>
  <si>
    <t>Track</t>
  </si>
  <si>
    <t>Treadmill</t>
  </si>
  <si>
    <t>Miles per Run</t>
  </si>
  <si>
    <t>Time Per Run</t>
  </si>
  <si>
    <t>Outside Road</t>
  </si>
  <si>
    <t>Other</t>
  </si>
  <si>
    <t>Day Number</t>
  </si>
  <si>
    <t>7:50, 7:58</t>
  </si>
  <si>
    <t>Weekday</t>
  </si>
  <si>
    <t>Field House</t>
  </si>
  <si>
    <t>Week</t>
  </si>
  <si>
    <t>7:30, 7:42</t>
  </si>
  <si>
    <t>Town</t>
  </si>
  <si>
    <t>School</t>
  </si>
  <si>
    <t>Home</t>
  </si>
  <si>
    <t>Miles Per Run</t>
  </si>
  <si>
    <t>Miles Per Day</t>
  </si>
  <si>
    <t>Streak</t>
  </si>
  <si>
    <t>Current</t>
  </si>
  <si>
    <t>Longest</t>
  </si>
  <si>
    <t>Start Time</t>
  </si>
  <si>
    <t>WN Track</t>
  </si>
  <si>
    <t>Last Day Ran</t>
  </si>
  <si>
    <t>Anyday</t>
  </si>
  <si>
    <t>Time per Run</t>
  </si>
  <si>
    <t>First Day Run</t>
  </si>
  <si>
    <t>Streak Weekday Helper Column</t>
  </si>
  <si>
    <t>Streak Day Helper Column</t>
  </si>
  <si>
    <t>Run Percentage</t>
  </si>
  <si>
    <t>Mile Percentage</t>
  </si>
  <si>
    <t>Day Percentage</t>
  </si>
  <si>
    <t>Go to Years</t>
  </si>
  <si>
    <t>Go to Locations</t>
  </si>
  <si>
    <t>Go to Cumulatives</t>
  </si>
  <si>
    <t>Go to Streaks</t>
  </si>
  <si>
    <t>Go to Months</t>
  </si>
  <si>
    <t>Go to Weeks</t>
  </si>
  <si>
    <t>Go to Weekdays</t>
  </si>
  <si>
    <t>Go to Raw Running Data</t>
  </si>
  <si>
    <t>Kevin's Running Data</t>
  </si>
  <si>
    <t>Countdown until the Half-Marathon:</t>
  </si>
  <si>
    <t>On April 27, I plan on running in the lllinois Half-Marathon.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</si>
</sst>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h:mm:ss;@"/>
    <numFmt numFmtId="165" formatCode="mm/dd/yy;@"/>
    <numFmt numFmtId="166" formatCode="#,##0.000"/>
    <numFmt numFmtId="167" formatCode="[h]:mm:ss;@"/>
    <numFmt numFmtId="168" formatCode="m:ss"/>
    <numFmt numFmtId="169" formatCode="[hh]:mm:ss"/>
    <numFmt numFmtId="170" formatCode="0.000"/>
    <numFmt numFmtId="171" formatCode="[$-409]h:mm\ AM/PM;@"/>
    <numFmt numFmtId="172" formatCode="0.0000"/>
    <numFmt numFmtId="173" formatCode="0.0%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2" borderId="0" xfId="0" applyFill="1"/>
    <xf numFmtId="45" fontId="0" fillId="2" borderId="0" xfId="0" applyNumberFormat="1" applyFill="1"/>
    <xf numFmtId="0" fontId="2" fillId="0" borderId="0" xfId="1"/>
    <xf numFmtId="20" fontId="0" fillId="0" borderId="0" xfId="0" applyNumberFormat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Fill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 applyFill="1"/>
    <xf numFmtId="18" fontId="0" fillId="0" borderId="0" xfId="0" applyNumberFormat="1"/>
    <xf numFmtId="20" fontId="0" fillId="0" borderId="0" xfId="0" applyNumberFormat="1" applyFill="1"/>
    <xf numFmtId="166" fontId="0" fillId="2" borderId="0" xfId="0" applyNumberFormat="1" applyFill="1"/>
    <xf numFmtId="166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2" fontId="0" fillId="2" borderId="0" xfId="0" applyNumberFormat="1" applyFill="1"/>
    <xf numFmtId="167" fontId="0" fillId="0" borderId="0" xfId="0" applyNumberFormat="1"/>
    <xf numFmtId="167" fontId="0" fillId="0" borderId="0" xfId="0" applyNumberFormat="1" applyFill="1"/>
    <xf numFmtId="167" fontId="0" fillId="2" borderId="0" xfId="0" applyNumberFormat="1" applyFill="1"/>
    <xf numFmtId="0" fontId="1" fillId="0" borderId="0" xfId="0" applyFont="1"/>
    <xf numFmtId="0" fontId="0" fillId="2" borderId="0" xfId="0" applyNumberFormat="1" applyFill="1"/>
    <xf numFmtId="0" fontId="1" fillId="0" borderId="0" xfId="0" applyNumberFormat="1" applyFont="1"/>
    <xf numFmtId="45" fontId="0" fillId="0" borderId="0" xfId="0" applyNumberFormat="1"/>
    <xf numFmtId="45" fontId="0" fillId="0" borderId="0" xfId="0" applyNumberFormat="1" applyFill="1"/>
    <xf numFmtId="168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14" fontId="0" fillId="0" borderId="0" xfId="0" applyNumberFormat="1"/>
    <xf numFmtId="0" fontId="3" fillId="0" borderId="0" xfId="0" applyFont="1"/>
    <xf numFmtId="2" fontId="0" fillId="0" borderId="0" xfId="0" applyNumberFormat="1" applyFill="1"/>
    <xf numFmtId="46" fontId="0" fillId="2" borderId="0" xfId="0" applyNumberFormat="1" applyFill="1"/>
    <xf numFmtId="1" fontId="1" fillId="0" borderId="0" xfId="0" applyNumberFormat="1" applyFont="1"/>
    <xf numFmtId="165" fontId="0" fillId="2" borderId="0" xfId="0" applyNumberFormat="1" applyFill="1"/>
    <xf numFmtId="20" fontId="3" fillId="0" borderId="0" xfId="0" applyNumberFormat="1" applyFont="1"/>
    <xf numFmtId="46" fontId="0" fillId="0" borderId="0" xfId="0" applyNumberFormat="1"/>
    <xf numFmtId="169" fontId="0" fillId="0" borderId="0" xfId="0" applyNumberFormat="1"/>
    <xf numFmtId="0" fontId="0" fillId="0" borderId="0" xfId="0" applyNumberFormat="1" applyFill="1" applyAlignment="1">
      <alignment horizontal="right"/>
    </xf>
    <xf numFmtId="0" fontId="3" fillId="0" borderId="0" xfId="0" applyFont="1" applyFill="1"/>
    <xf numFmtId="165" fontId="0" fillId="0" borderId="0" xfId="0" applyNumberFormat="1"/>
    <xf numFmtId="1" fontId="5" fillId="0" borderId="0" xfId="0" applyNumberFormat="1" applyFont="1"/>
    <xf numFmtId="2" fontId="4" fillId="0" borderId="0" xfId="0" applyNumberFormat="1" applyFont="1"/>
    <xf numFmtId="170" fontId="0" fillId="2" borderId="0" xfId="0" applyNumberFormat="1" applyFill="1"/>
    <xf numFmtId="170" fontId="0" fillId="0" borderId="0" xfId="0" applyNumberFormat="1"/>
    <xf numFmtId="0" fontId="0" fillId="5" borderId="0" xfId="0" applyFill="1"/>
    <xf numFmtId="2" fontId="0" fillId="5" borderId="0" xfId="0" applyNumberFormat="1" applyFill="1"/>
    <xf numFmtId="21" fontId="0" fillId="2" borderId="0" xfId="0" applyNumberFormat="1" applyFill="1"/>
    <xf numFmtId="171" fontId="1" fillId="3" borderId="0" xfId="0" applyNumberFormat="1" applyFont="1" applyFill="1" applyAlignment="1">
      <alignment horizontal="center"/>
    </xf>
    <xf numFmtId="171" fontId="0" fillId="0" borderId="0" xfId="0" applyNumberFormat="1"/>
    <xf numFmtId="172" fontId="0" fillId="0" borderId="0" xfId="0" applyNumberFormat="1"/>
    <xf numFmtId="1" fontId="0" fillId="2" borderId="0" xfId="0" applyNumberFormat="1" applyFill="1"/>
    <xf numFmtId="0" fontId="0" fillId="6" borderId="0" xfId="0" applyFill="1"/>
    <xf numFmtId="2" fontId="0" fillId="6" borderId="0" xfId="0" applyNumberFormat="1" applyFill="1"/>
    <xf numFmtId="0" fontId="1" fillId="3" borderId="0" xfId="0" applyFont="1" applyFill="1" applyAlignment="1">
      <alignment horizontal="center"/>
    </xf>
    <xf numFmtId="1" fontId="0" fillId="0" borderId="0" xfId="0" applyNumberFormat="1" applyFill="1" applyAlignment="1"/>
    <xf numFmtId="1" fontId="0" fillId="0" borderId="0" xfId="0" applyNumberFormat="1" applyAlignment="1"/>
    <xf numFmtId="1" fontId="1" fillId="0" borderId="0" xfId="0" applyNumberFormat="1" applyFont="1" applyAlignment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4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0" fontId="0" fillId="2" borderId="0" xfId="2" applyNumberFormat="1" applyFont="1" applyFill="1"/>
    <xf numFmtId="0" fontId="0" fillId="0" borderId="0" xfId="2" applyNumberFormat="1" applyFont="1" applyFill="1"/>
    <xf numFmtId="0" fontId="0" fillId="0" borderId="0" xfId="2" applyNumberFormat="1" applyFont="1"/>
    <xf numFmtId="173" fontId="0" fillId="2" borderId="0" xfId="2" applyNumberFormat="1" applyFont="1" applyFill="1"/>
    <xf numFmtId="22" fontId="0" fillId="0" borderId="0" xfId="0" applyNumberFormat="1"/>
    <xf numFmtId="0" fontId="8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89">
    <dxf>
      <fill>
        <patternFill>
          <bgColor theme="4" tint="0.39994506668294322"/>
        </patternFill>
      </fill>
    </dxf>
    <dxf>
      <font>
        <b val="0"/>
        <i val="0"/>
      </font>
      <fill>
        <patternFill>
          <fgColor auto="1"/>
          <bgColor theme="4" tint="0.39994506668294322"/>
        </patternFill>
      </fill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Weekdays!$F$2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Weekdays!$A$3:$A$9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Weekdays!$F$3:$F$9</c:f>
              <c:numCache>
                <c:formatCode>0.00</c:formatCode>
                <c:ptCount val="7"/>
                <c:pt idx="0">
                  <c:v>120.31</c:v>
                </c:pt>
                <c:pt idx="1">
                  <c:v>159.30000000000004</c:v>
                </c:pt>
                <c:pt idx="2">
                  <c:v>148.13000000000008</c:v>
                </c:pt>
                <c:pt idx="3">
                  <c:v>170.43999999999997</c:v>
                </c:pt>
                <c:pt idx="4">
                  <c:v>192.78000000000003</c:v>
                </c:pt>
                <c:pt idx="5">
                  <c:v>158.47000000000003</c:v>
                </c:pt>
                <c:pt idx="6">
                  <c:v>215.70999999999992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1-BB41-BCE1-640C0714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Months!$G$2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Months!$A$3:$A$16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</c:strCache>
            </c:strRef>
          </c:cat>
          <c:val>
            <c:numRef>
              <c:f>Months!$G$3:$G$16</c:f>
              <c:numCache>
                <c:formatCode>0.00</c:formatCode>
                <c:ptCount val="14"/>
                <c:pt idx="0">
                  <c:v>4.51</c:v>
                </c:pt>
                <c:pt idx="1">
                  <c:v>101.10000000000001</c:v>
                </c:pt>
                <c:pt idx="2">
                  <c:v>95.129999999999981</c:v>
                </c:pt>
                <c:pt idx="3">
                  <c:v>107.51</c:v>
                </c:pt>
                <c:pt idx="4">
                  <c:v>35.06</c:v>
                </c:pt>
                <c:pt idx="5">
                  <c:v>54.21</c:v>
                </c:pt>
                <c:pt idx="6">
                  <c:v>73.52000000000001</c:v>
                </c:pt>
                <c:pt idx="7">
                  <c:v>69.61999999999999</c:v>
                </c:pt>
                <c:pt idx="8">
                  <c:v>99.739999999999981</c:v>
                </c:pt>
                <c:pt idx="9">
                  <c:v>112.00000000000001</c:v>
                </c:pt>
                <c:pt idx="10">
                  <c:v>124.59</c:v>
                </c:pt>
                <c:pt idx="11">
                  <c:v>123.08</c:v>
                </c:pt>
                <c:pt idx="12">
                  <c:v>101.63</c:v>
                </c:pt>
                <c:pt idx="13">
                  <c:v>63.439999999999991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1-4341-B8F2-D5D6F35D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13</xdr:row>
      <xdr:rowOff>139700</xdr:rowOff>
    </xdr:from>
    <xdr:to>
      <xdr:col>13</xdr:col>
      <xdr:colOff>495300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00934-A415-B94E-BD4F-4B8B4A11C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26</xdr:row>
      <xdr:rowOff>63500</xdr:rowOff>
    </xdr:from>
    <xdr:to>
      <xdr:col>11</xdr:col>
      <xdr:colOff>787400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5C15-47C4-DB4B-9D6C-6E2C7310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4135-9BD4-EA4C-80BC-B8E49CF6F7F7}">
  <dimension ref="B1:J23"/>
  <sheetViews>
    <sheetView workbookViewId="0">
      <selection activeCell="A11" sqref="A11:A14"/>
    </sheetView>
  </sheetViews>
  <sheetFormatPr baseColWidth="10" defaultRowHeight="16"/>
  <cols>
    <col min="3" max="4" width="10.83203125" customWidth="1"/>
  </cols>
  <sheetData>
    <row r="1" spans="2:10" ht="31">
      <c r="B1" s="71" t="s">
        <v>100</v>
      </c>
    </row>
    <row r="2" spans="2:10">
      <c r="D2" s="32"/>
      <c r="E2" s="32"/>
      <c r="F2" s="32"/>
    </row>
    <row r="3" spans="2:10">
      <c r="B3" t="str">
        <f ca="1">CONCATENATE("Hello! Today is ",TEXT(TODAY(), "mmmm dd, yyyy"),".")</f>
        <v>Hello! Today is February 26, 2019.</v>
      </c>
      <c r="D3" s="32"/>
      <c r="E3" s="32"/>
      <c r="F3" s="32"/>
    </row>
    <row r="4" spans="2:10">
      <c r="D4" s="32"/>
      <c r="E4" s="32"/>
      <c r="F4" s="32"/>
    </row>
    <row r="5" spans="2:10">
      <c r="B5" t="str">
        <f ca="1">CONCATENATE("This month, I have run ",OFFSET(Months!A1,MATCH(YEAR(TODAY()),Months!$B:$B,0),6), " miles.")</f>
        <v>This month, I have run 63.44 miles.</v>
      </c>
      <c r="D5" s="7"/>
      <c r="E5" s="7"/>
      <c r="F5" s="32"/>
    </row>
    <row r="6" spans="2:10">
      <c r="D6" s="7"/>
      <c r="E6" s="7"/>
      <c r="F6" s="32"/>
    </row>
    <row r="7" spans="2:10">
      <c r="B7" t="str">
        <f ca="1">CONCATENATE("In ",YEAR(TODAY()), ", I have run ",VLOOKUP(YEAR(TODAY()),Years!$A$3:$F$5,6,FALSE)," miles so far.")</f>
        <v>In 2019, I have run 165.07 miles so far.</v>
      </c>
      <c r="D7" s="7"/>
      <c r="E7" s="7"/>
      <c r="F7" s="32"/>
    </row>
    <row r="8" spans="2:10">
      <c r="D8" s="32"/>
      <c r="E8" s="32"/>
      <c r="F8" s="32"/>
    </row>
    <row r="9" spans="2:10">
      <c r="B9" t="s">
        <v>102</v>
      </c>
      <c r="D9" s="32"/>
      <c r="E9" s="32"/>
      <c r="F9" s="32"/>
    </row>
    <row r="10" spans="2:10">
      <c r="D10" s="32"/>
      <c r="E10" s="32"/>
      <c r="F10" s="32"/>
    </row>
    <row r="11" spans="2:10">
      <c r="B11" t="s">
        <v>101</v>
      </c>
      <c r="E11" s="32"/>
      <c r="F11" s="32"/>
    </row>
    <row r="12" spans="2:10">
      <c r="E12" s="32"/>
      <c r="F12" s="32"/>
    </row>
    <row r="13" spans="2:10">
      <c r="B13" s="7" t="str">
        <f ca="1">CONCATENATE(ROUNDDOWN(DATE(2019,4,27)+TIME(7,0,0)-NOW(),0)," days, ",HOUR(DATE(2019,4,27)+TIME(7,0,0)-NOW())," hours, ",MINUTE(DATE(2019,4,27)+TIME(7,0,0)-NOW())," minutes, and ",SECOND(DATE(2019,4,27)+TIME(7,0,0)-NOW())," seconds.")</f>
        <v>59 days, 22 hours, 20 minutes, and 10 seconds.</v>
      </c>
      <c r="E13" s="32"/>
      <c r="F13" s="32"/>
    </row>
    <row r="14" spans="2:10">
      <c r="F14" s="32"/>
    </row>
    <row r="15" spans="2:10">
      <c r="F15" s="32"/>
    </row>
    <row r="16" spans="2:10">
      <c r="J16" s="4" t="s">
        <v>99</v>
      </c>
    </row>
    <row r="17" spans="2:10">
      <c r="B17" s="70"/>
      <c r="J17" s="4" t="s">
        <v>98</v>
      </c>
    </row>
    <row r="18" spans="2:10">
      <c r="J18" s="4" t="s">
        <v>97</v>
      </c>
    </row>
    <row r="19" spans="2:10">
      <c r="J19" s="4" t="s">
        <v>96</v>
      </c>
    </row>
    <row r="20" spans="2:10">
      <c r="J20" s="4" t="s">
        <v>92</v>
      </c>
    </row>
    <row r="21" spans="2:10">
      <c r="J21" s="4" t="s">
        <v>93</v>
      </c>
    </row>
    <row r="22" spans="2:10">
      <c r="J22" s="4" t="s">
        <v>94</v>
      </c>
    </row>
    <row r="23" spans="2:10">
      <c r="J23" s="4" t="s">
        <v>95</v>
      </c>
    </row>
  </sheetData>
  <hyperlinks>
    <hyperlink ref="J23" location="Streaks!A1" tooltip="Go to Streaks" display="Go to Streaks" xr:uid="{5043A179-C655-4847-8432-45ED6C73CD65}"/>
    <hyperlink ref="J22" location="Cumulatives!A1" tooltip="Go to Cumulatives" display="Go to Cumulatives" xr:uid="{74283A5A-F250-9642-9B65-4AB96016C6C5}"/>
    <hyperlink ref="J21" location="Locations!A1" tooltip="Go to Locations" display="Go to Locations" xr:uid="{19337ADB-E482-BC44-8042-9E9B54164D4B}"/>
    <hyperlink ref="J20" location="Years!A1" tooltip="Go to Years" display="Go to Years" xr:uid="{8310BC26-1159-0F4D-A170-87A427CFAAD6}"/>
    <hyperlink ref="J19" location="Months!A1" tooltip="Go to Months" display="Go to Months" xr:uid="{9AB73531-5F7F-A646-950E-28D6329BD51F}"/>
    <hyperlink ref="J18" location="Weeks!A1" tooltip="Go to Weeks" display="Go to Weeks" xr:uid="{24073137-97B9-A342-8412-963CA358F128}"/>
    <hyperlink ref="J17" location="Weekdays!A1" tooltip="Go to Weekdays" display="Go to Weekdays" xr:uid="{53B57FE2-A8C9-B943-A2DF-5F64098E12BA}"/>
    <hyperlink ref="J16" location="Running!A1" tooltip="Go to Raw Running Data" display="Go to Raw Running Data" xr:uid="{DF455734-DDF2-6A4A-B2D7-E57A9FFB23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BA65-5882-FA40-8EED-1134C29A3872}">
  <sheetPr codeName="Sheet5"/>
  <dimension ref="A1:AB703"/>
  <sheetViews>
    <sheetView tabSelected="1" zoomScaleNormal="100" workbookViewId="0">
      <pane xSplit="5" ySplit="2" topLeftCell="M377" activePane="bottomRight" state="frozen"/>
      <selection pane="topRight" activeCell="F1" sqref="F1"/>
      <selection pane="bottomLeft" activeCell="A3" sqref="A3"/>
      <selection pane="bottomRight" activeCell="M388" sqref="M388"/>
    </sheetView>
  </sheetViews>
  <sheetFormatPr baseColWidth="10" defaultRowHeight="16"/>
  <cols>
    <col min="2" max="4" width="10.83203125" style="2"/>
    <col min="5" max="5" width="2.83203125" style="37" customWidth="1"/>
    <col min="6" max="6" width="10.83203125" style="1"/>
    <col min="7" max="7" width="10.83203125" style="19"/>
    <col min="8" max="8" width="10.83203125" customWidth="1"/>
    <col min="9" max="9" width="10.83203125" style="2" customWidth="1"/>
    <col min="10" max="10" width="10.83203125" style="14" customWidth="1"/>
    <col min="13" max="13" width="10.83203125" customWidth="1"/>
    <col min="15" max="15" width="10.83203125" customWidth="1"/>
    <col min="16" max="16" width="10.83203125" style="2" customWidth="1"/>
    <col min="17" max="17" width="10.83203125" style="14" customWidth="1"/>
    <col min="20" max="24" width="10.83203125" style="2"/>
    <col min="25" max="25" width="10.83203125" style="52" customWidth="1"/>
    <col min="27" max="27" width="10.83203125" style="11" customWidth="1"/>
    <col min="30" max="30" width="13" customWidth="1"/>
  </cols>
  <sheetData>
    <row r="1" spans="1:28">
      <c r="F1" s="73" t="s">
        <v>33</v>
      </c>
      <c r="G1" s="73"/>
      <c r="H1" s="73"/>
      <c r="I1" s="73"/>
      <c r="J1" s="73"/>
      <c r="K1" s="73"/>
      <c r="L1" s="73"/>
      <c r="M1" s="72" t="s">
        <v>32</v>
      </c>
      <c r="N1" s="72"/>
      <c r="O1" s="72"/>
      <c r="P1" s="72"/>
      <c r="Q1" s="72"/>
      <c r="R1" s="72"/>
      <c r="S1" s="72"/>
      <c r="T1" s="73" t="s">
        <v>31</v>
      </c>
      <c r="U1" s="73"/>
      <c r="V1" s="73"/>
      <c r="W1" s="73"/>
      <c r="X1" s="65"/>
      <c r="Y1" s="51"/>
    </row>
    <row r="2" spans="1:28">
      <c r="A2" t="s">
        <v>30</v>
      </c>
      <c r="B2" s="2" t="s">
        <v>28</v>
      </c>
      <c r="C2" s="2" t="s">
        <v>29</v>
      </c>
      <c r="D2" s="2" t="s">
        <v>28</v>
      </c>
      <c r="E2" s="37" t="s">
        <v>35</v>
      </c>
      <c r="F2" s="1" t="s">
        <v>27</v>
      </c>
      <c r="G2" s="19" t="s">
        <v>26</v>
      </c>
      <c r="H2" t="s">
        <v>21</v>
      </c>
      <c r="I2" s="2" t="s">
        <v>20</v>
      </c>
      <c r="J2" s="14" t="s">
        <v>19</v>
      </c>
      <c r="K2" t="s">
        <v>25</v>
      </c>
      <c r="L2" t="s">
        <v>24</v>
      </c>
      <c r="M2" t="s">
        <v>23</v>
      </c>
      <c r="N2" t="s">
        <v>22</v>
      </c>
      <c r="O2" t="s">
        <v>21</v>
      </c>
      <c r="P2" s="2" t="s">
        <v>20</v>
      </c>
      <c r="Q2" s="14" t="s">
        <v>19</v>
      </c>
      <c r="R2" t="s">
        <v>18</v>
      </c>
      <c r="S2" t="s">
        <v>17</v>
      </c>
      <c r="T2" s="2" t="s">
        <v>16</v>
      </c>
      <c r="U2" s="2" t="s">
        <v>15</v>
      </c>
      <c r="V2" s="2" t="s">
        <v>14</v>
      </c>
      <c r="W2" s="2" t="s">
        <v>13</v>
      </c>
      <c r="X2" s="2" t="s">
        <v>34</v>
      </c>
      <c r="Y2" s="52" t="s">
        <v>81</v>
      </c>
    </row>
    <row r="3" spans="1:28">
      <c r="A3" t="s">
        <v>10</v>
      </c>
      <c r="B3" s="2" t="s">
        <v>5</v>
      </c>
      <c r="C3" s="2">
        <v>1</v>
      </c>
      <c r="D3" s="2">
        <v>31</v>
      </c>
      <c r="E3" s="37">
        <v>43131</v>
      </c>
      <c r="F3" s="1">
        <v>595</v>
      </c>
      <c r="G3" s="19">
        <v>4.51</v>
      </c>
      <c r="H3" s="5">
        <v>0.39305555555555555</v>
      </c>
      <c r="I3" s="3">
        <f>IFERROR(TIME(,,ROUNDUP(($K3*60+$L3)/$G3,0)),"")</f>
        <v>6.5740740740740733E-3</v>
      </c>
      <c r="J3" s="14">
        <f>IF(ROUNDDOWN(IFERROR($G3*60*60/($K3*60+L3), 0),3)=0,"",ROUNDDOWN(IFERROR($G3*60*60/($K3*60+$L3), 0),3))</f>
        <v>6.3440000000000003</v>
      </c>
      <c r="K3">
        <v>42</v>
      </c>
      <c r="L3">
        <v>39</v>
      </c>
      <c r="M3">
        <v>0</v>
      </c>
      <c r="N3">
        <v>0</v>
      </c>
      <c r="O3">
        <v>0</v>
      </c>
      <c r="P3" s="3" t="str">
        <f>IFERROR(TIME(,,ROUNDUP(($R3*60+$S3)/$N3,0)),"")</f>
        <v/>
      </c>
      <c r="Q3" s="14" t="str">
        <f>IF(ROUNDDOWN(IFERROR($N3*60*60/($R3*60+$S3), 0),3)=0,"",ROUNDDOWN(IFERROR($N3*60*60/($R3*60+$S3), 0),3))</f>
        <v/>
      </c>
      <c r="R3">
        <v>0</v>
      </c>
      <c r="S3">
        <v>0</v>
      </c>
      <c r="T3" s="2">
        <f>$F3+$M3</f>
        <v>595</v>
      </c>
      <c r="U3" s="20">
        <f>$G3+$N3</f>
        <v>4.51</v>
      </c>
      <c r="V3" s="2">
        <f>$K3+$R3+INT(($L3+$S3)/60)</f>
        <v>42</v>
      </c>
      <c r="W3" s="2">
        <f>MOD(($L3+$S3),60)</f>
        <v>39</v>
      </c>
      <c r="X3" s="9">
        <f>TIME(,$V3,$W3)</f>
        <v>2.9618055555555554E-2</v>
      </c>
    </row>
    <row r="4" spans="1:28">
      <c r="A4" t="s">
        <v>12</v>
      </c>
      <c r="B4" s="2" t="s">
        <v>4</v>
      </c>
      <c r="C4" s="2">
        <v>2</v>
      </c>
      <c r="D4" s="2">
        <v>1</v>
      </c>
      <c r="E4" s="37">
        <v>43132</v>
      </c>
      <c r="F4" s="1">
        <v>676</v>
      </c>
      <c r="G4" s="19">
        <v>5.17</v>
      </c>
      <c r="H4" s="5">
        <v>0.37777777777777777</v>
      </c>
      <c r="I4" s="3">
        <f t="shared" ref="I4:I67" si="0">IFERROR(TIME(,,ROUNDUP(($K4*60+$L4)/$G4,0)),"")</f>
        <v>6.3078703703703708E-3</v>
      </c>
      <c r="J4" s="14">
        <f t="shared" ref="J4:J67" si="1">IF(ROUNDDOWN(IFERROR($G4*60*60/($K4*60+L4), 0),3)=0,"",ROUNDDOWN(IFERROR($G4*60*60/($K4*60+$L4), 0),3))</f>
        <v>6.6139999999999999</v>
      </c>
      <c r="K4">
        <v>46</v>
      </c>
      <c r="L4">
        <v>54</v>
      </c>
      <c r="M4">
        <v>0</v>
      </c>
      <c r="N4">
        <v>0</v>
      </c>
      <c r="O4">
        <v>0</v>
      </c>
      <c r="P4" s="3" t="str">
        <f t="shared" ref="P4:P67" si="2">IFERROR(TIME(,,ROUNDUP(($R4*60+$S4)/$N4,0)),"")</f>
        <v/>
      </c>
      <c r="Q4" s="14" t="str">
        <f t="shared" ref="Q4:Q67" si="3">IF(ROUNDDOWN(IFERROR($N4*60*60/($R4*60+$S4), 0),3)=0,"",ROUNDDOWN(IFERROR($N4*60*60/($R4*60+$S4), 0),3))</f>
        <v/>
      </c>
      <c r="R4">
        <v>0</v>
      </c>
      <c r="S4">
        <v>0</v>
      </c>
      <c r="T4" s="2">
        <f t="shared" ref="T4:T67" si="4">$F4+$M4</f>
        <v>676</v>
      </c>
      <c r="U4" s="20">
        <f t="shared" ref="U4:U67" si="5">$G4+$N4</f>
        <v>5.17</v>
      </c>
      <c r="V4" s="2">
        <f t="shared" ref="V4:V67" si="6">$K4+$R4+INT(($L4+$S4)/60)</f>
        <v>46</v>
      </c>
      <c r="W4" s="2">
        <f t="shared" ref="W4:W67" si="7">MOD(($L4+$S4),60)</f>
        <v>54</v>
      </c>
      <c r="X4" s="9">
        <f t="shared" ref="X4:X67" si="8">TIME(,$V4,$W4)</f>
        <v>3.2569444444444443E-2</v>
      </c>
      <c r="Y4" s="52">
        <v>0.86805555555555547</v>
      </c>
    </row>
    <row r="5" spans="1:28">
      <c r="A5" t="s">
        <v>8</v>
      </c>
      <c r="B5" s="2" t="s">
        <v>3</v>
      </c>
      <c r="C5" s="2">
        <v>2</v>
      </c>
      <c r="D5" s="2">
        <v>2</v>
      </c>
      <c r="E5" s="37">
        <v>43133</v>
      </c>
      <c r="F5" s="1">
        <v>368</v>
      </c>
      <c r="G5" s="19">
        <v>3.03</v>
      </c>
      <c r="H5" s="5">
        <v>0.41111111111111115</v>
      </c>
      <c r="I5" s="3">
        <f t="shared" si="0"/>
        <v>6.8865740740740736E-3</v>
      </c>
      <c r="J5" s="14">
        <f t="shared" si="1"/>
        <v>6.06</v>
      </c>
      <c r="K5">
        <v>30</v>
      </c>
      <c r="L5">
        <v>0</v>
      </c>
      <c r="M5">
        <v>42</v>
      </c>
      <c r="N5">
        <v>0.34</v>
      </c>
      <c r="O5" s="5">
        <v>0.61111111111111105</v>
      </c>
      <c r="P5" s="3">
        <f t="shared" si="2"/>
        <v>1.0219907407407408E-2</v>
      </c>
      <c r="Q5" s="14">
        <f t="shared" si="3"/>
        <v>4.08</v>
      </c>
      <c r="R5">
        <v>5</v>
      </c>
      <c r="S5">
        <v>0</v>
      </c>
      <c r="T5" s="2">
        <f t="shared" si="4"/>
        <v>410</v>
      </c>
      <c r="U5" s="20">
        <f t="shared" si="5"/>
        <v>3.3699999999999997</v>
      </c>
      <c r="V5" s="2">
        <f t="shared" si="6"/>
        <v>35</v>
      </c>
      <c r="W5" s="2">
        <f t="shared" si="7"/>
        <v>0</v>
      </c>
      <c r="X5" s="9">
        <f t="shared" si="8"/>
        <v>2.4305555555555556E-2</v>
      </c>
      <c r="AB5" s="12"/>
    </row>
    <row r="6" spans="1:28">
      <c r="A6" t="s">
        <v>8</v>
      </c>
      <c r="B6" s="2" t="s">
        <v>2</v>
      </c>
      <c r="C6" s="2">
        <v>2</v>
      </c>
      <c r="D6" s="2">
        <v>3</v>
      </c>
      <c r="E6" s="37">
        <v>43134</v>
      </c>
      <c r="F6" s="1">
        <v>681</v>
      </c>
      <c r="G6" s="19">
        <v>5.68</v>
      </c>
      <c r="H6" s="5">
        <v>0.3659722222222222</v>
      </c>
      <c r="I6" s="3">
        <f t="shared" si="0"/>
        <v>6.122685185185185E-3</v>
      </c>
      <c r="J6" s="14">
        <f t="shared" si="1"/>
        <v>6.8159999999999998</v>
      </c>
      <c r="K6">
        <v>50</v>
      </c>
      <c r="L6">
        <v>0</v>
      </c>
      <c r="M6">
        <v>24</v>
      </c>
      <c r="N6">
        <v>0.33</v>
      </c>
      <c r="O6" s="5">
        <v>0.62569444444444444</v>
      </c>
      <c r="P6" s="3">
        <f t="shared" si="2"/>
        <v>1.0532407407407407E-2</v>
      </c>
      <c r="Q6" s="14">
        <f t="shared" si="3"/>
        <v>3.96</v>
      </c>
      <c r="R6">
        <v>5</v>
      </c>
      <c r="S6">
        <v>0</v>
      </c>
      <c r="T6" s="2">
        <f t="shared" si="4"/>
        <v>705</v>
      </c>
      <c r="U6" s="20">
        <f t="shared" si="5"/>
        <v>6.01</v>
      </c>
      <c r="V6" s="2">
        <f t="shared" si="6"/>
        <v>55</v>
      </c>
      <c r="W6" s="2">
        <f t="shared" si="7"/>
        <v>0</v>
      </c>
      <c r="X6" s="9">
        <f t="shared" si="8"/>
        <v>3.8194444444444441E-2</v>
      </c>
    </row>
    <row r="7" spans="1:28">
      <c r="B7" s="2" t="s">
        <v>1</v>
      </c>
      <c r="C7" s="2">
        <v>2</v>
      </c>
      <c r="D7" s="2">
        <v>4</v>
      </c>
      <c r="E7" s="37">
        <v>43135</v>
      </c>
      <c r="F7" s="1">
        <v>0</v>
      </c>
      <c r="G7" s="1">
        <v>0</v>
      </c>
      <c r="H7">
        <v>0</v>
      </c>
      <c r="I7" s="3" t="str">
        <f t="shared" si="0"/>
        <v/>
      </c>
      <c r="J7" s="14" t="str">
        <f t="shared" si="1"/>
        <v/>
      </c>
      <c r="K7">
        <v>0</v>
      </c>
      <c r="L7">
        <v>0</v>
      </c>
      <c r="M7">
        <v>0</v>
      </c>
      <c r="N7">
        <v>0</v>
      </c>
      <c r="O7">
        <v>0</v>
      </c>
      <c r="P7" s="3" t="str">
        <f t="shared" si="2"/>
        <v/>
      </c>
      <c r="Q7" s="14" t="str">
        <f t="shared" si="3"/>
        <v/>
      </c>
      <c r="R7">
        <v>0</v>
      </c>
      <c r="S7">
        <v>0</v>
      </c>
      <c r="T7" s="2">
        <f t="shared" si="4"/>
        <v>0</v>
      </c>
      <c r="U7" s="20">
        <f t="shared" si="5"/>
        <v>0</v>
      </c>
      <c r="V7" s="2">
        <f t="shared" si="6"/>
        <v>0</v>
      </c>
      <c r="W7" s="2">
        <f t="shared" si="7"/>
        <v>0</v>
      </c>
      <c r="X7" s="9">
        <f t="shared" si="8"/>
        <v>0</v>
      </c>
    </row>
    <row r="8" spans="1:28">
      <c r="A8" t="s">
        <v>8</v>
      </c>
      <c r="B8" s="2" t="s">
        <v>0</v>
      </c>
      <c r="C8" s="2">
        <v>2</v>
      </c>
      <c r="D8" s="2">
        <v>5</v>
      </c>
      <c r="E8" s="37">
        <v>43136</v>
      </c>
      <c r="F8" s="1">
        <v>405</v>
      </c>
      <c r="G8" s="19">
        <v>3.37</v>
      </c>
      <c r="H8" s="5">
        <v>0.36944444444444446</v>
      </c>
      <c r="I8" s="3">
        <f t="shared" si="0"/>
        <v>6.1921296296296299E-3</v>
      </c>
      <c r="J8" s="14">
        <f t="shared" si="1"/>
        <v>6.74</v>
      </c>
      <c r="K8">
        <v>30</v>
      </c>
      <c r="L8">
        <v>0</v>
      </c>
      <c r="M8">
        <v>25</v>
      </c>
      <c r="N8">
        <v>0.33</v>
      </c>
      <c r="O8" s="5">
        <v>0.62777777777777777</v>
      </c>
      <c r="P8" s="3">
        <f t="shared" si="2"/>
        <v>1.0532407407407407E-2</v>
      </c>
      <c r="Q8" s="14">
        <f t="shared" si="3"/>
        <v>3.96</v>
      </c>
      <c r="R8">
        <v>5</v>
      </c>
      <c r="S8">
        <v>0</v>
      </c>
      <c r="T8" s="2">
        <f t="shared" si="4"/>
        <v>430</v>
      </c>
      <c r="U8" s="20">
        <f t="shared" si="5"/>
        <v>3.7</v>
      </c>
      <c r="V8" s="2">
        <f t="shared" si="6"/>
        <v>35</v>
      </c>
      <c r="W8" s="2">
        <f t="shared" si="7"/>
        <v>0</v>
      </c>
      <c r="X8" s="9">
        <f t="shared" si="8"/>
        <v>2.4305555555555556E-2</v>
      </c>
    </row>
    <row r="9" spans="1:28">
      <c r="A9" t="s">
        <v>8</v>
      </c>
      <c r="B9" s="2" t="s">
        <v>6</v>
      </c>
      <c r="C9" s="2">
        <v>2</v>
      </c>
      <c r="D9" s="2">
        <v>6</v>
      </c>
      <c r="E9" s="37">
        <v>43137</v>
      </c>
      <c r="F9" s="1">
        <v>770</v>
      </c>
      <c r="G9" s="19">
        <v>6.43</v>
      </c>
      <c r="H9" s="5">
        <v>0.34930555555555554</v>
      </c>
      <c r="I9" s="3">
        <f t="shared" si="0"/>
        <v>5.8333333333333336E-3</v>
      </c>
      <c r="J9" s="14">
        <f t="shared" si="1"/>
        <v>7.1440000000000001</v>
      </c>
      <c r="K9">
        <v>54</v>
      </c>
      <c r="L9">
        <v>0</v>
      </c>
      <c r="M9">
        <v>24</v>
      </c>
      <c r="N9">
        <v>0.33</v>
      </c>
      <c r="O9" s="5">
        <v>0.62361111111111112</v>
      </c>
      <c r="P9" s="3">
        <f t="shared" si="2"/>
        <v>1.0532407407407407E-2</v>
      </c>
      <c r="Q9" s="14">
        <f t="shared" si="3"/>
        <v>3.96</v>
      </c>
      <c r="R9">
        <v>5</v>
      </c>
      <c r="S9">
        <v>0</v>
      </c>
      <c r="T9" s="2">
        <f t="shared" si="4"/>
        <v>794</v>
      </c>
      <c r="U9" s="20">
        <f t="shared" si="5"/>
        <v>6.76</v>
      </c>
      <c r="V9" s="2">
        <f t="shared" si="6"/>
        <v>59</v>
      </c>
      <c r="W9" s="2">
        <f t="shared" si="7"/>
        <v>0</v>
      </c>
      <c r="X9" s="9">
        <f t="shared" si="8"/>
        <v>4.0972222222222222E-2</v>
      </c>
    </row>
    <row r="10" spans="1:28">
      <c r="A10" t="s">
        <v>11</v>
      </c>
      <c r="B10" s="2" t="s">
        <v>5</v>
      </c>
      <c r="C10" s="2">
        <v>2</v>
      </c>
      <c r="D10" s="2">
        <v>7</v>
      </c>
      <c r="E10" s="37">
        <v>43138</v>
      </c>
      <c r="F10" s="1">
        <v>206</v>
      </c>
      <c r="G10" s="19">
        <v>1.54</v>
      </c>
      <c r="H10" s="5">
        <v>0.68194444444444446</v>
      </c>
      <c r="I10" s="3">
        <f>IFERROR(TIME(,,ROUNDUP(($K10*60+$L10)/$G10,0)),"")</f>
        <v>1.1388888888888888E-2</v>
      </c>
      <c r="J10" s="14">
        <f t="shared" si="1"/>
        <v>3.6589999999999998</v>
      </c>
      <c r="K10">
        <v>25</v>
      </c>
      <c r="L10">
        <v>15</v>
      </c>
      <c r="M10">
        <v>0</v>
      </c>
      <c r="N10">
        <v>0</v>
      </c>
      <c r="O10">
        <v>0</v>
      </c>
      <c r="P10" s="3" t="str">
        <f t="shared" si="2"/>
        <v/>
      </c>
      <c r="Q10" s="14" t="str">
        <f t="shared" si="3"/>
        <v/>
      </c>
      <c r="R10">
        <v>0</v>
      </c>
      <c r="S10">
        <v>0</v>
      </c>
      <c r="T10" s="2">
        <f t="shared" si="4"/>
        <v>206</v>
      </c>
      <c r="U10" s="20">
        <f t="shared" si="5"/>
        <v>1.54</v>
      </c>
      <c r="V10" s="2">
        <f t="shared" si="6"/>
        <v>25</v>
      </c>
      <c r="W10" s="2">
        <f t="shared" si="7"/>
        <v>15</v>
      </c>
      <c r="X10" s="9">
        <f t="shared" si="8"/>
        <v>1.7534722222222222E-2</v>
      </c>
    </row>
    <row r="11" spans="1:28">
      <c r="A11" t="s">
        <v>10</v>
      </c>
      <c r="B11" s="2" t="s">
        <v>4</v>
      </c>
      <c r="C11" s="2">
        <v>2</v>
      </c>
      <c r="D11" s="2">
        <v>8</v>
      </c>
      <c r="E11" s="37">
        <v>43139</v>
      </c>
      <c r="F11" s="1">
        <v>698</v>
      </c>
      <c r="G11" s="19">
        <v>5.88</v>
      </c>
      <c r="H11" s="5">
        <v>0.31805555555555554</v>
      </c>
      <c r="I11" s="3">
        <f t="shared" si="0"/>
        <v>5.3240740740740748E-3</v>
      </c>
      <c r="J11" s="14">
        <f t="shared" si="1"/>
        <v>7.84</v>
      </c>
      <c r="K11">
        <v>45</v>
      </c>
      <c r="L11">
        <v>0</v>
      </c>
      <c r="M11">
        <v>24</v>
      </c>
      <c r="N11">
        <v>0.33</v>
      </c>
      <c r="O11" s="5">
        <v>0.62777777777777777</v>
      </c>
      <c r="P11" s="3">
        <f t="shared" si="2"/>
        <v>1.0532407407407407E-2</v>
      </c>
      <c r="Q11" s="14">
        <f t="shared" si="3"/>
        <v>3.96</v>
      </c>
      <c r="R11">
        <v>5</v>
      </c>
      <c r="S11">
        <v>0</v>
      </c>
      <c r="T11" s="2">
        <f t="shared" si="4"/>
        <v>722</v>
      </c>
      <c r="U11" s="20">
        <f t="shared" si="5"/>
        <v>6.21</v>
      </c>
      <c r="V11" s="2">
        <f t="shared" si="6"/>
        <v>50</v>
      </c>
      <c r="W11" s="2">
        <f t="shared" si="7"/>
        <v>0</v>
      </c>
      <c r="X11" s="9">
        <f t="shared" si="8"/>
        <v>3.4722222222222224E-2</v>
      </c>
    </row>
    <row r="12" spans="1:28">
      <c r="A12" t="s">
        <v>7</v>
      </c>
      <c r="B12" s="2" t="s">
        <v>3</v>
      </c>
      <c r="C12" s="2">
        <v>2</v>
      </c>
      <c r="D12" s="2">
        <v>9</v>
      </c>
      <c r="E12" s="37">
        <v>43140</v>
      </c>
      <c r="F12" s="1">
        <v>0</v>
      </c>
      <c r="G12" s="19">
        <v>4</v>
      </c>
      <c r="H12" s="5">
        <v>0.31944444444444448</v>
      </c>
      <c r="I12" s="3">
        <f t="shared" si="0"/>
        <v>5.3240740740740748E-3</v>
      </c>
      <c r="J12" s="14">
        <f t="shared" si="1"/>
        <v>7.8259999999999996</v>
      </c>
      <c r="K12">
        <v>30</v>
      </c>
      <c r="L12">
        <v>40</v>
      </c>
      <c r="M12">
        <v>0</v>
      </c>
      <c r="N12">
        <v>0</v>
      </c>
      <c r="O12">
        <v>0</v>
      </c>
      <c r="P12" s="3" t="str">
        <f t="shared" si="2"/>
        <v/>
      </c>
      <c r="Q12" s="14" t="str">
        <f t="shared" si="3"/>
        <v/>
      </c>
      <c r="R12">
        <v>0</v>
      </c>
      <c r="S12">
        <v>0</v>
      </c>
      <c r="T12" s="2">
        <f t="shared" si="4"/>
        <v>0</v>
      </c>
      <c r="U12" s="20">
        <f t="shared" si="5"/>
        <v>4</v>
      </c>
      <c r="V12" s="2">
        <f t="shared" si="6"/>
        <v>30</v>
      </c>
      <c r="W12" s="2">
        <f t="shared" si="7"/>
        <v>40</v>
      </c>
      <c r="X12" s="9">
        <f t="shared" si="8"/>
        <v>2.1296296296296299E-2</v>
      </c>
    </row>
    <row r="13" spans="1:28">
      <c r="A13" t="s">
        <v>8</v>
      </c>
      <c r="B13" s="2" t="s">
        <v>2</v>
      </c>
      <c r="C13" s="2">
        <v>2</v>
      </c>
      <c r="D13" s="2">
        <v>10</v>
      </c>
      <c r="E13" s="37">
        <v>43141</v>
      </c>
      <c r="F13" s="1">
        <v>423</v>
      </c>
      <c r="G13" s="19">
        <v>3.53</v>
      </c>
      <c r="H13" s="5">
        <v>0.3527777777777778</v>
      </c>
      <c r="I13" s="3">
        <f t="shared" si="0"/>
        <v>5.9027777777777776E-3</v>
      </c>
      <c r="J13" s="14">
        <f t="shared" si="1"/>
        <v>7.06</v>
      </c>
      <c r="K13">
        <v>30</v>
      </c>
      <c r="L13">
        <v>0</v>
      </c>
      <c r="M13">
        <v>24</v>
      </c>
      <c r="N13">
        <v>0.34</v>
      </c>
      <c r="O13" s="5">
        <v>0.62777777777777777</v>
      </c>
      <c r="P13" s="3">
        <f t="shared" si="2"/>
        <v>1.0219907407407408E-2</v>
      </c>
      <c r="Q13" s="14">
        <f t="shared" si="3"/>
        <v>4.08</v>
      </c>
      <c r="R13">
        <v>5</v>
      </c>
      <c r="S13">
        <v>0</v>
      </c>
      <c r="T13" s="2">
        <f t="shared" si="4"/>
        <v>447</v>
      </c>
      <c r="U13" s="20">
        <f t="shared" si="5"/>
        <v>3.8699999999999997</v>
      </c>
      <c r="V13" s="2">
        <f t="shared" si="6"/>
        <v>35</v>
      </c>
      <c r="W13" s="2">
        <f t="shared" si="7"/>
        <v>0</v>
      </c>
      <c r="X13" s="9">
        <f t="shared" si="8"/>
        <v>2.4305555555555556E-2</v>
      </c>
    </row>
    <row r="14" spans="1:28">
      <c r="A14" t="s">
        <v>8</v>
      </c>
      <c r="B14" s="2" t="s">
        <v>1</v>
      </c>
      <c r="C14" s="2">
        <v>2</v>
      </c>
      <c r="D14" s="2">
        <v>11</v>
      </c>
      <c r="E14" s="37">
        <v>43142</v>
      </c>
      <c r="F14" s="1">
        <v>427</v>
      </c>
      <c r="G14" s="19">
        <v>3.57</v>
      </c>
      <c r="H14" s="5">
        <v>0.34930555555555554</v>
      </c>
      <c r="I14" s="3">
        <f t="shared" si="0"/>
        <v>5.8449074074074072E-3</v>
      </c>
      <c r="J14" s="14">
        <f t="shared" si="1"/>
        <v>7.14</v>
      </c>
      <c r="K14">
        <v>30</v>
      </c>
      <c r="L14">
        <v>0</v>
      </c>
      <c r="M14">
        <v>25</v>
      </c>
      <c r="N14">
        <v>0.34</v>
      </c>
      <c r="O14" s="5">
        <v>0.62569444444444444</v>
      </c>
      <c r="P14" s="3">
        <f t="shared" si="2"/>
        <v>1.0219907407407408E-2</v>
      </c>
      <c r="Q14" s="14">
        <f t="shared" si="3"/>
        <v>4.08</v>
      </c>
      <c r="R14">
        <v>5</v>
      </c>
      <c r="S14">
        <v>0</v>
      </c>
      <c r="T14" s="2">
        <f t="shared" si="4"/>
        <v>452</v>
      </c>
      <c r="U14" s="20">
        <f t="shared" si="5"/>
        <v>3.9099999999999997</v>
      </c>
      <c r="V14" s="2">
        <f t="shared" si="6"/>
        <v>35</v>
      </c>
      <c r="W14" s="2">
        <f t="shared" si="7"/>
        <v>0</v>
      </c>
      <c r="X14" s="9">
        <f t="shared" si="8"/>
        <v>2.4305555555555556E-2</v>
      </c>
    </row>
    <row r="15" spans="1:28">
      <c r="A15" t="s">
        <v>8</v>
      </c>
      <c r="B15" s="2" t="s">
        <v>0</v>
      </c>
      <c r="C15" s="2">
        <v>2</v>
      </c>
      <c r="D15" s="2">
        <v>12</v>
      </c>
      <c r="E15" s="37">
        <v>43143</v>
      </c>
      <c r="F15" s="1">
        <v>598</v>
      </c>
      <c r="G15" s="19">
        <v>5.0199999999999996</v>
      </c>
      <c r="H15" s="5">
        <v>0.34027777777777773</v>
      </c>
      <c r="I15" s="3">
        <f t="shared" si="0"/>
        <v>5.6828703703703702E-3</v>
      </c>
      <c r="J15" s="14">
        <f t="shared" si="1"/>
        <v>7.3460000000000001</v>
      </c>
      <c r="K15">
        <v>41</v>
      </c>
      <c r="L15">
        <v>0</v>
      </c>
      <c r="M15">
        <v>25</v>
      </c>
      <c r="N15">
        <v>0.33</v>
      </c>
      <c r="O15" s="5">
        <v>0.62569444444444444</v>
      </c>
      <c r="P15" s="3">
        <f t="shared" si="2"/>
        <v>1.0532407407407407E-2</v>
      </c>
      <c r="Q15" s="14">
        <f t="shared" si="3"/>
        <v>3.96</v>
      </c>
      <c r="R15">
        <v>5</v>
      </c>
      <c r="S15">
        <v>0</v>
      </c>
      <c r="T15" s="2">
        <f t="shared" si="4"/>
        <v>623</v>
      </c>
      <c r="U15" s="20">
        <f t="shared" si="5"/>
        <v>5.35</v>
      </c>
      <c r="V15" s="2">
        <f t="shared" si="6"/>
        <v>46</v>
      </c>
      <c r="W15" s="2">
        <f t="shared" si="7"/>
        <v>0</v>
      </c>
      <c r="X15" s="9">
        <f t="shared" si="8"/>
        <v>3.1944444444444449E-2</v>
      </c>
      <c r="Y15" s="52">
        <v>0.52083333333333337</v>
      </c>
    </row>
    <row r="16" spans="1:28">
      <c r="B16" s="2" t="s">
        <v>6</v>
      </c>
      <c r="C16" s="2">
        <v>2</v>
      </c>
      <c r="D16" s="2">
        <v>13</v>
      </c>
      <c r="E16" s="37">
        <v>43144</v>
      </c>
      <c r="F16" s="1">
        <v>0</v>
      </c>
      <c r="G16" s="1">
        <v>0</v>
      </c>
      <c r="H16">
        <v>0</v>
      </c>
      <c r="I16" s="3" t="str">
        <f>IFERROR(TIME(,,ROUNDUP(($K16*60+$L16)/$G16,0)),"")</f>
        <v/>
      </c>
      <c r="J16" s="14" t="str">
        <f t="shared" si="1"/>
        <v/>
      </c>
      <c r="K16">
        <v>0</v>
      </c>
      <c r="L16">
        <v>0</v>
      </c>
      <c r="M16">
        <v>0</v>
      </c>
      <c r="N16">
        <v>0</v>
      </c>
      <c r="O16">
        <v>0</v>
      </c>
      <c r="P16" s="3" t="str">
        <f t="shared" si="2"/>
        <v/>
      </c>
      <c r="Q16" s="14" t="str">
        <f t="shared" si="3"/>
        <v/>
      </c>
      <c r="R16">
        <v>0</v>
      </c>
      <c r="S16">
        <v>0</v>
      </c>
      <c r="T16" s="2">
        <f t="shared" si="4"/>
        <v>0</v>
      </c>
      <c r="U16" s="20">
        <f t="shared" si="5"/>
        <v>0</v>
      </c>
      <c r="V16" s="2">
        <f t="shared" si="6"/>
        <v>0</v>
      </c>
      <c r="W16" s="2">
        <f t="shared" si="7"/>
        <v>0</v>
      </c>
      <c r="X16" s="9">
        <f t="shared" si="8"/>
        <v>0</v>
      </c>
    </row>
    <row r="17" spans="1:25">
      <c r="B17" s="2" t="s">
        <v>5</v>
      </c>
      <c r="C17" s="2">
        <v>2</v>
      </c>
      <c r="D17" s="2">
        <v>14</v>
      </c>
      <c r="E17" s="37">
        <v>43145</v>
      </c>
      <c r="F17" s="1">
        <v>0</v>
      </c>
      <c r="G17" s="1">
        <v>0</v>
      </c>
      <c r="H17">
        <v>0</v>
      </c>
      <c r="I17" s="3" t="str">
        <f t="shared" si="0"/>
        <v/>
      </c>
      <c r="J17" s="14" t="str">
        <f t="shared" si="1"/>
        <v/>
      </c>
      <c r="K17">
        <v>0</v>
      </c>
      <c r="L17">
        <v>0</v>
      </c>
      <c r="M17">
        <v>0</v>
      </c>
      <c r="N17">
        <v>0</v>
      </c>
      <c r="O17">
        <v>0</v>
      </c>
      <c r="P17" s="3" t="str">
        <f t="shared" si="2"/>
        <v/>
      </c>
      <c r="Q17" s="14" t="str">
        <f t="shared" si="3"/>
        <v/>
      </c>
      <c r="R17">
        <v>0</v>
      </c>
      <c r="S17">
        <v>0</v>
      </c>
      <c r="T17" s="2">
        <f t="shared" si="4"/>
        <v>0</v>
      </c>
      <c r="U17" s="20">
        <f t="shared" si="5"/>
        <v>0</v>
      </c>
      <c r="V17" s="2">
        <f t="shared" si="6"/>
        <v>0</v>
      </c>
      <c r="W17" s="2">
        <f t="shared" si="7"/>
        <v>0</v>
      </c>
      <c r="X17" s="9">
        <f t="shared" si="8"/>
        <v>0</v>
      </c>
    </row>
    <row r="18" spans="1:25">
      <c r="A18" t="s">
        <v>8</v>
      </c>
      <c r="B18" s="2" t="s">
        <v>4</v>
      </c>
      <c r="C18" s="2">
        <v>2</v>
      </c>
      <c r="D18" s="2">
        <v>15</v>
      </c>
      <c r="E18" s="37">
        <v>43146</v>
      </c>
      <c r="F18" s="1">
        <v>437</v>
      </c>
      <c r="G18" s="19">
        <v>3.66</v>
      </c>
      <c r="H18" s="5">
        <v>0.34097222222222223</v>
      </c>
      <c r="I18" s="3">
        <f t="shared" si="0"/>
        <v>5.6944444444444438E-3</v>
      </c>
      <c r="J18" s="14">
        <f t="shared" si="1"/>
        <v>7.32</v>
      </c>
      <c r="K18">
        <v>30</v>
      </c>
      <c r="L18">
        <v>0</v>
      </c>
      <c r="M18">
        <v>24</v>
      </c>
      <c r="N18">
        <v>0.33</v>
      </c>
      <c r="O18" s="5">
        <v>0.62569444444444444</v>
      </c>
      <c r="P18" s="3">
        <f t="shared" si="2"/>
        <v>1.0532407407407407E-2</v>
      </c>
      <c r="Q18" s="14">
        <f t="shared" si="3"/>
        <v>3.96</v>
      </c>
      <c r="R18">
        <v>5</v>
      </c>
      <c r="S18">
        <v>0</v>
      </c>
      <c r="T18" s="2">
        <f t="shared" si="4"/>
        <v>461</v>
      </c>
      <c r="U18" s="20">
        <f t="shared" si="5"/>
        <v>3.99</v>
      </c>
      <c r="V18" s="2">
        <f t="shared" si="6"/>
        <v>35</v>
      </c>
      <c r="W18" s="2">
        <f t="shared" si="7"/>
        <v>0</v>
      </c>
      <c r="X18" s="9">
        <f t="shared" si="8"/>
        <v>2.4305555555555556E-2</v>
      </c>
      <c r="Y18" s="52">
        <v>0.89236111111111116</v>
      </c>
    </row>
    <row r="19" spans="1:25">
      <c r="A19" t="s">
        <v>8</v>
      </c>
      <c r="B19" s="2" t="s">
        <v>3</v>
      </c>
      <c r="C19" s="2">
        <v>2</v>
      </c>
      <c r="D19" s="2">
        <v>16</v>
      </c>
      <c r="E19" s="37">
        <v>43147</v>
      </c>
      <c r="F19" s="1">
        <v>64</v>
      </c>
      <c r="G19" s="19">
        <v>0.53</v>
      </c>
      <c r="H19" s="5">
        <v>0.33402777777777781</v>
      </c>
      <c r="I19" s="3">
        <f t="shared" si="0"/>
        <v>5.6828703703703702E-3</v>
      </c>
      <c r="J19" s="14">
        <f t="shared" si="1"/>
        <v>7.3380000000000001</v>
      </c>
      <c r="K19">
        <v>4</v>
      </c>
      <c r="L19">
        <v>20</v>
      </c>
      <c r="M19">
        <v>10</v>
      </c>
      <c r="N19">
        <v>0.14000000000000001</v>
      </c>
      <c r="O19" s="5">
        <v>0.61527777777777781</v>
      </c>
      <c r="P19" s="3">
        <f t="shared" si="2"/>
        <v>9.9305555555555553E-3</v>
      </c>
      <c r="Q19" s="14">
        <f t="shared" si="3"/>
        <v>4.2</v>
      </c>
      <c r="R19">
        <v>2</v>
      </c>
      <c r="S19">
        <v>0</v>
      </c>
      <c r="T19" s="2">
        <f t="shared" si="4"/>
        <v>74</v>
      </c>
      <c r="U19" s="20">
        <f t="shared" si="5"/>
        <v>0.67</v>
      </c>
      <c r="V19" s="2">
        <f t="shared" si="6"/>
        <v>6</v>
      </c>
      <c r="W19" s="2">
        <f t="shared" si="7"/>
        <v>20</v>
      </c>
      <c r="X19" s="9">
        <f t="shared" si="8"/>
        <v>4.3981481481481484E-3</v>
      </c>
      <c r="Y19" s="52">
        <v>0.9375</v>
      </c>
    </row>
    <row r="20" spans="1:25">
      <c r="A20" t="s">
        <v>8</v>
      </c>
      <c r="B20" s="2" t="s">
        <v>2</v>
      </c>
      <c r="C20" s="2">
        <v>2</v>
      </c>
      <c r="D20" s="2">
        <v>17</v>
      </c>
      <c r="E20" s="37">
        <v>43148</v>
      </c>
      <c r="F20" s="1">
        <v>680</v>
      </c>
      <c r="G20" s="19">
        <v>5.71</v>
      </c>
      <c r="H20" s="5">
        <v>0.32777777777777778</v>
      </c>
      <c r="I20" s="3">
        <f t="shared" si="0"/>
        <v>5.4745370370370373E-3</v>
      </c>
      <c r="J20" s="14">
        <f t="shared" si="1"/>
        <v>7.6130000000000004</v>
      </c>
      <c r="K20">
        <v>45</v>
      </c>
      <c r="L20">
        <v>0</v>
      </c>
      <c r="M20">
        <v>24</v>
      </c>
      <c r="N20">
        <v>0.33</v>
      </c>
      <c r="O20" s="5">
        <v>0.62777777777777777</v>
      </c>
      <c r="P20" s="3">
        <f t="shared" si="2"/>
        <v>1.0532407407407407E-2</v>
      </c>
      <c r="Q20" s="14">
        <f t="shared" si="3"/>
        <v>3.96</v>
      </c>
      <c r="R20">
        <v>5</v>
      </c>
      <c r="S20">
        <v>0</v>
      </c>
      <c r="T20" s="2">
        <f t="shared" si="4"/>
        <v>704</v>
      </c>
      <c r="U20" s="20">
        <f t="shared" si="5"/>
        <v>6.04</v>
      </c>
      <c r="V20" s="2">
        <f t="shared" si="6"/>
        <v>50</v>
      </c>
      <c r="W20" s="2">
        <f t="shared" si="7"/>
        <v>0</v>
      </c>
      <c r="X20" s="9">
        <f t="shared" si="8"/>
        <v>3.4722222222222224E-2</v>
      </c>
      <c r="Y20" s="52">
        <v>0.29166666666666669</v>
      </c>
    </row>
    <row r="21" spans="1:25">
      <c r="A21" t="s">
        <v>8</v>
      </c>
      <c r="B21" s="2" t="s">
        <v>2</v>
      </c>
      <c r="C21" s="2">
        <v>2</v>
      </c>
      <c r="D21" s="2">
        <v>17</v>
      </c>
      <c r="E21" s="37">
        <v>43148</v>
      </c>
      <c r="F21" s="1">
        <v>525</v>
      </c>
      <c r="G21" s="19">
        <v>4.3899999999999997</v>
      </c>
      <c r="H21" s="5">
        <v>0.34097222222222223</v>
      </c>
      <c r="I21" s="3">
        <f t="shared" si="0"/>
        <v>5.7060185185185191E-3</v>
      </c>
      <c r="J21" s="14">
        <f t="shared" si="1"/>
        <v>7.3159999999999998</v>
      </c>
      <c r="K21">
        <v>36</v>
      </c>
      <c r="L21">
        <v>0</v>
      </c>
      <c r="M21">
        <v>24</v>
      </c>
      <c r="N21">
        <v>0.34</v>
      </c>
      <c r="O21" s="5">
        <v>0.62569444444444444</v>
      </c>
      <c r="P21" s="3">
        <f t="shared" si="2"/>
        <v>1.0219907407407408E-2</v>
      </c>
      <c r="Q21" s="14">
        <f t="shared" si="3"/>
        <v>4.08</v>
      </c>
      <c r="R21">
        <v>5</v>
      </c>
      <c r="S21">
        <v>0</v>
      </c>
      <c r="T21" s="2">
        <f t="shared" si="4"/>
        <v>549</v>
      </c>
      <c r="U21" s="20">
        <f t="shared" si="5"/>
        <v>4.7299999999999995</v>
      </c>
      <c r="V21" s="2">
        <f t="shared" si="6"/>
        <v>41</v>
      </c>
      <c r="W21" s="2">
        <f t="shared" si="7"/>
        <v>0</v>
      </c>
      <c r="X21" s="9">
        <f t="shared" si="8"/>
        <v>2.8472222222222222E-2</v>
      </c>
      <c r="Y21" s="52">
        <v>0.76388888888888884</v>
      </c>
    </row>
    <row r="22" spans="1:25">
      <c r="A22" t="s">
        <v>8</v>
      </c>
      <c r="B22" s="2" t="s">
        <v>1</v>
      </c>
      <c r="C22" s="2">
        <v>2</v>
      </c>
      <c r="D22" s="2">
        <v>18</v>
      </c>
      <c r="E22" s="37">
        <v>43149</v>
      </c>
      <c r="F22" s="1">
        <v>413</v>
      </c>
      <c r="G22" s="19">
        <v>3.44</v>
      </c>
      <c r="H22" s="5">
        <v>0.36249999999999999</v>
      </c>
      <c r="I22" s="3">
        <f t="shared" si="0"/>
        <v>6.0648148148148145E-3</v>
      </c>
      <c r="J22" s="14">
        <f t="shared" si="1"/>
        <v>6.88</v>
      </c>
      <c r="K22">
        <v>30</v>
      </c>
      <c r="L22">
        <v>0</v>
      </c>
      <c r="M22">
        <v>24</v>
      </c>
      <c r="N22">
        <v>0.33</v>
      </c>
      <c r="O22" s="5">
        <v>0.62777777777777777</v>
      </c>
      <c r="P22" s="3">
        <f t="shared" si="2"/>
        <v>1.0532407407407407E-2</v>
      </c>
      <c r="Q22" s="14">
        <f t="shared" si="3"/>
        <v>3.96</v>
      </c>
      <c r="R22">
        <v>5</v>
      </c>
      <c r="S22">
        <v>0</v>
      </c>
      <c r="T22" s="2">
        <f t="shared" si="4"/>
        <v>437</v>
      </c>
      <c r="U22" s="20">
        <f t="shared" si="5"/>
        <v>3.77</v>
      </c>
      <c r="V22" s="2">
        <f t="shared" si="6"/>
        <v>35</v>
      </c>
      <c r="W22" s="2">
        <f t="shared" si="7"/>
        <v>0</v>
      </c>
      <c r="X22" s="9">
        <f t="shared" si="8"/>
        <v>2.4305555555555556E-2</v>
      </c>
      <c r="Y22" s="52">
        <v>0.69791666666666663</v>
      </c>
    </row>
    <row r="23" spans="1:25">
      <c r="B23" s="2" t="s">
        <v>0</v>
      </c>
      <c r="C23" s="2">
        <v>2</v>
      </c>
      <c r="D23" s="2">
        <v>19</v>
      </c>
      <c r="E23" s="37">
        <v>43150</v>
      </c>
      <c r="F23" s="1">
        <v>0</v>
      </c>
      <c r="G23" s="1">
        <v>0</v>
      </c>
      <c r="H23">
        <v>0</v>
      </c>
      <c r="I23" s="3" t="str">
        <f t="shared" si="0"/>
        <v/>
      </c>
      <c r="J23" s="14" t="str">
        <f t="shared" si="1"/>
        <v/>
      </c>
      <c r="K23">
        <v>0</v>
      </c>
      <c r="L23">
        <v>0</v>
      </c>
      <c r="M23">
        <v>0</v>
      </c>
      <c r="N23">
        <v>0</v>
      </c>
      <c r="O23">
        <v>0</v>
      </c>
      <c r="P23" s="3" t="str">
        <f t="shared" si="2"/>
        <v/>
      </c>
      <c r="Q23" s="14" t="str">
        <f t="shared" si="3"/>
        <v/>
      </c>
      <c r="R23">
        <v>0</v>
      </c>
      <c r="S23">
        <v>0</v>
      </c>
      <c r="T23" s="2">
        <f t="shared" si="4"/>
        <v>0</v>
      </c>
      <c r="U23" s="20">
        <f t="shared" si="5"/>
        <v>0</v>
      </c>
      <c r="V23" s="2">
        <f t="shared" si="6"/>
        <v>0</v>
      </c>
      <c r="W23" s="2">
        <f t="shared" si="7"/>
        <v>0</v>
      </c>
      <c r="X23" s="9">
        <f t="shared" si="8"/>
        <v>0</v>
      </c>
    </row>
    <row r="24" spans="1:25">
      <c r="A24" t="s">
        <v>8</v>
      </c>
      <c r="B24" s="2" t="s">
        <v>6</v>
      </c>
      <c r="C24" s="2">
        <v>2</v>
      </c>
      <c r="D24" s="2">
        <v>20</v>
      </c>
      <c r="E24" s="37">
        <v>43151</v>
      </c>
      <c r="F24" s="1">
        <v>423</v>
      </c>
      <c r="G24" s="19">
        <v>3.53</v>
      </c>
      <c r="H24" s="5">
        <v>0.35347222222222219</v>
      </c>
      <c r="I24" s="3">
        <f t="shared" si="0"/>
        <v>5.9027777777777776E-3</v>
      </c>
      <c r="J24" s="14">
        <f t="shared" si="1"/>
        <v>7.06</v>
      </c>
      <c r="K24">
        <v>30</v>
      </c>
      <c r="L24">
        <v>0</v>
      </c>
      <c r="M24">
        <v>24</v>
      </c>
      <c r="N24">
        <v>0.33</v>
      </c>
      <c r="O24" s="5">
        <v>0.62569444444444444</v>
      </c>
      <c r="P24" s="3">
        <f t="shared" si="2"/>
        <v>1.0532407407407407E-2</v>
      </c>
      <c r="Q24" s="14">
        <f t="shared" si="3"/>
        <v>3.96</v>
      </c>
      <c r="R24">
        <v>5</v>
      </c>
      <c r="S24">
        <v>0</v>
      </c>
      <c r="T24" s="2">
        <f t="shared" si="4"/>
        <v>447</v>
      </c>
      <c r="U24" s="20">
        <f t="shared" si="5"/>
        <v>3.86</v>
      </c>
      <c r="V24" s="2">
        <f t="shared" si="6"/>
        <v>35</v>
      </c>
      <c r="W24" s="2">
        <f t="shared" si="7"/>
        <v>0</v>
      </c>
      <c r="X24" s="9">
        <f t="shared" si="8"/>
        <v>2.4305555555555556E-2</v>
      </c>
      <c r="Y24" s="52">
        <v>0.8125</v>
      </c>
    </row>
    <row r="25" spans="1:25">
      <c r="A25" t="s">
        <v>8</v>
      </c>
      <c r="B25" s="2" t="s">
        <v>5</v>
      </c>
      <c r="C25" s="2">
        <v>2</v>
      </c>
      <c r="D25" s="2">
        <v>21</v>
      </c>
      <c r="E25" s="37">
        <v>43152</v>
      </c>
      <c r="F25" s="1">
        <v>428</v>
      </c>
      <c r="G25" s="19">
        <v>3.59</v>
      </c>
      <c r="H25" s="5">
        <v>0.34791666666666665</v>
      </c>
      <c r="I25" s="3">
        <f t="shared" si="0"/>
        <v>5.8101851851851856E-3</v>
      </c>
      <c r="J25" s="14">
        <f t="shared" si="1"/>
        <v>7.18</v>
      </c>
      <c r="K25">
        <v>30</v>
      </c>
      <c r="L25">
        <v>0</v>
      </c>
      <c r="M25">
        <v>25</v>
      </c>
      <c r="N25">
        <v>0.33</v>
      </c>
      <c r="O25" s="5">
        <v>0.62777777777777777</v>
      </c>
      <c r="P25" s="3">
        <f t="shared" si="2"/>
        <v>1.0532407407407407E-2</v>
      </c>
      <c r="Q25" s="14">
        <f t="shared" si="3"/>
        <v>3.96</v>
      </c>
      <c r="R25">
        <v>5</v>
      </c>
      <c r="S25">
        <v>0</v>
      </c>
      <c r="T25" s="2">
        <f t="shared" si="4"/>
        <v>453</v>
      </c>
      <c r="U25" s="20">
        <f t="shared" si="5"/>
        <v>3.92</v>
      </c>
      <c r="V25" s="2">
        <f t="shared" si="6"/>
        <v>35</v>
      </c>
      <c r="W25" s="2">
        <f t="shared" si="7"/>
        <v>0</v>
      </c>
      <c r="X25" s="9">
        <f t="shared" si="8"/>
        <v>2.4305555555555556E-2</v>
      </c>
      <c r="Y25" s="52">
        <v>0.70833333333333337</v>
      </c>
    </row>
    <row r="26" spans="1:25">
      <c r="A26" t="s">
        <v>8</v>
      </c>
      <c r="B26" s="2" t="s">
        <v>4</v>
      </c>
      <c r="C26" s="2">
        <v>2</v>
      </c>
      <c r="D26" s="2">
        <v>22</v>
      </c>
      <c r="E26" s="37">
        <v>43153</v>
      </c>
      <c r="F26" s="1">
        <v>668</v>
      </c>
      <c r="G26" s="19">
        <v>5.61</v>
      </c>
      <c r="H26" s="5">
        <v>0.33402777777777781</v>
      </c>
      <c r="I26" s="3">
        <f t="shared" si="0"/>
        <v>5.5787037037037038E-3</v>
      </c>
      <c r="J26" s="14">
        <f t="shared" si="1"/>
        <v>7.48</v>
      </c>
      <c r="K26">
        <v>45</v>
      </c>
      <c r="L26">
        <v>0</v>
      </c>
      <c r="M26">
        <v>24</v>
      </c>
      <c r="N26">
        <v>0.33</v>
      </c>
      <c r="O26" s="5">
        <v>0.62777777777777777</v>
      </c>
      <c r="P26" s="3">
        <f t="shared" si="2"/>
        <v>1.0532407407407407E-2</v>
      </c>
      <c r="Q26" s="14">
        <f t="shared" si="3"/>
        <v>3.96</v>
      </c>
      <c r="R26">
        <v>5</v>
      </c>
      <c r="S26">
        <v>0</v>
      </c>
      <c r="T26" s="2">
        <f t="shared" si="4"/>
        <v>692</v>
      </c>
      <c r="U26" s="20">
        <f t="shared" si="5"/>
        <v>5.94</v>
      </c>
      <c r="V26" s="2">
        <f t="shared" si="6"/>
        <v>50</v>
      </c>
      <c r="W26" s="2">
        <f t="shared" si="7"/>
        <v>0</v>
      </c>
      <c r="X26" s="9">
        <f t="shared" si="8"/>
        <v>3.4722222222222224E-2</v>
      </c>
      <c r="Y26" s="52">
        <v>0.45833333333333331</v>
      </c>
    </row>
    <row r="27" spans="1:25">
      <c r="A27" t="s">
        <v>8</v>
      </c>
      <c r="B27" s="2" t="s">
        <v>3</v>
      </c>
      <c r="C27" s="2">
        <v>2</v>
      </c>
      <c r="D27" s="2">
        <v>23</v>
      </c>
      <c r="E27" s="37">
        <v>43154</v>
      </c>
      <c r="F27" s="1">
        <v>423</v>
      </c>
      <c r="G27" s="19">
        <v>3.53</v>
      </c>
      <c r="H27" s="5">
        <v>0.3527777777777778</v>
      </c>
      <c r="I27" s="3">
        <f t="shared" si="0"/>
        <v>5.9027777777777776E-3</v>
      </c>
      <c r="J27" s="14">
        <f t="shared" si="1"/>
        <v>7.06</v>
      </c>
      <c r="K27">
        <v>30</v>
      </c>
      <c r="L27">
        <v>0</v>
      </c>
      <c r="M27">
        <v>24</v>
      </c>
      <c r="N27">
        <v>0.34</v>
      </c>
      <c r="O27" s="5">
        <v>0.62777777777777777</v>
      </c>
      <c r="P27" s="3">
        <f t="shared" si="2"/>
        <v>1.0219907407407408E-2</v>
      </c>
      <c r="Q27" s="14">
        <f t="shared" si="3"/>
        <v>4.08</v>
      </c>
      <c r="R27">
        <v>5</v>
      </c>
      <c r="S27">
        <v>0</v>
      </c>
      <c r="T27" s="2">
        <f t="shared" si="4"/>
        <v>447</v>
      </c>
      <c r="U27" s="20">
        <f t="shared" si="5"/>
        <v>3.8699999999999997</v>
      </c>
      <c r="V27" s="2">
        <f t="shared" si="6"/>
        <v>35</v>
      </c>
      <c r="W27" s="2">
        <f t="shared" si="7"/>
        <v>0</v>
      </c>
      <c r="X27" s="9">
        <f t="shared" si="8"/>
        <v>2.4305555555555556E-2</v>
      </c>
      <c r="Y27" s="52">
        <v>3.472222222222222E-3</v>
      </c>
    </row>
    <row r="28" spans="1:25">
      <c r="A28" t="s">
        <v>8</v>
      </c>
      <c r="B28" s="2" t="s">
        <v>2</v>
      </c>
      <c r="C28" s="2">
        <v>2</v>
      </c>
      <c r="D28" s="2">
        <v>24</v>
      </c>
      <c r="E28" s="37">
        <v>43155</v>
      </c>
      <c r="F28" s="1">
        <v>690</v>
      </c>
      <c r="G28" s="19">
        <v>5.8</v>
      </c>
      <c r="H28" s="5">
        <v>0.33055555555555555</v>
      </c>
      <c r="I28" s="3">
        <f t="shared" si="0"/>
        <v>5.5092592592592589E-3</v>
      </c>
      <c r="J28" s="14">
        <f t="shared" si="1"/>
        <v>7.5650000000000004</v>
      </c>
      <c r="K28">
        <v>46</v>
      </c>
      <c r="L28">
        <v>0</v>
      </c>
      <c r="M28">
        <v>24</v>
      </c>
      <c r="N28">
        <v>0.33</v>
      </c>
      <c r="O28" s="5">
        <v>0.62777777777777777</v>
      </c>
      <c r="P28" s="3">
        <f t="shared" si="2"/>
        <v>1.0532407407407407E-2</v>
      </c>
      <c r="Q28" s="14">
        <f t="shared" si="3"/>
        <v>3.96</v>
      </c>
      <c r="R28">
        <v>5</v>
      </c>
      <c r="S28">
        <v>0</v>
      </c>
      <c r="T28" s="2">
        <f t="shared" si="4"/>
        <v>714</v>
      </c>
      <c r="U28" s="20">
        <f t="shared" si="5"/>
        <v>6.13</v>
      </c>
      <c r="V28" s="2">
        <f t="shared" si="6"/>
        <v>51</v>
      </c>
      <c r="W28" s="2">
        <f t="shared" si="7"/>
        <v>0</v>
      </c>
      <c r="X28" s="9">
        <f t="shared" si="8"/>
        <v>3.5416666666666666E-2</v>
      </c>
      <c r="Y28" s="52">
        <v>0.80208333333333337</v>
      </c>
    </row>
    <row r="29" spans="1:25">
      <c r="A29" t="s">
        <v>8</v>
      </c>
      <c r="B29" s="2" t="s">
        <v>1</v>
      </c>
      <c r="C29" s="2">
        <v>2</v>
      </c>
      <c r="D29" s="2">
        <v>25</v>
      </c>
      <c r="E29" s="37">
        <v>43156</v>
      </c>
      <c r="F29" s="1">
        <v>527</v>
      </c>
      <c r="G29" s="19">
        <v>4.37</v>
      </c>
      <c r="H29" s="5">
        <v>0.38055555555555554</v>
      </c>
      <c r="I29" s="3">
        <f t="shared" si="0"/>
        <v>6.3657407407407404E-3</v>
      </c>
      <c r="J29" s="14">
        <f t="shared" si="1"/>
        <v>6.5549999999999997</v>
      </c>
      <c r="K29">
        <v>40</v>
      </c>
      <c r="L29">
        <v>0</v>
      </c>
      <c r="M29">
        <v>24</v>
      </c>
      <c r="N29">
        <v>0.33</v>
      </c>
      <c r="O29" s="5">
        <v>0.63194444444444442</v>
      </c>
      <c r="P29" s="3">
        <f t="shared" si="2"/>
        <v>1.0532407407407407E-2</v>
      </c>
      <c r="Q29" s="14">
        <f t="shared" si="3"/>
        <v>3.96</v>
      </c>
      <c r="R29">
        <v>5</v>
      </c>
      <c r="S29">
        <v>0</v>
      </c>
      <c r="T29" s="2">
        <f t="shared" si="4"/>
        <v>551</v>
      </c>
      <c r="U29" s="20">
        <f t="shared" si="5"/>
        <v>4.7</v>
      </c>
      <c r="V29" s="2">
        <f t="shared" si="6"/>
        <v>45</v>
      </c>
      <c r="W29" s="2">
        <f t="shared" si="7"/>
        <v>0</v>
      </c>
      <c r="X29" s="9">
        <f t="shared" si="8"/>
        <v>3.125E-2</v>
      </c>
      <c r="Y29" s="52">
        <v>0.625</v>
      </c>
    </row>
    <row r="30" spans="1:25">
      <c r="B30" s="2" t="s">
        <v>0</v>
      </c>
      <c r="C30" s="2">
        <v>2</v>
      </c>
      <c r="D30" s="2">
        <v>26</v>
      </c>
      <c r="E30" s="37">
        <v>43157</v>
      </c>
      <c r="F30" s="1">
        <v>0</v>
      </c>
      <c r="G30" s="1">
        <v>0</v>
      </c>
      <c r="H30">
        <v>0</v>
      </c>
      <c r="I30" s="3" t="str">
        <f t="shared" si="0"/>
        <v/>
      </c>
      <c r="J30" s="14" t="str">
        <f t="shared" si="1"/>
        <v/>
      </c>
      <c r="K30">
        <v>0</v>
      </c>
      <c r="L30">
        <v>0</v>
      </c>
      <c r="M30">
        <v>0</v>
      </c>
      <c r="N30">
        <v>0</v>
      </c>
      <c r="O30">
        <v>0</v>
      </c>
      <c r="P30" s="3" t="str">
        <f t="shared" si="2"/>
        <v/>
      </c>
      <c r="Q30" s="14" t="str">
        <f t="shared" si="3"/>
        <v/>
      </c>
      <c r="R30">
        <v>0</v>
      </c>
      <c r="S30">
        <v>0</v>
      </c>
      <c r="T30" s="2">
        <f t="shared" si="4"/>
        <v>0</v>
      </c>
      <c r="U30" s="20">
        <f t="shared" si="5"/>
        <v>0</v>
      </c>
      <c r="V30" s="2">
        <f t="shared" si="6"/>
        <v>0</v>
      </c>
      <c r="W30" s="2">
        <f t="shared" si="7"/>
        <v>0</v>
      </c>
      <c r="X30" s="9">
        <f t="shared" si="8"/>
        <v>0</v>
      </c>
    </row>
    <row r="31" spans="1:25">
      <c r="A31" t="s">
        <v>8</v>
      </c>
      <c r="B31" s="2" t="s">
        <v>6</v>
      </c>
      <c r="C31" s="2">
        <v>2</v>
      </c>
      <c r="D31" s="2">
        <v>27</v>
      </c>
      <c r="E31" s="37">
        <v>43158</v>
      </c>
      <c r="F31" s="1">
        <v>443</v>
      </c>
      <c r="G31" s="19">
        <v>3.71</v>
      </c>
      <c r="H31" s="5">
        <v>0.34791666666666665</v>
      </c>
      <c r="I31" s="3">
        <f t="shared" si="0"/>
        <v>5.8101851851851856E-3</v>
      </c>
      <c r="J31" s="14">
        <f t="shared" si="1"/>
        <v>7.18</v>
      </c>
      <c r="K31">
        <v>31</v>
      </c>
      <c r="L31">
        <v>0</v>
      </c>
      <c r="M31">
        <v>24</v>
      </c>
      <c r="N31">
        <v>0.33</v>
      </c>
      <c r="O31" s="5">
        <v>0.62777777777777777</v>
      </c>
      <c r="P31" s="3">
        <f t="shared" si="2"/>
        <v>1.0532407407407407E-2</v>
      </c>
      <c r="Q31" s="14">
        <f t="shared" si="3"/>
        <v>3.96</v>
      </c>
      <c r="R31">
        <v>5</v>
      </c>
      <c r="S31">
        <v>0</v>
      </c>
      <c r="T31" s="2">
        <f t="shared" si="4"/>
        <v>467</v>
      </c>
      <c r="U31" s="20">
        <f t="shared" si="5"/>
        <v>4.04</v>
      </c>
      <c r="V31" s="2">
        <f t="shared" si="6"/>
        <v>36</v>
      </c>
      <c r="W31" s="2">
        <f t="shared" si="7"/>
        <v>0</v>
      </c>
      <c r="X31" s="9">
        <f t="shared" si="8"/>
        <v>2.4999999999999998E-2</v>
      </c>
      <c r="Y31" s="52">
        <v>0.66666666666666663</v>
      </c>
    </row>
    <row r="32" spans="1:25">
      <c r="A32" t="s">
        <v>8</v>
      </c>
      <c r="B32" s="2" t="s">
        <v>5</v>
      </c>
      <c r="C32" s="2">
        <v>2</v>
      </c>
      <c r="D32" s="2">
        <v>28</v>
      </c>
      <c r="E32" s="37">
        <v>43159</v>
      </c>
      <c r="F32" s="1">
        <v>714</v>
      </c>
      <c r="G32" s="19">
        <v>6.01</v>
      </c>
      <c r="H32" s="5">
        <v>0.32500000000000001</v>
      </c>
      <c r="I32" s="3">
        <f t="shared" si="0"/>
        <v>5.4398148148148149E-3</v>
      </c>
      <c r="J32" s="14">
        <f t="shared" si="1"/>
        <v>7.6719999999999997</v>
      </c>
      <c r="K32">
        <v>47</v>
      </c>
      <c r="L32">
        <v>0</v>
      </c>
      <c r="M32">
        <v>25</v>
      </c>
      <c r="N32">
        <v>0.33</v>
      </c>
      <c r="O32" s="5">
        <v>0.62777777777777777</v>
      </c>
      <c r="P32" s="3">
        <f t="shared" si="2"/>
        <v>1.0532407407407407E-2</v>
      </c>
      <c r="Q32" s="14">
        <f t="shared" si="3"/>
        <v>3.96</v>
      </c>
      <c r="R32">
        <v>5</v>
      </c>
      <c r="S32">
        <v>0</v>
      </c>
      <c r="T32" s="2">
        <f t="shared" si="4"/>
        <v>739</v>
      </c>
      <c r="U32" s="20">
        <f t="shared" si="5"/>
        <v>6.34</v>
      </c>
      <c r="V32" s="2">
        <f t="shared" si="6"/>
        <v>52</v>
      </c>
      <c r="W32" s="2">
        <f t="shared" si="7"/>
        <v>0</v>
      </c>
      <c r="X32" s="9">
        <f t="shared" si="8"/>
        <v>3.6111111111111115E-2</v>
      </c>
      <c r="Y32" s="52">
        <v>0.77083333333333337</v>
      </c>
    </row>
    <row r="33" spans="1:25">
      <c r="A33" t="s">
        <v>8</v>
      </c>
      <c r="B33" s="2" t="s">
        <v>4</v>
      </c>
      <c r="C33" s="2">
        <v>3</v>
      </c>
      <c r="D33" s="2">
        <v>1</v>
      </c>
      <c r="E33" s="37">
        <v>43160</v>
      </c>
      <c r="F33" s="1">
        <v>340</v>
      </c>
      <c r="G33" s="19">
        <v>2.84</v>
      </c>
      <c r="H33" s="5">
        <v>0.35347222222222219</v>
      </c>
      <c r="I33" s="3">
        <f t="shared" si="0"/>
        <v>5.9143518518518521E-3</v>
      </c>
      <c r="J33" s="14">
        <f t="shared" si="1"/>
        <v>7.0549999999999997</v>
      </c>
      <c r="K33">
        <v>24</v>
      </c>
      <c r="L33">
        <v>9</v>
      </c>
      <c r="M33">
        <v>24</v>
      </c>
      <c r="N33">
        <v>0.32</v>
      </c>
      <c r="O33" s="5">
        <v>0.62569444444444444</v>
      </c>
      <c r="P33" s="3">
        <f t="shared" si="2"/>
        <v>1.0462962962962964E-2</v>
      </c>
      <c r="Q33" s="14">
        <f t="shared" si="3"/>
        <v>3.9860000000000002</v>
      </c>
      <c r="R33">
        <v>4</v>
      </c>
      <c r="S33">
        <v>49</v>
      </c>
      <c r="T33" s="2">
        <f t="shared" si="4"/>
        <v>364</v>
      </c>
      <c r="U33" s="20">
        <f t="shared" si="5"/>
        <v>3.1599999999999997</v>
      </c>
      <c r="V33" s="2">
        <f t="shared" si="6"/>
        <v>28</v>
      </c>
      <c r="W33" s="2">
        <f t="shared" si="7"/>
        <v>58</v>
      </c>
      <c r="X33" s="9">
        <f t="shared" si="8"/>
        <v>2.011574074074074E-2</v>
      </c>
      <c r="Y33" s="52">
        <v>0.46180555555555558</v>
      </c>
    </row>
    <row r="34" spans="1:25">
      <c r="A34" t="s">
        <v>8</v>
      </c>
      <c r="B34" s="2" t="s">
        <v>3</v>
      </c>
      <c r="C34" s="2">
        <v>3</v>
      </c>
      <c r="D34" s="2">
        <v>2</v>
      </c>
      <c r="E34" s="37">
        <v>43161</v>
      </c>
      <c r="F34" s="1">
        <v>126</v>
      </c>
      <c r="G34" s="19">
        <v>1.05</v>
      </c>
      <c r="H34" s="5">
        <v>0.35416666666666669</v>
      </c>
      <c r="I34" s="3">
        <f t="shared" si="0"/>
        <v>5.9606481481481489E-3</v>
      </c>
      <c r="J34" s="14">
        <f t="shared" si="1"/>
        <v>7</v>
      </c>
      <c r="K34">
        <v>9</v>
      </c>
      <c r="L34">
        <v>0</v>
      </c>
      <c r="M34">
        <v>10</v>
      </c>
      <c r="N34">
        <v>0.14000000000000001</v>
      </c>
      <c r="O34" s="5">
        <v>0.62569444444444444</v>
      </c>
      <c r="P34" s="3">
        <f t="shared" si="2"/>
        <v>9.9305555555555553E-3</v>
      </c>
      <c r="Q34" s="14">
        <f t="shared" si="3"/>
        <v>4.2</v>
      </c>
      <c r="R34">
        <v>2</v>
      </c>
      <c r="S34">
        <v>0</v>
      </c>
      <c r="T34" s="2">
        <f t="shared" si="4"/>
        <v>136</v>
      </c>
      <c r="U34" s="20">
        <f t="shared" si="5"/>
        <v>1.19</v>
      </c>
      <c r="V34" s="2">
        <f t="shared" si="6"/>
        <v>11</v>
      </c>
      <c r="W34" s="2">
        <f t="shared" si="7"/>
        <v>0</v>
      </c>
      <c r="X34" s="9">
        <f t="shared" si="8"/>
        <v>7.6388888888888886E-3</v>
      </c>
      <c r="Y34" s="52">
        <v>0.86458333333333337</v>
      </c>
    </row>
    <row r="35" spans="1:25">
      <c r="A35" t="s">
        <v>8</v>
      </c>
      <c r="B35" s="2" t="s">
        <v>2</v>
      </c>
      <c r="C35" s="2">
        <v>3</v>
      </c>
      <c r="D35" s="2">
        <v>3</v>
      </c>
      <c r="E35" s="37">
        <v>43162</v>
      </c>
      <c r="F35" s="1">
        <v>443</v>
      </c>
      <c r="G35" s="19">
        <v>3.71</v>
      </c>
      <c r="H35" s="5">
        <v>0.34791666666666665</v>
      </c>
      <c r="I35" s="3">
        <f t="shared" si="0"/>
        <v>5.8101851851851856E-3</v>
      </c>
      <c r="J35" s="14">
        <f t="shared" si="1"/>
        <v>7.18</v>
      </c>
      <c r="K35">
        <v>31</v>
      </c>
      <c r="L35">
        <v>0</v>
      </c>
      <c r="M35">
        <v>24</v>
      </c>
      <c r="N35">
        <v>0.33</v>
      </c>
      <c r="O35" s="5">
        <v>0.62777777777777777</v>
      </c>
      <c r="P35" s="3">
        <f t="shared" si="2"/>
        <v>1.0532407407407407E-2</v>
      </c>
      <c r="Q35" s="14">
        <f t="shared" si="3"/>
        <v>3.96</v>
      </c>
      <c r="R35">
        <v>5</v>
      </c>
      <c r="S35">
        <v>0</v>
      </c>
      <c r="T35" s="2">
        <f t="shared" si="4"/>
        <v>467</v>
      </c>
      <c r="U35" s="20">
        <f t="shared" si="5"/>
        <v>4.04</v>
      </c>
      <c r="V35" s="2">
        <f t="shared" si="6"/>
        <v>36</v>
      </c>
      <c r="W35" s="2">
        <f t="shared" si="7"/>
        <v>0</v>
      </c>
      <c r="X35" s="9">
        <f t="shared" si="8"/>
        <v>2.4999999999999998E-2</v>
      </c>
      <c r="Y35" s="52">
        <v>0.46527777777777773</v>
      </c>
    </row>
    <row r="36" spans="1:25">
      <c r="A36" t="s">
        <v>8</v>
      </c>
      <c r="B36" s="2" t="s">
        <v>1</v>
      </c>
      <c r="C36" s="2">
        <v>3</v>
      </c>
      <c r="D36" s="2">
        <v>4</v>
      </c>
      <c r="E36" s="37">
        <v>43163</v>
      </c>
      <c r="F36" s="1">
        <v>447</v>
      </c>
      <c r="G36" s="19">
        <v>3.75</v>
      </c>
      <c r="H36" s="5">
        <v>0.33263888888888887</v>
      </c>
      <c r="I36" s="3">
        <f t="shared" si="0"/>
        <v>5.5555555555555558E-3</v>
      </c>
      <c r="J36" s="14">
        <f t="shared" si="1"/>
        <v>7.5</v>
      </c>
      <c r="K36">
        <v>30</v>
      </c>
      <c r="L36">
        <v>0</v>
      </c>
      <c r="M36">
        <v>24</v>
      </c>
      <c r="N36">
        <v>0.33</v>
      </c>
      <c r="O36" s="5">
        <v>0.62361111111111112</v>
      </c>
      <c r="P36" s="3">
        <f t="shared" si="2"/>
        <v>1.0532407407407407E-2</v>
      </c>
      <c r="Q36" s="14">
        <f t="shared" si="3"/>
        <v>3.96</v>
      </c>
      <c r="R36">
        <v>5</v>
      </c>
      <c r="S36">
        <v>0</v>
      </c>
      <c r="T36" s="2">
        <f t="shared" si="4"/>
        <v>471</v>
      </c>
      <c r="U36" s="20">
        <f t="shared" si="5"/>
        <v>4.08</v>
      </c>
      <c r="V36" s="2">
        <f t="shared" si="6"/>
        <v>35</v>
      </c>
      <c r="W36" s="2">
        <f t="shared" si="7"/>
        <v>0</v>
      </c>
      <c r="X36" s="9">
        <f t="shared" si="8"/>
        <v>2.4305555555555556E-2</v>
      </c>
      <c r="Y36" s="52">
        <v>0.8125</v>
      </c>
    </row>
    <row r="37" spans="1:25">
      <c r="A37" t="s">
        <v>7</v>
      </c>
      <c r="B37" s="2" t="s">
        <v>0</v>
      </c>
      <c r="C37" s="2">
        <v>3</v>
      </c>
      <c r="D37" s="2">
        <v>5</v>
      </c>
      <c r="E37" s="37">
        <v>43164</v>
      </c>
      <c r="F37" s="1">
        <v>324</v>
      </c>
      <c r="G37" s="19">
        <v>3.25</v>
      </c>
      <c r="H37" s="5">
        <v>0.36180555555555555</v>
      </c>
      <c r="I37" s="3">
        <f t="shared" si="0"/>
        <v>6.030092592592593E-3</v>
      </c>
      <c r="J37" s="14">
        <f t="shared" si="1"/>
        <v>6.91</v>
      </c>
      <c r="K37">
        <v>28</v>
      </c>
      <c r="L37">
        <v>13</v>
      </c>
      <c r="M37">
        <v>0</v>
      </c>
      <c r="N37">
        <v>0</v>
      </c>
      <c r="O37">
        <v>0</v>
      </c>
      <c r="P37" s="3" t="str">
        <f t="shared" si="2"/>
        <v/>
      </c>
      <c r="Q37" s="14" t="str">
        <f t="shared" si="3"/>
        <v/>
      </c>
      <c r="R37">
        <v>0</v>
      </c>
      <c r="S37">
        <v>0</v>
      </c>
      <c r="T37" s="2">
        <f t="shared" si="4"/>
        <v>324</v>
      </c>
      <c r="U37" s="20">
        <f t="shared" si="5"/>
        <v>3.25</v>
      </c>
      <c r="V37" s="2">
        <f t="shared" si="6"/>
        <v>28</v>
      </c>
      <c r="W37" s="2">
        <f t="shared" si="7"/>
        <v>13</v>
      </c>
      <c r="X37" s="9">
        <f t="shared" si="8"/>
        <v>1.9594907407407405E-2</v>
      </c>
    </row>
    <row r="38" spans="1:25">
      <c r="B38" s="2" t="s">
        <v>6</v>
      </c>
      <c r="C38" s="2">
        <v>3</v>
      </c>
      <c r="D38" s="2">
        <v>6</v>
      </c>
      <c r="E38" s="37">
        <v>43165</v>
      </c>
      <c r="F38" s="1">
        <v>0</v>
      </c>
      <c r="G38" s="1">
        <v>0</v>
      </c>
      <c r="H38">
        <v>0</v>
      </c>
      <c r="I38" s="3" t="str">
        <f t="shared" si="0"/>
        <v/>
      </c>
      <c r="J38" s="14" t="str">
        <f t="shared" si="1"/>
        <v/>
      </c>
      <c r="K38">
        <v>0</v>
      </c>
      <c r="L38">
        <v>0</v>
      </c>
      <c r="M38">
        <v>0</v>
      </c>
      <c r="N38">
        <v>0</v>
      </c>
      <c r="O38">
        <v>0</v>
      </c>
      <c r="P38" s="3" t="str">
        <f t="shared" si="2"/>
        <v/>
      </c>
      <c r="Q38" s="14" t="str">
        <f t="shared" si="3"/>
        <v/>
      </c>
      <c r="R38">
        <v>0</v>
      </c>
      <c r="S38">
        <v>0</v>
      </c>
      <c r="T38" s="2">
        <f t="shared" si="4"/>
        <v>0</v>
      </c>
      <c r="U38" s="20">
        <f t="shared" si="5"/>
        <v>0</v>
      </c>
      <c r="V38" s="2">
        <f t="shared" si="6"/>
        <v>0</v>
      </c>
      <c r="W38" s="2">
        <f t="shared" si="7"/>
        <v>0</v>
      </c>
      <c r="X38" s="9">
        <f t="shared" si="8"/>
        <v>0</v>
      </c>
    </row>
    <row r="39" spans="1:25">
      <c r="B39" s="2" t="s">
        <v>5</v>
      </c>
      <c r="C39" s="2">
        <v>3</v>
      </c>
      <c r="D39" s="2">
        <v>7</v>
      </c>
      <c r="E39" s="37">
        <v>43166</v>
      </c>
      <c r="F39" s="1">
        <v>0</v>
      </c>
      <c r="G39" s="1">
        <v>0</v>
      </c>
      <c r="H39">
        <v>0</v>
      </c>
      <c r="I39" s="3" t="str">
        <f t="shared" si="0"/>
        <v/>
      </c>
      <c r="J39" s="14" t="str">
        <f t="shared" si="1"/>
        <v/>
      </c>
      <c r="K39">
        <v>0</v>
      </c>
      <c r="L39">
        <v>0</v>
      </c>
      <c r="M39">
        <v>0</v>
      </c>
      <c r="N39">
        <v>0</v>
      </c>
      <c r="O39">
        <v>0</v>
      </c>
      <c r="P39" s="3" t="str">
        <f t="shared" si="2"/>
        <v/>
      </c>
      <c r="Q39" s="14" t="str">
        <f t="shared" si="3"/>
        <v/>
      </c>
      <c r="R39">
        <v>0</v>
      </c>
      <c r="S39">
        <v>0</v>
      </c>
      <c r="T39" s="2">
        <f t="shared" si="4"/>
        <v>0</v>
      </c>
      <c r="U39" s="20">
        <f t="shared" si="5"/>
        <v>0</v>
      </c>
      <c r="V39" s="2">
        <f t="shared" si="6"/>
        <v>0</v>
      </c>
      <c r="W39" s="2">
        <f t="shared" si="7"/>
        <v>0</v>
      </c>
      <c r="X39" s="9">
        <f t="shared" si="8"/>
        <v>0</v>
      </c>
    </row>
    <row r="40" spans="1:25">
      <c r="A40" t="s">
        <v>8</v>
      </c>
      <c r="B40" s="2" t="s">
        <v>4</v>
      </c>
      <c r="C40" s="2">
        <v>3</v>
      </c>
      <c r="D40" s="2">
        <v>8</v>
      </c>
      <c r="E40" s="37">
        <v>43167</v>
      </c>
      <c r="F40" s="1">
        <v>428</v>
      </c>
      <c r="G40" s="19">
        <v>3.59</v>
      </c>
      <c r="H40" s="5">
        <v>0.34791666666666665</v>
      </c>
      <c r="I40" s="3">
        <f t="shared" si="0"/>
        <v>5.8101851851851856E-3</v>
      </c>
      <c r="J40" s="14">
        <f t="shared" si="1"/>
        <v>7.18</v>
      </c>
      <c r="K40">
        <v>30</v>
      </c>
      <c r="L40">
        <v>0</v>
      </c>
      <c r="M40">
        <v>5</v>
      </c>
      <c r="N40">
        <v>0.06</v>
      </c>
      <c r="O40" s="5">
        <v>0.62569444444444444</v>
      </c>
      <c r="P40" s="3">
        <f t="shared" si="2"/>
        <v>1.1574074074074075E-2</v>
      </c>
      <c r="Q40" s="14">
        <f t="shared" si="3"/>
        <v>3.6</v>
      </c>
      <c r="R40">
        <v>1</v>
      </c>
      <c r="S40">
        <v>0</v>
      </c>
      <c r="T40" s="2">
        <f t="shared" si="4"/>
        <v>433</v>
      </c>
      <c r="U40" s="20">
        <f t="shared" si="5"/>
        <v>3.65</v>
      </c>
      <c r="V40" s="2">
        <f t="shared" si="6"/>
        <v>31</v>
      </c>
      <c r="W40" s="2">
        <f t="shared" si="7"/>
        <v>0</v>
      </c>
      <c r="X40" s="9">
        <f t="shared" si="8"/>
        <v>2.1527777777777781E-2</v>
      </c>
      <c r="Y40" s="52">
        <v>0.75347222222222221</v>
      </c>
    </row>
    <row r="41" spans="1:25">
      <c r="A41" t="s">
        <v>8</v>
      </c>
      <c r="B41" s="2" t="s">
        <v>3</v>
      </c>
      <c r="C41" s="2">
        <v>3</v>
      </c>
      <c r="D41" s="2">
        <v>9</v>
      </c>
      <c r="E41" s="37">
        <v>43168</v>
      </c>
      <c r="F41" s="1">
        <v>679</v>
      </c>
      <c r="G41" s="19">
        <v>5.68</v>
      </c>
      <c r="H41" s="5">
        <v>0.34375</v>
      </c>
      <c r="I41" s="3">
        <f t="shared" si="0"/>
        <v>5.7523148148148143E-3</v>
      </c>
      <c r="J41" s="14">
        <f t="shared" si="1"/>
        <v>7.2510000000000003</v>
      </c>
      <c r="K41">
        <v>47</v>
      </c>
      <c r="L41">
        <v>0</v>
      </c>
      <c r="M41">
        <v>24</v>
      </c>
      <c r="N41">
        <v>0.34</v>
      </c>
      <c r="O41" s="5">
        <v>0.62569444444444444</v>
      </c>
      <c r="P41" s="3">
        <f t="shared" si="2"/>
        <v>1.0219907407407408E-2</v>
      </c>
      <c r="Q41" s="14">
        <f t="shared" si="3"/>
        <v>4.08</v>
      </c>
      <c r="R41">
        <v>5</v>
      </c>
      <c r="S41">
        <v>0</v>
      </c>
      <c r="T41" s="2">
        <f t="shared" si="4"/>
        <v>703</v>
      </c>
      <c r="U41" s="20">
        <f t="shared" si="5"/>
        <v>6.02</v>
      </c>
      <c r="V41" s="2">
        <f t="shared" si="6"/>
        <v>52</v>
      </c>
      <c r="W41" s="2">
        <f t="shared" si="7"/>
        <v>0</v>
      </c>
      <c r="X41" s="9">
        <f t="shared" si="8"/>
        <v>3.6111111111111115E-2</v>
      </c>
      <c r="Y41" s="52">
        <v>0.46527777777777773</v>
      </c>
    </row>
    <row r="42" spans="1:25">
      <c r="A42" t="s">
        <v>8</v>
      </c>
      <c r="B42" s="2" t="s">
        <v>2</v>
      </c>
      <c r="C42" s="2">
        <v>3</v>
      </c>
      <c r="D42" s="2">
        <v>10</v>
      </c>
      <c r="E42" s="37">
        <v>43169</v>
      </c>
      <c r="F42" s="1">
        <v>486</v>
      </c>
      <c r="G42" s="19">
        <v>4.07</v>
      </c>
      <c r="H42" s="5">
        <v>0.34791666666666665</v>
      </c>
      <c r="I42" s="3">
        <f t="shared" si="0"/>
        <v>5.8101851851851856E-3</v>
      </c>
      <c r="J42" s="14">
        <f t="shared" si="1"/>
        <v>7.1820000000000004</v>
      </c>
      <c r="K42">
        <v>34</v>
      </c>
      <c r="L42">
        <v>0</v>
      </c>
      <c r="M42">
        <v>24</v>
      </c>
      <c r="N42">
        <v>0.33</v>
      </c>
      <c r="O42" s="5">
        <v>0.62569444444444444</v>
      </c>
      <c r="P42" s="3">
        <f t="shared" si="2"/>
        <v>1.0532407407407407E-2</v>
      </c>
      <c r="Q42" s="14">
        <f t="shared" si="3"/>
        <v>3.96</v>
      </c>
      <c r="R42">
        <v>5</v>
      </c>
      <c r="S42">
        <v>0</v>
      </c>
      <c r="T42" s="2">
        <f t="shared" si="4"/>
        <v>510</v>
      </c>
      <c r="U42" s="20">
        <f t="shared" si="5"/>
        <v>4.4000000000000004</v>
      </c>
      <c r="V42" s="2">
        <f t="shared" si="6"/>
        <v>39</v>
      </c>
      <c r="W42" s="2">
        <f t="shared" si="7"/>
        <v>0</v>
      </c>
      <c r="X42" s="9">
        <f t="shared" si="8"/>
        <v>2.7083333333333334E-2</v>
      </c>
      <c r="Y42" s="52">
        <v>0.45833333333333331</v>
      </c>
    </row>
    <row r="43" spans="1:25">
      <c r="A43" t="s">
        <v>9</v>
      </c>
      <c r="B43" s="2" t="s">
        <v>1</v>
      </c>
      <c r="C43" s="2">
        <v>3</v>
      </c>
      <c r="D43" s="2">
        <v>11</v>
      </c>
      <c r="E43" s="37">
        <v>43170</v>
      </c>
      <c r="F43" s="1">
        <v>0</v>
      </c>
      <c r="G43" s="19">
        <v>5.23</v>
      </c>
      <c r="H43">
        <v>0</v>
      </c>
      <c r="I43" s="3">
        <f t="shared" si="0"/>
        <v>5.9837962962962961E-3</v>
      </c>
      <c r="J43" s="14">
        <f t="shared" si="1"/>
        <v>6.9729999999999999</v>
      </c>
      <c r="K43">
        <v>45</v>
      </c>
      <c r="L43">
        <v>0</v>
      </c>
      <c r="M43">
        <v>0</v>
      </c>
      <c r="N43">
        <v>0</v>
      </c>
      <c r="O43">
        <v>0</v>
      </c>
      <c r="P43" s="3" t="str">
        <f t="shared" si="2"/>
        <v/>
      </c>
      <c r="Q43" s="14" t="str">
        <f t="shared" si="3"/>
        <v/>
      </c>
      <c r="R43">
        <v>0</v>
      </c>
      <c r="S43">
        <v>0</v>
      </c>
      <c r="T43" s="2">
        <f t="shared" si="4"/>
        <v>0</v>
      </c>
      <c r="U43" s="20">
        <f t="shared" si="5"/>
        <v>5.23</v>
      </c>
      <c r="V43" s="2">
        <f t="shared" si="6"/>
        <v>45</v>
      </c>
      <c r="W43" s="2">
        <f t="shared" si="7"/>
        <v>0</v>
      </c>
      <c r="X43" s="9">
        <f t="shared" si="8"/>
        <v>3.125E-2</v>
      </c>
    </row>
    <row r="44" spans="1:25">
      <c r="B44" s="2" t="s">
        <v>0</v>
      </c>
      <c r="C44" s="2">
        <v>3</v>
      </c>
      <c r="D44" s="2">
        <v>12</v>
      </c>
      <c r="E44" s="37">
        <v>43171</v>
      </c>
      <c r="F44" s="1">
        <v>0</v>
      </c>
      <c r="G44" s="1">
        <v>0</v>
      </c>
      <c r="H44">
        <v>0</v>
      </c>
      <c r="I44" s="3" t="str">
        <f t="shared" si="0"/>
        <v/>
      </c>
      <c r="J44" s="14" t="str">
        <f t="shared" si="1"/>
        <v/>
      </c>
      <c r="K44">
        <v>0</v>
      </c>
      <c r="L44">
        <v>0</v>
      </c>
      <c r="M44">
        <v>0</v>
      </c>
      <c r="N44">
        <v>0</v>
      </c>
      <c r="O44">
        <v>0</v>
      </c>
      <c r="P44" s="3" t="str">
        <f t="shared" si="2"/>
        <v/>
      </c>
      <c r="Q44" s="14" t="str">
        <f t="shared" si="3"/>
        <v/>
      </c>
      <c r="R44">
        <v>0</v>
      </c>
      <c r="S44">
        <v>0</v>
      </c>
      <c r="T44" s="2">
        <f t="shared" si="4"/>
        <v>0</v>
      </c>
      <c r="U44" s="20">
        <f t="shared" si="5"/>
        <v>0</v>
      </c>
      <c r="V44" s="2">
        <f t="shared" si="6"/>
        <v>0</v>
      </c>
      <c r="W44" s="2">
        <f t="shared" si="7"/>
        <v>0</v>
      </c>
      <c r="X44" s="9">
        <f t="shared" si="8"/>
        <v>0</v>
      </c>
    </row>
    <row r="45" spans="1:25">
      <c r="A45" t="s">
        <v>8</v>
      </c>
      <c r="B45" s="2" t="s">
        <v>6</v>
      </c>
      <c r="C45" s="2">
        <v>3</v>
      </c>
      <c r="D45" s="2">
        <v>13</v>
      </c>
      <c r="E45" s="37">
        <v>43172</v>
      </c>
      <c r="F45" s="1">
        <v>500</v>
      </c>
      <c r="G45" s="19">
        <v>4.1900000000000004</v>
      </c>
      <c r="H45" s="5">
        <v>0.34722222222222227</v>
      </c>
      <c r="I45" s="3">
        <f t="shared" si="0"/>
        <v>5.8101851851851856E-3</v>
      </c>
      <c r="J45" s="14">
        <f t="shared" si="1"/>
        <v>7.1820000000000004</v>
      </c>
      <c r="K45">
        <v>35</v>
      </c>
      <c r="L45">
        <v>0</v>
      </c>
      <c r="M45">
        <v>24</v>
      </c>
      <c r="N45">
        <v>0.33</v>
      </c>
      <c r="O45" s="5">
        <v>0.62777777777777777</v>
      </c>
      <c r="P45" s="3">
        <f t="shared" si="2"/>
        <v>1.0532407407407407E-2</v>
      </c>
      <c r="Q45" s="14">
        <f t="shared" si="3"/>
        <v>3.96</v>
      </c>
      <c r="R45">
        <v>5</v>
      </c>
      <c r="S45">
        <v>0</v>
      </c>
      <c r="T45" s="2">
        <f t="shared" si="4"/>
        <v>524</v>
      </c>
      <c r="U45" s="20">
        <f t="shared" si="5"/>
        <v>4.5200000000000005</v>
      </c>
      <c r="V45" s="2">
        <f t="shared" si="6"/>
        <v>40</v>
      </c>
      <c r="W45" s="2">
        <f t="shared" si="7"/>
        <v>0</v>
      </c>
      <c r="X45" s="9">
        <f t="shared" si="8"/>
        <v>2.7777777777777776E-2</v>
      </c>
      <c r="Y45" s="52">
        <v>0.63888888888888895</v>
      </c>
    </row>
    <row r="46" spans="1:25">
      <c r="A46" t="s">
        <v>8</v>
      </c>
      <c r="B46" s="2" t="s">
        <v>5</v>
      </c>
      <c r="C46" s="2">
        <v>3</v>
      </c>
      <c r="D46" s="2">
        <v>14</v>
      </c>
      <c r="E46" s="37">
        <v>43173</v>
      </c>
      <c r="F46" s="1">
        <v>715</v>
      </c>
      <c r="G46" s="19">
        <v>6</v>
      </c>
      <c r="H46" s="5">
        <v>0.33263888888888887</v>
      </c>
      <c r="I46" s="3">
        <f t="shared" si="0"/>
        <v>5.5555555555555558E-3</v>
      </c>
      <c r="J46" s="14">
        <f t="shared" si="1"/>
        <v>7.5</v>
      </c>
      <c r="K46">
        <v>48</v>
      </c>
      <c r="L46">
        <v>0</v>
      </c>
      <c r="M46">
        <v>24</v>
      </c>
      <c r="N46">
        <v>0.33</v>
      </c>
      <c r="O46" s="5">
        <v>0.62777777777777777</v>
      </c>
      <c r="P46" s="3">
        <f t="shared" si="2"/>
        <v>1.0532407407407407E-2</v>
      </c>
      <c r="Q46" s="14">
        <f t="shared" si="3"/>
        <v>3.96</v>
      </c>
      <c r="R46">
        <v>5</v>
      </c>
      <c r="S46">
        <v>0</v>
      </c>
      <c r="T46" s="2">
        <f t="shared" si="4"/>
        <v>739</v>
      </c>
      <c r="U46" s="20">
        <f t="shared" si="5"/>
        <v>6.33</v>
      </c>
      <c r="V46" s="2">
        <f t="shared" si="6"/>
        <v>53</v>
      </c>
      <c r="W46" s="2">
        <f t="shared" si="7"/>
        <v>0</v>
      </c>
      <c r="X46" s="9">
        <f t="shared" si="8"/>
        <v>3.6805555555555557E-2</v>
      </c>
      <c r="Y46" s="52">
        <v>0.79166666666666663</v>
      </c>
    </row>
    <row r="47" spans="1:25">
      <c r="A47" t="s">
        <v>8</v>
      </c>
      <c r="B47" s="2" t="s">
        <v>4</v>
      </c>
      <c r="C47" s="2">
        <v>3</v>
      </c>
      <c r="D47" s="2">
        <v>15</v>
      </c>
      <c r="E47" s="37">
        <v>43174</v>
      </c>
      <c r="F47" s="1">
        <v>479</v>
      </c>
      <c r="G47" s="19">
        <v>4.01</v>
      </c>
      <c r="H47" s="5">
        <v>0.34236111111111112</v>
      </c>
      <c r="I47" s="3">
        <f t="shared" si="0"/>
        <v>5.7175925925925927E-3</v>
      </c>
      <c r="J47" s="14">
        <f t="shared" si="1"/>
        <v>7.29</v>
      </c>
      <c r="K47">
        <v>33</v>
      </c>
      <c r="L47">
        <v>0</v>
      </c>
      <c r="M47">
        <v>24</v>
      </c>
      <c r="N47">
        <v>0.33</v>
      </c>
      <c r="O47" s="5">
        <v>0.62777777777777777</v>
      </c>
      <c r="P47" s="3">
        <f t="shared" si="2"/>
        <v>1.0532407407407407E-2</v>
      </c>
      <c r="Q47" s="14">
        <f t="shared" si="3"/>
        <v>3.96</v>
      </c>
      <c r="R47">
        <v>5</v>
      </c>
      <c r="S47">
        <v>0</v>
      </c>
      <c r="T47" s="2">
        <f t="shared" si="4"/>
        <v>503</v>
      </c>
      <c r="U47" s="20">
        <f t="shared" si="5"/>
        <v>4.34</v>
      </c>
      <c r="V47" s="2">
        <f t="shared" si="6"/>
        <v>38</v>
      </c>
      <c r="W47" s="2">
        <f t="shared" si="7"/>
        <v>0</v>
      </c>
      <c r="X47" s="9">
        <f t="shared" si="8"/>
        <v>2.6388888888888889E-2</v>
      </c>
      <c r="Y47" s="52">
        <v>0.47222222222222227</v>
      </c>
    </row>
    <row r="48" spans="1:25">
      <c r="A48" t="s">
        <v>8</v>
      </c>
      <c r="B48" s="2" t="s">
        <v>3</v>
      </c>
      <c r="C48" s="2">
        <v>3</v>
      </c>
      <c r="D48" s="2">
        <v>16</v>
      </c>
      <c r="E48" s="37">
        <v>43175</v>
      </c>
      <c r="F48" s="1">
        <v>695</v>
      </c>
      <c r="G48" s="19">
        <v>5.82</v>
      </c>
      <c r="H48" s="5">
        <v>0.3430555555555555</v>
      </c>
      <c r="I48" s="3">
        <f t="shared" si="0"/>
        <v>5.7291666666666671E-3</v>
      </c>
      <c r="J48" s="14">
        <f t="shared" si="1"/>
        <v>7.2750000000000004</v>
      </c>
      <c r="K48">
        <v>48</v>
      </c>
      <c r="L48">
        <v>0</v>
      </c>
      <c r="M48">
        <v>24</v>
      </c>
      <c r="N48">
        <v>0.33</v>
      </c>
      <c r="O48" s="5">
        <v>0.62361111111111112</v>
      </c>
      <c r="P48" s="3">
        <f t="shared" si="2"/>
        <v>1.0532407407407407E-2</v>
      </c>
      <c r="Q48" s="14">
        <f t="shared" si="3"/>
        <v>3.96</v>
      </c>
      <c r="R48">
        <v>5</v>
      </c>
      <c r="S48">
        <v>0</v>
      </c>
      <c r="T48" s="2">
        <f t="shared" si="4"/>
        <v>719</v>
      </c>
      <c r="U48" s="20">
        <f t="shared" si="5"/>
        <v>6.15</v>
      </c>
      <c r="V48" s="2">
        <f t="shared" si="6"/>
        <v>53</v>
      </c>
      <c r="W48" s="2">
        <f t="shared" si="7"/>
        <v>0</v>
      </c>
      <c r="X48" s="9">
        <f t="shared" si="8"/>
        <v>3.6805555555555557E-2</v>
      </c>
      <c r="Y48" s="52">
        <v>0.46527777777777773</v>
      </c>
    </row>
    <row r="49" spans="1:25">
      <c r="B49" s="2" t="s">
        <v>2</v>
      </c>
      <c r="C49" s="2">
        <v>3</v>
      </c>
      <c r="D49" s="2">
        <v>17</v>
      </c>
      <c r="E49" s="37">
        <v>43176</v>
      </c>
      <c r="F49" s="1">
        <v>0</v>
      </c>
      <c r="G49" s="1">
        <v>0</v>
      </c>
      <c r="H49">
        <v>0</v>
      </c>
      <c r="I49" s="3" t="str">
        <f t="shared" si="0"/>
        <v/>
      </c>
      <c r="J49" s="14" t="str">
        <f t="shared" si="1"/>
        <v/>
      </c>
      <c r="K49">
        <v>0</v>
      </c>
      <c r="L49">
        <v>0</v>
      </c>
      <c r="M49">
        <v>0</v>
      </c>
      <c r="N49">
        <v>0</v>
      </c>
      <c r="O49">
        <v>0</v>
      </c>
      <c r="P49" s="3" t="str">
        <f t="shared" si="2"/>
        <v/>
      </c>
      <c r="Q49" s="14" t="str">
        <f t="shared" si="3"/>
        <v/>
      </c>
      <c r="R49">
        <v>0</v>
      </c>
      <c r="S49">
        <v>0</v>
      </c>
      <c r="T49" s="2">
        <f t="shared" si="4"/>
        <v>0</v>
      </c>
      <c r="U49" s="20">
        <f t="shared" si="5"/>
        <v>0</v>
      </c>
      <c r="V49" s="2">
        <f t="shared" si="6"/>
        <v>0</v>
      </c>
      <c r="W49" s="2">
        <f t="shared" si="7"/>
        <v>0</v>
      </c>
      <c r="X49" s="9">
        <f t="shared" si="8"/>
        <v>0</v>
      </c>
    </row>
    <row r="50" spans="1:25">
      <c r="A50" t="s">
        <v>82</v>
      </c>
      <c r="B50" s="2" t="s">
        <v>1</v>
      </c>
      <c r="C50" s="2">
        <v>3</v>
      </c>
      <c r="D50" s="2">
        <v>18</v>
      </c>
      <c r="E50" s="37">
        <v>43177</v>
      </c>
      <c r="F50" s="1">
        <v>419</v>
      </c>
      <c r="G50" s="19">
        <v>3.86</v>
      </c>
      <c r="H50" s="5">
        <v>0.32430555555555557</v>
      </c>
      <c r="I50" s="3">
        <f t="shared" si="0"/>
        <v>5.4050925925925924E-3</v>
      </c>
      <c r="J50" s="14">
        <f t="shared" si="1"/>
        <v>7.72</v>
      </c>
      <c r="K50">
        <v>30</v>
      </c>
      <c r="L50">
        <v>0</v>
      </c>
      <c r="M50">
        <v>0</v>
      </c>
      <c r="N50">
        <v>0.36</v>
      </c>
      <c r="O50" s="5">
        <v>0.65555555555555556</v>
      </c>
      <c r="P50" s="3">
        <f t="shared" si="2"/>
        <v>1.0937500000000001E-2</v>
      </c>
      <c r="Q50" s="14">
        <f t="shared" si="3"/>
        <v>3.8109999999999999</v>
      </c>
      <c r="R50">
        <v>5</v>
      </c>
      <c r="S50">
        <v>40</v>
      </c>
      <c r="T50" s="2">
        <f t="shared" si="4"/>
        <v>419</v>
      </c>
      <c r="U50" s="20">
        <f t="shared" si="5"/>
        <v>4.22</v>
      </c>
      <c r="V50" s="2">
        <f t="shared" si="6"/>
        <v>35</v>
      </c>
      <c r="W50" s="2">
        <f t="shared" si="7"/>
        <v>40</v>
      </c>
      <c r="X50" s="9">
        <f t="shared" si="8"/>
        <v>2.476851851851852E-2</v>
      </c>
      <c r="Y50" s="52">
        <v>0.45833333333333331</v>
      </c>
    </row>
    <row r="51" spans="1:25">
      <c r="A51" t="s">
        <v>7</v>
      </c>
      <c r="B51" s="2" t="s">
        <v>0</v>
      </c>
      <c r="C51" s="2">
        <v>3</v>
      </c>
      <c r="D51" s="2">
        <v>19</v>
      </c>
      <c r="E51" s="37">
        <v>43178</v>
      </c>
      <c r="F51" s="1">
        <v>666</v>
      </c>
      <c r="G51" s="19">
        <v>6.27</v>
      </c>
      <c r="H51" s="5">
        <v>0.33263888888888887</v>
      </c>
      <c r="I51" s="3">
        <f t="shared" si="0"/>
        <v>5.5439814814814822E-3</v>
      </c>
      <c r="J51" s="14">
        <f t="shared" si="1"/>
        <v>7.524</v>
      </c>
      <c r="K51">
        <v>50</v>
      </c>
      <c r="L51">
        <v>0</v>
      </c>
      <c r="M51">
        <v>0</v>
      </c>
      <c r="N51">
        <v>0.31</v>
      </c>
      <c r="O51" s="5">
        <v>0.67152777777777783</v>
      </c>
      <c r="P51" s="3">
        <f t="shared" si="2"/>
        <v>1.1203703703703704E-2</v>
      </c>
      <c r="Q51" s="14">
        <f t="shared" si="3"/>
        <v>3.72</v>
      </c>
      <c r="R51">
        <v>5</v>
      </c>
      <c r="S51">
        <v>0</v>
      </c>
      <c r="T51" s="2">
        <f t="shared" si="4"/>
        <v>666</v>
      </c>
      <c r="U51" s="20">
        <f t="shared" si="5"/>
        <v>6.5799999999999992</v>
      </c>
      <c r="V51" s="2">
        <f t="shared" si="6"/>
        <v>55</v>
      </c>
      <c r="W51" s="2">
        <f t="shared" si="7"/>
        <v>0</v>
      </c>
      <c r="X51" s="9">
        <f t="shared" si="8"/>
        <v>3.8194444444444441E-2</v>
      </c>
      <c r="Y51" s="52">
        <v>0.40972222222222227</v>
      </c>
    </row>
    <row r="52" spans="1:25">
      <c r="A52" t="s">
        <v>7</v>
      </c>
      <c r="B52" s="2" t="s">
        <v>6</v>
      </c>
      <c r="C52" s="2">
        <v>3</v>
      </c>
      <c r="D52" s="2">
        <v>20</v>
      </c>
      <c r="E52" s="37">
        <v>43179</v>
      </c>
      <c r="F52" s="1">
        <v>460</v>
      </c>
      <c r="G52" s="19">
        <v>4.1399999999999997</v>
      </c>
      <c r="H52">
        <v>0</v>
      </c>
      <c r="I52" s="3">
        <f t="shared" si="0"/>
        <v>5.5439814814814822E-3</v>
      </c>
      <c r="J52" s="14">
        <f t="shared" si="1"/>
        <v>7.5270000000000001</v>
      </c>
      <c r="K52">
        <v>33</v>
      </c>
      <c r="L52">
        <v>0</v>
      </c>
      <c r="M52">
        <v>0</v>
      </c>
      <c r="N52">
        <v>0.32</v>
      </c>
      <c r="O52">
        <v>0</v>
      </c>
      <c r="P52" s="3">
        <f t="shared" si="2"/>
        <v>1.3020833333333334E-2</v>
      </c>
      <c r="Q52" s="14">
        <f t="shared" si="3"/>
        <v>3.2</v>
      </c>
      <c r="R52">
        <v>6</v>
      </c>
      <c r="S52">
        <v>0</v>
      </c>
      <c r="T52" s="2">
        <f t="shared" si="4"/>
        <v>460</v>
      </c>
      <c r="U52" s="20">
        <f t="shared" si="5"/>
        <v>4.46</v>
      </c>
      <c r="V52" s="2">
        <f t="shared" si="6"/>
        <v>39</v>
      </c>
      <c r="W52" s="2">
        <f t="shared" si="7"/>
        <v>0</v>
      </c>
      <c r="X52" s="9">
        <f t="shared" si="8"/>
        <v>2.7083333333333334E-2</v>
      </c>
      <c r="Y52" s="52">
        <v>0.64583333333333337</v>
      </c>
    </row>
    <row r="53" spans="1:25">
      <c r="B53" s="2" t="s">
        <v>5</v>
      </c>
      <c r="C53" s="2">
        <v>3</v>
      </c>
      <c r="D53" s="2">
        <v>21</v>
      </c>
      <c r="E53" s="37">
        <v>43180</v>
      </c>
      <c r="F53" s="1">
        <v>0</v>
      </c>
      <c r="G53" s="1">
        <v>0</v>
      </c>
      <c r="H53">
        <v>0</v>
      </c>
      <c r="I53" s="3" t="str">
        <f t="shared" si="0"/>
        <v/>
      </c>
      <c r="J53" s="14" t="str">
        <f t="shared" si="1"/>
        <v/>
      </c>
      <c r="K53">
        <v>0</v>
      </c>
      <c r="L53">
        <v>0</v>
      </c>
      <c r="M53">
        <v>0</v>
      </c>
      <c r="N53">
        <v>0</v>
      </c>
      <c r="O53">
        <v>0</v>
      </c>
      <c r="P53" s="3" t="str">
        <f t="shared" si="2"/>
        <v/>
      </c>
      <c r="Q53" s="14" t="str">
        <f t="shared" si="3"/>
        <v/>
      </c>
      <c r="R53">
        <v>0</v>
      </c>
      <c r="S53">
        <v>0</v>
      </c>
      <c r="T53" s="2">
        <f t="shared" si="4"/>
        <v>0</v>
      </c>
      <c r="U53" s="20">
        <f t="shared" si="5"/>
        <v>0</v>
      </c>
      <c r="V53" s="2">
        <f t="shared" si="6"/>
        <v>0</v>
      </c>
      <c r="W53" s="2">
        <f t="shared" si="7"/>
        <v>0</v>
      </c>
      <c r="X53" s="9">
        <f t="shared" si="8"/>
        <v>0</v>
      </c>
    </row>
    <row r="54" spans="1:25">
      <c r="B54" s="2" t="s">
        <v>4</v>
      </c>
      <c r="C54" s="2">
        <v>3</v>
      </c>
      <c r="D54" s="2">
        <v>22</v>
      </c>
      <c r="E54" s="37">
        <v>43181</v>
      </c>
      <c r="F54" s="1">
        <v>0</v>
      </c>
      <c r="G54" s="1">
        <v>0</v>
      </c>
      <c r="H54">
        <v>0</v>
      </c>
      <c r="I54" s="3" t="str">
        <f t="shared" si="0"/>
        <v/>
      </c>
      <c r="J54" s="14" t="str">
        <f t="shared" si="1"/>
        <v/>
      </c>
      <c r="K54">
        <v>0</v>
      </c>
      <c r="L54">
        <v>0</v>
      </c>
      <c r="M54">
        <v>0</v>
      </c>
      <c r="N54">
        <v>0</v>
      </c>
      <c r="O54">
        <v>0</v>
      </c>
      <c r="P54" s="3" t="str">
        <f t="shared" si="2"/>
        <v/>
      </c>
      <c r="Q54" s="14" t="str">
        <f t="shared" si="3"/>
        <v/>
      </c>
      <c r="R54">
        <v>0</v>
      </c>
      <c r="S54">
        <v>0</v>
      </c>
      <c r="T54" s="2">
        <f t="shared" si="4"/>
        <v>0</v>
      </c>
      <c r="U54" s="20">
        <f t="shared" si="5"/>
        <v>0</v>
      </c>
      <c r="V54" s="2">
        <f t="shared" si="6"/>
        <v>0</v>
      </c>
      <c r="W54" s="2">
        <f t="shared" si="7"/>
        <v>0</v>
      </c>
      <c r="X54" s="9">
        <f t="shared" si="8"/>
        <v>0</v>
      </c>
    </row>
    <row r="55" spans="1:25">
      <c r="B55" s="2" t="s">
        <v>3</v>
      </c>
      <c r="C55" s="2">
        <v>3</v>
      </c>
      <c r="D55" s="2">
        <v>23</v>
      </c>
      <c r="E55" s="37">
        <v>43182</v>
      </c>
      <c r="F55" s="1">
        <v>0</v>
      </c>
      <c r="G55" s="1">
        <v>0</v>
      </c>
      <c r="H55">
        <v>0</v>
      </c>
      <c r="I55" s="3" t="str">
        <f t="shared" si="0"/>
        <v/>
      </c>
      <c r="J55" s="14" t="str">
        <f t="shared" si="1"/>
        <v/>
      </c>
      <c r="K55">
        <v>0</v>
      </c>
      <c r="L55">
        <v>0</v>
      </c>
      <c r="M55">
        <v>0</v>
      </c>
      <c r="N55">
        <v>0</v>
      </c>
      <c r="O55">
        <v>0</v>
      </c>
      <c r="P55" s="3" t="str">
        <f t="shared" si="2"/>
        <v/>
      </c>
      <c r="Q55" s="14" t="str">
        <f t="shared" si="3"/>
        <v/>
      </c>
      <c r="R55">
        <v>0</v>
      </c>
      <c r="S55">
        <v>0</v>
      </c>
      <c r="T55" s="2">
        <f t="shared" si="4"/>
        <v>0</v>
      </c>
      <c r="U55" s="20">
        <f t="shared" si="5"/>
        <v>0</v>
      </c>
      <c r="V55" s="2">
        <f t="shared" si="6"/>
        <v>0</v>
      </c>
      <c r="W55" s="2">
        <f t="shared" si="7"/>
        <v>0</v>
      </c>
      <c r="X55" s="9">
        <f t="shared" si="8"/>
        <v>0</v>
      </c>
    </row>
    <row r="56" spans="1:25">
      <c r="A56" t="s">
        <v>7</v>
      </c>
      <c r="B56" s="2" t="s">
        <v>2</v>
      </c>
      <c r="C56" s="2">
        <v>3</v>
      </c>
      <c r="D56" s="2">
        <v>24</v>
      </c>
      <c r="E56" s="37">
        <v>43183</v>
      </c>
      <c r="F56" s="1">
        <v>369</v>
      </c>
      <c r="G56" s="19">
        <v>3.41</v>
      </c>
      <c r="H56">
        <v>0</v>
      </c>
      <c r="I56" s="3">
        <f t="shared" si="0"/>
        <v>6.1111111111111114E-3</v>
      </c>
      <c r="J56" s="14">
        <f t="shared" si="1"/>
        <v>6.82</v>
      </c>
      <c r="K56">
        <v>30</v>
      </c>
      <c r="L56">
        <v>0</v>
      </c>
      <c r="M56">
        <v>0</v>
      </c>
      <c r="N56">
        <v>0.31</v>
      </c>
      <c r="O56">
        <v>0</v>
      </c>
      <c r="P56" s="3">
        <f t="shared" si="2"/>
        <v>1.1203703703703704E-2</v>
      </c>
      <c r="Q56" s="14">
        <f t="shared" si="3"/>
        <v>3.72</v>
      </c>
      <c r="R56">
        <v>5</v>
      </c>
      <c r="S56">
        <v>0</v>
      </c>
      <c r="T56" s="2">
        <f t="shared" si="4"/>
        <v>369</v>
      </c>
      <c r="U56" s="20">
        <f t="shared" si="5"/>
        <v>3.72</v>
      </c>
      <c r="V56" s="2">
        <f t="shared" si="6"/>
        <v>35</v>
      </c>
      <c r="W56" s="2">
        <f t="shared" si="7"/>
        <v>0</v>
      </c>
      <c r="X56" s="9">
        <f t="shared" si="8"/>
        <v>2.4305555555555556E-2</v>
      </c>
      <c r="Y56" s="52">
        <v>0.46180555555555558</v>
      </c>
    </row>
    <row r="57" spans="1:25">
      <c r="A57" t="s">
        <v>8</v>
      </c>
      <c r="B57" s="2" t="s">
        <v>1</v>
      </c>
      <c r="C57" s="2">
        <v>3</v>
      </c>
      <c r="D57" s="2">
        <v>25</v>
      </c>
      <c r="E57" s="37">
        <v>43184</v>
      </c>
      <c r="F57" s="1">
        <v>374</v>
      </c>
      <c r="G57" s="19">
        <v>3.14</v>
      </c>
      <c r="H57" s="5">
        <v>0.33055555555555555</v>
      </c>
      <c r="I57" s="3">
        <f t="shared" si="0"/>
        <v>5.5324074074074069E-3</v>
      </c>
      <c r="J57" s="14">
        <f t="shared" si="1"/>
        <v>7.5359999999999996</v>
      </c>
      <c r="K57">
        <v>25</v>
      </c>
      <c r="L57">
        <v>0</v>
      </c>
      <c r="M57">
        <v>24</v>
      </c>
      <c r="N57">
        <v>0.33</v>
      </c>
      <c r="O57" s="5">
        <v>0.62777777777777777</v>
      </c>
      <c r="P57" s="3">
        <f t="shared" si="2"/>
        <v>1.0532407407407407E-2</v>
      </c>
      <c r="Q57" s="14">
        <f t="shared" si="3"/>
        <v>3.96</v>
      </c>
      <c r="R57">
        <v>5</v>
      </c>
      <c r="S57">
        <v>0</v>
      </c>
      <c r="T57" s="2">
        <f t="shared" si="4"/>
        <v>398</v>
      </c>
      <c r="U57" s="20">
        <f t="shared" si="5"/>
        <v>3.47</v>
      </c>
      <c r="V57" s="2">
        <f t="shared" si="6"/>
        <v>30</v>
      </c>
      <c r="W57" s="2">
        <f t="shared" si="7"/>
        <v>0</v>
      </c>
      <c r="X57" s="9">
        <f t="shared" si="8"/>
        <v>2.0833333333333332E-2</v>
      </c>
      <c r="Y57" s="52">
        <v>0.89583333333333337</v>
      </c>
    </row>
    <row r="58" spans="1:25">
      <c r="A58" t="s">
        <v>8</v>
      </c>
      <c r="B58" s="2" t="s">
        <v>0</v>
      </c>
      <c r="C58" s="2">
        <v>3</v>
      </c>
      <c r="D58" s="2">
        <v>26</v>
      </c>
      <c r="E58" s="37">
        <v>43185</v>
      </c>
      <c r="F58" s="1">
        <v>697</v>
      </c>
      <c r="G58" s="19">
        <v>5.84</v>
      </c>
      <c r="H58" s="5">
        <v>0.34166666666666662</v>
      </c>
      <c r="I58" s="3">
        <f t="shared" si="0"/>
        <v>5.7175925925925927E-3</v>
      </c>
      <c r="J58" s="14">
        <f t="shared" si="1"/>
        <v>7.3</v>
      </c>
      <c r="K58">
        <v>48</v>
      </c>
      <c r="L58">
        <v>0</v>
      </c>
      <c r="M58">
        <v>24</v>
      </c>
      <c r="N58">
        <v>0.33</v>
      </c>
      <c r="O58" s="5">
        <v>0.62777777777777777</v>
      </c>
      <c r="P58" s="3">
        <f t="shared" si="2"/>
        <v>1.0532407407407407E-2</v>
      </c>
      <c r="Q58" s="14">
        <f t="shared" si="3"/>
        <v>3.96</v>
      </c>
      <c r="R58">
        <v>5</v>
      </c>
      <c r="S58">
        <v>0</v>
      </c>
      <c r="T58" s="2">
        <f t="shared" si="4"/>
        <v>721</v>
      </c>
      <c r="U58" s="20">
        <f t="shared" si="5"/>
        <v>6.17</v>
      </c>
      <c r="V58" s="2">
        <f t="shared" si="6"/>
        <v>53</v>
      </c>
      <c r="W58" s="2">
        <f t="shared" si="7"/>
        <v>0</v>
      </c>
      <c r="X58" s="9">
        <f t="shared" si="8"/>
        <v>3.6805555555555557E-2</v>
      </c>
      <c r="Y58" s="52">
        <v>0.78472222222222221</v>
      </c>
    </row>
    <row r="59" spans="1:25">
      <c r="A59" t="s">
        <v>8</v>
      </c>
      <c r="B59" s="2" t="s">
        <v>6</v>
      </c>
      <c r="C59" s="2">
        <v>3</v>
      </c>
      <c r="D59" s="2">
        <v>27</v>
      </c>
      <c r="E59" s="37">
        <v>43186</v>
      </c>
      <c r="F59" s="1">
        <v>477</v>
      </c>
      <c r="G59" s="19">
        <v>4</v>
      </c>
      <c r="H59" s="5">
        <v>0.3430555555555555</v>
      </c>
      <c r="I59" s="3">
        <f t="shared" si="0"/>
        <v>5.7291666666666671E-3</v>
      </c>
      <c r="J59" s="14">
        <f t="shared" si="1"/>
        <v>7.2720000000000002</v>
      </c>
      <c r="K59">
        <v>33</v>
      </c>
      <c r="L59">
        <v>0</v>
      </c>
      <c r="M59">
        <v>24</v>
      </c>
      <c r="N59">
        <v>0.33</v>
      </c>
      <c r="O59" s="5">
        <v>0.62777777777777777</v>
      </c>
      <c r="P59" s="3">
        <f t="shared" si="2"/>
        <v>1.0532407407407407E-2</v>
      </c>
      <c r="Q59" s="14">
        <f t="shared" si="3"/>
        <v>3.96</v>
      </c>
      <c r="R59">
        <v>5</v>
      </c>
      <c r="S59">
        <v>0</v>
      </c>
      <c r="T59" s="2">
        <f t="shared" si="4"/>
        <v>501</v>
      </c>
      <c r="U59" s="20">
        <f t="shared" si="5"/>
        <v>4.33</v>
      </c>
      <c r="V59" s="2">
        <f t="shared" si="6"/>
        <v>38</v>
      </c>
      <c r="W59" s="2">
        <f t="shared" si="7"/>
        <v>0</v>
      </c>
      <c r="X59" s="9">
        <f t="shared" si="8"/>
        <v>2.6388888888888889E-2</v>
      </c>
      <c r="Y59" s="52">
        <v>0.4236111111111111</v>
      </c>
    </row>
    <row r="60" spans="1:25">
      <c r="B60" s="2" t="s">
        <v>5</v>
      </c>
      <c r="C60" s="2">
        <v>3</v>
      </c>
      <c r="D60" s="2">
        <v>28</v>
      </c>
      <c r="E60" s="37">
        <v>43187</v>
      </c>
      <c r="F60" s="1">
        <v>0</v>
      </c>
      <c r="G60" s="1">
        <v>0</v>
      </c>
      <c r="H60">
        <v>0</v>
      </c>
      <c r="I60" s="3" t="str">
        <f t="shared" si="0"/>
        <v/>
      </c>
      <c r="J60" s="14" t="str">
        <f t="shared" si="1"/>
        <v/>
      </c>
      <c r="K60">
        <v>0</v>
      </c>
      <c r="L60">
        <v>0</v>
      </c>
      <c r="M60">
        <v>0</v>
      </c>
      <c r="N60">
        <v>0</v>
      </c>
      <c r="O60">
        <v>0</v>
      </c>
      <c r="P60" s="3" t="str">
        <f t="shared" si="2"/>
        <v/>
      </c>
      <c r="Q60" s="14" t="str">
        <f t="shared" si="3"/>
        <v/>
      </c>
      <c r="R60">
        <v>0</v>
      </c>
      <c r="S60">
        <v>0</v>
      </c>
      <c r="T60" s="2">
        <f t="shared" si="4"/>
        <v>0</v>
      </c>
      <c r="U60" s="20">
        <f t="shared" si="5"/>
        <v>0</v>
      </c>
      <c r="V60" s="2">
        <f t="shared" si="6"/>
        <v>0</v>
      </c>
      <c r="W60" s="2">
        <f t="shared" si="7"/>
        <v>0</v>
      </c>
      <c r="X60" s="9">
        <f t="shared" si="8"/>
        <v>0</v>
      </c>
    </row>
    <row r="61" spans="1:25">
      <c r="A61" t="s">
        <v>8</v>
      </c>
      <c r="B61" s="2" t="s">
        <v>4</v>
      </c>
      <c r="C61" s="2">
        <v>3</v>
      </c>
      <c r="D61" s="2">
        <v>29</v>
      </c>
      <c r="E61" s="37">
        <v>43188</v>
      </c>
      <c r="F61" s="1">
        <v>695</v>
      </c>
      <c r="G61" s="19">
        <v>5.82</v>
      </c>
      <c r="H61" s="5">
        <v>0.3430555555555555</v>
      </c>
      <c r="I61" s="3">
        <f t="shared" si="0"/>
        <v>5.7291666666666671E-3</v>
      </c>
      <c r="J61" s="14">
        <f t="shared" si="1"/>
        <v>7.2750000000000004</v>
      </c>
      <c r="K61">
        <v>48</v>
      </c>
      <c r="L61">
        <v>0</v>
      </c>
      <c r="M61">
        <v>24</v>
      </c>
      <c r="N61">
        <v>0.33</v>
      </c>
      <c r="O61" s="5">
        <v>0.62569444444444444</v>
      </c>
      <c r="P61" s="3">
        <f t="shared" si="2"/>
        <v>1.0532407407407407E-2</v>
      </c>
      <c r="Q61" s="14">
        <f t="shared" si="3"/>
        <v>3.96</v>
      </c>
      <c r="R61">
        <v>5</v>
      </c>
      <c r="S61">
        <v>0</v>
      </c>
      <c r="T61" s="2">
        <f t="shared" si="4"/>
        <v>719</v>
      </c>
      <c r="U61" s="20">
        <f t="shared" si="5"/>
        <v>6.15</v>
      </c>
      <c r="V61" s="2">
        <f t="shared" si="6"/>
        <v>53</v>
      </c>
      <c r="W61" s="2">
        <f t="shared" si="7"/>
        <v>0</v>
      </c>
      <c r="X61" s="9">
        <f t="shared" si="8"/>
        <v>3.6805555555555557E-2</v>
      </c>
      <c r="Y61" s="52">
        <v>0.34375</v>
      </c>
    </row>
    <row r="62" spans="1:25">
      <c r="A62" t="s">
        <v>8</v>
      </c>
      <c r="B62" s="2" t="s">
        <v>3</v>
      </c>
      <c r="C62" s="2">
        <v>3</v>
      </c>
      <c r="D62" s="2">
        <v>30</v>
      </c>
      <c r="E62" s="37">
        <v>43189</v>
      </c>
      <c r="F62" s="1">
        <v>479</v>
      </c>
      <c r="G62" s="19">
        <v>4.0199999999999996</v>
      </c>
      <c r="H62" s="5">
        <v>0.34166666666666662</v>
      </c>
      <c r="I62" s="3">
        <f t="shared" si="0"/>
        <v>5.7060185185185191E-3</v>
      </c>
      <c r="J62" s="14">
        <f t="shared" si="1"/>
        <v>7.3090000000000002</v>
      </c>
      <c r="K62">
        <v>33</v>
      </c>
      <c r="L62">
        <v>0</v>
      </c>
      <c r="M62">
        <v>25</v>
      </c>
      <c r="N62">
        <v>0.33</v>
      </c>
      <c r="O62" s="5">
        <v>0.62777777777777777</v>
      </c>
      <c r="P62" s="3">
        <f t="shared" si="2"/>
        <v>1.0532407407407407E-2</v>
      </c>
      <c r="Q62" s="14">
        <f t="shared" si="3"/>
        <v>3.96</v>
      </c>
      <c r="R62">
        <v>5</v>
      </c>
      <c r="S62">
        <v>0</v>
      </c>
      <c r="T62" s="2">
        <f t="shared" si="4"/>
        <v>504</v>
      </c>
      <c r="U62" s="20">
        <f t="shared" si="5"/>
        <v>4.3499999999999996</v>
      </c>
      <c r="V62" s="2">
        <f t="shared" si="6"/>
        <v>38</v>
      </c>
      <c r="W62" s="2">
        <f t="shared" si="7"/>
        <v>0</v>
      </c>
      <c r="X62" s="9">
        <f t="shared" si="8"/>
        <v>2.6388888888888889E-2</v>
      </c>
      <c r="Y62" s="52">
        <v>0.46875</v>
      </c>
    </row>
    <row r="63" spans="1:25">
      <c r="A63" t="s">
        <v>8</v>
      </c>
      <c r="B63" s="2" t="s">
        <v>2</v>
      </c>
      <c r="C63" s="2">
        <v>3</v>
      </c>
      <c r="D63" s="2">
        <v>31</v>
      </c>
      <c r="E63" s="37">
        <v>43190</v>
      </c>
      <c r="F63" s="1">
        <v>172</v>
      </c>
      <c r="G63" s="19">
        <v>1.44</v>
      </c>
      <c r="H63" s="5">
        <v>0.34513888888888888</v>
      </c>
      <c r="I63" s="3">
        <f t="shared" si="0"/>
        <v>5.7870370370370376E-3</v>
      </c>
      <c r="J63" s="14">
        <f t="shared" si="1"/>
        <v>7.2</v>
      </c>
      <c r="K63">
        <v>12</v>
      </c>
      <c r="L63">
        <v>0</v>
      </c>
      <c r="M63">
        <v>12</v>
      </c>
      <c r="N63">
        <v>0.16</v>
      </c>
      <c r="O63" s="5">
        <v>0.62569444444444444</v>
      </c>
      <c r="P63" s="3">
        <f t="shared" si="2"/>
        <v>1.0416666666666666E-2</v>
      </c>
      <c r="Q63" s="14">
        <f t="shared" si="3"/>
        <v>4</v>
      </c>
      <c r="R63">
        <v>2</v>
      </c>
      <c r="S63">
        <v>24</v>
      </c>
      <c r="T63" s="2">
        <f t="shared" si="4"/>
        <v>184</v>
      </c>
      <c r="U63" s="20">
        <f t="shared" si="5"/>
        <v>1.5999999999999999</v>
      </c>
      <c r="V63" s="2">
        <f t="shared" si="6"/>
        <v>14</v>
      </c>
      <c r="W63" s="2">
        <f t="shared" si="7"/>
        <v>24</v>
      </c>
      <c r="X63" s="9">
        <f t="shared" si="8"/>
        <v>0.01</v>
      </c>
      <c r="Y63" s="52">
        <v>0.65625</v>
      </c>
    </row>
    <row r="64" spans="1:25">
      <c r="A64" t="s">
        <v>8</v>
      </c>
      <c r="B64" s="2" t="s">
        <v>1</v>
      </c>
      <c r="C64" s="2">
        <v>4</v>
      </c>
      <c r="D64" s="2">
        <v>1</v>
      </c>
      <c r="E64" s="37">
        <v>43191</v>
      </c>
      <c r="F64" s="1">
        <v>725</v>
      </c>
      <c r="G64" s="19">
        <v>6.07</v>
      </c>
      <c r="H64" s="5">
        <v>0.3430555555555555</v>
      </c>
      <c r="I64" s="3">
        <f t="shared" si="0"/>
        <v>5.7291666666666671E-3</v>
      </c>
      <c r="J64" s="14">
        <f t="shared" si="1"/>
        <v>7.2839999999999998</v>
      </c>
      <c r="K64">
        <v>50</v>
      </c>
      <c r="L64">
        <v>0</v>
      </c>
      <c r="M64">
        <v>24</v>
      </c>
      <c r="N64">
        <v>0.33</v>
      </c>
      <c r="O64" s="5">
        <v>0.62777777777777777</v>
      </c>
      <c r="P64" s="3">
        <f t="shared" si="2"/>
        <v>1.0532407407407407E-2</v>
      </c>
      <c r="Q64" s="14">
        <f t="shared" si="3"/>
        <v>3.96</v>
      </c>
      <c r="R64">
        <v>5</v>
      </c>
      <c r="S64">
        <v>0</v>
      </c>
      <c r="T64" s="2">
        <f t="shared" si="4"/>
        <v>749</v>
      </c>
      <c r="U64" s="20">
        <f t="shared" si="5"/>
        <v>6.4</v>
      </c>
      <c r="V64" s="2">
        <f t="shared" si="6"/>
        <v>55</v>
      </c>
      <c r="W64" s="2">
        <f t="shared" si="7"/>
        <v>0</v>
      </c>
      <c r="X64" s="9">
        <f t="shared" si="8"/>
        <v>3.8194444444444441E-2</v>
      </c>
      <c r="Y64" s="52">
        <v>0.8125</v>
      </c>
    </row>
    <row r="65" spans="1:25">
      <c r="A65" t="s">
        <v>8</v>
      </c>
      <c r="B65" s="2" t="s">
        <v>0</v>
      </c>
      <c r="C65" s="2">
        <v>4</v>
      </c>
      <c r="D65" s="2">
        <v>2</v>
      </c>
      <c r="E65" s="37">
        <v>43192</v>
      </c>
      <c r="F65" s="1">
        <v>479</v>
      </c>
      <c r="G65" s="19">
        <v>4.01</v>
      </c>
      <c r="H65" s="5">
        <v>0.34236111111111112</v>
      </c>
      <c r="I65" s="3">
        <f t="shared" si="0"/>
        <v>5.7175925925925927E-3</v>
      </c>
      <c r="J65" s="14">
        <f t="shared" si="1"/>
        <v>7.29</v>
      </c>
      <c r="K65">
        <v>33</v>
      </c>
      <c r="L65">
        <v>0</v>
      </c>
      <c r="M65">
        <v>24</v>
      </c>
      <c r="N65">
        <v>0.33</v>
      </c>
      <c r="O65" s="5">
        <v>0.62361111111111112</v>
      </c>
      <c r="P65" s="3">
        <f t="shared" si="2"/>
        <v>1.0532407407407407E-2</v>
      </c>
      <c r="Q65" s="14">
        <f t="shared" si="3"/>
        <v>3.96</v>
      </c>
      <c r="R65">
        <v>5</v>
      </c>
      <c r="S65">
        <v>0</v>
      </c>
      <c r="T65" s="2">
        <f t="shared" si="4"/>
        <v>503</v>
      </c>
      <c r="U65" s="20">
        <f t="shared" si="5"/>
        <v>4.34</v>
      </c>
      <c r="V65" s="2">
        <f t="shared" si="6"/>
        <v>38</v>
      </c>
      <c r="W65" s="2">
        <f t="shared" si="7"/>
        <v>0</v>
      </c>
      <c r="X65" s="9">
        <f t="shared" si="8"/>
        <v>2.6388888888888889E-2</v>
      </c>
      <c r="Y65" s="52">
        <v>0.47916666666666669</v>
      </c>
    </row>
    <row r="66" spans="1:25">
      <c r="A66" t="s">
        <v>8</v>
      </c>
      <c r="B66" s="2" t="s">
        <v>6</v>
      </c>
      <c r="C66" s="2">
        <v>4</v>
      </c>
      <c r="D66" s="2">
        <v>3</v>
      </c>
      <c r="E66" s="37">
        <v>43193</v>
      </c>
      <c r="F66" s="1">
        <v>715</v>
      </c>
      <c r="G66" s="19">
        <v>6</v>
      </c>
      <c r="H66" s="5">
        <v>0.33263888888888887</v>
      </c>
      <c r="I66" s="3">
        <f t="shared" si="0"/>
        <v>5.5555555555555558E-3</v>
      </c>
      <c r="J66" s="14">
        <f t="shared" si="1"/>
        <v>7.5</v>
      </c>
      <c r="K66">
        <v>48</v>
      </c>
      <c r="L66">
        <v>0</v>
      </c>
      <c r="M66">
        <v>24</v>
      </c>
      <c r="N66">
        <v>0.34</v>
      </c>
      <c r="O66" s="5">
        <v>0.62777777777777777</v>
      </c>
      <c r="P66" s="3">
        <f t="shared" si="2"/>
        <v>1.0219907407407408E-2</v>
      </c>
      <c r="Q66" s="14">
        <f t="shared" si="3"/>
        <v>4.08</v>
      </c>
      <c r="R66">
        <v>5</v>
      </c>
      <c r="S66">
        <v>0</v>
      </c>
      <c r="T66" s="2">
        <f t="shared" si="4"/>
        <v>739</v>
      </c>
      <c r="U66" s="20">
        <f t="shared" si="5"/>
        <v>6.34</v>
      </c>
      <c r="V66" s="2">
        <f t="shared" si="6"/>
        <v>53</v>
      </c>
      <c r="W66" s="2">
        <f t="shared" si="7"/>
        <v>0</v>
      </c>
      <c r="X66" s="9">
        <f t="shared" si="8"/>
        <v>3.6805555555555557E-2</v>
      </c>
      <c r="Y66" s="52">
        <v>0.55902777777777779</v>
      </c>
    </row>
    <row r="67" spans="1:25">
      <c r="A67" t="s">
        <v>8</v>
      </c>
      <c r="B67" s="2" t="s">
        <v>5</v>
      </c>
      <c r="C67" s="2">
        <v>4</v>
      </c>
      <c r="D67" s="2">
        <v>4</v>
      </c>
      <c r="E67" s="37">
        <v>43194</v>
      </c>
      <c r="F67" s="1">
        <v>479</v>
      </c>
      <c r="G67" s="19">
        <v>4.01</v>
      </c>
      <c r="H67" s="5">
        <v>0.34166666666666662</v>
      </c>
      <c r="I67" s="3">
        <f t="shared" si="0"/>
        <v>5.7175925925925927E-3</v>
      </c>
      <c r="J67" s="14">
        <f t="shared" si="1"/>
        <v>7.29</v>
      </c>
      <c r="K67">
        <v>33</v>
      </c>
      <c r="L67">
        <v>0</v>
      </c>
      <c r="M67">
        <v>24</v>
      </c>
      <c r="N67">
        <v>0.34</v>
      </c>
      <c r="O67" s="5">
        <v>0.62777777777777777</v>
      </c>
      <c r="P67" s="3">
        <f t="shared" si="2"/>
        <v>1.0219907407407408E-2</v>
      </c>
      <c r="Q67" s="14">
        <f t="shared" si="3"/>
        <v>4.08</v>
      </c>
      <c r="R67">
        <v>5</v>
      </c>
      <c r="S67">
        <v>0</v>
      </c>
      <c r="T67" s="2">
        <f t="shared" si="4"/>
        <v>503</v>
      </c>
      <c r="U67" s="20">
        <f t="shared" si="5"/>
        <v>4.3499999999999996</v>
      </c>
      <c r="V67" s="2">
        <f t="shared" si="6"/>
        <v>38</v>
      </c>
      <c r="W67" s="2">
        <f t="shared" si="7"/>
        <v>0</v>
      </c>
      <c r="X67" s="9">
        <f t="shared" si="8"/>
        <v>2.6388888888888889E-2</v>
      </c>
      <c r="Y67" s="52">
        <v>0.77083333333333337</v>
      </c>
    </row>
    <row r="68" spans="1:25">
      <c r="B68" s="2" t="s">
        <v>4</v>
      </c>
      <c r="C68" s="2">
        <v>4</v>
      </c>
      <c r="D68" s="2">
        <v>5</v>
      </c>
      <c r="E68" s="37">
        <v>43195</v>
      </c>
      <c r="F68" s="1">
        <v>0</v>
      </c>
      <c r="G68" s="1">
        <v>0</v>
      </c>
      <c r="H68">
        <v>0</v>
      </c>
      <c r="I68" s="3" t="str">
        <f t="shared" ref="I68:I131" si="9">IFERROR(TIME(,,ROUNDUP(($K68*60+$L68)/$G68,0)),"")</f>
        <v/>
      </c>
      <c r="J68" s="14" t="str">
        <f t="shared" ref="J68:J131" si="10">IF(ROUNDDOWN(IFERROR($G68*60*60/($K68*60+L68), 0),3)=0,"",ROUNDDOWN(IFERROR($G68*60*60/($K68*60+$L68), 0),3))</f>
        <v/>
      </c>
      <c r="K68">
        <v>0</v>
      </c>
      <c r="L68">
        <v>0</v>
      </c>
      <c r="M68">
        <v>0</v>
      </c>
      <c r="N68">
        <v>0</v>
      </c>
      <c r="O68">
        <v>0</v>
      </c>
      <c r="P68" s="3" t="str">
        <f t="shared" ref="P68:P131" si="11">IFERROR(TIME(,,ROUNDUP(($R68*60+$S68)/$N68,0)),"")</f>
        <v/>
      </c>
      <c r="Q68" s="14" t="str">
        <f t="shared" ref="Q68:Q131" si="12">IF(ROUNDDOWN(IFERROR($N68*60*60/($R68*60+$S68), 0),3)=0,"",ROUNDDOWN(IFERROR($N68*60*60/($R68*60+$S68), 0),3))</f>
        <v/>
      </c>
      <c r="R68">
        <v>0</v>
      </c>
      <c r="S68">
        <v>0</v>
      </c>
      <c r="T68" s="2">
        <f t="shared" ref="T68:T131" si="13">$F68+$M68</f>
        <v>0</v>
      </c>
      <c r="U68" s="20">
        <f t="shared" ref="U68:U131" si="14">$G68+$N68</f>
        <v>0</v>
      </c>
      <c r="V68" s="2">
        <f t="shared" ref="V68:V131" si="15">$K68+$R68+INT(($L68+$S68)/60)</f>
        <v>0</v>
      </c>
      <c r="W68" s="2">
        <f t="shared" ref="W68:W131" si="16">MOD(($L68+$S68),60)</f>
        <v>0</v>
      </c>
      <c r="X68" s="9">
        <f t="shared" ref="X68:X131" si="17">TIME(,$V68,$W68)</f>
        <v>0</v>
      </c>
    </row>
    <row r="69" spans="1:25">
      <c r="A69" t="s">
        <v>8</v>
      </c>
      <c r="B69" s="2" t="s">
        <v>3</v>
      </c>
      <c r="C69" s="2">
        <v>4</v>
      </c>
      <c r="D69" s="2">
        <v>6</v>
      </c>
      <c r="E69" s="37">
        <v>43196</v>
      </c>
      <c r="F69" s="1">
        <v>285</v>
      </c>
      <c r="G69" s="19">
        <v>2.39</v>
      </c>
      <c r="H69" s="5">
        <v>0.3298611111111111</v>
      </c>
      <c r="I69" s="3">
        <f t="shared" si="9"/>
        <v>5.5208333333333333E-3</v>
      </c>
      <c r="J69" s="14">
        <f t="shared" si="10"/>
        <v>7.5469999999999997</v>
      </c>
      <c r="K69">
        <v>19</v>
      </c>
      <c r="L69">
        <v>0</v>
      </c>
      <c r="M69">
        <v>18</v>
      </c>
      <c r="N69">
        <v>0.26</v>
      </c>
      <c r="O69" s="5">
        <v>0.62291666666666667</v>
      </c>
      <c r="P69" s="3">
        <f t="shared" si="11"/>
        <v>1.0150462962962964E-2</v>
      </c>
      <c r="Q69" s="14">
        <f t="shared" si="12"/>
        <v>4.1050000000000004</v>
      </c>
      <c r="R69">
        <v>3</v>
      </c>
      <c r="S69">
        <v>48</v>
      </c>
      <c r="T69" s="2">
        <f t="shared" si="13"/>
        <v>303</v>
      </c>
      <c r="U69" s="20">
        <f t="shared" si="14"/>
        <v>2.6500000000000004</v>
      </c>
      <c r="V69" s="2">
        <f t="shared" si="15"/>
        <v>22</v>
      </c>
      <c r="W69" s="2">
        <f t="shared" si="16"/>
        <v>48</v>
      </c>
      <c r="X69" s="9">
        <f t="shared" si="17"/>
        <v>1.5833333333333335E-2</v>
      </c>
      <c r="Y69" s="52">
        <v>0.46527777777777773</v>
      </c>
    </row>
    <row r="70" spans="1:25">
      <c r="A70" t="s">
        <v>8</v>
      </c>
      <c r="B70" s="2" t="s">
        <v>2</v>
      </c>
      <c r="C70" s="2">
        <v>4</v>
      </c>
      <c r="D70" s="2">
        <v>7</v>
      </c>
      <c r="E70" s="37">
        <v>43197</v>
      </c>
      <c r="F70" s="1">
        <v>728</v>
      </c>
      <c r="G70" s="19">
        <v>6.2</v>
      </c>
      <c r="H70" s="5">
        <v>0.32847222222222222</v>
      </c>
      <c r="I70" s="3">
        <f t="shared" si="9"/>
        <v>5.4976851851851853E-3</v>
      </c>
      <c r="J70" s="14">
        <f t="shared" si="10"/>
        <v>7.5910000000000002</v>
      </c>
      <c r="K70">
        <v>49</v>
      </c>
      <c r="L70">
        <v>0</v>
      </c>
      <c r="M70">
        <v>25</v>
      </c>
      <c r="N70">
        <v>0.34</v>
      </c>
      <c r="O70" s="5">
        <v>0.62569444444444444</v>
      </c>
      <c r="P70" s="3">
        <f t="shared" si="11"/>
        <v>1.0219907407407408E-2</v>
      </c>
      <c r="Q70" s="14">
        <f t="shared" si="12"/>
        <v>4.08</v>
      </c>
      <c r="R70">
        <v>5</v>
      </c>
      <c r="S70">
        <v>0</v>
      </c>
      <c r="T70" s="2">
        <f t="shared" si="13"/>
        <v>753</v>
      </c>
      <c r="U70" s="20">
        <f t="shared" si="14"/>
        <v>6.54</v>
      </c>
      <c r="V70" s="2">
        <f t="shared" si="15"/>
        <v>54</v>
      </c>
      <c r="W70" s="2">
        <f t="shared" si="16"/>
        <v>0</v>
      </c>
      <c r="X70" s="9">
        <f t="shared" si="17"/>
        <v>3.7499999999999999E-2</v>
      </c>
      <c r="Y70" s="52">
        <v>0.79166666666666663</v>
      </c>
    </row>
    <row r="71" spans="1:25">
      <c r="A71" t="s">
        <v>8</v>
      </c>
      <c r="B71" s="2" t="s">
        <v>1</v>
      </c>
      <c r="C71" s="2">
        <v>4</v>
      </c>
      <c r="D71" s="2">
        <v>8</v>
      </c>
      <c r="E71" s="37">
        <v>43198</v>
      </c>
      <c r="F71" s="1">
        <v>480</v>
      </c>
      <c r="G71" s="19">
        <v>4.0199999999999996</v>
      </c>
      <c r="H71" s="5">
        <v>0.34166666666666662</v>
      </c>
      <c r="I71" s="3">
        <f t="shared" si="9"/>
        <v>5.7060185185185191E-3</v>
      </c>
      <c r="J71" s="14">
        <f t="shared" si="10"/>
        <v>7.3090000000000002</v>
      </c>
      <c r="K71">
        <v>33</v>
      </c>
      <c r="L71">
        <v>0</v>
      </c>
      <c r="M71">
        <v>24</v>
      </c>
      <c r="N71">
        <v>0.33</v>
      </c>
      <c r="O71" s="5">
        <v>0.62361111111111112</v>
      </c>
      <c r="P71" s="3">
        <f t="shared" si="11"/>
        <v>1.0532407407407407E-2</v>
      </c>
      <c r="Q71" s="14">
        <f t="shared" si="12"/>
        <v>3.96</v>
      </c>
      <c r="R71">
        <v>5</v>
      </c>
      <c r="S71">
        <v>0</v>
      </c>
      <c r="T71" s="2">
        <f t="shared" si="13"/>
        <v>504</v>
      </c>
      <c r="U71" s="20">
        <f t="shared" si="14"/>
        <v>4.3499999999999996</v>
      </c>
      <c r="V71" s="2">
        <f t="shared" si="15"/>
        <v>38</v>
      </c>
      <c r="W71" s="2">
        <f t="shared" si="16"/>
        <v>0</v>
      </c>
      <c r="X71" s="9">
        <f t="shared" si="17"/>
        <v>2.6388888888888889E-2</v>
      </c>
      <c r="Y71" s="52">
        <v>0.47222222222222227</v>
      </c>
    </row>
    <row r="72" spans="1:25">
      <c r="A72" t="s">
        <v>8</v>
      </c>
      <c r="B72" s="2" t="s">
        <v>0</v>
      </c>
      <c r="C72" s="2">
        <v>4</v>
      </c>
      <c r="D72" s="2">
        <v>9</v>
      </c>
      <c r="E72" s="37">
        <v>43199</v>
      </c>
      <c r="F72" s="1">
        <v>487</v>
      </c>
      <c r="G72" s="19">
        <v>4.09</v>
      </c>
      <c r="H72" s="5">
        <v>0.32500000000000001</v>
      </c>
      <c r="I72" s="3">
        <f t="shared" si="9"/>
        <v>5.4398148148148149E-3</v>
      </c>
      <c r="J72" s="14">
        <f t="shared" si="10"/>
        <v>7.6680000000000001</v>
      </c>
      <c r="K72">
        <v>32</v>
      </c>
      <c r="L72">
        <v>0</v>
      </c>
      <c r="M72">
        <v>24</v>
      </c>
      <c r="N72">
        <v>0.34</v>
      </c>
      <c r="O72" s="5">
        <v>0.62152777777777779</v>
      </c>
      <c r="P72" s="3">
        <f t="shared" si="11"/>
        <v>1.0219907407407408E-2</v>
      </c>
      <c r="Q72" s="14">
        <f t="shared" si="12"/>
        <v>4.08</v>
      </c>
      <c r="R72">
        <v>5</v>
      </c>
      <c r="S72">
        <v>0</v>
      </c>
      <c r="T72" s="2">
        <f t="shared" si="13"/>
        <v>511</v>
      </c>
      <c r="U72" s="20">
        <f t="shared" si="14"/>
        <v>4.43</v>
      </c>
      <c r="V72" s="2">
        <f t="shared" si="15"/>
        <v>37</v>
      </c>
      <c r="W72" s="2">
        <f t="shared" si="16"/>
        <v>0</v>
      </c>
      <c r="X72" s="9">
        <f t="shared" si="17"/>
        <v>2.5694444444444447E-2</v>
      </c>
      <c r="Y72" s="52">
        <v>0.47916666666666669</v>
      </c>
    </row>
    <row r="73" spans="1:25">
      <c r="B73" s="2" t="s">
        <v>6</v>
      </c>
      <c r="C73" s="2">
        <v>4</v>
      </c>
      <c r="D73" s="2">
        <v>10</v>
      </c>
      <c r="E73" s="37">
        <v>43200</v>
      </c>
      <c r="F73" s="1">
        <v>0</v>
      </c>
      <c r="G73" s="1">
        <v>0</v>
      </c>
      <c r="H73">
        <v>0</v>
      </c>
      <c r="I73" s="3" t="str">
        <f t="shared" si="9"/>
        <v/>
      </c>
      <c r="J73" s="14" t="str">
        <f t="shared" si="10"/>
        <v/>
      </c>
      <c r="K73">
        <v>0</v>
      </c>
      <c r="L73">
        <v>0</v>
      </c>
      <c r="M73">
        <v>0</v>
      </c>
      <c r="N73">
        <v>0</v>
      </c>
      <c r="O73">
        <v>0</v>
      </c>
      <c r="P73" s="3" t="str">
        <f t="shared" si="11"/>
        <v/>
      </c>
      <c r="Q73" s="14" t="str">
        <f t="shared" si="12"/>
        <v/>
      </c>
      <c r="R73">
        <v>0</v>
      </c>
      <c r="S73">
        <v>0</v>
      </c>
      <c r="T73" s="2">
        <f t="shared" si="13"/>
        <v>0</v>
      </c>
      <c r="U73" s="20">
        <f t="shared" si="14"/>
        <v>0</v>
      </c>
      <c r="V73" s="2">
        <f t="shared" si="15"/>
        <v>0</v>
      </c>
      <c r="W73" s="2">
        <f t="shared" si="16"/>
        <v>0</v>
      </c>
      <c r="X73" s="9">
        <f t="shared" si="17"/>
        <v>0</v>
      </c>
    </row>
    <row r="74" spans="1:25">
      <c r="A74" t="s">
        <v>8</v>
      </c>
      <c r="B74" s="2" t="s">
        <v>5</v>
      </c>
      <c r="C74" s="2">
        <v>4</v>
      </c>
      <c r="D74" s="2">
        <v>11</v>
      </c>
      <c r="E74" s="37">
        <v>43201</v>
      </c>
      <c r="F74" s="1">
        <v>755</v>
      </c>
      <c r="G74" s="19">
        <v>6.34</v>
      </c>
      <c r="H74" s="5">
        <v>0.32916666666666666</v>
      </c>
      <c r="I74" s="3">
        <f t="shared" si="9"/>
        <v>5.4861111111111117E-3</v>
      </c>
      <c r="J74" s="14">
        <f t="shared" si="10"/>
        <v>7.6079999999999997</v>
      </c>
      <c r="K74">
        <v>50</v>
      </c>
      <c r="L74">
        <v>0</v>
      </c>
      <c r="M74">
        <v>24</v>
      </c>
      <c r="N74">
        <v>0.34</v>
      </c>
      <c r="O74" s="5">
        <v>0.62361111111111112</v>
      </c>
      <c r="P74" s="3">
        <f t="shared" si="11"/>
        <v>1.0219907407407408E-2</v>
      </c>
      <c r="Q74" s="14">
        <f t="shared" si="12"/>
        <v>4.08</v>
      </c>
      <c r="R74">
        <v>5</v>
      </c>
      <c r="S74">
        <v>0</v>
      </c>
      <c r="T74" s="2">
        <f t="shared" si="13"/>
        <v>779</v>
      </c>
      <c r="U74" s="20">
        <f t="shared" si="14"/>
        <v>6.68</v>
      </c>
      <c r="V74" s="2">
        <f t="shared" si="15"/>
        <v>55</v>
      </c>
      <c r="W74" s="2">
        <f t="shared" si="16"/>
        <v>0</v>
      </c>
      <c r="X74" s="9">
        <f t="shared" si="17"/>
        <v>3.8194444444444441E-2</v>
      </c>
      <c r="Y74" s="52">
        <v>0.71527777777777779</v>
      </c>
    </row>
    <row r="75" spans="1:25">
      <c r="A75" t="s">
        <v>8</v>
      </c>
      <c r="B75" s="2" t="s">
        <v>4</v>
      </c>
      <c r="C75" s="2">
        <v>4</v>
      </c>
      <c r="D75" s="2">
        <v>12</v>
      </c>
      <c r="E75" s="37">
        <v>43202</v>
      </c>
      <c r="F75" s="1">
        <v>480</v>
      </c>
      <c r="G75" s="19">
        <v>4.04</v>
      </c>
      <c r="H75" s="5">
        <v>0.32916666666666666</v>
      </c>
      <c r="I75" s="3">
        <f t="shared" si="9"/>
        <v>5.5092592592592589E-3</v>
      </c>
      <c r="J75" s="14">
        <f t="shared" si="10"/>
        <v>7.5750000000000002</v>
      </c>
      <c r="K75">
        <v>32</v>
      </c>
      <c r="L75">
        <v>0</v>
      </c>
      <c r="M75">
        <v>24</v>
      </c>
      <c r="N75">
        <v>0.33</v>
      </c>
      <c r="O75" s="5">
        <v>0.62777777777777777</v>
      </c>
      <c r="P75" s="3">
        <f t="shared" si="11"/>
        <v>1.0532407407407407E-2</v>
      </c>
      <c r="Q75" s="14">
        <f t="shared" si="12"/>
        <v>3.96</v>
      </c>
      <c r="R75">
        <v>5</v>
      </c>
      <c r="S75">
        <v>0</v>
      </c>
      <c r="T75" s="2">
        <f t="shared" si="13"/>
        <v>504</v>
      </c>
      <c r="U75" s="20">
        <f t="shared" si="14"/>
        <v>4.37</v>
      </c>
      <c r="V75" s="2">
        <f t="shared" si="15"/>
        <v>37</v>
      </c>
      <c r="W75" s="2">
        <f t="shared" si="16"/>
        <v>0</v>
      </c>
      <c r="X75" s="9">
        <f t="shared" si="17"/>
        <v>2.5694444444444447E-2</v>
      </c>
      <c r="Y75" s="52">
        <v>0.65277777777777779</v>
      </c>
    </row>
    <row r="76" spans="1:25">
      <c r="A76" t="s">
        <v>8</v>
      </c>
      <c r="B76" s="2" t="s">
        <v>3</v>
      </c>
      <c r="C76" s="2">
        <v>4</v>
      </c>
      <c r="D76" s="2">
        <v>13</v>
      </c>
      <c r="E76" s="37">
        <v>43203</v>
      </c>
      <c r="F76" s="1">
        <v>747</v>
      </c>
      <c r="G76" s="19">
        <v>6.41</v>
      </c>
      <c r="H76" s="5">
        <v>0.32430555555555557</v>
      </c>
      <c r="I76" s="3">
        <f t="shared" si="9"/>
        <v>5.4282407407407404E-3</v>
      </c>
      <c r="J76" s="14">
        <f t="shared" si="10"/>
        <v>7.6920000000000002</v>
      </c>
      <c r="K76">
        <v>50</v>
      </c>
      <c r="L76">
        <v>0</v>
      </c>
      <c r="M76">
        <v>24</v>
      </c>
      <c r="N76">
        <v>0.33</v>
      </c>
      <c r="O76" s="5">
        <v>0.62777777777777777</v>
      </c>
      <c r="P76" s="3">
        <f t="shared" si="11"/>
        <v>1.0532407407407407E-2</v>
      </c>
      <c r="Q76" s="14">
        <f t="shared" si="12"/>
        <v>3.96</v>
      </c>
      <c r="R76">
        <v>5</v>
      </c>
      <c r="S76">
        <v>0</v>
      </c>
      <c r="T76" s="2">
        <f t="shared" si="13"/>
        <v>771</v>
      </c>
      <c r="U76" s="20">
        <f t="shared" si="14"/>
        <v>6.74</v>
      </c>
      <c r="V76" s="2">
        <f t="shared" si="15"/>
        <v>55</v>
      </c>
      <c r="W76" s="2">
        <f t="shared" si="16"/>
        <v>0</v>
      </c>
      <c r="X76" s="9">
        <f t="shared" si="17"/>
        <v>3.8194444444444441E-2</v>
      </c>
      <c r="Y76" s="52">
        <v>0.72569444444444453</v>
      </c>
    </row>
    <row r="77" spans="1:25">
      <c r="A77" t="s">
        <v>8</v>
      </c>
      <c r="B77" s="2" t="s">
        <v>2</v>
      </c>
      <c r="C77" s="2">
        <v>4</v>
      </c>
      <c r="D77" s="2">
        <v>14</v>
      </c>
      <c r="E77" s="37">
        <v>43204</v>
      </c>
      <c r="F77" s="1">
        <v>0</v>
      </c>
      <c r="G77" s="19">
        <v>3.63</v>
      </c>
      <c r="H77">
        <v>0</v>
      </c>
      <c r="I77" s="3">
        <f t="shared" si="9"/>
        <v>5.5555555555555558E-3</v>
      </c>
      <c r="J77" s="14">
        <f t="shared" si="10"/>
        <v>7.51</v>
      </c>
      <c r="K77">
        <v>29</v>
      </c>
      <c r="L77">
        <v>0</v>
      </c>
      <c r="M77">
        <v>0</v>
      </c>
      <c r="N77">
        <v>0</v>
      </c>
      <c r="O77">
        <v>0</v>
      </c>
      <c r="P77" s="3" t="str">
        <f t="shared" si="11"/>
        <v/>
      </c>
      <c r="Q77" s="14" t="str">
        <f t="shared" si="12"/>
        <v/>
      </c>
      <c r="R77">
        <v>0</v>
      </c>
      <c r="S77">
        <v>0</v>
      </c>
      <c r="T77" s="2">
        <f t="shared" si="13"/>
        <v>0</v>
      </c>
      <c r="U77" s="20">
        <f t="shared" si="14"/>
        <v>3.63</v>
      </c>
      <c r="V77" s="2">
        <f t="shared" si="15"/>
        <v>29</v>
      </c>
      <c r="W77" s="2">
        <f t="shared" si="16"/>
        <v>0</v>
      </c>
      <c r="X77" s="9">
        <f t="shared" si="17"/>
        <v>2.013888888888889E-2</v>
      </c>
    </row>
    <row r="78" spans="1:25">
      <c r="B78" s="2" t="s">
        <v>1</v>
      </c>
      <c r="C78" s="2">
        <v>4</v>
      </c>
      <c r="D78" s="2">
        <v>15</v>
      </c>
      <c r="E78" s="37">
        <v>43205</v>
      </c>
      <c r="F78" s="1">
        <v>0</v>
      </c>
      <c r="G78" s="1">
        <v>0</v>
      </c>
      <c r="H78">
        <v>0</v>
      </c>
      <c r="I78" s="3" t="str">
        <f t="shared" si="9"/>
        <v/>
      </c>
      <c r="J78" s="14" t="str">
        <f t="shared" si="10"/>
        <v/>
      </c>
      <c r="K78">
        <v>0</v>
      </c>
      <c r="L78">
        <v>0</v>
      </c>
      <c r="M78">
        <v>0</v>
      </c>
      <c r="N78">
        <v>0</v>
      </c>
      <c r="O78">
        <v>0</v>
      </c>
      <c r="P78" s="3" t="str">
        <f t="shared" si="11"/>
        <v/>
      </c>
      <c r="Q78" s="14" t="str">
        <f t="shared" si="12"/>
        <v/>
      </c>
      <c r="R78">
        <v>0</v>
      </c>
      <c r="S78">
        <v>0</v>
      </c>
      <c r="T78" s="2">
        <f t="shared" si="13"/>
        <v>0</v>
      </c>
      <c r="U78" s="20">
        <f t="shared" si="14"/>
        <v>0</v>
      </c>
      <c r="V78" s="2">
        <f t="shared" si="15"/>
        <v>0</v>
      </c>
      <c r="W78" s="2">
        <f t="shared" si="16"/>
        <v>0</v>
      </c>
      <c r="X78" s="9">
        <f t="shared" si="17"/>
        <v>0</v>
      </c>
    </row>
    <row r="79" spans="1:25">
      <c r="A79" t="s">
        <v>8</v>
      </c>
      <c r="B79" s="2" t="s">
        <v>0</v>
      </c>
      <c r="C79" s="2">
        <v>4</v>
      </c>
      <c r="D79" s="2">
        <v>16</v>
      </c>
      <c r="E79" s="37">
        <v>43206</v>
      </c>
      <c r="F79" s="1">
        <v>715</v>
      </c>
      <c r="G79" s="19">
        <v>6</v>
      </c>
      <c r="H79" s="5">
        <v>0.33263888888888887</v>
      </c>
      <c r="I79" s="3">
        <f t="shared" si="9"/>
        <v>5.5555555555555558E-3</v>
      </c>
      <c r="J79" s="14">
        <f t="shared" si="10"/>
        <v>7.5</v>
      </c>
      <c r="K79">
        <v>48</v>
      </c>
      <c r="L79">
        <v>0</v>
      </c>
      <c r="M79">
        <v>24</v>
      </c>
      <c r="N79">
        <v>0.34</v>
      </c>
      <c r="O79" s="5">
        <v>0.62361111111111112</v>
      </c>
      <c r="P79" s="3">
        <f t="shared" si="11"/>
        <v>1.0219907407407408E-2</v>
      </c>
      <c r="Q79" s="14">
        <f t="shared" si="12"/>
        <v>4.08</v>
      </c>
      <c r="R79">
        <v>5</v>
      </c>
      <c r="S79">
        <v>0</v>
      </c>
      <c r="T79" s="2">
        <f t="shared" si="13"/>
        <v>739</v>
      </c>
      <c r="U79" s="20">
        <f t="shared" si="14"/>
        <v>6.34</v>
      </c>
      <c r="V79" s="2">
        <f t="shared" si="15"/>
        <v>53</v>
      </c>
      <c r="W79" s="2">
        <f t="shared" si="16"/>
        <v>0</v>
      </c>
      <c r="X79" s="9">
        <f t="shared" si="17"/>
        <v>3.6805555555555557E-2</v>
      </c>
      <c r="Y79" s="52">
        <v>0.47222222222222227</v>
      </c>
    </row>
    <row r="80" spans="1:25">
      <c r="A80" t="s">
        <v>8</v>
      </c>
      <c r="B80" s="2" t="s">
        <v>6</v>
      </c>
      <c r="C80" s="2">
        <v>4</v>
      </c>
      <c r="D80" s="2">
        <v>17</v>
      </c>
      <c r="E80" s="37">
        <v>43207</v>
      </c>
      <c r="F80" s="1">
        <v>477</v>
      </c>
      <c r="G80" s="19">
        <v>4.01</v>
      </c>
      <c r="H80" s="5">
        <v>0.33194444444444443</v>
      </c>
      <c r="I80" s="3">
        <f t="shared" si="9"/>
        <v>5.5439814814814822E-3</v>
      </c>
      <c r="J80" s="14">
        <f t="shared" si="10"/>
        <v>7.5179999999999998</v>
      </c>
      <c r="K80">
        <v>32</v>
      </c>
      <c r="L80">
        <v>0</v>
      </c>
      <c r="M80">
        <v>24</v>
      </c>
      <c r="N80">
        <v>0.33</v>
      </c>
      <c r="O80" s="5">
        <v>0.62777777777777777</v>
      </c>
      <c r="P80" s="3">
        <f t="shared" si="11"/>
        <v>1.0532407407407407E-2</v>
      </c>
      <c r="Q80" s="14">
        <f t="shared" si="12"/>
        <v>3.96</v>
      </c>
      <c r="R80">
        <v>5</v>
      </c>
      <c r="S80">
        <v>0</v>
      </c>
      <c r="T80" s="2">
        <f t="shared" si="13"/>
        <v>501</v>
      </c>
      <c r="U80" s="20">
        <f t="shared" si="14"/>
        <v>4.34</v>
      </c>
      <c r="V80" s="2">
        <f t="shared" si="15"/>
        <v>37</v>
      </c>
      <c r="W80" s="2">
        <f t="shared" si="16"/>
        <v>0</v>
      </c>
      <c r="X80" s="9">
        <f t="shared" si="17"/>
        <v>2.5694444444444447E-2</v>
      </c>
      <c r="Y80" s="52">
        <v>0.62152777777777779</v>
      </c>
    </row>
    <row r="81" spans="1:25">
      <c r="A81" t="s">
        <v>8</v>
      </c>
      <c r="B81" s="2" t="s">
        <v>5</v>
      </c>
      <c r="C81" s="2">
        <v>4</v>
      </c>
      <c r="D81" s="2">
        <v>18</v>
      </c>
      <c r="E81" s="37">
        <v>43208</v>
      </c>
      <c r="F81" s="1">
        <v>763</v>
      </c>
      <c r="G81" s="19">
        <v>6.42</v>
      </c>
      <c r="H81" s="5">
        <v>0.32430555555555557</v>
      </c>
      <c r="I81" s="3">
        <f t="shared" si="9"/>
        <v>5.4166666666666669E-3</v>
      </c>
      <c r="J81" s="14">
        <f t="shared" si="10"/>
        <v>7.7039999999999997</v>
      </c>
      <c r="K81">
        <v>50</v>
      </c>
      <c r="L81">
        <v>0</v>
      </c>
      <c r="M81">
        <v>24</v>
      </c>
      <c r="N81">
        <v>0.33</v>
      </c>
      <c r="O81" s="5">
        <v>0.62777777777777777</v>
      </c>
      <c r="P81" s="3">
        <f t="shared" si="11"/>
        <v>1.0532407407407407E-2</v>
      </c>
      <c r="Q81" s="14">
        <f t="shared" si="12"/>
        <v>3.96</v>
      </c>
      <c r="R81">
        <v>5</v>
      </c>
      <c r="S81">
        <v>0</v>
      </c>
      <c r="T81" s="2">
        <f t="shared" si="13"/>
        <v>787</v>
      </c>
      <c r="U81" s="20">
        <f t="shared" si="14"/>
        <v>6.75</v>
      </c>
      <c r="V81" s="2">
        <f t="shared" si="15"/>
        <v>55</v>
      </c>
      <c r="W81" s="2">
        <f t="shared" si="16"/>
        <v>0</v>
      </c>
      <c r="X81" s="9">
        <f t="shared" si="17"/>
        <v>3.8194444444444441E-2</v>
      </c>
      <c r="Y81" s="52">
        <v>0.89583333333333337</v>
      </c>
    </row>
    <row r="82" spans="1:25">
      <c r="B82" s="2" t="s">
        <v>4</v>
      </c>
      <c r="C82" s="2">
        <v>4</v>
      </c>
      <c r="D82" s="2">
        <v>19</v>
      </c>
      <c r="E82" s="37">
        <v>43209</v>
      </c>
      <c r="F82" s="1">
        <v>0</v>
      </c>
      <c r="G82" s="1">
        <v>0</v>
      </c>
      <c r="H82">
        <v>0</v>
      </c>
      <c r="I82" s="3" t="str">
        <f t="shared" si="9"/>
        <v/>
      </c>
      <c r="J82" s="14" t="str">
        <f t="shared" si="10"/>
        <v/>
      </c>
      <c r="K82">
        <v>0</v>
      </c>
      <c r="L82">
        <v>0</v>
      </c>
      <c r="M82">
        <v>0</v>
      </c>
      <c r="N82">
        <v>0</v>
      </c>
      <c r="O82">
        <v>0</v>
      </c>
      <c r="P82" s="3" t="str">
        <f t="shared" si="11"/>
        <v/>
      </c>
      <c r="Q82" s="14" t="str">
        <f t="shared" si="12"/>
        <v/>
      </c>
      <c r="R82">
        <v>0</v>
      </c>
      <c r="S82">
        <v>0</v>
      </c>
      <c r="T82" s="2">
        <f t="shared" si="13"/>
        <v>0</v>
      </c>
      <c r="U82" s="20">
        <f t="shared" si="14"/>
        <v>0</v>
      </c>
      <c r="V82" s="2">
        <f t="shared" si="15"/>
        <v>0</v>
      </c>
      <c r="W82" s="2">
        <f t="shared" si="16"/>
        <v>0</v>
      </c>
      <c r="X82" s="9">
        <f t="shared" si="17"/>
        <v>0</v>
      </c>
    </row>
    <row r="83" spans="1:25">
      <c r="A83" t="s">
        <v>8</v>
      </c>
      <c r="B83" s="2" t="s">
        <v>3</v>
      </c>
      <c r="C83" s="2">
        <v>4</v>
      </c>
      <c r="D83" s="2">
        <v>20</v>
      </c>
      <c r="E83" s="37">
        <v>43210</v>
      </c>
      <c r="F83" s="1">
        <v>479</v>
      </c>
      <c r="G83" s="19">
        <v>4.01</v>
      </c>
      <c r="H83" s="5">
        <v>0.34236111111111112</v>
      </c>
      <c r="I83" s="3">
        <f t="shared" si="9"/>
        <v>5.7175925925925927E-3</v>
      </c>
      <c r="J83" s="14">
        <f t="shared" si="10"/>
        <v>7.29</v>
      </c>
      <c r="K83">
        <v>33</v>
      </c>
      <c r="L83">
        <v>0</v>
      </c>
      <c r="M83">
        <v>24</v>
      </c>
      <c r="N83">
        <v>0.33</v>
      </c>
      <c r="O83" s="5">
        <v>0.62777777777777777</v>
      </c>
      <c r="P83" s="3">
        <f t="shared" si="11"/>
        <v>1.0532407407407407E-2</v>
      </c>
      <c r="Q83" s="14">
        <f t="shared" si="12"/>
        <v>3.96</v>
      </c>
      <c r="R83">
        <v>5</v>
      </c>
      <c r="S83">
        <v>0</v>
      </c>
      <c r="T83" s="2">
        <f t="shared" si="13"/>
        <v>503</v>
      </c>
      <c r="U83" s="20">
        <f t="shared" si="14"/>
        <v>4.34</v>
      </c>
      <c r="V83" s="2">
        <f t="shared" si="15"/>
        <v>38</v>
      </c>
      <c r="W83" s="2">
        <f t="shared" si="16"/>
        <v>0</v>
      </c>
      <c r="X83" s="9">
        <f t="shared" si="17"/>
        <v>2.6388888888888889E-2</v>
      </c>
      <c r="Y83" s="52">
        <v>0.98263888888888884</v>
      </c>
    </row>
    <row r="84" spans="1:25">
      <c r="A84" t="s">
        <v>8</v>
      </c>
      <c r="B84" s="2" t="s">
        <v>2</v>
      </c>
      <c r="C84" s="2">
        <v>4</v>
      </c>
      <c r="D84" s="2">
        <v>21</v>
      </c>
      <c r="E84" s="37">
        <v>43211</v>
      </c>
      <c r="F84" s="1">
        <v>478</v>
      </c>
      <c r="G84" s="19">
        <v>4.01</v>
      </c>
      <c r="H84" s="5">
        <v>0.33194444444444443</v>
      </c>
      <c r="I84" s="3">
        <f t="shared" si="9"/>
        <v>5.5439814814814822E-3</v>
      </c>
      <c r="J84" s="14">
        <f t="shared" si="10"/>
        <v>7.5179999999999998</v>
      </c>
      <c r="K84">
        <v>32</v>
      </c>
      <c r="L84">
        <v>0</v>
      </c>
      <c r="M84">
        <v>24</v>
      </c>
      <c r="N84">
        <v>0.33</v>
      </c>
      <c r="O84" s="5">
        <v>0.62361111111111112</v>
      </c>
      <c r="P84" s="3">
        <f t="shared" si="11"/>
        <v>1.0532407407407407E-2</v>
      </c>
      <c r="Q84" s="14">
        <f t="shared" si="12"/>
        <v>3.96</v>
      </c>
      <c r="R84">
        <v>5</v>
      </c>
      <c r="S84">
        <v>0</v>
      </c>
      <c r="T84" s="2">
        <f t="shared" si="13"/>
        <v>502</v>
      </c>
      <c r="U84" s="20">
        <f t="shared" si="14"/>
        <v>4.34</v>
      </c>
      <c r="V84" s="2">
        <f t="shared" si="15"/>
        <v>37</v>
      </c>
      <c r="W84" s="2">
        <f t="shared" si="16"/>
        <v>0</v>
      </c>
      <c r="X84" s="9">
        <f t="shared" si="17"/>
        <v>2.5694444444444447E-2</v>
      </c>
      <c r="Y84" s="52">
        <v>0.70833333333333337</v>
      </c>
    </row>
    <row r="85" spans="1:25">
      <c r="B85" s="2" t="s">
        <v>1</v>
      </c>
      <c r="C85" s="2">
        <v>4</v>
      </c>
      <c r="D85" s="2">
        <v>22</v>
      </c>
      <c r="E85" s="37">
        <v>43212</v>
      </c>
      <c r="F85" s="1">
        <v>0</v>
      </c>
      <c r="G85" s="1">
        <v>0</v>
      </c>
      <c r="H85">
        <v>0</v>
      </c>
      <c r="I85" s="3" t="str">
        <f t="shared" si="9"/>
        <v/>
      </c>
      <c r="J85" s="14" t="str">
        <f t="shared" si="10"/>
        <v/>
      </c>
      <c r="K85">
        <v>0</v>
      </c>
      <c r="L85">
        <v>0</v>
      </c>
      <c r="M85">
        <v>0</v>
      </c>
      <c r="N85">
        <v>0</v>
      </c>
      <c r="O85">
        <v>0</v>
      </c>
      <c r="P85" s="3" t="str">
        <f t="shared" si="11"/>
        <v/>
      </c>
      <c r="Q85" s="14" t="str">
        <f t="shared" si="12"/>
        <v/>
      </c>
      <c r="R85">
        <v>0</v>
      </c>
      <c r="S85">
        <v>0</v>
      </c>
      <c r="T85" s="2">
        <f t="shared" si="13"/>
        <v>0</v>
      </c>
      <c r="U85" s="20">
        <f t="shared" si="14"/>
        <v>0</v>
      </c>
      <c r="V85" s="2">
        <f t="shared" si="15"/>
        <v>0</v>
      </c>
      <c r="W85" s="2">
        <f t="shared" si="16"/>
        <v>0</v>
      </c>
      <c r="X85" s="9">
        <f t="shared" si="17"/>
        <v>0</v>
      </c>
    </row>
    <row r="86" spans="1:25">
      <c r="A86" t="s">
        <v>8</v>
      </c>
      <c r="B86" s="2" t="s">
        <v>0</v>
      </c>
      <c r="C86" s="2">
        <v>4</v>
      </c>
      <c r="D86" s="2">
        <v>23</v>
      </c>
      <c r="E86" s="37">
        <v>43213</v>
      </c>
      <c r="F86" s="1">
        <v>774</v>
      </c>
      <c r="G86" s="19">
        <v>6.52</v>
      </c>
      <c r="H86" s="5">
        <v>0.31875000000000003</v>
      </c>
      <c r="I86" s="3">
        <f t="shared" si="9"/>
        <v>5.3356481481481484E-3</v>
      </c>
      <c r="J86" s="14">
        <f t="shared" si="10"/>
        <v>7.8239999999999998</v>
      </c>
      <c r="K86">
        <v>50</v>
      </c>
      <c r="L86">
        <v>0</v>
      </c>
      <c r="M86">
        <v>24</v>
      </c>
      <c r="N86">
        <v>0.33</v>
      </c>
      <c r="O86" s="5">
        <v>0.62291666666666667</v>
      </c>
      <c r="P86" s="3">
        <f t="shared" si="11"/>
        <v>1.0532407407407407E-2</v>
      </c>
      <c r="Q86" s="14">
        <f t="shared" si="12"/>
        <v>3.96</v>
      </c>
      <c r="R86">
        <v>5</v>
      </c>
      <c r="S86">
        <v>0</v>
      </c>
      <c r="T86" s="2">
        <f t="shared" si="13"/>
        <v>798</v>
      </c>
      <c r="U86" s="20">
        <f t="shared" si="14"/>
        <v>6.85</v>
      </c>
      <c r="V86" s="2">
        <f t="shared" si="15"/>
        <v>55</v>
      </c>
      <c r="W86" s="2">
        <f t="shared" si="16"/>
        <v>0</v>
      </c>
      <c r="X86" s="9">
        <f t="shared" si="17"/>
        <v>3.8194444444444441E-2</v>
      </c>
      <c r="Y86" s="52">
        <v>0.4826388888888889</v>
      </c>
    </row>
    <row r="87" spans="1:25">
      <c r="A87" t="s">
        <v>8</v>
      </c>
      <c r="B87" s="2" t="s">
        <v>6</v>
      </c>
      <c r="C87" s="2">
        <v>4</v>
      </c>
      <c r="D87" s="2">
        <v>24</v>
      </c>
      <c r="E87" s="37">
        <v>43214</v>
      </c>
      <c r="F87" s="1">
        <v>443</v>
      </c>
      <c r="G87" s="19">
        <v>3.68</v>
      </c>
      <c r="H87" s="5">
        <v>0.37222222222222223</v>
      </c>
      <c r="I87" s="3">
        <f t="shared" si="9"/>
        <v>6.238425925925925E-3</v>
      </c>
      <c r="J87" s="14">
        <f t="shared" si="10"/>
        <v>6.69</v>
      </c>
      <c r="K87">
        <v>33</v>
      </c>
      <c r="L87">
        <v>0</v>
      </c>
      <c r="M87">
        <v>24</v>
      </c>
      <c r="N87">
        <v>0.33</v>
      </c>
      <c r="O87" s="5">
        <v>0.62777777777777777</v>
      </c>
      <c r="P87" s="3">
        <f t="shared" si="11"/>
        <v>1.0532407407407407E-2</v>
      </c>
      <c r="Q87" s="14">
        <f t="shared" si="12"/>
        <v>3.96</v>
      </c>
      <c r="R87">
        <v>5</v>
      </c>
      <c r="S87">
        <v>0</v>
      </c>
      <c r="T87" s="2">
        <f t="shared" si="13"/>
        <v>467</v>
      </c>
      <c r="U87" s="20">
        <f t="shared" si="14"/>
        <v>4.01</v>
      </c>
      <c r="V87" s="2">
        <f t="shared" si="15"/>
        <v>38</v>
      </c>
      <c r="W87" s="2">
        <f t="shared" si="16"/>
        <v>0</v>
      </c>
      <c r="X87" s="9">
        <f t="shared" si="17"/>
        <v>2.6388888888888889E-2</v>
      </c>
      <c r="Y87" s="52">
        <v>0.57986111111111105</v>
      </c>
    </row>
    <row r="88" spans="1:25">
      <c r="B88" s="2" t="s">
        <v>5</v>
      </c>
      <c r="C88" s="2">
        <v>4</v>
      </c>
      <c r="D88" s="2">
        <v>25</v>
      </c>
      <c r="E88" s="37">
        <v>43215</v>
      </c>
      <c r="F88" s="1">
        <v>0</v>
      </c>
      <c r="G88" s="1">
        <v>0</v>
      </c>
      <c r="H88">
        <v>0</v>
      </c>
      <c r="I88" s="3" t="str">
        <f t="shared" si="9"/>
        <v/>
      </c>
      <c r="J88" s="14" t="str">
        <f t="shared" si="10"/>
        <v/>
      </c>
      <c r="K88">
        <v>0</v>
      </c>
      <c r="L88">
        <v>0</v>
      </c>
      <c r="M88">
        <v>0</v>
      </c>
      <c r="N88">
        <v>0</v>
      </c>
      <c r="O88" s="5">
        <v>0</v>
      </c>
      <c r="P88" s="3" t="str">
        <f t="shared" si="11"/>
        <v/>
      </c>
      <c r="Q88" s="14" t="str">
        <f t="shared" si="12"/>
        <v/>
      </c>
      <c r="R88">
        <v>0</v>
      </c>
      <c r="S88">
        <v>0</v>
      </c>
      <c r="T88" s="2">
        <f t="shared" si="13"/>
        <v>0</v>
      </c>
      <c r="U88" s="20">
        <f t="shared" si="14"/>
        <v>0</v>
      </c>
      <c r="V88" s="2">
        <f t="shared" si="15"/>
        <v>0</v>
      </c>
      <c r="W88" s="2">
        <f t="shared" si="16"/>
        <v>0</v>
      </c>
      <c r="X88" s="9">
        <f t="shared" si="17"/>
        <v>0</v>
      </c>
    </row>
    <row r="89" spans="1:25">
      <c r="A89" t="s">
        <v>8</v>
      </c>
      <c r="B89" s="2" t="s">
        <v>4</v>
      </c>
      <c r="C89" s="2">
        <v>4</v>
      </c>
      <c r="D89" s="2">
        <v>26</v>
      </c>
      <c r="E89" s="37">
        <v>43216</v>
      </c>
      <c r="F89" s="1">
        <v>784</v>
      </c>
      <c r="G89" s="19">
        <v>6.61</v>
      </c>
      <c r="H89" s="5">
        <v>0.31458333333333333</v>
      </c>
      <c r="I89" s="3">
        <f t="shared" si="9"/>
        <v>5.2546296296296299E-3</v>
      </c>
      <c r="J89" s="14">
        <f t="shared" si="10"/>
        <v>7.9320000000000004</v>
      </c>
      <c r="K89">
        <v>50</v>
      </c>
      <c r="L89">
        <v>0</v>
      </c>
      <c r="M89">
        <v>24</v>
      </c>
      <c r="N89">
        <v>0.33</v>
      </c>
      <c r="O89" s="5">
        <v>0.62777777777777777</v>
      </c>
      <c r="P89" s="3">
        <f t="shared" si="11"/>
        <v>1.0532407407407407E-2</v>
      </c>
      <c r="Q89" s="14">
        <f t="shared" si="12"/>
        <v>3.96</v>
      </c>
      <c r="R89">
        <v>5</v>
      </c>
      <c r="S89">
        <v>0</v>
      </c>
      <c r="T89" s="2">
        <f t="shared" si="13"/>
        <v>808</v>
      </c>
      <c r="U89" s="20">
        <f t="shared" si="14"/>
        <v>6.94</v>
      </c>
      <c r="V89" s="2">
        <f t="shared" si="15"/>
        <v>55</v>
      </c>
      <c r="W89" s="2">
        <f t="shared" si="16"/>
        <v>0</v>
      </c>
      <c r="X89" s="9">
        <f t="shared" si="17"/>
        <v>3.8194444444444441E-2</v>
      </c>
      <c r="Y89" s="52">
        <v>0.70833333333333337</v>
      </c>
    </row>
    <row r="90" spans="1:25">
      <c r="A90" t="s">
        <v>8</v>
      </c>
      <c r="B90" s="2" t="s">
        <v>3</v>
      </c>
      <c r="C90" s="2">
        <v>4</v>
      </c>
      <c r="D90" s="2">
        <v>27</v>
      </c>
      <c r="E90" s="37">
        <v>43217</v>
      </c>
      <c r="F90" s="1">
        <v>353</v>
      </c>
      <c r="G90" s="19">
        <v>2.96</v>
      </c>
      <c r="H90" s="5">
        <v>0.34097222222222223</v>
      </c>
      <c r="I90" s="3">
        <f t="shared" si="9"/>
        <v>5.7060185185185191E-3</v>
      </c>
      <c r="J90" s="14">
        <f t="shared" si="10"/>
        <v>7.3129999999999997</v>
      </c>
      <c r="K90">
        <v>24</v>
      </c>
      <c r="L90">
        <v>17</v>
      </c>
      <c r="M90">
        <v>24</v>
      </c>
      <c r="N90">
        <v>0.32</v>
      </c>
      <c r="O90" s="5">
        <v>0.62569444444444444</v>
      </c>
      <c r="P90" s="3">
        <f t="shared" si="11"/>
        <v>1.0532407407407407E-2</v>
      </c>
      <c r="Q90" s="14">
        <f t="shared" si="12"/>
        <v>3.9580000000000002</v>
      </c>
      <c r="R90">
        <v>4</v>
      </c>
      <c r="S90">
        <v>51</v>
      </c>
      <c r="T90" s="2">
        <f t="shared" si="13"/>
        <v>377</v>
      </c>
      <c r="U90" s="20">
        <f t="shared" si="14"/>
        <v>3.28</v>
      </c>
      <c r="V90" s="2">
        <f t="shared" si="15"/>
        <v>29</v>
      </c>
      <c r="W90" s="2">
        <f t="shared" si="16"/>
        <v>8</v>
      </c>
      <c r="X90" s="9">
        <f t="shared" si="17"/>
        <v>2.0231481481481482E-2</v>
      </c>
      <c r="Y90" s="52">
        <v>0.6875</v>
      </c>
    </row>
    <row r="91" spans="1:25">
      <c r="B91" s="2" t="s">
        <v>2</v>
      </c>
      <c r="C91" s="2">
        <v>4</v>
      </c>
      <c r="D91" s="2">
        <v>28</v>
      </c>
      <c r="E91" s="37">
        <v>43218</v>
      </c>
      <c r="F91" s="1">
        <v>0</v>
      </c>
      <c r="G91" s="1">
        <v>0</v>
      </c>
      <c r="H91">
        <v>0</v>
      </c>
      <c r="I91" s="3" t="str">
        <f t="shared" si="9"/>
        <v/>
      </c>
      <c r="J91" s="14" t="str">
        <f t="shared" si="10"/>
        <v/>
      </c>
      <c r="K91">
        <v>0</v>
      </c>
      <c r="L91">
        <v>0</v>
      </c>
      <c r="M91">
        <v>0</v>
      </c>
      <c r="N91">
        <v>0</v>
      </c>
      <c r="O91">
        <v>0</v>
      </c>
      <c r="P91" s="3" t="str">
        <f t="shared" si="11"/>
        <v/>
      </c>
      <c r="Q91" s="14" t="str">
        <f t="shared" si="12"/>
        <v/>
      </c>
      <c r="R91">
        <v>0</v>
      </c>
      <c r="S91">
        <v>0</v>
      </c>
      <c r="T91" s="2">
        <f t="shared" si="13"/>
        <v>0</v>
      </c>
      <c r="U91" s="20">
        <f t="shared" si="14"/>
        <v>0</v>
      </c>
      <c r="V91" s="2">
        <f t="shared" si="15"/>
        <v>0</v>
      </c>
      <c r="W91" s="2">
        <f t="shared" si="16"/>
        <v>0</v>
      </c>
      <c r="X91" s="9">
        <f t="shared" si="17"/>
        <v>0</v>
      </c>
    </row>
    <row r="92" spans="1:25">
      <c r="B92" s="2" t="s">
        <v>1</v>
      </c>
      <c r="C92" s="2">
        <v>4</v>
      </c>
      <c r="D92" s="2">
        <v>29</v>
      </c>
      <c r="E92" s="37">
        <v>43219</v>
      </c>
      <c r="F92" s="1">
        <v>0</v>
      </c>
      <c r="G92" s="1">
        <v>0</v>
      </c>
      <c r="H92">
        <v>0</v>
      </c>
      <c r="I92" s="3" t="str">
        <f t="shared" si="9"/>
        <v/>
      </c>
      <c r="J92" s="14" t="str">
        <f t="shared" si="10"/>
        <v/>
      </c>
      <c r="K92">
        <v>0</v>
      </c>
      <c r="L92">
        <v>0</v>
      </c>
      <c r="M92">
        <v>0</v>
      </c>
      <c r="N92">
        <v>0</v>
      </c>
      <c r="O92">
        <v>0</v>
      </c>
      <c r="P92" s="3" t="str">
        <f t="shared" si="11"/>
        <v/>
      </c>
      <c r="Q92" s="14" t="str">
        <f t="shared" si="12"/>
        <v/>
      </c>
      <c r="R92">
        <v>0</v>
      </c>
      <c r="S92">
        <v>0</v>
      </c>
      <c r="T92" s="2">
        <f t="shared" si="13"/>
        <v>0</v>
      </c>
      <c r="U92" s="20">
        <f t="shared" si="14"/>
        <v>0</v>
      </c>
      <c r="V92" s="2">
        <f t="shared" si="15"/>
        <v>0</v>
      </c>
      <c r="W92" s="2">
        <f t="shared" si="16"/>
        <v>0</v>
      </c>
      <c r="X92" s="9">
        <f t="shared" si="17"/>
        <v>0</v>
      </c>
    </row>
    <row r="93" spans="1:25">
      <c r="A93" t="s">
        <v>8</v>
      </c>
      <c r="B93" s="2" t="s">
        <v>0</v>
      </c>
      <c r="C93" s="2">
        <v>4</v>
      </c>
      <c r="D93" s="2">
        <v>30</v>
      </c>
      <c r="E93" s="37">
        <v>43220</v>
      </c>
      <c r="F93" s="1">
        <v>723</v>
      </c>
      <c r="G93" s="19">
        <v>6.08</v>
      </c>
      <c r="H93" s="5">
        <v>0.32500000000000001</v>
      </c>
      <c r="I93" s="3">
        <f t="shared" si="9"/>
        <v>5.4282407407407404E-3</v>
      </c>
      <c r="J93" s="14">
        <f t="shared" si="10"/>
        <v>7.68</v>
      </c>
      <c r="K93">
        <v>47</v>
      </c>
      <c r="L93">
        <v>30</v>
      </c>
      <c r="M93">
        <v>24</v>
      </c>
      <c r="N93">
        <v>0.33</v>
      </c>
      <c r="O93" s="5">
        <v>0.62569444444444444</v>
      </c>
      <c r="P93" s="3">
        <f t="shared" si="11"/>
        <v>1.0532407407407407E-2</v>
      </c>
      <c r="Q93" s="14">
        <f t="shared" si="12"/>
        <v>3.96</v>
      </c>
      <c r="R93">
        <v>5</v>
      </c>
      <c r="S93">
        <v>0</v>
      </c>
      <c r="T93" s="2">
        <f t="shared" si="13"/>
        <v>747</v>
      </c>
      <c r="U93" s="20">
        <f t="shared" si="14"/>
        <v>6.41</v>
      </c>
      <c r="V93" s="2">
        <f t="shared" si="15"/>
        <v>52</v>
      </c>
      <c r="W93" s="2">
        <f t="shared" si="16"/>
        <v>30</v>
      </c>
      <c r="X93" s="9">
        <f t="shared" si="17"/>
        <v>3.6458333333333336E-2</v>
      </c>
      <c r="Y93" s="52">
        <v>0.68055555555555547</v>
      </c>
    </row>
    <row r="94" spans="1:25">
      <c r="B94" s="2" t="s">
        <v>6</v>
      </c>
      <c r="C94" s="2">
        <v>5</v>
      </c>
      <c r="D94" s="2">
        <v>1</v>
      </c>
      <c r="E94" s="37">
        <v>43221</v>
      </c>
      <c r="F94" s="1">
        <v>0</v>
      </c>
      <c r="G94" s="1">
        <v>0</v>
      </c>
      <c r="H94">
        <v>0</v>
      </c>
      <c r="I94" s="3" t="str">
        <f t="shared" si="9"/>
        <v/>
      </c>
      <c r="J94" s="14" t="str">
        <f t="shared" si="10"/>
        <v/>
      </c>
      <c r="K94">
        <v>0</v>
      </c>
      <c r="L94">
        <v>0</v>
      </c>
      <c r="M94">
        <v>0</v>
      </c>
      <c r="N94">
        <v>0</v>
      </c>
      <c r="O94">
        <v>0</v>
      </c>
      <c r="P94" s="3" t="str">
        <f t="shared" si="11"/>
        <v/>
      </c>
      <c r="Q94" s="14" t="str">
        <f t="shared" si="12"/>
        <v/>
      </c>
      <c r="R94">
        <v>0</v>
      </c>
      <c r="S94">
        <v>0</v>
      </c>
      <c r="T94" s="2">
        <f t="shared" si="13"/>
        <v>0</v>
      </c>
      <c r="U94" s="20">
        <f t="shared" si="14"/>
        <v>0</v>
      </c>
      <c r="V94" s="2">
        <f t="shared" si="15"/>
        <v>0</v>
      </c>
      <c r="W94" s="2">
        <f t="shared" si="16"/>
        <v>0</v>
      </c>
      <c r="X94" s="9">
        <f t="shared" si="17"/>
        <v>0</v>
      </c>
    </row>
    <row r="95" spans="1:25">
      <c r="A95" t="s">
        <v>8</v>
      </c>
      <c r="B95" s="2" t="s">
        <v>5</v>
      </c>
      <c r="C95" s="2">
        <v>5</v>
      </c>
      <c r="D95" s="2">
        <v>2</v>
      </c>
      <c r="E95" s="37">
        <v>43222</v>
      </c>
      <c r="F95" s="1">
        <v>478</v>
      </c>
      <c r="G95" s="19">
        <v>4.0199999999999996</v>
      </c>
      <c r="H95" s="5">
        <v>0.33124999999999999</v>
      </c>
      <c r="I95" s="3">
        <f t="shared" si="9"/>
        <v>5.5324074074074069E-3</v>
      </c>
      <c r="J95" s="14">
        <f t="shared" si="10"/>
        <v>7.5369999999999999</v>
      </c>
      <c r="K95">
        <v>32</v>
      </c>
      <c r="L95">
        <v>0</v>
      </c>
      <c r="M95">
        <v>24</v>
      </c>
      <c r="N95">
        <v>0.33</v>
      </c>
      <c r="O95" s="5">
        <v>0.62777777777777777</v>
      </c>
      <c r="P95" s="3">
        <f t="shared" si="11"/>
        <v>1.0532407407407407E-2</v>
      </c>
      <c r="Q95" s="14">
        <f t="shared" si="12"/>
        <v>3.96</v>
      </c>
      <c r="R95">
        <v>5</v>
      </c>
      <c r="S95">
        <v>0</v>
      </c>
      <c r="T95" s="2">
        <f t="shared" si="13"/>
        <v>502</v>
      </c>
      <c r="U95" s="20">
        <f t="shared" si="14"/>
        <v>4.3499999999999996</v>
      </c>
      <c r="V95" s="2">
        <f t="shared" si="15"/>
        <v>37</v>
      </c>
      <c r="W95" s="2">
        <f t="shared" si="16"/>
        <v>0</v>
      </c>
      <c r="X95" s="9">
        <f t="shared" si="17"/>
        <v>2.5694444444444447E-2</v>
      </c>
      <c r="Y95" s="52">
        <v>0.44444444444444442</v>
      </c>
    </row>
    <row r="96" spans="1:25">
      <c r="B96" s="2" t="s">
        <v>4</v>
      </c>
      <c r="C96" s="2">
        <v>5</v>
      </c>
      <c r="D96" s="2">
        <v>3</v>
      </c>
      <c r="E96" s="37">
        <v>43223</v>
      </c>
      <c r="F96" s="1">
        <v>0</v>
      </c>
      <c r="G96" s="1">
        <v>0</v>
      </c>
      <c r="H96">
        <v>0</v>
      </c>
      <c r="I96" s="3" t="str">
        <f t="shared" si="9"/>
        <v/>
      </c>
      <c r="J96" s="14" t="str">
        <f t="shared" si="10"/>
        <v/>
      </c>
      <c r="K96">
        <v>0</v>
      </c>
      <c r="L96">
        <v>0</v>
      </c>
      <c r="M96">
        <v>0</v>
      </c>
      <c r="N96">
        <v>0</v>
      </c>
      <c r="O96">
        <v>0</v>
      </c>
      <c r="P96" s="3" t="str">
        <f t="shared" si="11"/>
        <v/>
      </c>
      <c r="Q96" s="14" t="str">
        <f t="shared" si="12"/>
        <v/>
      </c>
      <c r="R96">
        <v>0</v>
      </c>
      <c r="S96">
        <v>0</v>
      </c>
      <c r="T96" s="2">
        <f t="shared" si="13"/>
        <v>0</v>
      </c>
      <c r="U96" s="20">
        <f t="shared" si="14"/>
        <v>0</v>
      </c>
      <c r="V96" s="2">
        <f t="shared" si="15"/>
        <v>0</v>
      </c>
      <c r="W96" s="2">
        <f t="shared" si="16"/>
        <v>0</v>
      </c>
      <c r="X96" s="9">
        <f t="shared" si="17"/>
        <v>0</v>
      </c>
    </row>
    <row r="97" spans="1:25">
      <c r="B97" s="2" t="s">
        <v>3</v>
      </c>
      <c r="C97" s="2">
        <v>5</v>
      </c>
      <c r="D97" s="2">
        <v>4</v>
      </c>
      <c r="E97" s="37">
        <v>43224</v>
      </c>
      <c r="F97" s="1">
        <v>0</v>
      </c>
      <c r="G97" s="1">
        <v>0</v>
      </c>
      <c r="H97">
        <v>0</v>
      </c>
      <c r="I97" s="3" t="str">
        <f t="shared" si="9"/>
        <v/>
      </c>
      <c r="J97" s="14" t="str">
        <f t="shared" si="10"/>
        <v/>
      </c>
      <c r="K97">
        <v>0</v>
      </c>
      <c r="L97">
        <v>0</v>
      </c>
      <c r="M97">
        <v>0</v>
      </c>
      <c r="N97">
        <v>0</v>
      </c>
      <c r="O97">
        <v>0</v>
      </c>
      <c r="P97" s="3" t="str">
        <f t="shared" si="11"/>
        <v/>
      </c>
      <c r="Q97" s="14" t="str">
        <f t="shared" si="12"/>
        <v/>
      </c>
      <c r="R97">
        <v>0</v>
      </c>
      <c r="S97">
        <v>0</v>
      </c>
      <c r="T97" s="2">
        <f t="shared" si="13"/>
        <v>0</v>
      </c>
      <c r="U97" s="20">
        <f t="shared" si="14"/>
        <v>0</v>
      </c>
      <c r="V97" s="2">
        <f t="shared" si="15"/>
        <v>0</v>
      </c>
      <c r="W97" s="2">
        <f t="shared" si="16"/>
        <v>0</v>
      </c>
      <c r="X97" s="9">
        <f t="shared" si="17"/>
        <v>0</v>
      </c>
    </row>
    <row r="98" spans="1:25">
      <c r="A98" t="s">
        <v>8</v>
      </c>
      <c r="B98" s="2" t="s">
        <v>2</v>
      </c>
      <c r="C98" s="2">
        <v>5</v>
      </c>
      <c r="D98" s="2">
        <v>5</v>
      </c>
      <c r="E98" s="37">
        <v>43225</v>
      </c>
      <c r="F98" s="1">
        <v>287</v>
      </c>
      <c r="G98" s="19">
        <v>2.44</v>
      </c>
      <c r="H98" s="5">
        <v>0.34097222222222223</v>
      </c>
      <c r="I98" s="3">
        <f t="shared" si="9"/>
        <v>5.6944444444444438E-3</v>
      </c>
      <c r="J98" s="14">
        <f t="shared" si="10"/>
        <v>7.32</v>
      </c>
      <c r="K98">
        <v>20</v>
      </c>
      <c r="L98">
        <v>0</v>
      </c>
      <c r="M98">
        <v>20</v>
      </c>
      <c r="N98">
        <v>0.26</v>
      </c>
      <c r="O98" s="5">
        <v>0.62291666666666667</v>
      </c>
      <c r="P98" s="3">
        <f t="shared" si="11"/>
        <v>1.0694444444444444E-2</v>
      </c>
      <c r="Q98" s="14">
        <f t="shared" si="12"/>
        <v>3.9</v>
      </c>
      <c r="R98">
        <v>4</v>
      </c>
      <c r="S98">
        <v>0</v>
      </c>
      <c r="T98" s="2">
        <f t="shared" si="13"/>
        <v>307</v>
      </c>
      <c r="U98" s="20">
        <f t="shared" si="14"/>
        <v>2.7</v>
      </c>
      <c r="V98" s="2">
        <f t="shared" si="15"/>
        <v>24</v>
      </c>
      <c r="W98" s="2">
        <f t="shared" si="16"/>
        <v>0</v>
      </c>
      <c r="X98" s="9">
        <f t="shared" si="17"/>
        <v>1.6666666666666666E-2</v>
      </c>
      <c r="Y98" s="52">
        <v>0.65277777777777779</v>
      </c>
    </row>
    <row r="99" spans="1:25">
      <c r="A99" t="s">
        <v>8</v>
      </c>
      <c r="B99" s="2" t="s">
        <v>1</v>
      </c>
      <c r="C99" s="2">
        <v>5</v>
      </c>
      <c r="D99" s="2">
        <v>6</v>
      </c>
      <c r="E99" s="37">
        <v>43226</v>
      </c>
      <c r="F99" s="1">
        <v>477</v>
      </c>
      <c r="G99" s="19">
        <v>4.01</v>
      </c>
      <c r="H99" s="5">
        <v>0.33194444444444443</v>
      </c>
      <c r="I99" s="3">
        <f t="shared" si="9"/>
        <v>5.5439814814814822E-3</v>
      </c>
      <c r="J99" s="14">
        <f t="shared" si="10"/>
        <v>7.5179999999999998</v>
      </c>
      <c r="K99">
        <v>32</v>
      </c>
      <c r="L99">
        <v>0</v>
      </c>
      <c r="M99">
        <v>24</v>
      </c>
      <c r="N99">
        <v>0.33</v>
      </c>
      <c r="O99" s="5">
        <v>0.62777777777777777</v>
      </c>
      <c r="P99" s="3">
        <f t="shared" si="11"/>
        <v>1.0532407407407407E-2</v>
      </c>
      <c r="Q99" s="14">
        <f t="shared" si="12"/>
        <v>3.96</v>
      </c>
      <c r="R99">
        <v>5</v>
      </c>
      <c r="S99">
        <v>0</v>
      </c>
      <c r="T99" s="2">
        <f t="shared" si="13"/>
        <v>501</v>
      </c>
      <c r="U99" s="20">
        <f t="shared" si="14"/>
        <v>4.34</v>
      </c>
      <c r="V99" s="2">
        <f t="shared" si="15"/>
        <v>37</v>
      </c>
      <c r="W99" s="2">
        <f t="shared" si="16"/>
        <v>0</v>
      </c>
      <c r="X99" s="9">
        <f t="shared" si="17"/>
        <v>2.5694444444444447E-2</v>
      </c>
      <c r="Y99" s="52">
        <v>0.64583333333333337</v>
      </c>
    </row>
    <row r="100" spans="1:25">
      <c r="B100" s="2" t="s">
        <v>0</v>
      </c>
      <c r="C100" s="2">
        <v>5</v>
      </c>
      <c r="D100" s="2">
        <v>7</v>
      </c>
      <c r="E100" s="37">
        <v>43227</v>
      </c>
      <c r="F100" s="1">
        <v>0</v>
      </c>
      <c r="G100" s="1">
        <v>0</v>
      </c>
      <c r="H100">
        <v>0</v>
      </c>
      <c r="I100" s="3" t="str">
        <f t="shared" si="9"/>
        <v/>
      </c>
      <c r="J100" s="14" t="str">
        <f t="shared" si="10"/>
        <v/>
      </c>
      <c r="K100">
        <v>0</v>
      </c>
      <c r="L100">
        <v>0</v>
      </c>
      <c r="M100">
        <v>0</v>
      </c>
      <c r="N100">
        <v>0</v>
      </c>
      <c r="O100">
        <v>0</v>
      </c>
      <c r="P100" s="3" t="str">
        <f t="shared" si="11"/>
        <v/>
      </c>
      <c r="Q100" s="14" t="str">
        <f t="shared" si="12"/>
        <v/>
      </c>
      <c r="R100">
        <v>0</v>
      </c>
      <c r="S100">
        <v>0</v>
      </c>
      <c r="T100" s="2">
        <f t="shared" si="13"/>
        <v>0</v>
      </c>
      <c r="U100" s="20">
        <f t="shared" si="14"/>
        <v>0</v>
      </c>
      <c r="V100" s="2">
        <f t="shared" si="15"/>
        <v>0</v>
      </c>
      <c r="W100" s="2">
        <f t="shared" si="16"/>
        <v>0</v>
      </c>
      <c r="X100" s="9">
        <f t="shared" si="17"/>
        <v>0</v>
      </c>
    </row>
    <row r="101" spans="1:25">
      <c r="B101" s="2" t="s">
        <v>6</v>
      </c>
      <c r="C101" s="2">
        <v>5</v>
      </c>
      <c r="D101" s="2">
        <v>8</v>
      </c>
      <c r="E101" s="37">
        <v>43228</v>
      </c>
      <c r="F101" s="1">
        <v>0</v>
      </c>
      <c r="G101" s="1">
        <v>0</v>
      </c>
      <c r="H101">
        <v>0</v>
      </c>
      <c r="I101" s="3" t="str">
        <f t="shared" si="9"/>
        <v/>
      </c>
      <c r="J101" s="14" t="str">
        <f t="shared" si="10"/>
        <v/>
      </c>
      <c r="K101">
        <v>0</v>
      </c>
      <c r="L101">
        <v>0</v>
      </c>
      <c r="M101">
        <v>0</v>
      </c>
      <c r="N101">
        <v>0</v>
      </c>
      <c r="O101">
        <v>0</v>
      </c>
      <c r="P101" s="3" t="str">
        <f t="shared" si="11"/>
        <v/>
      </c>
      <c r="Q101" s="14" t="str">
        <f t="shared" si="12"/>
        <v/>
      </c>
      <c r="R101">
        <v>0</v>
      </c>
      <c r="S101">
        <v>0</v>
      </c>
      <c r="T101" s="2">
        <f t="shared" si="13"/>
        <v>0</v>
      </c>
      <c r="U101" s="20">
        <f t="shared" si="14"/>
        <v>0</v>
      </c>
      <c r="V101" s="2">
        <f t="shared" si="15"/>
        <v>0</v>
      </c>
      <c r="W101" s="2">
        <f t="shared" si="16"/>
        <v>0</v>
      </c>
      <c r="X101" s="9">
        <f t="shared" si="17"/>
        <v>0</v>
      </c>
    </row>
    <row r="102" spans="1:25">
      <c r="B102" s="2" t="s">
        <v>5</v>
      </c>
      <c r="C102" s="2">
        <v>5</v>
      </c>
      <c r="D102" s="2">
        <v>9</v>
      </c>
      <c r="E102" s="37">
        <v>43229</v>
      </c>
      <c r="F102" s="1">
        <v>0</v>
      </c>
      <c r="G102" s="1">
        <v>0</v>
      </c>
      <c r="H102">
        <v>0</v>
      </c>
      <c r="I102" s="3" t="str">
        <f t="shared" si="9"/>
        <v/>
      </c>
      <c r="J102" s="14" t="str">
        <f t="shared" si="10"/>
        <v/>
      </c>
      <c r="K102">
        <v>0</v>
      </c>
      <c r="L102">
        <v>0</v>
      </c>
      <c r="M102">
        <v>0</v>
      </c>
      <c r="N102">
        <v>0</v>
      </c>
      <c r="O102">
        <v>0</v>
      </c>
      <c r="P102" s="3" t="str">
        <f t="shared" si="11"/>
        <v/>
      </c>
      <c r="Q102" s="14" t="str">
        <f t="shared" si="12"/>
        <v/>
      </c>
      <c r="R102">
        <v>0</v>
      </c>
      <c r="S102">
        <v>0</v>
      </c>
      <c r="T102" s="2">
        <f t="shared" si="13"/>
        <v>0</v>
      </c>
      <c r="U102" s="20">
        <f t="shared" si="14"/>
        <v>0</v>
      </c>
      <c r="V102" s="2">
        <f t="shared" si="15"/>
        <v>0</v>
      </c>
      <c r="W102" s="2">
        <f t="shared" si="16"/>
        <v>0</v>
      </c>
      <c r="X102" s="9">
        <f t="shared" si="17"/>
        <v>0</v>
      </c>
    </row>
    <row r="103" spans="1:25">
      <c r="B103" s="2" t="s">
        <v>4</v>
      </c>
      <c r="C103" s="2">
        <v>5</v>
      </c>
      <c r="D103" s="2">
        <v>10</v>
      </c>
      <c r="E103" s="37">
        <v>43230</v>
      </c>
      <c r="F103" s="1">
        <v>0</v>
      </c>
      <c r="G103" s="1">
        <v>0</v>
      </c>
      <c r="H103">
        <v>0</v>
      </c>
      <c r="I103" s="3" t="str">
        <f t="shared" si="9"/>
        <v/>
      </c>
      <c r="J103" s="14" t="str">
        <f t="shared" si="10"/>
        <v/>
      </c>
      <c r="K103">
        <v>0</v>
      </c>
      <c r="L103">
        <v>0</v>
      </c>
      <c r="M103">
        <v>0</v>
      </c>
      <c r="N103">
        <v>0</v>
      </c>
      <c r="O103">
        <v>0</v>
      </c>
      <c r="P103" s="3" t="str">
        <f t="shared" si="11"/>
        <v/>
      </c>
      <c r="Q103" s="14" t="str">
        <f t="shared" si="12"/>
        <v/>
      </c>
      <c r="R103">
        <v>0</v>
      </c>
      <c r="S103">
        <v>0</v>
      </c>
      <c r="T103" s="2">
        <f t="shared" si="13"/>
        <v>0</v>
      </c>
      <c r="U103" s="20">
        <f t="shared" si="14"/>
        <v>0</v>
      </c>
      <c r="V103" s="2">
        <f t="shared" si="15"/>
        <v>0</v>
      </c>
      <c r="W103" s="2">
        <f t="shared" si="16"/>
        <v>0</v>
      </c>
      <c r="X103" s="9">
        <f t="shared" si="17"/>
        <v>0</v>
      </c>
    </row>
    <row r="104" spans="1:25">
      <c r="B104" s="2" t="s">
        <v>3</v>
      </c>
      <c r="C104" s="2">
        <v>5</v>
      </c>
      <c r="D104" s="2">
        <v>11</v>
      </c>
      <c r="E104" s="37">
        <v>43231</v>
      </c>
      <c r="F104" s="1">
        <v>0</v>
      </c>
      <c r="G104" s="1">
        <v>0</v>
      </c>
      <c r="H104">
        <v>0</v>
      </c>
      <c r="I104" s="3" t="str">
        <f t="shared" si="9"/>
        <v/>
      </c>
      <c r="J104" s="14" t="str">
        <f t="shared" si="10"/>
        <v/>
      </c>
      <c r="K104">
        <v>0</v>
      </c>
      <c r="L104">
        <v>0</v>
      </c>
      <c r="M104">
        <v>0</v>
      </c>
      <c r="N104">
        <v>0</v>
      </c>
      <c r="O104">
        <v>0</v>
      </c>
      <c r="P104" s="3" t="str">
        <f t="shared" si="11"/>
        <v/>
      </c>
      <c r="Q104" s="14" t="str">
        <f t="shared" si="12"/>
        <v/>
      </c>
      <c r="R104">
        <v>0</v>
      </c>
      <c r="S104">
        <v>0</v>
      </c>
      <c r="T104" s="2">
        <f t="shared" si="13"/>
        <v>0</v>
      </c>
      <c r="U104" s="20">
        <f t="shared" si="14"/>
        <v>0</v>
      </c>
      <c r="V104" s="2">
        <f t="shared" si="15"/>
        <v>0</v>
      </c>
      <c r="W104" s="2">
        <f t="shared" si="16"/>
        <v>0</v>
      </c>
      <c r="X104" s="9">
        <f t="shared" si="17"/>
        <v>0</v>
      </c>
    </row>
    <row r="105" spans="1:25">
      <c r="B105" s="2" t="s">
        <v>2</v>
      </c>
      <c r="C105" s="2">
        <v>5</v>
      </c>
      <c r="D105" s="2">
        <v>12</v>
      </c>
      <c r="E105" s="37">
        <v>43232</v>
      </c>
      <c r="F105" s="1">
        <v>0</v>
      </c>
      <c r="G105" s="1">
        <v>0</v>
      </c>
      <c r="H105">
        <v>0</v>
      </c>
      <c r="I105" s="3" t="str">
        <f t="shared" si="9"/>
        <v/>
      </c>
      <c r="J105" s="14" t="str">
        <f t="shared" si="10"/>
        <v/>
      </c>
      <c r="K105">
        <v>0</v>
      </c>
      <c r="L105">
        <v>0</v>
      </c>
      <c r="M105">
        <v>0</v>
      </c>
      <c r="N105">
        <v>0</v>
      </c>
      <c r="O105">
        <v>0</v>
      </c>
      <c r="P105" s="3" t="str">
        <f t="shared" si="11"/>
        <v/>
      </c>
      <c r="Q105" s="14" t="str">
        <f t="shared" si="12"/>
        <v/>
      </c>
      <c r="R105">
        <v>0</v>
      </c>
      <c r="S105">
        <v>0</v>
      </c>
      <c r="T105" s="2">
        <f t="shared" si="13"/>
        <v>0</v>
      </c>
      <c r="U105" s="20">
        <f t="shared" si="14"/>
        <v>0</v>
      </c>
      <c r="V105" s="2">
        <f t="shared" si="15"/>
        <v>0</v>
      </c>
      <c r="W105" s="2">
        <f t="shared" si="16"/>
        <v>0</v>
      </c>
      <c r="X105" s="9">
        <f t="shared" si="17"/>
        <v>0</v>
      </c>
    </row>
    <row r="106" spans="1:25">
      <c r="A106" t="s">
        <v>7</v>
      </c>
      <c r="B106" s="2" t="s">
        <v>1</v>
      </c>
      <c r="C106" s="2">
        <v>5</v>
      </c>
      <c r="D106" s="2">
        <v>13</v>
      </c>
      <c r="E106" s="37">
        <v>43233</v>
      </c>
      <c r="F106" s="1">
        <v>387</v>
      </c>
      <c r="G106" s="19">
        <v>3.55</v>
      </c>
      <c r="H106">
        <v>0</v>
      </c>
      <c r="I106" s="3">
        <f t="shared" si="9"/>
        <v>6.2615740740740748E-3</v>
      </c>
      <c r="J106" s="14">
        <f t="shared" si="10"/>
        <v>6.6559999999999997</v>
      </c>
      <c r="K106">
        <v>32</v>
      </c>
      <c r="L106">
        <v>0</v>
      </c>
      <c r="M106">
        <v>0</v>
      </c>
      <c r="N106">
        <v>0.4</v>
      </c>
      <c r="O106">
        <v>0</v>
      </c>
      <c r="P106" s="3">
        <f t="shared" si="11"/>
        <v>1.2152777777777778E-2</v>
      </c>
      <c r="Q106" s="14">
        <f t="shared" si="12"/>
        <v>3.4279999999999999</v>
      </c>
      <c r="R106">
        <v>7</v>
      </c>
      <c r="S106">
        <v>0</v>
      </c>
      <c r="T106" s="2">
        <f t="shared" si="13"/>
        <v>387</v>
      </c>
      <c r="U106" s="20">
        <f t="shared" si="14"/>
        <v>3.9499999999999997</v>
      </c>
      <c r="V106" s="2">
        <f t="shared" si="15"/>
        <v>39</v>
      </c>
      <c r="W106" s="2">
        <f t="shared" si="16"/>
        <v>0</v>
      </c>
      <c r="X106" s="9">
        <f t="shared" si="17"/>
        <v>2.7083333333333334E-2</v>
      </c>
      <c r="Y106" s="52">
        <v>0.4236111111111111</v>
      </c>
    </row>
    <row r="107" spans="1:25">
      <c r="B107" s="2" t="s">
        <v>0</v>
      </c>
      <c r="C107" s="2">
        <v>5</v>
      </c>
      <c r="D107" s="2">
        <v>14</v>
      </c>
      <c r="E107" s="37">
        <v>43234</v>
      </c>
      <c r="F107" s="1">
        <v>0</v>
      </c>
      <c r="G107" s="1">
        <v>0</v>
      </c>
      <c r="H107">
        <v>0</v>
      </c>
      <c r="I107" s="3" t="str">
        <f t="shared" si="9"/>
        <v/>
      </c>
      <c r="J107" s="14" t="str">
        <f t="shared" si="10"/>
        <v/>
      </c>
      <c r="K107">
        <v>0</v>
      </c>
      <c r="L107">
        <v>0</v>
      </c>
      <c r="M107">
        <v>0</v>
      </c>
      <c r="N107">
        <v>0</v>
      </c>
      <c r="O107">
        <v>0</v>
      </c>
      <c r="P107" s="3" t="str">
        <f t="shared" si="11"/>
        <v/>
      </c>
      <c r="Q107" s="14" t="str">
        <f t="shared" si="12"/>
        <v/>
      </c>
      <c r="R107">
        <v>0</v>
      </c>
      <c r="S107">
        <v>0</v>
      </c>
      <c r="T107" s="2">
        <f t="shared" si="13"/>
        <v>0</v>
      </c>
      <c r="U107" s="20">
        <f t="shared" si="14"/>
        <v>0</v>
      </c>
      <c r="V107" s="2">
        <f t="shared" si="15"/>
        <v>0</v>
      </c>
      <c r="W107" s="2">
        <f t="shared" si="16"/>
        <v>0</v>
      </c>
      <c r="X107" s="9">
        <f t="shared" si="17"/>
        <v>0</v>
      </c>
    </row>
    <row r="108" spans="1:25">
      <c r="A108" t="s">
        <v>7</v>
      </c>
      <c r="B108" s="2" t="s">
        <v>6</v>
      </c>
      <c r="C108" s="2">
        <v>5</v>
      </c>
      <c r="D108" s="2">
        <v>15</v>
      </c>
      <c r="E108" s="37">
        <v>43235</v>
      </c>
      <c r="F108" s="1">
        <v>401</v>
      </c>
      <c r="G108" s="19">
        <v>3.67</v>
      </c>
      <c r="H108">
        <v>0</v>
      </c>
      <c r="I108" s="3">
        <f t="shared" si="9"/>
        <v>5.6828703703703702E-3</v>
      </c>
      <c r="J108" s="14">
        <f t="shared" si="10"/>
        <v>7.34</v>
      </c>
      <c r="K108">
        <v>30</v>
      </c>
      <c r="L108">
        <v>0</v>
      </c>
      <c r="M108">
        <v>0</v>
      </c>
      <c r="N108">
        <v>0.33</v>
      </c>
      <c r="O108">
        <v>0</v>
      </c>
      <c r="P108" s="3">
        <f t="shared" si="11"/>
        <v>1.0810185185185185E-2</v>
      </c>
      <c r="Q108" s="14">
        <f t="shared" si="12"/>
        <v>3.8570000000000002</v>
      </c>
      <c r="R108">
        <v>5</v>
      </c>
      <c r="S108">
        <v>8</v>
      </c>
      <c r="T108" s="2">
        <f t="shared" si="13"/>
        <v>401</v>
      </c>
      <c r="U108" s="20">
        <f t="shared" si="14"/>
        <v>4</v>
      </c>
      <c r="V108" s="2">
        <f t="shared" si="15"/>
        <v>35</v>
      </c>
      <c r="W108" s="2">
        <f t="shared" si="16"/>
        <v>8</v>
      </c>
      <c r="X108" s="9">
        <f t="shared" si="17"/>
        <v>2.4398148148148145E-2</v>
      </c>
      <c r="Y108" s="52">
        <v>0.75694444444444453</v>
      </c>
    </row>
    <row r="109" spans="1:25">
      <c r="B109" s="2" t="s">
        <v>5</v>
      </c>
      <c r="C109" s="2">
        <v>5</v>
      </c>
      <c r="D109" s="2">
        <v>16</v>
      </c>
      <c r="E109" s="37">
        <v>43236</v>
      </c>
      <c r="F109" s="1">
        <v>0</v>
      </c>
      <c r="G109" s="1">
        <v>0</v>
      </c>
      <c r="H109">
        <v>0</v>
      </c>
      <c r="I109" s="3" t="str">
        <f t="shared" si="9"/>
        <v/>
      </c>
      <c r="J109" s="14" t="str">
        <f t="shared" si="10"/>
        <v/>
      </c>
      <c r="K109">
        <v>0</v>
      </c>
      <c r="L109">
        <v>0</v>
      </c>
      <c r="M109">
        <v>0</v>
      </c>
      <c r="N109">
        <v>0</v>
      </c>
      <c r="O109">
        <v>0</v>
      </c>
      <c r="P109" s="3" t="str">
        <f t="shared" si="11"/>
        <v/>
      </c>
      <c r="Q109" s="14" t="str">
        <f t="shared" si="12"/>
        <v/>
      </c>
      <c r="R109">
        <v>0</v>
      </c>
      <c r="S109">
        <v>0</v>
      </c>
      <c r="T109" s="2">
        <f t="shared" si="13"/>
        <v>0</v>
      </c>
      <c r="U109" s="20">
        <f t="shared" si="14"/>
        <v>0</v>
      </c>
      <c r="V109" s="2">
        <f t="shared" si="15"/>
        <v>0</v>
      </c>
      <c r="W109" s="2">
        <f t="shared" si="16"/>
        <v>0</v>
      </c>
      <c r="X109" s="9">
        <f t="shared" si="17"/>
        <v>0</v>
      </c>
    </row>
    <row r="110" spans="1:25">
      <c r="A110" t="s">
        <v>7</v>
      </c>
      <c r="B110" s="2" t="s">
        <v>4</v>
      </c>
      <c r="C110" s="2">
        <v>5</v>
      </c>
      <c r="D110" s="2">
        <v>17</v>
      </c>
      <c r="E110" s="37">
        <v>43237</v>
      </c>
      <c r="F110" s="1">
        <v>406</v>
      </c>
      <c r="G110" s="19">
        <v>3.78</v>
      </c>
      <c r="H110">
        <v>0</v>
      </c>
      <c r="I110" s="3">
        <f t="shared" si="9"/>
        <v>5.7060185185185191E-3</v>
      </c>
      <c r="J110" s="14">
        <f t="shared" si="10"/>
        <v>7.3159999999999998</v>
      </c>
      <c r="K110">
        <v>31</v>
      </c>
      <c r="L110">
        <v>0</v>
      </c>
      <c r="M110">
        <v>0</v>
      </c>
      <c r="N110">
        <v>0.27</v>
      </c>
      <c r="O110">
        <v>0</v>
      </c>
      <c r="P110" s="3">
        <f t="shared" si="11"/>
        <v>1.1574074074074075E-2</v>
      </c>
      <c r="Q110" s="14">
        <f t="shared" si="12"/>
        <v>3.6</v>
      </c>
      <c r="R110">
        <v>4</v>
      </c>
      <c r="S110">
        <v>30</v>
      </c>
      <c r="T110" s="2">
        <f t="shared" si="13"/>
        <v>406</v>
      </c>
      <c r="U110" s="20">
        <f t="shared" si="14"/>
        <v>4.05</v>
      </c>
      <c r="V110" s="2">
        <f t="shared" si="15"/>
        <v>35</v>
      </c>
      <c r="W110" s="2">
        <f t="shared" si="16"/>
        <v>30</v>
      </c>
      <c r="X110" s="9">
        <f t="shared" si="17"/>
        <v>2.4652777777777777E-2</v>
      </c>
      <c r="Y110" s="52">
        <v>0.82291666666666663</v>
      </c>
    </row>
    <row r="111" spans="1:25">
      <c r="B111" s="2" t="s">
        <v>3</v>
      </c>
      <c r="C111" s="2">
        <v>5</v>
      </c>
      <c r="D111" s="2">
        <v>18</v>
      </c>
      <c r="E111" s="37">
        <v>43238</v>
      </c>
      <c r="F111" s="1">
        <v>0</v>
      </c>
      <c r="G111" s="1">
        <v>0</v>
      </c>
      <c r="H111">
        <v>0</v>
      </c>
      <c r="I111" s="3" t="str">
        <f t="shared" si="9"/>
        <v/>
      </c>
      <c r="J111" s="14" t="str">
        <f t="shared" si="10"/>
        <v/>
      </c>
      <c r="K111">
        <v>0</v>
      </c>
      <c r="L111">
        <v>0</v>
      </c>
      <c r="M111">
        <v>0</v>
      </c>
      <c r="N111">
        <v>0</v>
      </c>
      <c r="O111">
        <v>0</v>
      </c>
      <c r="P111" s="3" t="str">
        <f t="shared" si="11"/>
        <v/>
      </c>
      <c r="Q111" s="14" t="str">
        <f t="shared" si="12"/>
        <v/>
      </c>
      <c r="R111">
        <v>0</v>
      </c>
      <c r="S111">
        <v>0</v>
      </c>
      <c r="T111" s="2">
        <f t="shared" si="13"/>
        <v>0</v>
      </c>
      <c r="U111" s="20">
        <f t="shared" si="14"/>
        <v>0</v>
      </c>
      <c r="V111" s="2">
        <f t="shared" si="15"/>
        <v>0</v>
      </c>
      <c r="W111" s="2">
        <f t="shared" si="16"/>
        <v>0</v>
      </c>
      <c r="X111" s="9">
        <f t="shared" si="17"/>
        <v>0</v>
      </c>
    </row>
    <row r="112" spans="1:25">
      <c r="B112" s="2" t="s">
        <v>2</v>
      </c>
      <c r="C112" s="2">
        <v>5</v>
      </c>
      <c r="D112" s="2">
        <v>19</v>
      </c>
      <c r="E112" s="37">
        <v>43239</v>
      </c>
      <c r="F112" s="1">
        <v>0</v>
      </c>
      <c r="G112" s="1">
        <v>0</v>
      </c>
      <c r="H112">
        <v>0</v>
      </c>
      <c r="I112" s="3" t="str">
        <f t="shared" si="9"/>
        <v/>
      </c>
      <c r="J112" s="14" t="str">
        <f t="shared" si="10"/>
        <v/>
      </c>
      <c r="K112">
        <v>0</v>
      </c>
      <c r="L112">
        <v>0</v>
      </c>
      <c r="M112">
        <v>0</v>
      </c>
      <c r="N112">
        <v>0</v>
      </c>
      <c r="O112">
        <v>0</v>
      </c>
      <c r="P112" s="3" t="str">
        <f t="shared" si="11"/>
        <v/>
      </c>
      <c r="Q112" s="14" t="str">
        <f t="shared" si="12"/>
        <v/>
      </c>
      <c r="R112">
        <v>0</v>
      </c>
      <c r="S112">
        <v>0</v>
      </c>
      <c r="T112" s="2">
        <f t="shared" si="13"/>
        <v>0</v>
      </c>
      <c r="U112" s="20">
        <f t="shared" si="14"/>
        <v>0</v>
      </c>
      <c r="V112" s="2">
        <f t="shared" si="15"/>
        <v>0</v>
      </c>
      <c r="W112" s="2">
        <f t="shared" si="16"/>
        <v>0</v>
      </c>
      <c r="X112" s="9">
        <f t="shared" si="17"/>
        <v>0</v>
      </c>
    </row>
    <row r="113" spans="1:25">
      <c r="B113" s="2" t="s">
        <v>1</v>
      </c>
      <c r="C113" s="2">
        <v>5</v>
      </c>
      <c r="D113" s="2">
        <v>20</v>
      </c>
      <c r="E113" s="37">
        <v>43240</v>
      </c>
      <c r="F113" s="1">
        <v>0</v>
      </c>
      <c r="G113" s="1">
        <v>0</v>
      </c>
      <c r="H113">
        <v>0</v>
      </c>
      <c r="I113" s="3" t="str">
        <f t="shared" si="9"/>
        <v/>
      </c>
      <c r="J113" s="14" t="str">
        <f t="shared" si="10"/>
        <v/>
      </c>
      <c r="K113">
        <v>0</v>
      </c>
      <c r="L113">
        <v>0</v>
      </c>
      <c r="M113">
        <v>0</v>
      </c>
      <c r="N113">
        <v>0</v>
      </c>
      <c r="O113">
        <v>0</v>
      </c>
      <c r="P113" s="3" t="str">
        <f t="shared" si="11"/>
        <v/>
      </c>
      <c r="Q113" s="14" t="str">
        <f t="shared" si="12"/>
        <v/>
      </c>
      <c r="R113">
        <v>0</v>
      </c>
      <c r="S113">
        <v>0</v>
      </c>
      <c r="T113" s="2">
        <f t="shared" si="13"/>
        <v>0</v>
      </c>
      <c r="U113" s="20">
        <f t="shared" si="14"/>
        <v>0</v>
      </c>
      <c r="V113" s="2">
        <f t="shared" si="15"/>
        <v>0</v>
      </c>
      <c r="W113" s="2">
        <f t="shared" si="16"/>
        <v>0</v>
      </c>
      <c r="X113" s="9">
        <f t="shared" si="17"/>
        <v>0</v>
      </c>
    </row>
    <row r="114" spans="1:25">
      <c r="B114" s="2" t="s">
        <v>0</v>
      </c>
      <c r="C114" s="2">
        <v>5</v>
      </c>
      <c r="D114" s="2">
        <v>21</v>
      </c>
      <c r="E114" s="37">
        <v>43241</v>
      </c>
      <c r="F114" s="1">
        <v>0</v>
      </c>
      <c r="G114" s="1">
        <v>0</v>
      </c>
      <c r="H114">
        <v>0</v>
      </c>
      <c r="I114" s="3" t="str">
        <f t="shared" si="9"/>
        <v/>
      </c>
      <c r="J114" s="14" t="str">
        <f t="shared" si="10"/>
        <v/>
      </c>
      <c r="K114">
        <v>0</v>
      </c>
      <c r="L114">
        <v>0</v>
      </c>
      <c r="M114">
        <v>0</v>
      </c>
      <c r="N114">
        <v>0</v>
      </c>
      <c r="O114">
        <v>0</v>
      </c>
      <c r="P114" s="3" t="str">
        <f t="shared" si="11"/>
        <v/>
      </c>
      <c r="Q114" s="14" t="str">
        <f t="shared" si="12"/>
        <v/>
      </c>
      <c r="R114">
        <v>0</v>
      </c>
      <c r="S114">
        <v>0</v>
      </c>
      <c r="T114" s="2">
        <f t="shared" si="13"/>
        <v>0</v>
      </c>
      <c r="U114" s="20">
        <f t="shared" si="14"/>
        <v>0</v>
      </c>
      <c r="V114" s="2">
        <f t="shared" si="15"/>
        <v>0</v>
      </c>
      <c r="W114" s="2">
        <f t="shared" si="16"/>
        <v>0</v>
      </c>
      <c r="X114" s="9">
        <f t="shared" si="17"/>
        <v>0</v>
      </c>
    </row>
    <row r="115" spans="1:25">
      <c r="B115" s="2" t="s">
        <v>6</v>
      </c>
      <c r="C115" s="2">
        <v>5</v>
      </c>
      <c r="D115" s="2">
        <v>22</v>
      </c>
      <c r="E115" s="37">
        <v>43242</v>
      </c>
      <c r="F115" s="1">
        <v>0</v>
      </c>
      <c r="G115" s="1">
        <v>0</v>
      </c>
      <c r="H115">
        <v>0</v>
      </c>
      <c r="I115" s="3" t="str">
        <f t="shared" si="9"/>
        <v/>
      </c>
      <c r="J115" s="14" t="str">
        <f t="shared" si="10"/>
        <v/>
      </c>
      <c r="K115">
        <v>0</v>
      </c>
      <c r="L115">
        <v>0</v>
      </c>
      <c r="M115">
        <v>0</v>
      </c>
      <c r="N115">
        <v>0</v>
      </c>
      <c r="O115">
        <v>0</v>
      </c>
      <c r="P115" s="3" t="str">
        <f t="shared" si="11"/>
        <v/>
      </c>
      <c r="Q115" s="14" t="str">
        <f t="shared" si="12"/>
        <v/>
      </c>
      <c r="R115">
        <v>0</v>
      </c>
      <c r="S115">
        <v>0</v>
      </c>
      <c r="T115" s="2">
        <f t="shared" si="13"/>
        <v>0</v>
      </c>
      <c r="U115" s="20">
        <f t="shared" si="14"/>
        <v>0</v>
      </c>
      <c r="V115" s="2">
        <f t="shared" si="15"/>
        <v>0</v>
      </c>
      <c r="W115" s="2">
        <f t="shared" si="16"/>
        <v>0</v>
      </c>
      <c r="X115" s="9">
        <f t="shared" si="17"/>
        <v>0</v>
      </c>
    </row>
    <row r="116" spans="1:25">
      <c r="A116" t="s">
        <v>7</v>
      </c>
      <c r="B116" s="2" t="s">
        <v>5</v>
      </c>
      <c r="C116" s="2">
        <v>5</v>
      </c>
      <c r="D116" s="2">
        <v>23</v>
      </c>
      <c r="E116" s="37">
        <v>43243</v>
      </c>
      <c r="F116" s="1">
        <v>389</v>
      </c>
      <c r="G116" s="19">
        <v>3.55</v>
      </c>
      <c r="H116">
        <v>0</v>
      </c>
      <c r="I116" s="3">
        <f t="shared" si="9"/>
        <v>5.8796296296296296E-3</v>
      </c>
      <c r="J116" s="14">
        <f t="shared" si="10"/>
        <v>7.1</v>
      </c>
      <c r="K116">
        <v>30</v>
      </c>
      <c r="L116">
        <v>0</v>
      </c>
      <c r="M116">
        <v>0</v>
      </c>
      <c r="N116" s="19">
        <v>0.4</v>
      </c>
      <c r="O116">
        <v>0</v>
      </c>
      <c r="P116" s="3">
        <f t="shared" si="11"/>
        <v>1.2152777777777778E-2</v>
      </c>
      <c r="Q116" s="14">
        <f t="shared" si="12"/>
        <v>3.4279999999999999</v>
      </c>
      <c r="R116">
        <v>7</v>
      </c>
      <c r="S116">
        <v>0</v>
      </c>
      <c r="T116" s="2">
        <f t="shared" si="13"/>
        <v>389</v>
      </c>
      <c r="U116" s="20">
        <f t="shared" si="14"/>
        <v>3.9499999999999997</v>
      </c>
      <c r="V116" s="2">
        <f t="shared" si="15"/>
        <v>37</v>
      </c>
      <c r="W116" s="2">
        <f t="shared" si="16"/>
        <v>0</v>
      </c>
      <c r="X116" s="9">
        <f t="shared" si="17"/>
        <v>2.5694444444444447E-2</v>
      </c>
      <c r="Y116" s="52">
        <v>0.6875</v>
      </c>
    </row>
    <row r="117" spans="1:25">
      <c r="B117" s="2" t="s">
        <v>4</v>
      </c>
      <c r="C117" s="2">
        <v>5</v>
      </c>
      <c r="D117" s="2">
        <v>24</v>
      </c>
      <c r="E117" s="37">
        <v>43244</v>
      </c>
      <c r="F117" s="1">
        <v>0</v>
      </c>
      <c r="G117" s="1">
        <v>0</v>
      </c>
      <c r="H117">
        <v>0</v>
      </c>
      <c r="I117" s="3" t="str">
        <f t="shared" si="9"/>
        <v/>
      </c>
      <c r="J117" s="14" t="str">
        <f t="shared" si="10"/>
        <v/>
      </c>
      <c r="K117">
        <v>0</v>
      </c>
      <c r="L117">
        <v>0</v>
      </c>
      <c r="M117">
        <v>0</v>
      </c>
      <c r="N117">
        <v>0</v>
      </c>
      <c r="O117">
        <v>0</v>
      </c>
      <c r="P117" s="3" t="str">
        <f t="shared" si="11"/>
        <v/>
      </c>
      <c r="Q117" s="14" t="str">
        <f t="shared" si="12"/>
        <v/>
      </c>
      <c r="R117">
        <v>0</v>
      </c>
      <c r="S117">
        <v>0</v>
      </c>
      <c r="T117" s="2">
        <f t="shared" si="13"/>
        <v>0</v>
      </c>
      <c r="U117" s="20">
        <f t="shared" si="14"/>
        <v>0</v>
      </c>
      <c r="V117" s="2">
        <f t="shared" si="15"/>
        <v>0</v>
      </c>
      <c r="W117" s="2">
        <f t="shared" si="16"/>
        <v>0</v>
      </c>
      <c r="X117" s="9">
        <f t="shared" si="17"/>
        <v>0</v>
      </c>
    </row>
    <row r="118" spans="1:25">
      <c r="A118" t="s">
        <v>7</v>
      </c>
      <c r="B118" s="2" t="s">
        <v>3</v>
      </c>
      <c r="C118" s="2">
        <v>5</v>
      </c>
      <c r="D118" s="2">
        <v>25</v>
      </c>
      <c r="E118" s="37">
        <v>43245</v>
      </c>
      <c r="F118" s="1">
        <v>366</v>
      </c>
      <c r="G118" s="19">
        <v>3.51</v>
      </c>
      <c r="H118">
        <v>0</v>
      </c>
      <c r="I118" s="3">
        <f t="shared" si="9"/>
        <v>5.9375000000000009E-3</v>
      </c>
      <c r="J118" s="14">
        <f t="shared" si="10"/>
        <v>7.02</v>
      </c>
      <c r="K118">
        <v>30</v>
      </c>
      <c r="L118">
        <v>0</v>
      </c>
      <c r="M118">
        <v>0</v>
      </c>
      <c r="N118" s="19">
        <v>0.1</v>
      </c>
      <c r="O118">
        <v>0</v>
      </c>
      <c r="P118" s="3">
        <f t="shared" si="11"/>
        <v>1.1574074074074075E-2</v>
      </c>
      <c r="Q118" s="14">
        <f t="shared" si="12"/>
        <v>3.6</v>
      </c>
      <c r="R118">
        <v>1</v>
      </c>
      <c r="S118">
        <v>40</v>
      </c>
      <c r="T118" s="2">
        <f t="shared" si="13"/>
        <v>366</v>
      </c>
      <c r="U118" s="20">
        <f t="shared" si="14"/>
        <v>3.61</v>
      </c>
      <c r="V118" s="2">
        <f t="shared" si="15"/>
        <v>31</v>
      </c>
      <c r="W118" s="2">
        <f t="shared" si="16"/>
        <v>40</v>
      </c>
      <c r="X118" s="9">
        <f t="shared" si="17"/>
        <v>2.1990740740740741E-2</v>
      </c>
      <c r="Y118" s="52">
        <v>0.44444444444444442</v>
      </c>
    </row>
    <row r="119" spans="1:25">
      <c r="B119" s="2" t="s">
        <v>2</v>
      </c>
      <c r="C119" s="2">
        <v>5</v>
      </c>
      <c r="D119" s="2">
        <v>26</v>
      </c>
      <c r="E119" s="37">
        <v>43246</v>
      </c>
      <c r="F119" s="1">
        <v>0</v>
      </c>
      <c r="G119" s="1">
        <v>0</v>
      </c>
      <c r="H119">
        <v>0</v>
      </c>
      <c r="I119" s="3" t="str">
        <f t="shared" si="9"/>
        <v/>
      </c>
      <c r="J119" s="14" t="str">
        <f t="shared" si="10"/>
        <v/>
      </c>
      <c r="K119">
        <v>0</v>
      </c>
      <c r="L119">
        <v>0</v>
      </c>
      <c r="M119">
        <v>0</v>
      </c>
      <c r="N119">
        <v>0</v>
      </c>
      <c r="O119">
        <v>0</v>
      </c>
      <c r="P119" s="3" t="str">
        <f t="shared" si="11"/>
        <v/>
      </c>
      <c r="Q119" s="14" t="str">
        <f t="shared" si="12"/>
        <v/>
      </c>
      <c r="R119">
        <v>0</v>
      </c>
      <c r="S119">
        <v>0</v>
      </c>
      <c r="T119" s="2">
        <f t="shared" si="13"/>
        <v>0</v>
      </c>
      <c r="U119" s="20">
        <f t="shared" si="14"/>
        <v>0</v>
      </c>
      <c r="V119" s="2">
        <f t="shared" si="15"/>
        <v>0</v>
      </c>
      <c r="W119" s="2">
        <f t="shared" si="16"/>
        <v>0</v>
      </c>
      <c r="X119" s="9">
        <f t="shared" si="17"/>
        <v>0</v>
      </c>
    </row>
    <row r="120" spans="1:25">
      <c r="A120" t="s">
        <v>7</v>
      </c>
      <c r="B120" s="2" t="s">
        <v>1</v>
      </c>
      <c r="C120" s="2">
        <v>5</v>
      </c>
      <c r="D120" s="2">
        <v>27</v>
      </c>
      <c r="E120" s="37">
        <v>43247</v>
      </c>
      <c r="F120" s="1">
        <v>388</v>
      </c>
      <c r="G120" s="19">
        <v>3.53</v>
      </c>
      <c r="H120">
        <v>0</v>
      </c>
      <c r="I120" s="3">
        <f t="shared" si="9"/>
        <v>5.9027777777777776E-3</v>
      </c>
      <c r="J120" s="14">
        <f t="shared" si="10"/>
        <v>7.06</v>
      </c>
      <c r="K120">
        <v>30</v>
      </c>
      <c r="L120">
        <v>0</v>
      </c>
      <c r="M120">
        <v>0</v>
      </c>
      <c r="N120">
        <v>0.37</v>
      </c>
      <c r="O120">
        <v>0</v>
      </c>
      <c r="P120" s="3">
        <f t="shared" si="11"/>
        <v>1.1261574074074071E-2</v>
      </c>
      <c r="Q120" s="14">
        <f t="shared" si="12"/>
        <v>3.7</v>
      </c>
      <c r="R120">
        <v>6</v>
      </c>
      <c r="S120">
        <v>0</v>
      </c>
      <c r="T120" s="2">
        <f t="shared" si="13"/>
        <v>388</v>
      </c>
      <c r="U120" s="20">
        <f t="shared" si="14"/>
        <v>3.9</v>
      </c>
      <c r="V120" s="2">
        <f t="shared" si="15"/>
        <v>36</v>
      </c>
      <c r="W120" s="2">
        <f t="shared" si="16"/>
        <v>0</v>
      </c>
      <c r="X120" s="9">
        <f t="shared" si="17"/>
        <v>2.4999999999999998E-2</v>
      </c>
      <c r="Y120" s="52">
        <v>0.44444444444444442</v>
      </c>
    </row>
    <row r="121" spans="1:25">
      <c r="B121" s="2" t="s">
        <v>0</v>
      </c>
      <c r="C121" s="2">
        <v>5</v>
      </c>
      <c r="D121" s="2">
        <v>28</v>
      </c>
      <c r="E121" s="37">
        <v>43248</v>
      </c>
      <c r="F121" s="1">
        <v>0</v>
      </c>
      <c r="G121" s="1">
        <v>0</v>
      </c>
      <c r="H121">
        <v>0</v>
      </c>
      <c r="I121" s="3" t="str">
        <f t="shared" si="9"/>
        <v/>
      </c>
      <c r="J121" s="14" t="str">
        <f t="shared" si="10"/>
        <v/>
      </c>
      <c r="K121">
        <v>0</v>
      </c>
      <c r="L121">
        <v>0</v>
      </c>
      <c r="M121">
        <v>0</v>
      </c>
      <c r="N121">
        <v>0</v>
      </c>
      <c r="O121">
        <v>0</v>
      </c>
      <c r="P121" s="3" t="str">
        <f t="shared" si="11"/>
        <v/>
      </c>
      <c r="Q121" s="14" t="str">
        <f t="shared" si="12"/>
        <v/>
      </c>
      <c r="R121">
        <v>0</v>
      </c>
      <c r="S121">
        <v>0</v>
      </c>
      <c r="T121" s="2">
        <f t="shared" si="13"/>
        <v>0</v>
      </c>
      <c r="U121" s="20">
        <f t="shared" si="14"/>
        <v>0</v>
      </c>
      <c r="V121" s="2">
        <f t="shared" si="15"/>
        <v>0</v>
      </c>
      <c r="W121" s="2">
        <f t="shared" si="16"/>
        <v>0</v>
      </c>
      <c r="X121" s="9">
        <f t="shared" si="17"/>
        <v>0</v>
      </c>
    </row>
    <row r="122" spans="1:25">
      <c r="B122" s="2" t="s">
        <v>6</v>
      </c>
      <c r="C122" s="2">
        <v>5</v>
      </c>
      <c r="D122" s="2">
        <v>29</v>
      </c>
      <c r="E122" s="37">
        <v>43249</v>
      </c>
      <c r="F122" s="1">
        <v>0</v>
      </c>
      <c r="G122" s="1">
        <v>0</v>
      </c>
      <c r="H122">
        <v>0</v>
      </c>
      <c r="I122" s="3" t="str">
        <f t="shared" si="9"/>
        <v/>
      </c>
      <c r="J122" s="14" t="str">
        <f t="shared" si="10"/>
        <v/>
      </c>
      <c r="K122">
        <v>0</v>
      </c>
      <c r="L122">
        <v>0</v>
      </c>
      <c r="M122">
        <v>0</v>
      </c>
      <c r="N122">
        <v>0</v>
      </c>
      <c r="O122">
        <v>0</v>
      </c>
      <c r="P122" s="3" t="str">
        <f t="shared" si="11"/>
        <v/>
      </c>
      <c r="Q122" s="14" t="str">
        <f t="shared" si="12"/>
        <v/>
      </c>
      <c r="R122">
        <v>0</v>
      </c>
      <c r="S122">
        <v>0</v>
      </c>
      <c r="T122" s="2">
        <f t="shared" si="13"/>
        <v>0</v>
      </c>
      <c r="U122" s="20">
        <f t="shared" si="14"/>
        <v>0</v>
      </c>
      <c r="V122" s="2">
        <f t="shared" si="15"/>
        <v>0</v>
      </c>
      <c r="W122" s="2">
        <f t="shared" si="16"/>
        <v>0</v>
      </c>
      <c r="X122" s="9">
        <f t="shared" si="17"/>
        <v>0</v>
      </c>
    </row>
    <row r="123" spans="1:25">
      <c r="B123" s="2" t="s">
        <v>5</v>
      </c>
      <c r="C123" s="2">
        <v>5</v>
      </c>
      <c r="D123" s="2">
        <v>30</v>
      </c>
      <c r="E123" s="37">
        <v>43250</v>
      </c>
      <c r="F123" s="1">
        <v>0</v>
      </c>
      <c r="G123" s="1">
        <v>0</v>
      </c>
      <c r="H123">
        <v>0</v>
      </c>
      <c r="I123" s="3" t="str">
        <f t="shared" si="9"/>
        <v/>
      </c>
      <c r="J123" s="14" t="str">
        <f t="shared" si="10"/>
        <v/>
      </c>
      <c r="K123">
        <v>0</v>
      </c>
      <c r="L123">
        <v>0</v>
      </c>
      <c r="M123">
        <v>0</v>
      </c>
      <c r="N123">
        <v>0</v>
      </c>
      <c r="O123">
        <v>0</v>
      </c>
      <c r="P123" s="3" t="str">
        <f t="shared" si="11"/>
        <v/>
      </c>
      <c r="Q123" s="14" t="str">
        <f t="shared" si="12"/>
        <v/>
      </c>
      <c r="R123">
        <v>0</v>
      </c>
      <c r="S123">
        <v>0</v>
      </c>
      <c r="T123" s="2">
        <f t="shared" si="13"/>
        <v>0</v>
      </c>
      <c r="U123" s="20">
        <f t="shared" si="14"/>
        <v>0</v>
      </c>
      <c r="V123" s="2">
        <f t="shared" si="15"/>
        <v>0</v>
      </c>
      <c r="W123" s="2">
        <f t="shared" si="16"/>
        <v>0</v>
      </c>
      <c r="X123" s="9">
        <f t="shared" si="17"/>
        <v>0</v>
      </c>
    </row>
    <row r="124" spans="1:25">
      <c r="A124" t="s">
        <v>7</v>
      </c>
      <c r="B124" s="2" t="s">
        <v>4</v>
      </c>
      <c r="C124" s="2">
        <v>5</v>
      </c>
      <c r="D124" s="2">
        <v>31</v>
      </c>
      <c r="E124" s="37">
        <v>43251</v>
      </c>
      <c r="F124" s="1">
        <v>382</v>
      </c>
      <c r="G124" s="19">
        <v>3</v>
      </c>
      <c r="H124">
        <v>0</v>
      </c>
      <c r="I124" s="3">
        <f t="shared" si="9"/>
        <v>5.8912037037037032E-3</v>
      </c>
      <c r="J124" s="14">
        <f t="shared" si="10"/>
        <v>7.077</v>
      </c>
      <c r="K124">
        <v>25</v>
      </c>
      <c r="L124">
        <v>26</v>
      </c>
      <c r="M124">
        <v>0</v>
      </c>
      <c r="N124">
        <v>1.06</v>
      </c>
      <c r="O124">
        <v>0</v>
      </c>
      <c r="P124" s="3">
        <f t="shared" si="11"/>
        <v>1.2164351851851852E-2</v>
      </c>
      <c r="Q124" s="14">
        <f t="shared" si="12"/>
        <v>3.4249999999999998</v>
      </c>
      <c r="R124">
        <v>18</v>
      </c>
      <c r="S124">
        <v>34</v>
      </c>
      <c r="T124" s="2">
        <f t="shared" si="13"/>
        <v>382</v>
      </c>
      <c r="U124" s="20">
        <f t="shared" si="14"/>
        <v>4.0600000000000005</v>
      </c>
      <c r="V124" s="2">
        <f t="shared" si="15"/>
        <v>44</v>
      </c>
      <c r="W124" s="2">
        <f t="shared" si="16"/>
        <v>0</v>
      </c>
      <c r="X124" s="9">
        <f t="shared" si="17"/>
        <v>3.0555555555555555E-2</v>
      </c>
    </row>
    <row r="125" spans="1:25">
      <c r="B125" s="2" t="s">
        <v>3</v>
      </c>
      <c r="C125" s="2">
        <v>6</v>
      </c>
      <c r="D125" s="2">
        <v>1</v>
      </c>
      <c r="E125" s="37">
        <v>43252</v>
      </c>
      <c r="F125" s="1">
        <v>0</v>
      </c>
      <c r="G125" s="1">
        <v>0</v>
      </c>
      <c r="H125">
        <v>0</v>
      </c>
      <c r="I125" s="3" t="str">
        <f t="shared" si="9"/>
        <v/>
      </c>
      <c r="J125" s="14" t="str">
        <f t="shared" si="10"/>
        <v/>
      </c>
      <c r="K125">
        <v>0</v>
      </c>
      <c r="L125">
        <v>0</v>
      </c>
      <c r="M125">
        <v>0</v>
      </c>
      <c r="N125">
        <v>0</v>
      </c>
      <c r="O125">
        <v>0</v>
      </c>
      <c r="P125" s="3" t="str">
        <f t="shared" si="11"/>
        <v/>
      </c>
      <c r="Q125" s="14" t="str">
        <f t="shared" si="12"/>
        <v/>
      </c>
      <c r="R125">
        <v>0</v>
      </c>
      <c r="S125">
        <v>0</v>
      </c>
      <c r="T125" s="2">
        <f t="shared" si="13"/>
        <v>0</v>
      </c>
      <c r="U125" s="20">
        <f t="shared" si="14"/>
        <v>0</v>
      </c>
      <c r="V125" s="2">
        <f t="shared" si="15"/>
        <v>0</v>
      </c>
      <c r="W125" s="2">
        <f t="shared" si="16"/>
        <v>0</v>
      </c>
      <c r="X125" s="9">
        <f t="shared" si="17"/>
        <v>0</v>
      </c>
    </row>
    <row r="126" spans="1:25">
      <c r="A126" t="s">
        <v>7</v>
      </c>
      <c r="B126" s="2" t="s">
        <v>2</v>
      </c>
      <c r="C126" s="2">
        <v>6</v>
      </c>
      <c r="D126" s="2">
        <v>2</v>
      </c>
      <c r="E126" s="37">
        <v>43253</v>
      </c>
      <c r="F126" s="1">
        <v>296</v>
      </c>
      <c r="G126" s="19">
        <v>2.73</v>
      </c>
      <c r="H126">
        <v>0</v>
      </c>
      <c r="I126" s="3">
        <f t="shared" si="9"/>
        <v>5.9490740740740745E-3</v>
      </c>
      <c r="J126" s="14">
        <f t="shared" si="10"/>
        <v>7.0140000000000002</v>
      </c>
      <c r="K126">
        <v>23</v>
      </c>
      <c r="L126">
        <v>21</v>
      </c>
      <c r="M126">
        <v>0</v>
      </c>
      <c r="N126">
        <v>0.25</v>
      </c>
      <c r="O126">
        <v>0</v>
      </c>
      <c r="P126" s="3">
        <f t="shared" si="11"/>
        <v>1.1574074074074075E-2</v>
      </c>
      <c r="Q126" s="14">
        <f t="shared" si="12"/>
        <v>3.6</v>
      </c>
      <c r="R126">
        <v>4</v>
      </c>
      <c r="S126">
        <v>10</v>
      </c>
      <c r="T126" s="2">
        <f t="shared" si="13"/>
        <v>296</v>
      </c>
      <c r="U126" s="20">
        <f t="shared" si="14"/>
        <v>2.98</v>
      </c>
      <c r="V126" s="2">
        <f t="shared" si="15"/>
        <v>27</v>
      </c>
      <c r="W126" s="2">
        <f t="shared" si="16"/>
        <v>31</v>
      </c>
      <c r="X126" s="9">
        <f t="shared" si="17"/>
        <v>1.9108796296296294E-2</v>
      </c>
    </row>
    <row r="127" spans="1:25">
      <c r="B127" s="2" t="s">
        <v>1</v>
      </c>
      <c r="C127" s="2">
        <v>6</v>
      </c>
      <c r="D127" s="2">
        <v>3</v>
      </c>
      <c r="E127" s="37">
        <v>43254</v>
      </c>
      <c r="F127" s="1">
        <v>0</v>
      </c>
      <c r="G127" s="1">
        <v>0</v>
      </c>
      <c r="H127">
        <v>0</v>
      </c>
      <c r="I127" s="3" t="str">
        <f t="shared" si="9"/>
        <v/>
      </c>
      <c r="J127" s="14" t="str">
        <f t="shared" si="10"/>
        <v/>
      </c>
      <c r="K127">
        <v>0</v>
      </c>
      <c r="L127">
        <v>0</v>
      </c>
      <c r="M127">
        <v>0</v>
      </c>
      <c r="N127">
        <v>0</v>
      </c>
      <c r="O127">
        <v>0</v>
      </c>
      <c r="P127" s="3" t="str">
        <f t="shared" si="11"/>
        <v/>
      </c>
      <c r="Q127" s="14" t="str">
        <f t="shared" si="12"/>
        <v/>
      </c>
      <c r="R127">
        <v>0</v>
      </c>
      <c r="S127">
        <v>0</v>
      </c>
      <c r="T127" s="2">
        <f t="shared" si="13"/>
        <v>0</v>
      </c>
      <c r="U127" s="20">
        <f t="shared" si="14"/>
        <v>0</v>
      </c>
      <c r="V127" s="2">
        <f t="shared" si="15"/>
        <v>0</v>
      </c>
      <c r="W127" s="2">
        <f t="shared" si="16"/>
        <v>0</v>
      </c>
      <c r="X127" s="9">
        <f t="shared" si="17"/>
        <v>0</v>
      </c>
    </row>
    <row r="128" spans="1:25">
      <c r="A128" t="s">
        <v>7</v>
      </c>
      <c r="B128" s="2" t="s">
        <v>0</v>
      </c>
      <c r="C128" s="2">
        <v>6</v>
      </c>
      <c r="D128" s="2">
        <v>4</v>
      </c>
      <c r="E128" s="37">
        <v>43255</v>
      </c>
      <c r="F128" s="1">
        <v>408</v>
      </c>
      <c r="G128" s="19">
        <v>3.89</v>
      </c>
      <c r="H128">
        <v>0</v>
      </c>
      <c r="I128" s="3">
        <f t="shared" si="9"/>
        <v>5.7175925925925927E-3</v>
      </c>
      <c r="J128" s="14">
        <f t="shared" si="10"/>
        <v>7.2930000000000001</v>
      </c>
      <c r="K128">
        <v>32</v>
      </c>
      <c r="L128">
        <v>0</v>
      </c>
      <c r="M128">
        <v>0</v>
      </c>
      <c r="N128">
        <v>0.14000000000000001</v>
      </c>
      <c r="O128">
        <v>0</v>
      </c>
      <c r="P128" s="3">
        <f t="shared" si="11"/>
        <v>1.2407407407407409E-2</v>
      </c>
      <c r="Q128" s="14">
        <f t="shared" si="12"/>
        <v>3.36</v>
      </c>
      <c r="R128">
        <v>2</v>
      </c>
      <c r="S128">
        <v>30</v>
      </c>
      <c r="T128" s="2">
        <f t="shared" si="13"/>
        <v>408</v>
      </c>
      <c r="U128" s="20">
        <f t="shared" si="14"/>
        <v>4.03</v>
      </c>
      <c r="V128" s="2">
        <f t="shared" si="15"/>
        <v>34</v>
      </c>
      <c r="W128" s="2">
        <f t="shared" si="16"/>
        <v>30</v>
      </c>
      <c r="X128" s="9">
        <f t="shared" si="17"/>
        <v>2.3958333333333331E-2</v>
      </c>
      <c r="Y128" s="52">
        <v>0.8125</v>
      </c>
    </row>
    <row r="129" spans="1:25">
      <c r="B129" s="2" t="s">
        <v>6</v>
      </c>
      <c r="C129" s="2">
        <v>6</v>
      </c>
      <c r="D129" s="2">
        <v>5</v>
      </c>
      <c r="E129" s="37">
        <v>43256</v>
      </c>
      <c r="F129" s="1">
        <v>0</v>
      </c>
      <c r="G129" s="1">
        <v>0</v>
      </c>
      <c r="H129">
        <v>0</v>
      </c>
      <c r="I129" s="3" t="str">
        <f t="shared" si="9"/>
        <v/>
      </c>
      <c r="J129" s="14" t="str">
        <f t="shared" si="10"/>
        <v/>
      </c>
      <c r="K129">
        <v>0</v>
      </c>
      <c r="L129">
        <v>0</v>
      </c>
      <c r="M129">
        <v>0</v>
      </c>
      <c r="N129">
        <v>0</v>
      </c>
      <c r="O129">
        <v>0</v>
      </c>
      <c r="P129" s="3" t="str">
        <f t="shared" si="11"/>
        <v/>
      </c>
      <c r="Q129" s="14" t="str">
        <f t="shared" si="12"/>
        <v/>
      </c>
      <c r="R129">
        <v>0</v>
      </c>
      <c r="S129">
        <v>0</v>
      </c>
      <c r="T129" s="2">
        <f t="shared" si="13"/>
        <v>0</v>
      </c>
      <c r="U129" s="20">
        <f t="shared" si="14"/>
        <v>0</v>
      </c>
      <c r="V129" s="2">
        <f t="shared" si="15"/>
        <v>0</v>
      </c>
      <c r="W129" s="2">
        <f t="shared" si="16"/>
        <v>0</v>
      </c>
      <c r="X129" s="9">
        <f t="shared" si="17"/>
        <v>0</v>
      </c>
    </row>
    <row r="130" spans="1:25">
      <c r="A130" t="s">
        <v>7</v>
      </c>
      <c r="B130" s="2" t="s">
        <v>5</v>
      </c>
      <c r="C130" s="2">
        <v>6</v>
      </c>
      <c r="D130" s="2">
        <v>6</v>
      </c>
      <c r="E130" s="37">
        <v>43257</v>
      </c>
      <c r="F130" s="1">
        <v>492</v>
      </c>
      <c r="G130" s="19">
        <v>4.51</v>
      </c>
      <c r="H130">
        <v>0</v>
      </c>
      <c r="I130" s="3">
        <f t="shared" si="9"/>
        <v>5.5439814814814822E-3</v>
      </c>
      <c r="J130" s="14">
        <f t="shared" si="10"/>
        <v>7.516</v>
      </c>
      <c r="K130">
        <v>36</v>
      </c>
      <c r="L130">
        <v>0</v>
      </c>
      <c r="M130">
        <v>0</v>
      </c>
      <c r="N130">
        <v>0.43</v>
      </c>
      <c r="O130">
        <v>0</v>
      </c>
      <c r="P130" s="3">
        <f t="shared" si="11"/>
        <v>1.2256944444444444E-2</v>
      </c>
      <c r="Q130" s="14">
        <f t="shared" si="12"/>
        <v>3.4020000000000001</v>
      </c>
      <c r="R130">
        <v>7</v>
      </c>
      <c r="S130">
        <v>35</v>
      </c>
      <c r="T130" s="2">
        <f t="shared" si="13"/>
        <v>492</v>
      </c>
      <c r="U130" s="20">
        <f t="shared" si="14"/>
        <v>4.9399999999999995</v>
      </c>
      <c r="V130" s="2">
        <f t="shared" si="15"/>
        <v>43</v>
      </c>
      <c r="W130" s="2">
        <f t="shared" si="16"/>
        <v>35</v>
      </c>
      <c r="X130" s="9">
        <f t="shared" si="17"/>
        <v>3.0266203703703708E-2</v>
      </c>
      <c r="Y130" s="52">
        <v>0.42708333333333331</v>
      </c>
    </row>
    <row r="131" spans="1:25">
      <c r="B131" s="2" t="s">
        <v>4</v>
      </c>
      <c r="C131" s="2">
        <v>6</v>
      </c>
      <c r="D131" s="2">
        <v>7</v>
      </c>
      <c r="E131" s="37">
        <v>43258</v>
      </c>
      <c r="F131" s="1">
        <v>0</v>
      </c>
      <c r="G131" s="1">
        <v>0</v>
      </c>
      <c r="H131">
        <v>0</v>
      </c>
      <c r="I131" s="3" t="str">
        <f t="shared" si="9"/>
        <v/>
      </c>
      <c r="J131" s="14" t="str">
        <f t="shared" si="10"/>
        <v/>
      </c>
      <c r="K131">
        <v>0</v>
      </c>
      <c r="L131">
        <v>0</v>
      </c>
      <c r="M131">
        <v>0</v>
      </c>
      <c r="N131">
        <v>0</v>
      </c>
      <c r="O131">
        <v>0</v>
      </c>
      <c r="P131" s="3" t="str">
        <f t="shared" si="11"/>
        <v/>
      </c>
      <c r="Q131" s="14" t="str">
        <f t="shared" si="12"/>
        <v/>
      </c>
      <c r="R131">
        <v>0</v>
      </c>
      <c r="S131">
        <v>0</v>
      </c>
      <c r="T131" s="2">
        <f t="shared" si="13"/>
        <v>0</v>
      </c>
      <c r="U131" s="20">
        <f t="shared" si="14"/>
        <v>0</v>
      </c>
      <c r="V131" s="2">
        <f t="shared" si="15"/>
        <v>0</v>
      </c>
      <c r="W131" s="2">
        <f t="shared" si="16"/>
        <v>0</v>
      </c>
      <c r="X131" s="9">
        <f t="shared" si="17"/>
        <v>0</v>
      </c>
    </row>
    <row r="132" spans="1:25">
      <c r="A132" t="s">
        <v>7</v>
      </c>
      <c r="B132" s="2" t="s">
        <v>3</v>
      </c>
      <c r="C132" s="2">
        <v>6</v>
      </c>
      <c r="D132" s="2">
        <v>8</v>
      </c>
      <c r="E132" s="37">
        <v>43259</v>
      </c>
      <c r="F132" s="1">
        <v>428</v>
      </c>
      <c r="G132" s="19">
        <v>4.0199999999999996</v>
      </c>
      <c r="H132">
        <v>0</v>
      </c>
      <c r="I132" s="3">
        <f t="shared" ref="I132:I195" si="18">IFERROR(TIME(,,ROUNDUP(($K132*60+$L132)/$G132,0)),"")</f>
        <v>5.8796296296296296E-3</v>
      </c>
      <c r="J132" s="14">
        <f t="shared" ref="J132:J195" si="19">IF(ROUNDDOWN(IFERROR($G132*60*60/($K132*60+L132), 0),3)=0,"",ROUNDDOWN(IFERROR($G132*60*60/($K132*60+$L132), 0),3))</f>
        <v>7.0940000000000003</v>
      </c>
      <c r="K132">
        <v>34</v>
      </c>
      <c r="L132">
        <v>0</v>
      </c>
      <c r="M132">
        <v>0</v>
      </c>
      <c r="N132">
        <v>0.26</v>
      </c>
      <c r="O132">
        <v>0</v>
      </c>
      <c r="P132" s="3">
        <f t="shared" ref="P132:P195" si="20">IFERROR(TIME(,,ROUNDUP(($R132*60+$S132)/$N132,0)),"")</f>
        <v>1.2025462962962962E-2</v>
      </c>
      <c r="Q132" s="14">
        <f t="shared" ref="Q132:Q195" si="21">IF(ROUNDDOWN(IFERROR($N132*60*60/($R132*60+$S132), 0),3)=0,"",ROUNDDOWN(IFERROR($N132*60*60/($R132*60+$S132), 0),3))</f>
        <v>3.4660000000000002</v>
      </c>
      <c r="R132">
        <v>4</v>
      </c>
      <c r="S132">
        <v>30</v>
      </c>
      <c r="T132" s="2">
        <f t="shared" ref="T132:T195" si="22">$F132+$M132</f>
        <v>428</v>
      </c>
      <c r="U132" s="20">
        <f t="shared" ref="U132:U195" si="23">$G132+$N132</f>
        <v>4.2799999999999994</v>
      </c>
      <c r="V132" s="2">
        <f t="shared" ref="V132:V195" si="24">$K132+$R132+INT(($L132+$S132)/60)</f>
        <v>38</v>
      </c>
      <c r="W132" s="2">
        <f t="shared" ref="W132:W195" si="25">MOD(($L132+$S132),60)</f>
        <v>30</v>
      </c>
      <c r="X132" s="9">
        <f t="shared" ref="X132:X195" si="26">TIME(,$V132,$W132)</f>
        <v>2.6736111111111113E-2</v>
      </c>
      <c r="Y132" s="52">
        <v>0.80208333333333337</v>
      </c>
    </row>
    <row r="133" spans="1:25">
      <c r="B133" s="2" t="s">
        <v>2</v>
      </c>
      <c r="C133" s="2">
        <v>6</v>
      </c>
      <c r="D133" s="2">
        <v>9</v>
      </c>
      <c r="E133" s="37">
        <v>43260</v>
      </c>
      <c r="F133" s="1">
        <v>0</v>
      </c>
      <c r="G133" s="1">
        <v>0</v>
      </c>
      <c r="H133">
        <v>0</v>
      </c>
      <c r="I133" s="3" t="str">
        <f t="shared" si="18"/>
        <v/>
      </c>
      <c r="J133" s="14" t="str">
        <f t="shared" si="19"/>
        <v/>
      </c>
      <c r="K133">
        <v>0</v>
      </c>
      <c r="L133">
        <v>0</v>
      </c>
      <c r="M133">
        <v>0</v>
      </c>
      <c r="N133">
        <v>0</v>
      </c>
      <c r="O133">
        <v>0</v>
      </c>
      <c r="P133" s="3" t="str">
        <f t="shared" si="20"/>
        <v/>
      </c>
      <c r="Q133" s="14" t="str">
        <f t="shared" si="21"/>
        <v/>
      </c>
      <c r="R133">
        <v>0</v>
      </c>
      <c r="S133">
        <v>0</v>
      </c>
      <c r="T133" s="2">
        <f t="shared" si="22"/>
        <v>0</v>
      </c>
      <c r="U133" s="20">
        <f t="shared" si="23"/>
        <v>0</v>
      </c>
      <c r="V133" s="2">
        <f t="shared" si="24"/>
        <v>0</v>
      </c>
      <c r="W133" s="2">
        <f t="shared" si="25"/>
        <v>0</v>
      </c>
      <c r="X133" s="9">
        <f t="shared" si="26"/>
        <v>0</v>
      </c>
    </row>
    <row r="134" spans="1:25">
      <c r="A134" t="s">
        <v>7</v>
      </c>
      <c r="B134" s="2" t="s">
        <v>1</v>
      </c>
      <c r="C134" s="2">
        <v>6</v>
      </c>
      <c r="D134" s="2">
        <v>10</v>
      </c>
      <c r="E134" s="37">
        <v>43261</v>
      </c>
      <c r="F134" s="1">
        <v>410</v>
      </c>
      <c r="G134" s="19">
        <v>3.57</v>
      </c>
      <c r="H134">
        <v>0</v>
      </c>
      <c r="I134" s="3">
        <f t="shared" si="18"/>
        <v>5.9143518518518521E-3</v>
      </c>
      <c r="J134" s="14">
        <f t="shared" si="19"/>
        <v>7.0570000000000004</v>
      </c>
      <c r="K134">
        <v>30</v>
      </c>
      <c r="L134">
        <v>21</v>
      </c>
      <c r="M134">
        <v>0</v>
      </c>
      <c r="N134">
        <v>0.69</v>
      </c>
      <c r="O134">
        <v>0</v>
      </c>
      <c r="P134" s="3">
        <f t="shared" si="20"/>
        <v>1.2731481481481481E-2</v>
      </c>
      <c r="Q134" s="14">
        <f t="shared" si="21"/>
        <v>3.2719999999999998</v>
      </c>
      <c r="R134">
        <v>12</v>
      </c>
      <c r="S134">
        <v>39</v>
      </c>
      <c r="T134" s="2">
        <f t="shared" si="22"/>
        <v>410</v>
      </c>
      <c r="U134" s="20">
        <f t="shared" si="23"/>
        <v>4.26</v>
      </c>
      <c r="V134" s="2">
        <f t="shared" si="24"/>
        <v>43</v>
      </c>
      <c r="W134" s="2">
        <f t="shared" si="25"/>
        <v>0</v>
      </c>
      <c r="X134" s="9">
        <f t="shared" si="26"/>
        <v>2.9861111111111113E-2</v>
      </c>
      <c r="Y134" s="52">
        <v>0.45833333333333331</v>
      </c>
    </row>
    <row r="135" spans="1:25">
      <c r="B135" s="2" t="s">
        <v>0</v>
      </c>
      <c r="C135" s="2">
        <v>6</v>
      </c>
      <c r="D135" s="2">
        <v>11</v>
      </c>
      <c r="E135" s="37">
        <v>43262</v>
      </c>
      <c r="F135" s="1">
        <v>0</v>
      </c>
      <c r="G135" s="1">
        <v>0</v>
      </c>
      <c r="H135">
        <v>0</v>
      </c>
      <c r="I135" s="3" t="str">
        <f t="shared" si="18"/>
        <v/>
      </c>
      <c r="J135" s="14" t="str">
        <f t="shared" si="19"/>
        <v/>
      </c>
      <c r="K135">
        <v>0</v>
      </c>
      <c r="L135">
        <v>0</v>
      </c>
      <c r="M135">
        <v>0</v>
      </c>
      <c r="N135">
        <v>0</v>
      </c>
      <c r="O135">
        <v>0</v>
      </c>
      <c r="P135" s="3" t="str">
        <f t="shared" si="20"/>
        <v/>
      </c>
      <c r="Q135" s="14" t="str">
        <f t="shared" si="21"/>
        <v/>
      </c>
      <c r="R135">
        <v>0</v>
      </c>
      <c r="S135">
        <v>0</v>
      </c>
      <c r="T135" s="2">
        <f t="shared" si="22"/>
        <v>0</v>
      </c>
      <c r="U135" s="20">
        <f t="shared" si="23"/>
        <v>0</v>
      </c>
      <c r="V135" s="2">
        <f t="shared" si="24"/>
        <v>0</v>
      </c>
      <c r="W135" s="2">
        <f t="shared" si="25"/>
        <v>0</v>
      </c>
      <c r="X135" s="9">
        <f t="shared" si="26"/>
        <v>0</v>
      </c>
    </row>
    <row r="136" spans="1:25">
      <c r="A136" t="s">
        <v>7</v>
      </c>
      <c r="B136" s="2" t="s">
        <v>6</v>
      </c>
      <c r="C136" s="2">
        <v>6</v>
      </c>
      <c r="D136" s="2">
        <v>12</v>
      </c>
      <c r="E136" s="37">
        <v>43263</v>
      </c>
      <c r="F136" s="1">
        <v>437</v>
      </c>
      <c r="G136" s="19">
        <v>4.16</v>
      </c>
      <c r="H136">
        <v>0</v>
      </c>
      <c r="I136" s="3">
        <f t="shared" si="18"/>
        <v>6.1805555555555563E-3</v>
      </c>
      <c r="J136" s="14">
        <f t="shared" si="19"/>
        <v>6.7450000000000001</v>
      </c>
      <c r="K136">
        <v>37</v>
      </c>
      <c r="L136">
        <v>0</v>
      </c>
      <c r="M136">
        <v>0</v>
      </c>
      <c r="N136">
        <v>0.22</v>
      </c>
      <c r="O136">
        <v>0</v>
      </c>
      <c r="P136" s="3">
        <f t="shared" si="20"/>
        <v>1.2627314814814815E-2</v>
      </c>
      <c r="Q136" s="14">
        <f t="shared" si="21"/>
        <v>3.3</v>
      </c>
      <c r="R136">
        <v>4</v>
      </c>
      <c r="S136">
        <v>0</v>
      </c>
      <c r="T136" s="2">
        <f t="shared" si="22"/>
        <v>437</v>
      </c>
      <c r="U136" s="20">
        <f t="shared" si="23"/>
        <v>4.38</v>
      </c>
      <c r="V136" s="2">
        <f t="shared" si="24"/>
        <v>41</v>
      </c>
      <c r="W136" s="2">
        <f t="shared" si="25"/>
        <v>0</v>
      </c>
      <c r="X136" s="9">
        <f t="shared" si="26"/>
        <v>2.8472222222222222E-2</v>
      </c>
      <c r="Y136" s="52">
        <v>0.42708333333333331</v>
      </c>
    </row>
    <row r="137" spans="1:25">
      <c r="A137" t="s">
        <v>7</v>
      </c>
      <c r="B137" s="2" t="s">
        <v>5</v>
      </c>
      <c r="C137" s="2">
        <v>6</v>
      </c>
      <c r="D137" s="2">
        <v>13</v>
      </c>
      <c r="E137" s="37">
        <v>43264</v>
      </c>
      <c r="F137" s="1">
        <v>429</v>
      </c>
      <c r="G137" s="19">
        <v>4.0199999999999996</v>
      </c>
      <c r="H137">
        <v>0</v>
      </c>
      <c r="I137" s="3">
        <f t="shared" si="18"/>
        <v>5.5324074074074069E-3</v>
      </c>
      <c r="J137" s="14">
        <f t="shared" si="19"/>
        <v>7.5369999999999999</v>
      </c>
      <c r="K137">
        <v>32</v>
      </c>
      <c r="L137">
        <v>0</v>
      </c>
      <c r="M137">
        <v>0</v>
      </c>
      <c r="N137">
        <v>0.24</v>
      </c>
      <c r="O137">
        <v>0</v>
      </c>
      <c r="P137" s="3">
        <f t="shared" si="20"/>
        <v>1.1574074074074075E-2</v>
      </c>
      <c r="Q137" s="14">
        <f t="shared" si="21"/>
        <v>3.6</v>
      </c>
      <c r="R137">
        <v>4</v>
      </c>
      <c r="S137">
        <v>0</v>
      </c>
      <c r="T137" s="2">
        <f t="shared" si="22"/>
        <v>429</v>
      </c>
      <c r="U137" s="20">
        <f t="shared" si="23"/>
        <v>4.26</v>
      </c>
      <c r="V137" s="2">
        <f t="shared" si="24"/>
        <v>36</v>
      </c>
      <c r="W137" s="2">
        <f t="shared" si="25"/>
        <v>0</v>
      </c>
      <c r="X137" s="9">
        <f t="shared" si="26"/>
        <v>2.4999999999999998E-2</v>
      </c>
      <c r="Y137" s="52">
        <v>0.74652777777777779</v>
      </c>
    </row>
    <row r="138" spans="1:25">
      <c r="B138" s="2" t="s">
        <v>4</v>
      </c>
      <c r="C138" s="2">
        <v>6</v>
      </c>
      <c r="D138" s="2">
        <v>14</v>
      </c>
      <c r="E138" s="37">
        <v>43265</v>
      </c>
      <c r="F138" s="1">
        <v>0</v>
      </c>
      <c r="G138" s="1">
        <v>0</v>
      </c>
      <c r="H138">
        <v>0</v>
      </c>
      <c r="I138" s="3" t="str">
        <f t="shared" si="18"/>
        <v/>
      </c>
      <c r="J138" s="14" t="str">
        <f t="shared" si="19"/>
        <v/>
      </c>
      <c r="K138">
        <v>0</v>
      </c>
      <c r="L138">
        <v>0</v>
      </c>
      <c r="M138">
        <v>0</v>
      </c>
      <c r="N138">
        <v>0</v>
      </c>
      <c r="O138">
        <v>0</v>
      </c>
      <c r="P138" s="3" t="str">
        <f t="shared" si="20"/>
        <v/>
      </c>
      <c r="Q138" s="14" t="str">
        <f t="shared" si="21"/>
        <v/>
      </c>
      <c r="R138">
        <v>0</v>
      </c>
      <c r="S138">
        <v>0</v>
      </c>
      <c r="T138" s="2">
        <f t="shared" si="22"/>
        <v>0</v>
      </c>
      <c r="U138" s="20">
        <f t="shared" si="23"/>
        <v>0</v>
      </c>
      <c r="V138" s="2">
        <f t="shared" si="24"/>
        <v>0</v>
      </c>
      <c r="W138" s="2">
        <f t="shared" si="25"/>
        <v>0</v>
      </c>
      <c r="X138" s="9">
        <f t="shared" si="26"/>
        <v>0</v>
      </c>
    </row>
    <row r="139" spans="1:25">
      <c r="A139" t="s">
        <v>7</v>
      </c>
      <c r="B139" s="2" t="s">
        <v>3</v>
      </c>
      <c r="C139" s="2">
        <v>6</v>
      </c>
      <c r="D139" s="2">
        <v>15</v>
      </c>
      <c r="E139" s="37">
        <v>43266</v>
      </c>
      <c r="F139" s="1">
        <v>422</v>
      </c>
      <c r="G139" s="19">
        <v>4.01</v>
      </c>
      <c r="H139">
        <v>0</v>
      </c>
      <c r="I139" s="3">
        <f t="shared" si="18"/>
        <v>6.0648148148148145E-3</v>
      </c>
      <c r="J139" s="14">
        <f t="shared" si="19"/>
        <v>6.8739999999999997</v>
      </c>
      <c r="K139">
        <v>35</v>
      </c>
      <c r="L139">
        <v>0</v>
      </c>
      <c r="M139">
        <v>0</v>
      </c>
      <c r="N139">
        <v>0.21</v>
      </c>
      <c r="O139">
        <v>0</v>
      </c>
      <c r="P139" s="3">
        <f t="shared" si="20"/>
        <v>1.3229166666666667E-2</v>
      </c>
      <c r="Q139" s="14">
        <f t="shared" si="21"/>
        <v>3.15</v>
      </c>
      <c r="R139">
        <v>4</v>
      </c>
      <c r="S139">
        <v>0</v>
      </c>
      <c r="T139" s="2">
        <f t="shared" si="22"/>
        <v>422</v>
      </c>
      <c r="U139" s="20">
        <f t="shared" si="23"/>
        <v>4.22</v>
      </c>
      <c r="V139" s="2">
        <f t="shared" si="24"/>
        <v>39</v>
      </c>
      <c r="W139" s="2">
        <f t="shared" si="25"/>
        <v>0</v>
      </c>
      <c r="X139" s="9">
        <f t="shared" si="26"/>
        <v>2.7083333333333334E-2</v>
      </c>
      <c r="Y139" s="52">
        <v>0.41666666666666669</v>
      </c>
    </row>
    <row r="140" spans="1:25">
      <c r="B140" s="2" t="s">
        <v>2</v>
      </c>
      <c r="C140" s="2">
        <v>6</v>
      </c>
      <c r="D140" s="2">
        <v>16</v>
      </c>
      <c r="E140" s="37">
        <v>43267</v>
      </c>
      <c r="F140" s="1">
        <v>0</v>
      </c>
      <c r="G140" s="1">
        <v>0</v>
      </c>
      <c r="H140">
        <v>0</v>
      </c>
      <c r="I140" s="3" t="str">
        <f t="shared" si="18"/>
        <v/>
      </c>
      <c r="J140" s="14" t="str">
        <f t="shared" si="19"/>
        <v/>
      </c>
      <c r="K140">
        <v>0</v>
      </c>
      <c r="L140">
        <v>0</v>
      </c>
      <c r="M140">
        <v>0</v>
      </c>
      <c r="N140">
        <v>0</v>
      </c>
      <c r="O140">
        <v>0</v>
      </c>
      <c r="P140" s="3" t="str">
        <f t="shared" si="20"/>
        <v/>
      </c>
      <c r="Q140" s="14" t="str">
        <f t="shared" si="21"/>
        <v/>
      </c>
      <c r="R140">
        <v>0</v>
      </c>
      <c r="S140">
        <v>0</v>
      </c>
      <c r="T140" s="2">
        <f t="shared" si="22"/>
        <v>0</v>
      </c>
      <c r="U140" s="20">
        <f t="shared" si="23"/>
        <v>0</v>
      </c>
      <c r="V140" s="2">
        <f t="shared" si="24"/>
        <v>0</v>
      </c>
      <c r="W140" s="2">
        <f t="shared" si="25"/>
        <v>0</v>
      </c>
      <c r="X140" s="9">
        <f t="shared" si="26"/>
        <v>0</v>
      </c>
    </row>
    <row r="141" spans="1:25">
      <c r="B141" s="2" t="s">
        <v>1</v>
      </c>
      <c r="C141" s="2">
        <v>6</v>
      </c>
      <c r="D141" s="2">
        <v>17</v>
      </c>
      <c r="E141" s="37">
        <v>43268</v>
      </c>
      <c r="F141" s="1">
        <v>0</v>
      </c>
      <c r="G141" s="1">
        <v>0</v>
      </c>
      <c r="H141">
        <v>0</v>
      </c>
      <c r="I141" s="3" t="str">
        <f t="shared" si="18"/>
        <v/>
      </c>
      <c r="J141" s="14" t="str">
        <f t="shared" si="19"/>
        <v/>
      </c>
      <c r="K141">
        <v>0</v>
      </c>
      <c r="L141">
        <v>0</v>
      </c>
      <c r="M141">
        <v>0</v>
      </c>
      <c r="N141">
        <v>0</v>
      </c>
      <c r="O141">
        <v>0</v>
      </c>
      <c r="P141" s="3" t="str">
        <f t="shared" si="20"/>
        <v/>
      </c>
      <c r="Q141" s="14" t="str">
        <f t="shared" si="21"/>
        <v/>
      </c>
      <c r="R141">
        <v>0</v>
      </c>
      <c r="S141">
        <v>0</v>
      </c>
      <c r="T141" s="2">
        <f t="shared" si="22"/>
        <v>0</v>
      </c>
      <c r="U141" s="20">
        <f t="shared" si="23"/>
        <v>0</v>
      </c>
      <c r="V141" s="2">
        <f t="shared" si="24"/>
        <v>0</v>
      </c>
      <c r="W141" s="2">
        <f t="shared" si="25"/>
        <v>0</v>
      </c>
      <c r="X141" s="9">
        <f t="shared" si="26"/>
        <v>0</v>
      </c>
    </row>
    <row r="142" spans="1:25">
      <c r="A142" t="s">
        <v>7</v>
      </c>
      <c r="B142" s="2" t="s">
        <v>0</v>
      </c>
      <c r="C142" s="2">
        <v>6</v>
      </c>
      <c r="D142" s="2">
        <v>18</v>
      </c>
      <c r="E142" s="37">
        <v>43269</v>
      </c>
      <c r="F142" s="1">
        <v>429</v>
      </c>
      <c r="G142" s="19">
        <v>4.09</v>
      </c>
      <c r="H142">
        <v>0</v>
      </c>
      <c r="I142" s="3">
        <f t="shared" si="18"/>
        <v>5.9490740740740745E-3</v>
      </c>
      <c r="J142" s="14">
        <f t="shared" si="19"/>
        <v>7.0110000000000001</v>
      </c>
      <c r="K142">
        <v>35</v>
      </c>
      <c r="L142">
        <v>0</v>
      </c>
      <c r="M142">
        <v>0</v>
      </c>
      <c r="N142">
        <v>0.19</v>
      </c>
      <c r="O142">
        <v>0</v>
      </c>
      <c r="P142" s="3">
        <f t="shared" si="20"/>
        <v>1.3402777777777777E-2</v>
      </c>
      <c r="Q142" s="14">
        <f t="shared" si="21"/>
        <v>3.109</v>
      </c>
      <c r="R142">
        <v>3</v>
      </c>
      <c r="S142">
        <v>40</v>
      </c>
      <c r="T142" s="2">
        <f t="shared" si="22"/>
        <v>429</v>
      </c>
      <c r="U142" s="20">
        <f t="shared" si="23"/>
        <v>4.28</v>
      </c>
      <c r="V142" s="2">
        <f t="shared" si="24"/>
        <v>38</v>
      </c>
      <c r="W142" s="2">
        <f t="shared" si="25"/>
        <v>40</v>
      </c>
      <c r="X142" s="9">
        <f t="shared" si="26"/>
        <v>2.6851851851851849E-2</v>
      </c>
      <c r="Y142" s="52">
        <v>0.83333333333333337</v>
      </c>
    </row>
    <row r="143" spans="1:25">
      <c r="B143" s="2" t="s">
        <v>6</v>
      </c>
      <c r="C143" s="2">
        <v>6</v>
      </c>
      <c r="D143" s="2">
        <v>19</v>
      </c>
      <c r="E143" s="37">
        <v>43270</v>
      </c>
      <c r="F143" s="1">
        <v>0</v>
      </c>
      <c r="G143" s="1">
        <v>0</v>
      </c>
      <c r="H143">
        <v>0</v>
      </c>
      <c r="I143" s="3" t="str">
        <f t="shared" si="18"/>
        <v/>
      </c>
      <c r="J143" s="14" t="str">
        <f t="shared" si="19"/>
        <v/>
      </c>
      <c r="K143">
        <v>0</v>
      </c>
      <c r="L143">
        <v>0</v>
      </c>
      <c r="M143">
        <v>0</v>
      </c>
      <c r="N143">
        <v>0</v>
      </c>
      <c r="O143">
        <v>0</v>
      </c>
      <c r="P143" s="3" t="str">
        <f t="shared" si="20"/>
        <v/>
      </c>
      <c r="Q143" s="14" t="str">
        <f t="shared" si="21"/>
        <v/>
      </c>
      <c r="R143">
        <v>0</v>
      </c>
      <c r="S143">
        <v>0</v>
      </c>
      <c r="T143" s="2">
        <f t="shared" si="22"/>
        <v>0</v>
      </c>
      <c r="U143" s="20">
        <f t="shared" si="23"/>
        <v>0</v>
      </c>
      <c r="V143" s="2">
        <f t="shared" si="24"/>
        <v>0</v>
      </c>
      <c r="W143" s="2">
        <f t="shared" si="25"/>
        <v>0</v>
      </c>
      <c r="X143" s="9">
        <f t="shared" si="26"/>
        <v>0</v>
      </c>
    </row>
    <row r="144" spans="1:25">
      <c r="A144" t="s">
        <v>7</v>
      </c>
      <c r="B144" s="2" t="s">
        <v>5</v>
      </c>
      <c r="C144" s="2">
        <v>6</v>
      </c>
      <c r="D144" s="2">
        <v>20</v>
      </c>
      <c r="E144" s="37">
        <v>43271</v>
      </c>
      <c r="F144" s="1">
        <v>247</v>
      </c>
      <c r="G144" s="49">
        <v>0</v>
      </c>
      <c r="H144">
        <v>0</v>
      </c>
      <c r="I144" s="3" t="str">
        <f t="shared" si="18"/>
        <v/>
      </c>
      <c r="J144" s="14" t="str">
        <f t="shared" si="19"/>
        <v/>
      </c>
      <c r="K144" s="48">
        <v>0</v>
      </c>
      <c r="L144" s="48">
        <v>0</v>
      </c>
      <c r="M144">
        <v>0</v>
      </c>
      <c r="N144">
        <v>0</v>
      </c>
      <c r="O144">
        <v>0</v>
      </c>
      <c r="P144" s="3" t="str">
        <f t="shared" si="20"/>
        <v/>
      </c>
      <c r="Q144" s="14" t="str">
        <f t="shared" si="21"/>
        <v/>
      </c>
      <c r="R144">
        <v>0</v>
      </c>
      <c r="S144">
        <v>0</v>
      </c>
      <c r="T144" s="2">
        <f t="shared" si="22"/>
        <v>247</v>
      </c>
      <c r="U144" s="20">
        <f t="shared" si="23"/>
        <v>0</v>
      </c>
      <c r="V144" s="2">
        <f t="shared" si="24"/>
        <v>0</v>
      </c>
      <c r="W144" s="2">
        <f t="shared" si="25"/>
        <v>0</v>
      </c>
      <c r="X144" s="9">
        <f t="shared" si="26"/>
        <v>0</v>
      </c>
      <c r="Y144" s="52">
        <v>0.83333333333333337</v>
      </c>
    </row>
    <row r="145" spans="1:25">
      <c r="B145" s="2" t="s">
        <v>4</v>
      </c>
      <c r="C145" s="2">
        <v>6</v>
      </c>
      <c r="D145" s="2">
        <v>21</v>
      </c>
      <c r="E145" s="37">
        <v>43272</v>
      </c>
      <c r="F145" s="1">
        <v>0</v>
      </c>
      <c r="G145" s="1">
        <v>0</v>
      </c>
      <c r="H145">
        <v>0</v>
      </c>
      <c r="I145" s="3" t="str">
        <f t="shared" si="18"/>
        <v/>
      </c>
      <c r="J145" s="14" t="str">
        <f t="shared" si="19"/>
        <v/>
      </c>
      <c r="K145">
        <v>0</v>
      </c>
      <c r="L145">
        <v>0</v>
      </c>
      <c r="M145">
        <v>0</v>
      </c>
      <c r="N145">
        <v>0</v>
      </c>
      <c r="O145">
        <v>0</v>
      </c>
      <c r="P145" s="3" t="str">
        <f t="shared" si="20"/>
        <v/>
      </c>
      <c r="Q145" s="14" t="str">
        <f t="shared" si="21"/>
        <v/>
      </c>
      <c r="R145">
        <v>0</v>
      </c>
      <c r="S145">
        <v>0</v>
      </c>
      <c r="T145" s="2">
        <f t="shared" si="22"/>
        <v>0</v>
      </c>
      <c r="U145" s="20">
        <f t="shared" si="23"/>
        <v>0</v>
      </c>
      <c r="V145" s="2">
        <f t="shared" si="24"/>
        <v>0</v>
      </c>
      <c r="W145" s="2">
        <f t="shared" si="25"/>
        <v>0</v>
      </c>
      <c r="X145" s="9">
        <f t="shared" si="26"/>
        <v>0</v>
      </c>
    </row>
    <row r="146" spans="1:25">
      <c r="A146" t="s">
        <v>7</v>
      </c>
      <c r="B146" s="2" t="s">
        <v>3</v>
      </c>
      <c r="C146" s="2">
        <v>6</v>
      </c>
      <c r="D146" s="2">
        <v>22</v>
      </c>
      <c r="E146" s="37">
        <v>43273</v>
      </c>
      <c r="F146" s="1">
        <v>536</v>
      </c>
      <c r="G146" s="19">
        <v>5.13</v>
      </c>
      <c r="H146">
        <v>0</v>
      </c>
      <c r="I146" s="3">
        <f t="shared" si="18"/>
        <v>6.0995370370370361E-3</v>
      </c>
      <c r="J146" s="14">
        <f t="shared" si="19"/>
        <v>6.84</v>
      </c>
      <c r="K146">
        <v>45</v>
      </c>
      <c r="L146">
        <v>0</v>
      </c>
      <c r="M146">
        <v>0</v>
      </c>
      <c r="N146">
        <v>0.22</v>
      </c>
      <c r="O146">
        <v>0</v>
      </c>
      <c r="P146" s="3">
        <f t="shared" si="20"/>
        <v>1.2627314814814815E-2</v>
      </c>
      <c r="Q146" s="14">
        <f t="shared" si="21"/>
        <v>3.3</v>
      </c>
      <c r="R146">
        <v>4</v>
      </c>
      <c r="S146">
        <v>0</v>
      </c>
      <c r="T146" s="2">
        <f t="shared" si="22"/>
        <v>536</v>
      </c>
      <c r="U146" s="20">
        <f t="shared" si="23"/>
        <v>5.35</v>
      </c>
      <c r="V146" s="2">
        <f t="shared" si="24"/>
        <v>49</v>
      </c>
      <c r="W146" s="2">
        <f t="shared" si="25"/>
        <v>0</v>
      </c>
      <c r="X146" s="9">
        <f t="shared" si="26"/>
        <v>3.4027777777777775E-2</v>
      </c>
      <c r="Y146" s="52">
        <v>0.60416666666666663</v>
      </c>
    </row>
    <row r="147" spans="1:25">
      <c r="B147" s="2" t="s">
        <v>2</v>
      </c>
      <c r="C147" s="2">
        <v>6</v>
      </c>
      <c r="D147" s="2">
        <v>23</v>
      </c>
      <c r="E147" s="37">
        <v>43274</v>
      </c>
      <c r="F147" s="1">
        <v>0</v>
      </c>
      <c r="G147" s="1">
        <v>0</v>
      </c>
      <c r="H147">
        <v>0</v>
      </c>
      <c r="I147" s="3" t="str">
        <f t="shared" si="18"/>
        <v/>
      </c>
      <c r="J147" s="14" t="str">
        <f t="shared" si="19"/>
        <v/>
      </c>
      <c r="K147">
        <v>0</v>
      </c>
      <c r="L147">
        <v>0</v>
      </c>
      <c r="M147">
        <v>0</v>
      </c>
      <c r="N147">
        <v>0</v>
      </c>
      <c r="O147">
        <v>0</v>
      </c>
      <c r="P147" s="3" t="str">
        <f t="shared" si="20"/>
        <v/>
      </c>
      <c r="Q147" s="14" t="str">
        <f t="shared" si="21"/>
        <v/>
      </c>
      <c r="R147">
        <v>0</v>
      </c>
      <c r="S147">
        <v>0</v>
      </c>
      <c r="T147" s="2">
        <f t="shared" si="22"/>
        <v>0</v>
      </c>
      <c r="U147" s="20">
        <f t="shared" si="23"/>
        <v>0</v>
      </c>
      <c r="V147" s="2">
        <f t="shared" si="24"/>
        <v>0</v>
      </c>
      <c r="W147" s="2">
        <f t="shared" si="25"/>
        <v>0</v>
      </c>
      <c r="X147" s="9">
        <f t="shared" si="26"/>
        <v>0</v>
      </c>
    </row>
    <row r="148" spans="1:25">
      <c r="A148" t="s">
        <v>7</v>
      </c>
      <c r="B148" s="2" t="s">
        <v>1</v>
      </c>
      <c r="C148" s="2">
        <v>6</v>
      </c>
      <c r="D148" s="2">
        <v>24</v>
      </c>
      <c r="E148" s="37">
        <v>43275</v>
      </c>
      <c r="F148" s="1">
        <v>428</v>
      </c>
      <c r="G148" s="19">
        <v>4.04</v>
      </c>
      <c r="H148">
        <v>0</v>
      </c>
      <c r="I148" s="3">
        <f t="shared" si="18"/>
        <v>6.1921296296296299E-3</v>
      </c>
      <c r="J148" s="14">
        <f t="shared" si="19"/>
        <v>6.7329999999999997</v>
      </c>
      <c r="K148">
        <v>36</v>
      </c>
      <c r="L148">
        <v>0</v>
      </c>
      <c r="M148">
        <v>0</v>
      </c>
      <c r="N148">
        <v>0.27</v>
      </c>
      <c r="O148">
        <v>0</v>
      </c>
      <c r="P148" s="3">
        <f t="shared" si="20"/>
        <v>1.2870370370370372E-2</v>
      </c>
      <c r="Q148" s="14">
        <f t="shared" si="21"/>
        <v>3.24</v>
      </c>
      <c r="R148">
        <v>5</v>
      </c>
      <c r="S148">
        <v>0</v>
      </c>
      <c r="T148" s="2">
        <f t="shared" si="22"/>
        <v>428</v>
      </c>
      <c r="U148" s="20">
        <f t="shared" si="23"/>
        <v>4.3100000000000005</v>
      </c>
      <c r="V148" s="2">
        <f t="shared" si="24"/>
        <v>41</v>
      </c>
      <c r="W148" s="2">
        <f t="shared" si="25"/>
        <v>0</v>
      </c>
      <c r="X148" s="9">
        <f t="shared" si="26"/>
        <v>2.8472222222222222E-2</v>
      </c>
      <c r="Y148" s="52">
        <v>0.5</v>
      </c>
    </row>
    <row r="149" spans="1:25">
      <c r="B149" s="2" t="s">
        <v>0</v>
      </c>
      <c r="C149" s="2">
        <v>6</v>
      </c>
      <c r="D149" s="2">
        <v>25</v>
      </c>
      <c r="E149" s="37">
        <v>43276</v>
      </c>
      <c r="F149" s="1">
        <v>0</v>
      </c>
      <c r="G149" s="1">
        <v>0</v>
      </c>
      <c r="H149">
        <v>0</v>
      </c>
      <c r="I149" s="3" t="str">
        <f t="shared" si="18"/>
        <v/>
      </c>
      <c r="J149" s="14" t="str">
        <f t="shared" si="19"/>
        <v/>
      </c>
      <c r="K149">
        <v>0</v>
      </c>
      <c r="L149">
        <v>0</v>
      </c>
      <c r="M149">
        <v>0</v>
      </c>
      <c r="N149">
        <v>0</v>
      </c>
      <c r="O149">
        <v>0</v>
      </c>
      <c r="P149" s="3" t="str">
        <f t="shared" si="20"/>
        <v/>
      </c>
      <c r="Q149" s="14" t="str">
        <f t="shared" si="21"/>
        <v/>
      </c>
      <c r="R149">
        <v>0</v>
      </c>
      <c r="S149">
        <v>0</v>
      </c>
      <c r="T149" s="2">
        <f t="shared" si="22"/>
        <v>0</v>
      </c>
      <c r="U149" s="20">
        <f t="shared" si="23"/>
        <v>0</v>
      </c>
      <c r="V149" s="2">
        <f t="shared" si="24"/>
        <v>0</v>
      </c>
      <c r="W149" s="2">
        <f t="shared" si="25"/>
        <v>0</v>
      </c>
      <c r="X149" s="9">
        <f t="shared" si="26"/>
        <v>0</v>
      </c>
    </row>
    <row r="150" spans="1:25">
      <c r="A150" t="s">
        <v>7</v>
      </c>
      <c r="B150" s="2" t="s">
        <v>6</v>
      </c>
      <c r="C150" s="2">
        <v>6</v>
      </c>
      <c r="D150" s="2">
        <v>26</v>
      </c>
      <c r="E150" s="37">
        <v>43277</v>
      </c>
      <c r="F150" s="1">
        <v>440</v>
      </c>
      <c r="G150" s="19">
        <v>4.29</v>
      </c>
      <c r="H150">
        <v>0</v>
      </c>
      <c r="I150" s="3">
        <f t="shared" si="18"/>
        <v>5.6712962962962958E-3</v>
      </c>
      <c r="J150" s="14">
        <f t="shared" si="19"/>
        <v>7.3540000000000001</v>
      </c>
      <c r="K150">
        <v>35</v>
      </c>
      <c r="L150">
        <v>0</v>
      </c>
      <c r="M150">
        <v>0</v>
      </c>
      <c r="N150">
        <v>0.11</v>
      </c>
      <c r="O150">
        <v>0</v>
      </c>
      <c r="P150" s="3">
        <f t="shared" si="20"/>
        <v>1.4004629629629631E-2</v>
      </c>
      <c r="Q150" s="14">
        <f t="shared" si="21"/>
        <v>2.9769999999999999</v>
      </c>
      <c r="R150">
        <v>2</v>
      </c>
      <c r="S150">
        <v>13</v>
      </c>
      <c r="T150" s="2">
        <f t="shared" si="22"/>
        <v>440</v>
      </c>
      <c r="U150" s="20">
        <f t="shared" si="23"/>
        <v>4.4000000000000004</v>
      </c>
      <c r="V150" s="2">
        <f t="shared" si="24"/>
        <v>37</v>
      </c>
      <c r="W150" s="2">
        <f t="shared" si="25"/>
        <v>13</v>
      </c>
      <c r="X150" s="9">
        <f t="shared" si="26"/>
        <v>2.584490740740741E-2</v>
      </c>
      <c r="Y150" s="52">
        <v>0.79513888888888884</v>
      </c>
    </row>
    <row r="151" spans="1:25">
      <c r="B151" s="2" t="s">
        <v>5</v>
      </c>
      <c r="C151" s="2">
        <v>6</v>
      </c>
      <c r="D151" s="2">
        <v>27</v>
      </c>
      <c r="E151" s="37">
        <v>43278</v>
      </c>
      <c r="F151" s="1">
        <v>0</v>
      </c>
      <c r="G151" s="1">
        <v>0</v>
      </c>
      <c r="H151">
        <v>0</v>
      </c>
      <c r="I151" s="3" t="str">
        <f t="shared" si="18"/>
        <v/>
      </c>
      <c r="J151" s="14" t="str">
        <f t="shared" si="19"/>
        <v/>
      </c>
      <c r="K151">
        <v>0</v>
      </c>
      <c r="L151">
        <v>0</v>
      </c>
      <c r="M151">
        <v>0</v>
      </c>
      <c r="N151">
        <v>0</v>
      </c>
      <c r="O151">
        <v>0</v>
      </c>
      <c r="P151" s="3" t="str">
        <f t="shared" si="20"/>
        <v/>
      </c>
      <c r="Q151" s="14" t="str">
        <f t="shared" si="21"/>
        <v/>
      </c>
      <c r="R151">
        <v>0</v>
      </c>
      <c r="S151">
        <v>0</v>
      </c>
      <c r="T151" s="2">
        <f t="shared" si="22"/>
        <v>0</v>
      </c>
      <c r="U151" s="20">
        <f t="shared" si="23"/>
        <v>0</v>
      </c>
      <c r="V151" s="2">
        <f t="shared" si="24"/>
        <v>0</v>
      </c>
      <c r="W151" s="2">
        <f t="shared" si="25"/>
        <v>0</v>
      </c>
      <c r="X151" s="9">
        <f t="shared" si="26"/>
        <v>0</v>
      </c>
    </row>
    <row r="152" spans="1:25">
      <c r="A152" t="s">
        <v>7</v>
      </c>
      <c r="B152" s="2" t="s">
        <v>4</v>
      </c>
      <c r="C152" s="2">
        <v>6</v>
      </c>
      <c r="D152" s="2">
        <v>28</v>
      </c>
      <c r="E152" s="37">
        <v>43279</v>
      </c>
      <c r="F152" s="1">
        <v>373</v>
      </c>
      <c r="G152" s="19">
        <v>3.06</v>
      </c>
      <c r="H152">
        <v>0</v>
      </c>
      <c r="I152" s="3">
        <f t="shared" si="18"/>
        <v>6.1342592592592594E-3</v>
      </c>
      <c r="J152" s="14">
        <f t="shared" si="19"/>
        <v>6.8</v>
      </c>
      <c r="K152">
        <v>27</v>
      </c>
      <c r="L152">
        <v>0</v>
      </c>
      <c r="M152">
        <v>0</v>
      </c>
      <c r="N152">
        <v>1.01</v>
      </c>
      <c r="O152">
        <v>0</v>
      </c>
      <c r="P152" s="3">
        <f t="shared" si="20"/>
        <v>1.2615740740740742E-2</v>
      </c>
      <c r="Q152" s="14">
        <f t="shared" si="21"/>
        <v>3.3050000000000002</v>
      </c>
      <c r="R152">
        <v>18</v>
      </c>
      <c r="S152">
        <v>20</v>
      </c>
      <c r="T152" s="2">
        <f t="shared" si="22"/>
        <v>373</v>
      </c>
      <c r="U152" s="20">
        <f t="shared" si="23"/>
        <v>4.07</v>
      </c>
      <c r="V152" s="2">
        <f t="shared" si="24"/>
        <v>45</v>
      </c>
      <c r="W152" s="2">
        <f t="shared" si="25"/>
        <v>20</v>
      </c>
      <c r="X152" s="9">
        <f t="shared" si="26"/>
        <v>3.1481481481481485E-2</v>
      </c>
      <c r="Y152" s="52">
        <v>0.4236111111111111</v>
      </c>
    </row>
    <row r="153" spans="1:25">
      <c r="B153" s="2" t="s">
        <v>3</v>
      </c>
      <c r="C153" s="2">
        <v>6</v>
      </c>
      <c r="D153" s="2">
        <v>29</v>
      </c>
      <c r="E153" s="37">
        <v>43280</v>
      </c>
      <c r="F153" s="1">
        <v>0</v>
      </c>
      <c r="G153" s="1">
        <v>0</v>
      </c>
      <c r="H153">
        <v>0</v>
      </c>
      <c r="I153" s="3" t="str">
        <f t="shared" si="18"/>
        <v/>
      </c>
      <c r="J153" s="14" t="str">
        <f t="shared" si="19"/>
        <v/>
      </c>
      <c r="K153">
        <v>0</v>
      </c>
      <c r="L153">
        <v>0</v>
      </c>
      <c r="M153">
        <v>0</v>
      </c>
      <c r="N153">
        <v>0</v>
      </c>
      <c r="O153">
        <v>0</v>
      </c>
      <c r="P153" s="3" t="str">
        <f t="shared" si="20"/>
        <v/>
      </c>
      <c r="Q153" s="14" t="str">
        <f t="shared" si="21"/>
        <v/>
      </c>
      <c r="R153">
        <v>0</v>
      </c>
      <c r="S153">
        <v>0</v>
      </c>
      <c r="T153" s="2">
        <f t="shared" si="22"/>
        <v>0</v>
      </c>
      <c r="U153" s="20">
        <f t="shared" si="23"/>
        <v>0</v>
      </c>
      <c r="V153" s="2">
        <f t="shared" si="24"/>
        <v>0</v>
      </c>
      <c r="W153" s="2">
        <f t="shared" si="25"/>
        <v>0</v>
      </c>
      <c r="X153" s="9">
        <f t="shared" si="26"/>
        <v>0</v>
      </c>
    </row>
    <row r="154" spans="1:25">
      <c r="A154" t="s">
        <v>7</v>
      </c>
      <c r="B154" s="2" t="s">
        <v>2</v>
      </c>
      <c r="C154" s="2">
        <v>6</v>
      </c>
      <c r="D154" s="2">
        <v>30</v>
      </c>
      <c r="E154" s="37">
        <v>43281</v>
      </c>
      <c r="F154" s="1">
        <v>279</v>
      </c>
      <c r="G154" s="19">
        <v>2.69</v>
      </c>
      <c r="H154">
        <v>0</v>
      </c>
      <c r="I154" s="3">
        <f t="shared" si="18"/>
        <v>5.9490740740740745E-3</v>
      </c>
      <c r="J154" s="14">
        <f t="shared" si="19"/>
        <v>7.0170000000000003</v>
      </c>
      <c r="K154">
        <v>23</v>
      </c>
      <c r="L154">
        <v>0</v>
      </c>
      <c r="M154">
        <v>0</v>
      </c>
      <c r="N154">
        <v>0.13</v>
      </c>
      <c r="O154">
        <v>0</v>
      </c>
      <c r="P154" s="3">
        <f t="shared" si="20"/>
        <v>1.0694444444444444E-2</v>
      </c>
      <c r="Q154" s="14">
        <f t="shared" si="21"/>
        <v>3.9</v>
      </c>
      <c r="R154">
        <v>2</v>
      </c>
      <c r="S154">
        <v>0</v>
      </c>
      <c r="T154" s="2">
        <f t="shared" si="22"/>
        <v>279</v>
      </c>
      <c r="U154" s="20">
        <f t="shared" si="23"/>
        <v>2.82</v>
      </c>
      <c r="V154" s="2">
        <f t="shared" si="24"/>
        <v>25</v>
      </c>
      <c r="W154" s="2">
        <f t="shared" si="25"/>
        <v>0</v>
      </c>
      <c r="X154" s="9">
        <f t="shared" si="26"/>
        <v>1.7361111111111112E-2</v>
      </c>
      <c r="Y154" s="52">
        <v>0.45833333333333331</v>
      </c>
    </row>
    <row r="155" spans="1:25">
      <c r="A155" t="s">
        <v>7</v>
      </c>
      <c r="B155" s="2" t="s">
        <v>1</v>
      </c>
      <c r="C155" s="2">
        <v>7</v>
      </c>
      <c r="D155" s="2">
        <v>1</v>
      </c>
      <c r="E155" s="37">
        <v>43282</v>
      </c>
      <c r="F155" s="1">
        <v>518</v>
      </c>
      <c r="G155" s="19">
        <v>5.05</v>
      </c>
      <c r="H155">
        <v>0</v>
      </c>
      <c r="I155" s="3">
        <f t="shared" si="18"/>
        <v>5.9837962962962961E-3</v>
      </c>
      <c r="J155" s="14">
        <f t="shared" si="19"/>
        <v>6.9649999999999999</v>
      </c>
      <c r="K155">
        <v>43</v>
      </c>
      <c r="L155">
        <v>30</v>
      </c>
      <c r="M155">
        <v>0</v>
      </c>
      <c r="N155">
        <v>0.17</v>
      </c>
      <c r="O155">
        <v>0</v>
      </c>
      <c r="P155" s="3">
        <f t="shared" si="20"/>
        <v>1.2256944444444444E-2</v>
      </c>
      <c r="Q155" s="14">
        <f t="shared" si="21"/>
        <v>3.4</v>
      </c>
      <c r="R155">
        <v>3</v>
      </c>
      <c r="S155">
        <v>0</v>
      </c>
      <c r="T155" s="2">
        <f t="shared" si="22"/>
        <v>518</v>
      </c>
      <c r="U155" s="20">
        <f t="shared" si="23"/>
        <v>5.22</v>
      </c>
      <c r="V155" s="2">
        <f t="shared" si="24"/>
        <v>46</v>
      </c>
      <c r="W155" s="2">
        <f t="shared" si="25"/>
        <v>30</v>
      </c>
      <c r="X155" s="9">
        <f t="shared" si="26"/>
        <v>3.229166666666667E-2</v>
      </c>
      <c r="Y155" s="52">
        <v>0.84027777777777779</v>
      </c>
    </row>
    <row r="156" spans="1:25">
      <c r="B156" s="2" t="s">
        <v>0</v>
      </c>
      <c r="C156" s="2">
        <v>7</v>
      </c>
      <c r="D156" s="2">
        <v>2</v>
      </c>
      <c r="E156" s="37">
        <v>43283</v>
      </c>
      <c r="F156" s="1">
        <v>0</v>
      </c>
      <c r="G156" s="1">
        <v>0</v>
      </c>
      <c r="H156">
        <v>0</v>
      </c>
      <c r="I156" s="3" t="str">
        <f t="shared" si="18"/>
        <v/>
      </c>
      <c r="J156" s="14" t="str">
        <f t="shared" si="19"/>
        <v/>
      </c>
      <c r="K156">
        <v>0</v>
      </c>
      <c r="L156">
        <v>0</v>
      </c>
      <c r="M156">
        <v>0</v>
      </c>
      <c r="N156">
        <v>0</v>
      </c>
      <c r="O156">
        <v>0</v>
      </c>
      <c r="P156" s="3" t="str">
        <f t="shared" si="20"/>
        <v/>
      </c>
      <c r="Q156" s="14" t="str">
        <f t="shared" si="21"/>
        <v/>
      </c>
      <c r="R156">
        <v>0</v>
      </c>
      <c r="S156">
        <v>0</v>
      </c>
      <c r="T156" s="2">
        <f t="shared" si="22"/>
        <v>0</v>
      </c>
      <c r="U156" s="20">
        <f t="shared" si="23"/>
        <v>0</v>
      </c>
      <c r="V156" s="2">
        <f t="shared" si="24"/>
        <v>0</v>
      </c>
      <c r="W156" s="2">
        <f t="shared" si="25"/>
        <v>0</v>
      </c>
      <c r="X156" s="9">
        <f t="shared" si="26"/>
        <v>0</v>
      </c>
    </row>
    <row r="157" spans="1:25">
      <c r="A157" t="s">
        <v>7</v>
      </c>
      <c r="B157" s="2" t="s">
        <v>6</v>
      </c>
      <c r="C157" s="2">
        <v>7</v>
      </c>
      <c r="D157" s="2">
        <v>3</v>
      </c>
      <c r="E157" s="37">
        <v>43284</v>
      </c>
      <c r="F157" s="1">
        <v>378</v>
      </c>
      <c r="G157" s="19">
        <v>3.21</v>
      </c>
      <c r="H157">
        <v>0</v>
      </c>
      <c r="I157" s="3">
        <f t="shared" si="18"/>
        <v>6.0995370370370361E-3</v>
      </c>
      <c r="J157" s="14">
        <f t="shared" si="19"/>
        <v>6.8330000000000002</v>
      </c>
      <c r="K157">
        <v>28</v>
      </c>
      <c r="L157">
        <v>11</v>
      </c>
      <c r="M157">
        <v>0</v>
      </c>
      <c r="N157">
        <v>0.81</v>
      </c>
      <c r="O157">
        <v>0</v>
      </c>
      <c r="P157" s="3">
        <f t="shared" si="20"/>
        <v>1.2013888888888888E-2</v>
      </c>
      <c r="Q157" s="14">
        <f t="shared" si="21"/>
        <v>3.4710000000000001</v>
      </c>
      <c r="R157">
        <v>14</v>
      </c>
      <c r="S157">
        <v>0</v>
      </c>
      <c r="T157" s="2">
        <f t="shared" si="22"/>
        <v>378</v>
      </c>
      <c r="U157" s="20">
        <f t="shared" si="23"/>
        <v>4.0199999999999996</v>
      </c>
      <c r="V157" s="2">
        <f t="shared" si="24"/>
        <v>42</v>
      </c>
      <c r="W157" s="2">
        <f t="shared" si="25"/>
        <v>11</v>
      </c>
      <c r="X157" s="9">
        <f t="shared" si="26"/>
        <v>2.929398148148148E-2</v>
      </c>
      <c r="Y157" s="52">
        <v>0.44791666666666669</v>
      </c>
    </row>
    <row r="158" spans="1:25">
      <c r="A158" t="s">
        <v>7</v>
      </c>
      <c r="B158" s="2" t="s">
        <v>5</v>
      </c>
      <c r="C158" s="2">
        <v>7</v>
      </c>
      <c r="D158" s="2">
        <v>4</v>
      </c>
      <c r="E158" s="37">
        <v>43285</v>
      </c>
      <c r="F158" s="1">
        <v>273</v>
      </c>
      <c r="G158" s="19">
        <v>2.57</v>
      </c>
      <c r="H158">
        <v>0</v>
      </c>
      <c r="I158" s="3">
        <f t="shared" si="18"/>
        <v>5.9490740740740745E-3</v>
      </c>
      <c r="J158" s="14">
        <f t="shared" si="19"/>
        <v>7.0090000000000003</v>
      </c>
      <c r="K158">
        <v>22</v>
      </c>
      <c r="L158">
        <v>0</v>
      </c>
      <c r="M158">
        <v>0</v>
      </c>
      <c r="N158">
        <v>0.23</v>
      </c>
      <c r="O158">
        <v>0</v>
      </c>
      <c r="P158" s="3">
        <f t="shared" si="20"/>
        <v>1.1331018518518518E-2</v>
      </c>
      <c r="Q158" s="14">
        <f t="shared" si="21"/>
        <v>3.68</v>
      </c>
      <c r="R158">
        <v>3</v>
      </c>
      <c r="S158">
        <v>45</v>
      </c>
      <c r="T158" s="2">
        <f t="shared" si="22"/>
        <v>273</v>
      </c>
      <c r="U158" s="20">
        <f t="shared" si="23"/>
        <v>2.8</v>
      </c>
      <c r="V158" s="2">
        <f t="shared" si="24"/>
        <v>25</v>
      </c>
      <c r="W158" s="2">
        <f t="shared" si="25"/>
        <v>45</v>
      </c>
      <c r="X158" s="9">
        <f t="shared" si="26"/>
        <v>1.7881944444444443E-2</v>
      </c>
      <c r="Y158" s="52">
        <v>0.83680555555555547</v>
      </c>
    </row>
    <row r="159" spans="1:25">
      <c r="B159" s="2" t="s">
        <v>4</v>
      </c>
      <c r="C159" s="2">
        <v>7</v>
      </c>
      <c r="D159" s="2">
        <v>5</v>
      </c>
      <c r="E159" s="37">
        <v>43286</v>
      </c>
      <c r="F159" s="1">
        <v>0</v>
      </c>
      <c r="G159" s="1">
        <v>0</v>
      </c>
      <c r="H159">
        <v>0</v>
      </c>
      <c r="I159" s="3" t="str">
        <f t="shared" si="18"/>
        <v/>
      </c>
      <c r="J159" s="14" t="str">
        <f t="shared" si="19"/>
        <v/>
      </c>
      <c r="K159">
        <v>0</v>
      </c>
      <c r="L159">
        <v>0</v>
      </c>
      <c r="M159">
        <v>0</v>
      </c>
      <c r="N159">
        <v>0</v>
      </c>
      <c r="O159">
        <v>0</v>
      </c>
      <c r="P159" s="3" t="str">
        <f t="shared" si="20"/>
        <v/>
      </c>
      <c r="Q159" s="14" t="str">
        <f t="shared" si="21"/>
        <v/>
      </c>
      <c r="R159">
        <v>0</v>
      </c>
      <c r="S159">
        <v>0</v>
      </c>
      <c r="T159" s="2">
        <f t="shared" si="22"/>
        <v>0</v>
      </c>
      <c r="U159" s="20">
        <f t="shared" si="23"/>
        <v>0</v>
      </c>
      <c r="V159" s="2">
        <f t="shared" si="24"/>
        <v>0</v>
      </c>
      <c r="W159" s="2">
        <f t="shared" si="25"/>
        <v>0</v>
      </c>
      <c r="X159" s="9">
        <f t="shared" si="26"/>
        <v>0</v>
      </c>
    </row>
    <row r="160" spans="1:25">
      <c r="A160" t="s">
        <v>7</v>
      </c>
      <c r="B160" s="2" t="s">
        <v>3</v>
      </c>
      <c r="C160" s="2">
        <v>7</v>
      </c>
      <c r="D160" s="2">
        <v>6</v>
      </c>
      <c r="E160" s="37">
        <v>43287</v>
      </c>
      <c r="F160" s="1">
        <v>524</v>
      </c>
      <c r="G160" s="19">
        <v>5.17</v>
      </c>
      <c r="H160">
        <v>0</v>
      </c>
      <c r="I160" s="3">
        <f t="shared" si="18"/>
        <v>5.9143518518518521E-3</v>
      </c>
      <c r="J160" s="14">
        <f t="shared" si="19"/>
        <v>7.05</v>
      </c>
      <c r="K160">
        <v>44</v>
      </c>
      <c r="L160">
        <v>0</v>
      </c>
      <c r="M160">
        <v>0</v>
      </c>
      <c r="N160">
        <v>7.0000000000000007E-2</v>
      </c>
      <c r="O160">
        <v>0</v>
      </c>
      <c r="P160" s="3">
        <f t="shared" si="20"/>
        <v>1.2407407407407409E-2</v>
      </c>
      <c r="Q160" s="14">
        <f t="shared" si="21"/>
        <v>3.36</v>
      </c>
      <c r="R160">
        <v>1</v>
      </c>
      <c r="S160">
        <v>15</v>
      </c>
      <c r="T160" s="2">
        <f t="shared" si="22"/>
        <v>524</v>
      </c>
      <c r="U160" s="20">
        <f t="shared" si="23"/>
        <v>5.24</v>
      </c>
      <c r="V160" s="2">
        <f t="shared" si="24"/>
        <v>45</v>
      </c>
      <c r="W160" s="2">
        <f t="shared" si="25"/>
        <v>15</v>
      </c>
      <c r="X160" s="9">
        <f t="shared" si="26"/>
        <v>3.142361111111111E-2</v>
      </c>
      <c r="Y160" s="52">
        <v>0.45833333333333331</v>
      </c>
    </row>
    <row r="161" spans="1:25">
      <c r="B161" s="2" t="s">
        <v>2</v>
      </c>
      <c r="C161" s="2">
        <v>7</v>
      </c>
      <c r="D161" s="2">
        <v>7</v>
      </c>
      <c r="E161" s="37">
        <v>43288</v>
      </c>
      <c r="F161" s="1">
        <v>0</v>
      </c>
      <c r="G161" s="1">
        <v>0</v>
      </c>
      <c r="H161">
        <v>0</v>
      </c>
      <c r="I161" s="3" t="str">
        <f t="shared" si="18"/>
        <v/>
      </c>
      <c r="J161" s="14" t="str">
        <f t="shared" si="19"/>
        <v/>
      </c>
      <c r="K161">
        <v>0</v>
      </c>
      <c r="L161">
        <v>0</v>
      </c>
      <c r="M161">
        <v>0</v>
      </c>
      <c r="N161">
        <v>0</v>
      </c>
      <c r="O161">
        <v>0</v>
      </c>
      <c r="P161" s="3" t="str">
        <f t="shared" si="20"/>
        <v/>
      </c>
      <c r="Q161" s="14" t="str">
        <f t="shared" si="21"/>
        <v/>
      </c>
      <c r="R161">
        <v>0</v>
      </c>
      <c r="S161">
        <v>0</v>
      </c>
      <c r="T161" s="2">
        <f t="shared" si="22"/>
        <v>0</v>
      </c>
      <c r="U161" s="20">
        <f t="shared" si="23"/>
        <v>0</v>
      </c>
      <c r="V161" s="2">
        <f t="shared" si="24"/>
        <v>0</v>
      </c>
      <c r="W161" s="2">
        <f t="shared" si="25"/>
        <v>0</v>
      </c>
      <c r="X161" s="9">
        <f t="shared" si="26"/>
        <v>0</v>
      </c>
    </row>
    <row r="162" spans="1:25">
      <c r="A162" t="s">
        <v>7</v>
      </c>
      <c r="B162" s="2" t="s">
        <v>1</v>
      </c>
      <c r="C162" s="2">
        <v>7</v>
      </c>
      <c r="D162" s="2">
        <v>8</v>
      </c>
      <c r="E162" s="37">
        <v>43289</v>
      </c>
      <c r="F162" s="1">
        <v>622</v>
      </c>
      <c r="G162" s="19">
        <v>6.02</v>
      </c>
      <c r="H162">
        <v>0</v>
      </c>
      <c r="I162" s="3">
        <f t="shared" si="18"/>
        <v>5.462962962962962E-3</v>
      </c>
      <c r="J162" s="14">
        <f t="shared" si="19"/>
        <v>7.63</v>
      </c>
      <c r="K162">
        <v>47</v>
      </c>
      <c r="L162">
        <v>20</v>
      </c>
      <c r="M162">
        <v>0</v>
      </c>
      <c r="N162">
        <v>0.19</v>
      </c>
      <c r="O162">
        <v>0</v>
      </c>
      <c r="P162" s="3">
        <f t="shared" si="20"/>
        <v>1.2488425925925925E-2</v>
      </c>
      <c r="Q162" s="14">
        <f t="shared" si="21"/>
        <v>3.3359999999999999</v>
      </c>
      <c r="R162">
        <v>3</v>
      </c>
      <c r="S162">
        <v>25</v>
      </c>
      <c r="T162" s="2">
        <f t="shared" si="22"/>
        <v>622</v>
      </c>
      <c r="U162" s="20">
        <f t="shared" si="23"/>
        <v>6.21</v>
      </c>
      <c r="V162" s="2">
        <f t="shared" si="24"/>
        <v>50</v>
      </c>
      <c r="W162" s="2">
        <f t="shared" si="25"/>
        <v>45</v>
      </c>
      <c r="X162" s="9">
        <f t="shared" si="26"/>
        <v>3.5243055555555555E-2</v>
      </c>
      <c r="Y162" s="52">
        <v>0.75694444444444453</v>
      </c>
    </row>
    <row r="163" spans="1:25">
      <c r="B163" s="2" t="s">
        <v>0</v>
      </c>
      <c r="C163" s="2">
        <v>7</v>
      </c>
      <c r="D163" s="2">
        <v>9</v>
      </c>
      <c r="E163" s="37">
        <v>43290</v>
      </c>
      <c r="F163" s="1">
        <v>0</v>
      </c>
      <c r="G163" s="1">
        <v>0</v>
      </c>
      <c r="H163">
        <v>0</v>
      </c>
      <c r="I163" s="3" t="str">
        <f t="shared" si="18"/>
        <v/>
      </c>
      <c r="J163" s="14" t="str">
        <f t="shared" si="19"/>
        <v/>
      </c>
      <c r="K163">
        <v>0</v>
      </c>
      <c r="L163">
        <v>0</v>
      </c>
      <c r="M163">
        <v>0</v>
      </c>
      <c r="N163">
        <v>0</v>
      </c>
      <c r="O163">
        <v>0</v>
      </c>
      <c r="P163" s="3" t="str">
        <f t="shared" si="20"/>
        <v/>
      </c>
      <c r="Q163" s="14" t="str">
        <f t="shared" si="21"/>
        <v/>
      </c>
      <c r="R163">
        <v>0</v>
      </c>
      <c r="S163">
        <v>0</v>
      </c>
      <c r="T163" s="2">
        <f t="shared" si="22"/>
        <v>0</v>
      </c>
      <c r="U163" s="20">
        <f t="shared" si="23"/>
        <v>0</v>
      </c>
      <c r="V163" s="2">
        <f t="shared" si="24"/>
        <v>0</v>
      </c>
      <c r="W163" s="2">
        <f t="shared" si="25"/>
        <v>0</v>
      </c>
      <c r="X163" s="9">
        <f t="shared" si="26"/>
        <v>0</v>
      </c>
    </row>
    <row r="164" spans="1:25">
      <c r="A164" t="s">
        <v>7</v>
      </c>
      <c r="B164" s="2" t="s">
        <v>6</v>
      </c>
      <c r="C164" s="2">
        <v>7</v>
      </c>
      <c r="D164" s="2">
        <v>10</v>
      </c>
      <c r="E164" s="37">
        <v>43291</v>
      </c>
      <c r="F164" s="1">
        <v>401</v>
      </c>
      <c r="G164" s="19">
        <v>3.85</v>
      </c>
      <c r="H164">
        <v>0</v>
      </c>
      <c r="I164" s="3">
        <f t="shared" si="18"/>
        <v>5.9606481481481489E-3</v>
      </c>
      <c r="J164" s="14">
        <f t="shared" si="19"/>
        <v>7</v>
      </c>
      <c r="K164">
        <v>33</v>
      </c>
      <c r="L164">
        <v>0</v>
      </c>
      <c r="M164">
        <v>0</v>
      </c>
      <c r="N164">
        <v>0.21</v>
      </c>
      <c r="O164">
        <v>0</v>
      </c>
      <c r="P164" s="3">
        <f t="shared" si="20"/>
        <v>1.1574074074074075E-2</v>
      </c>
      <c r="Q164" s="14">
        <f t="shared" si="21"/>
        <v>3.6</v>
      </c>
      <c r="R164">
        <v>3</v>
      </c>
      <c r="S164">
        <v>30</v>
      </c>
      <c r="T164" s="2">
        <f t="shared" si="22"/>
        <v>401</v>
      </c>
      <c r="U164" s="20">
        <f t="shared" si="23"/>
        <v>4.0600000000000005</v>
      </c>
      <c r="V164" s="2">
        <f t="shared" si="24"/>
        <v>36</v>
      </c>
      <c r="W164" s="2">
        <f t="shared" si="25"/>
        <v>30</v>
      </c>
      <c r="X164" s="9">
        <f t="shared" si="26"/>
        <v>2.5347222222222219E-2</v>
      </c>
      <c r="Y164" s="52">
        <v>0.75</v>
      </c>
    </row>
    <row r="165" spans="1:25">
      <c r="B165" s="2" t="s">
        <v>5</v>
      </c>
      <c r="C165" s="2">
        <v>7</v>
      </c>
      <c r="D165" s="2">
        <v>11</v>
      </c>
      <c r="E165" s="37">
        <v>43292</v>
      </c>
      <c r="F165" s="1">
        <v>0</v>
      </c>
      <c r="G165" s="1">
        <v>0</v>
      </c>
      <c r="H165">
        <v>0</v>
      </c>
      <c r="I165" s="3" t="str">
        <f t="shared" si="18"/>
        <v/>
      </c>
      <c r="J165" s="14" t="str">
        <f t="shared" si="19"/>
        <v/>
      </c>
      <c r="K165">
        <v>0</v>
      </c>
      <c r="L165">
        <v>0</v>
      </c>
      <c r="M165">
        <v>0</v>
      </c>
      <c r="N165">
        <v>0</v>
      </c>
      <c r="O165">
        <v>0</v>
      </c>
      <c r="P165" s="3" t="str">
        <f t="shared" si="20"/>
        <v/>
      </c>
      <c r="Q165" s="14" t="str">
        <f t="shared" si="21"/>
        <v/>
      </c>
      <c r="R165">
        <v>0</v>
      </c>
      <c r="S165">
        <v>0</v>
      </c>
      <c r="T165" s="2">
        <f t="shared" si="22"/>
        <v>0</v>
      </c>
      <c r="U165" s="20">
        <f t="shared" si="23"/>
        <v>0</v>
      </c>
      <c r="V165" s="2">
        <f t="shared" si="24"/>
        <v>0</v>
      </c>
      <c r="W165" s="2">
        <f t="shared" si="25"/>
        <v>0</v>
      </c>
      <c r="X165" s="9">
        <f t="shared" si="26"/>
        <v>0</v>
      </c>
    </row>
    <row r="166" spans="1:25">
      <c r="A166" t="s">
        <v>7</v>
      </c>
      <c r="B166" s="2" t="s">
        <v>4</v>
      </c>
      <c r="C166" s="2">
        <v>7</v>
      </c>
      <c r="D166" s="2">
        <v>12</v>
      </c>
      <c r="E166" s="37">
        <v>43293</v>
      </c>
      <c r="F166" s="1">
        <v>402</v>
      </c>
      <c r="G166" s="19">
        <v>4</v>
      </c>
      <c r="H166">
        <v>0</v>
      </c>
      <c r="I166" s="3">
        <f t="shared" si="18"/>
        <v>6.0185185185185177E-3</v>
      </c>
      <c r="J166" s="14">
        <f t="shared" si="19"/>
        <v>6.9260000000000002</v>
      </c>
      <c r="K166">
        <v>34</v>
      </c>
      <c r="L166">
        <v>39</v>
      </c>
      <c r="M166">
        <v>0</v>
      </c>
      <c r="N166">
        <v>0.37</v>
      </c>
      <c r="O166">
        <v>0</v>
      </c>
      <c r="P166" s="3">
        <f t="shared" si="20"/>
        <v>1.2858796296296297E-2</v>
      </c>
      <c r="Q166" s="14">
        <f t="shared" si="21"/>
        <v>3.24</v>
      </c>
      <c r="R166">
        <v>6</v>
      </c>
      <c r="S166">
        <v>51</v>
      </c>
      <c r="T166" s="2">
        <f t="shared" si="22"/>
        <v>402</v>
      </c>
      <c r="U166" s="20">
        <f t="shared" si="23"/>
        <v>4.37</v>
      </c>
      <c r="V166" s="2">
        <f t="shared" si="24"/>
        <v>41</v>
      </c>
      <c r="W166" s="2">
        <f t="shared" si="25"/>
        <v>30</v>
      </c>
      <c r="X166" s="9">
        <f t="shared" si="26"/>
        <v>2.8819444444444443E-2</v>
      </c>
    </row>
    <row r="167" spans="1:25">
      <c r="A167" t="s">
        <v>7</v>
      </c>
      <c r="B167" s="2" t="s">
        <v>3</v>
      </c>
      <c r="C167" s="2">
        <v>7</v>
      </c>
      <c r="D167" s="2">
        <v>13</v>
      </c>
      <c r="E167" s="37">
        <v>43294</v>
      </c>
      <c r="F167" s="1">
        <v>215</v>
      </c>
      <c r="G167" s="19">
        <v>2.02</v>
      </c>
      <c r="H167">
        <v>0</v>
      </c>
      <c r="I167" s="3">
        <f t="shared" si="18"/>
        <v>6.0185185185185177E-3</v>
      </c>
      <c r="J167" s="14">
        <f t="shared" si="19"/>
        <v>6.9249999999999998</v>
      </c>
      <c r="K167">
        <v>17</v>
      </c>
      <c r="L167">
        <v>30</v>
      </c>
      <c r="M167">
        <v>0</v>
      </c>
      <c r="N167">
        <v>0.2</v>
      </c>
      <c r="O167">
        <v>0</v>
      </c>
      <c r="P167" s="3">
        <f t="shared" si="20"/>
        <v>1.3310185185185187E-2</v>
      </c>
      <c r="Q167" s="14">
        <f t="shared" si="21"/>
        <v>3.13</v>
      </c>
      <c r="R167">
        <v>3</v>
      </c>
      <c r="S167">
        <v>50</v>
      </c>
      <c r="T167" s="2">
        <f t="shared" si="22"/>
        <v>215</v>
      </c>
      <c r="U167" s="20">
        <f t="shared" si="23"/>
        <v>2.2200000000000002</v>
      </c>
      <c r="V167" s="2">
        <f t="shared" si="24"/>
        <v>21</v>
      </c>
      <c r="W167" s="2">
        <f t="shared" si="25"/>
        <v>20</v>
      </c>
      <c r="X167" s="9">
        <f t="shared" si="26"/>
        <v>1.4814814814814814E-2</v>
      </c>
      <c r="Y167" s="52">
        <v>0.46180555555555558</v>
      </c>
    </row>
    <row r="168" spans="1:25">
      <c r="A168" t="s">
        <v>7</v>
      </c>
      <c r="B168" s="2" t="s">
        <v>2</v>
      </c>
      <c r="C168" s="2">
        <v>7</v>
      </c>
      <c r="D168" s="2">
        <v>14</v>
      </c>
      <c r="E168" s="37">
        <v>43295</v>
      </c>
      <c r="F168" s="1">
        <v>430</v>
      </c>
      <c r="G168" s="19">
        <v>4.21</v>
      </c>
      <c r="H168">
        <v>0</v>
      </c>
      <c r="I168" s="3">
        <f t="shared" si="18"/>
        <v>6.2731481481481484E-3</v>
      </c>
      <c r="J168" s="14">
        <f t="shared" si="19"/>
        <v>6.6470000000000002</v>
      </c>
      <c r="K168">
        <v>38</v>
      </c>
      <c r="L168">
        <v>0</v>
      </c>
      <c r="M168">
        <v>0</v>
      </c>
      <c r="N168">
        <v>0.14000000000000001</v>
      </c>
      <c r="O168">
        <v>0</v>
      </c>
      <c r="P168" s="3">
        <f t="shared" si="20"/>
        <v>1.2824074074074073E-2</v>
      </c>
      <c r="Q168" s="14">
        <f t="shared" si="21"/>
        <v>3.2509999999999999</v>
      </c>
      <c r="R168">
        <v>2</v>
      </c>
      <c r="S168">
        <v>35</v>
      </c>
      <c r="T168" s="2">
        <f t="shared" si="22"/>
        <v>430</v>
      </c>
      <c r="U168" s="20">
        <f t="shared" si="23"/>
        <v>4.3499999999999996</v>
      </c>
      <c r="V168" s="2">
        <f t="shared" si="24"/>
        <v>40</v>
      </c>
      <c r="W168" s="2">
        <f t="shared" si="25"/>
        <v>35</v>
      </c>
      <c r="X168" s="9">
        <f t="shared" si="26"/>
        <v>2.8182870370370372E-2</v>
      </c>
      <c r="Y168" s="52">
        <v>0.74305555555555547</v>
      </c>
    </row>
    <row r="169" spans="1:25">
      <c r="B169" s="2" t="s">
        <v>1</v>
      </c>
      <c r="C169" s="2">
        <v>7</v>
      </c>
      <c r="D169" s="2">
        <v>15</v>
      </c>
      <c r="E169" s="37">
        <v>43296</v>
      </c>
      <c r="F169" s="1">
        <v>0</v>
      </c>
      <c r="G169" s="1">
        <v>0</v>
      </c>
      <c r="H169">
        <v>0</v>
      </c>
      <c r="I169" s="3" t="str">
        <f t="shared" si="18"/>
        <v/>
      </c>
      <c r="J169" s="14" t="str">
        <f t="shared" si="19"/>
        <v/>
      </c>
      <c r="K169">
        <v>0</v>
      </c>
      <c r="L169">
        <v>0</v>
      </c>
      <c r="M169">
        <v>0</v>
      </c>
      <c r="N169">
        <v>0</v>
      </c>
      <c r="O169">
        <v>0</v>
      </c>
      <c r="P169" s="3" t="str">
        <f t="shared" si="20"/>
        <v/>
      </c>
      <c r="Q169" s="14" t="str">
        <f t="shared" si="21"/>
        <v/>
      </c>
      <c r="R169">
        <v>0</v>
      </c>
      <c r="S169">
        <v>0</v>
      </c>
      <c r="T169" s="2">
        <f t="shared" si="22"/>
        <v>0</v>
      </c>
      <c r="U169" s="20">
        <f t="shared" si="23"/>
        <v>0</v>
      </c>
      <c r="V169" s="2">
        <f t="shared" si="24"/>
        <v>0</v>
      </c>
      <c r="W169" s="2">
        <f t="shared" si="25"/>
        <v>0</v>
      </c>
      <c r="X169" s="9">
        <f t="shared" si="26"/>
        <v>0</v>
      </c>
    </row>
    <row r="170" spans="1:25">
      <c r="A170" t="s">
        <v>7</v>
      </c>
      <c r="B170" s="2" t="s">
        <v>0</v>
      </c>
      <c r="C170" s="2">
        <v>7</v>
      </c>
      <c r="D170" s="2">
        <v>16</v>
      </c>
      <c r="E170" s="37">
        <v>43297</v>
      </c>
      <c r="F170" s="1">
        <v>391</v>
      </c>
      <c r="G170" s="19">
        <v>3.87</v>
      </c>
      <c r="H170">
        <v>0</v>
      </c>
      <c r="I170" s="3">
        <f t="shared" si="18"/>
        <v>6.1921296296296299E-3</v>
      </c>
      <c r="J170" s="14">
        <f t="shared" si="19"/>
        <v>6.73</v>
      </c>
      <c r="K170">
        <v>34</v>
      </c>
      <c r="L170">
        <v>30</v>
      </c>
      <c r="M170">
        <v>0</v>
      </c>
      <c r="N170">
        <v>0.06</v>
      </c>
      <c r="O170">
        <v>0</v>
      </c>
      <c r="P170" s="3">
        <f t="shared" si="20"/>
        <v>1.1574074074074075E-2</v>
      </c>
      <c r="Q170" s="14">
        <f t="shared" si="21"/>
        <v>3.6</v>
      </c>
      <c r="R170">
        <v>1</v>
      </c>
      <c r="S170">
        <v>0</v>
      </c>
      <c r="T170" s="2">
        <f t="shared" si="22"/>
        <v>391</v>
      </c>
      <c r="U170" s="20">
        <f t="shared" si="23"/>
        <v>3.93</v>
      </c>
      <c r="V170" s="2">
        <f t="shared" si="24"/>
        <v>35</v>
      </c>
      <c r="W170" s="2">
        <f t="shared" si="25"/>
        <v>30</v>
      </c>
      <c r="X170" s="9">
        <f t="shared" si="26"/>
        <v>2.4652777777777777E-2</v>
      </c>
      <c r="Y170" s="52">
        <v>0.67361111111111116</v>
      </c>
    </row>
    <row r="171" spans="1:25">
      <c r="B171" s="2" t="s">
        <v>6</v>
      </c>
      <c r="C171" s="2">
        <v>7</v>
      </c>
      <c r="D171" s="2">
        <v>17</v>
      </c>
      <c r="E171" s="37">
        <v>43298</v>
      </c>
      <c r="F171" s="1">
        <v>0</v>
      </c>
      <c r="G171" s="1">
        <v>0</v>
      </c>
      <c r="H171">
        <v>0</v>
      </c>
      <c r="I171" s="3" t="str">
        <f t="shared" si="18"/>
        <v/>
      </c>
      <c r="J171" s="14" t="str">
        <f t="shared" si="19"/>
        <v/>
      </c>
      <c r="K171">
        <v>0</v>
      </c>
      <c r="L171">
        <v>0</v>
      </c>
      <c r="M171">
        <v>0</v>
      </c>
      <c r="N171">
        <v>0</v>
      </c>
      <c r="O171">
        <v>0</v>
      </c>
      <c r="P171" s="3" t="str">
        <f t="shared" si="20"/>
        <v/>
      </c>
      <c r="Q171" s="14" t="str">
        <f t="shared" si="21"/>
        <v/>
      </c>
      <c r="R171">
        <v>0</v>
      </c>
      <c r="S171">
        <v>0</v>
      </c>
      <c r="T171" s="2">
        <f t="shared" si="22"/>
        <v>0</v>
      </c>
      <c r="U171" s="20">
        <f t="shared" si="23"/>
        <v>0</v>
      </c>
      <c r="V171" s="2">
        <f t="shared" si="24"/>
        <v>0</v>
      </c>
      <c r="W171" s="2">
        <f t="shared" si="25"/>
        <v>0</v>
      </c>
      <c r="X171" s="9">
        <f t="shared" si="26"/>
        <v>0</v>
      </c>
    </row>
    <row r="172" spans="1:25">
      <c r="A172" t="s">
        <v>7</v>
      </c>
      <c r="B172" s="2" t="s">
        <v>5</v>
      </c>
      <c r="C172" s="2">
        <v>7</v>
      </c>
      <c r="D172" s="2">
        <v>18</v>
      </c>
      <c r="E172" s="37">
        <v>43299</v>
      </c>
      <c r="F172" s="1">
        <v>527</v>
      </c>
      <c r="G172" s="19">
        <v>5.14</v>
      </c>
      <c r="H172">
        <v>0</v>
      </c>
      <c r="I172" s="3">
        <f t="shared" si="18"/>
        <v>6.0879629629629643E-3</v>
      </c>
      <c r="J172" s="14">
        <f t="shared" si="19"/>
        <v>6.8529999999999998</v>
      </c>
      <c r="K172">
        <v>45</v>
      </c>
      <c r="L172">
        <v>0</v>
      </c>
      <c r="M172">
        <v>0</v>
      </c>
      <c r="N172" s="19">
        <v>0.2</v>
      </c>
      <c r="O172">
        <v>0</v>
      </c>
      <c r="P172" s="3">
        <f t="shared" si="20"/>
        <v>1.2152777777777778E-2</v>
      </c>
      <c r="Q172" s="14">
        <f t="shared" si="21"/>
        <v>3.4279999999999999</v>
      </c>
      <c r="R172">
        <v>3</v>
      </c>
      <c r="S172">
        <v>30</v>
      </c>
      <c r="T172" s="2">
        <f t="shared" si="22"/>
        <v>527</v>
      </c>
      <c r="U172" s="20">
        <f t="shared" si="23"/>
        <v>5.34</v>
      </c>
      <c r="V172" s="2">
        <f t="shared" si="24"/>
        <v>48</v>
      </c>
      <c r="W172" s="2">
        <f t="shared" si="25"/>
        <v>30</v>
      </c>
      <c r="X172" s="9">
        <f t="shared" si="26"/>
        <v>3.3680555555555554E-2</v>
      </c>
      <c r="Y172" s="52">
        <v>0.4236111111111111</v>
      </c>
    </row>
    <row r="173" spans="1:25">
      <c r="B173" s="2" t="s">
        <v>4</v>
      </c>
      <c r="C173" s="2">
        <v>7</v>
      </c>
      <c r="D173" s="2">
        <v>19</v>
      </c>
      <c r="E173" s="37">
        <v>43300</v>
      </c>
      <c r="F173" s="1">
        <v>0</v>
      </c>
      <c r="G173" s="1">
        <v>0</v>
      </c>
      <c r="H173">
        <v>0</v>
      </c>
      <c r="I173" s="3" t="str">
        <f t="shared" si="18"/>
        <v/>
      </c>
      <c r="J173" s="14" t="str">
        <f t="shared" si="19"/>
        <v/>
      </c>
      <c r="K173">
        <v>0</v>
      </c>
      <c r="L173">
        <v>0</v>
      </c>
      <c r="M173">
        <v>0</v>
      </c>
      <c r="N173">
        <v>0</v>
      </c>
      <c r="O173">
        <v>0</v>
      </c>
      <c r="P173" s="3" t="str">
        <f t="shared" si="20"/>
        <v/>
      </c>
      <c r="Q173" s="14" t="str">
        <f t="shared" si="21"/>
        <v/>
      </c>
      <c r="R173">
        <v>0</v>
      </c>
      <c r="S173">
        <v>0</v>
      </c>
      <c r="T173" s="2">
        <f t="shared" si="22"/>
        <v>0</v>
      </c>
      <c r="U173" s="20">
        <f t="shared" si="23"/>
        <v>0</v>
      </c>
      <c r="V173" s="2">
        <f t="shared" si="24"/>
        <v>0</v>
      </c>
      <c r="W173" s="2">
        <f t="shared" si="25"/>
        <v>0</v>
      </c>
      <c r="X173" s="9">
        <f t="shared" si="26"/>
        <v>0</v>
      </c>
    </row>
    <row r="174" spans="1:25">
      <c r="A174" t="s">
        <v>7</v>
      </c>
      <c r="B174" s="2" t="s">
        <v>3</v>
      </c>
      <c r="C174" s="2">
        <v>7</v>
      </c>
      <c r="D174" s="2">
        <v>20</v>
      </c>
      <c r="E174" s="37">
        <v>43301</v>
      </c>
      <c r="F174" s="1">
        <v>561</v>
      </c>
      <c r="G174" s="19">
        <v>5.47</v>
      </c>
      <c r="H174">
        <v>0</v>
      </c>
      <c r="I174" s="3">
        <f t="shared" si="18"/>
        <v>6.2268518518518515E-3</v>
      </c>
      <c r="J174" s="14">
        <f t="shared" si="19"/>
        <v>6.6970000000000001</v>
      </c>
      <c r="K174">
        <v>49</v>
      </c>
      <c r="L174">
        <v>0</v>
      </c>
      <c r="M174">
        <v>0</v>
      </c>
      <c r="N174">
        <v>0.22</v>
      </c>
      <c r="O174">
        <v>0</v>
      </c>
      <c r="P174" s="3">
        <f t="shared" si="20"/>
        <v>1.315972222222222E-2</v>
      </c>
      <c r="Q174" s="14">
        <f t="shared" si="21"/>
        <v>3.1680000000000001</v>
      </c>
      <c r="R174">
        <v>4</v>
      </c>
      <c r="S174">
        <v>10</v>
      </c>
      <c r="T174" s="2">
        <f t="shared" si="22"/>
        <v>561</v>
      </c>
      <c r="U174" s="20">
        <f t="shared" si="23"/>
        <v>5.6899999999999995</v>
      </c>
      <c r="V174" s="2">
        <f t="shared" si="24"/>
        <v>53</v>
      </c>
      <c r="W174" s="2">
        <f t="shared" si="25"/>
        <v>10</v>
      </c>
      <c r="X174" s="9">
        <f t="shared" si="26"/>
        <v>3.6921296296296292E-2</v>
      </c>
      <c r="Y174" s="52">
        <v>0.43402777777777773</v>
      </c>
    </row>
    <row r="175" spans="1:25">
      <c r="B175" s="2" t="s">
        <v>2</v>
      </c>
      <c r="C175" s="2">
        <v>7</v>
      </c>
      <c r="D175" s="2">
        <v>21</v>
      </c>
      <c r="E175" s="37">
        <v>43302</v>
      </c>
      <c r="F175" s="1">
        <v>0</v>
      </c>
      <c r="G175" s="1">
        <v>0</v>
      </c>
      <c r="H175">
        <v>0</v>
      </c>
      <c r="I175" s="3" t="str">
        <f t="shared" si="18"/>
        <v/>
      </c>
      <c r="J175" s="14" t="str">
        <f t="shared" si="19"/>
        <v/>
      </c>
      <c r="K175">
        <v>0</v>
      </c>
      <c r="L175">
        <v>0</v>
      </c>
      <c r="M175">
        <v>0</v>
      </c>
      <c r="N175">
        <v>0</v>
      </c>
      <c r="O175">
        <v>0</v>
      </c>
      <c r="P175" s="3" t="str">
        <f t="shared" si="20"/>
        <v/>
      </c>
      <c r="Q175" s="14" t="str">
        <f t="shared" si="21"/>
        <v/>
      </c>
      <c r="R175">
        <v>0</v>
      </c>
      <c r="S175">
        <v>0</v>
      </c>
      <c r="T175" s="2">
        <f t="shared" si="22"/>
        <v>0</v>
      </c>
      <c r="U175" s="20">
        <f t="shared" si="23"/>
        <v>0</v>
      </c>
      <c r="V175" s="2">
        <f t="shared" si="24"/>
        <v>0</v>
      </c>
      <c r="W175" s="2">
        <f t="shared" si="25"/>
        <v>0</v>
      </c>
      <c r="X175" s="9">
        <f t="shared" si="26"/>
        <v>0</v>
      </c>
    </row>
    <row r="176" spans="1:25">
      <c r="A176" t="s">
        <v>7</v>
      </c>
      <c r="B176" s="2" t="s">
        <v>1</v>
      </c>
      <c r="C176" s="2">
        <v>7</v>
      </c>
      <c r="D176" s="2">
        <v>22</v>
      </c>
      <c r="E176" s="37">
        <v>43303</v>
      </c>
      <c r="F176" s="1">
        <v>379</v>
      </c>
      <c r="G176" s="19">
        <v>3.31</v>
      </c>
      <c r="H176">
        <v>0</v>
      </c>
      <c r="I176" s="3">
        <f t="shared" si="18"/>
        <v>5.8796296296296296E-3</v>
      </c>
      <c r="J176" s="14">
        <f t="shared" si="19"/>
        <v>7.0919999999999996</v>
      </c>
      <c r="K176">
        <v>28</v>
      </c>
      <c r="L176">
        <v>0</v>
      </c>
      <c r="M176">
        <v>0</v>
      </c>
      <c r="N176">
        <v>0.68</v>
      </c>
      <c r="O176">
        <v>0</v>
      </c>
      <c r="P176" s="3">
        <f t="shared" si="20"/>
        <v>1.2256944444444444E-2</v>
      </c>
      <c r="Q176" s="14">
        <f t="shared" si="21"/>
        <v>3.4</v>
      </c>
      <c r="R176">
        <v>12</v>
      </c>
      <c r="S176">
        <v>0</v>
      </c>
      <c r="T176" s="2">
        <f t="shared" si="22"/>
        <v>379</v>
      </c>
      <c r="U176" s="20">
        <f t="shared" si="23"/>
        <v>3.99</v>
      </c>
      <c r="V176" s="2">
        <f t="shared" si="24"/>
        <v>40</v>
      </c>
      <c r="W176" s="2">
        <f t="shared" si="25"/>
        <v>0</v>
      </c>
      <c r="X176" s="9">
        <f t="shared" si="26"/>
        <v>2.7777777777777776E-2</v>
      </c>
      <c r="Y176" s="52">
        <v>0.76388888888888884</v>
      </c>
    </row>
    <row r="177" spans="1:25">
      <c r="B177" s="2" t="s">
        <v>0</v>
      </c>
      <c r="C177" s="2">
        <v>7</v>
      </c>
      <c r="D177" s="2">
        <v>23</v>
      </c>
      <c r="E177" s="37">
        <v>43304</v>
      </c>
      <c r="F177" s="1">
        <v>0</v>
      </c>
      <c r="G177" s="1">
        <v>0</v>
      </c>
      <c r="H177">
        <v>0</v>
      </c>
      <c r="I177" s="3" t="str">
        <f t="shared" si="18"/>
        <v/>
      </c>
      <c r="J177" s="14" t="str">
        <f t="shared" si="19"/>
        <v/>
      </c>
      <c r="K177">
        <v>0</v>
      </c>
      <c r="L177">
        <v>0</v>
      </c>
      <c r="M177">
        <v>0</v>
      </c>
      <c r="N177">
        <v>0</v>
      </c>
      <c r="O177">
        <v>0</v>
      </c>
      <c r="P177" s="3" t="str">
        <f t="shared" si="20"/>
        <v/>
      </c>
      <c r="Q177" s="14" t="str">
        <f t="shared" si="21"/>
        <v/>
      </c>
      <c r="R177">
        <v>0</v>
      </c>
      <c r="S177">
        <v>0</v>
      </c>
      <c r="T177" s="2">
        <f t="shared" si="22"/>
        <v>0</v>
      </c>
      <c r="U177" s="20">
        <f t="shared" si="23"/>
        <v>0</v>
      </c>
      <c r="V177" s="2">
        <f t="shared" si="24"/>
        <v>0</v>
      </c>
      <c r="W177" s="2">
        <f t="shared" si="25"/>
        <v>0</v>
      </c>
      <c r="X177" s="9">
        <f t="shared" si="26"/>
        <v>0</v>
      </c>
    </row>
    <row r="178" spans="1:25">
      <c r="A178" t="s">
        <v>7</v>
      </c>
      <c r="B178" s="2" t="s">
        <v>6</v>
      </c>
      <c r="C178" s="2">
        <v>7</v>
      </c>
      <c r="D178" s="2">
        <v>24</v>
      </c>
      <c r="E178" s="37">
        <v>43305</v>
      </c>
      <c r="F178" s="1">
        <v>641</v>
      </c>
      <c r="G178" s="19">
        <v>6.23</v>
      </c>
      <c r="H178">
        <v>0</v>
      </c>
      <c r="I178" s="3">
        <f t="shared" si="18"/>
        <v>6.1342592592592594E-3</v>
      </c>
      <c r="J178" s="14">
        <f t="shared" si="19"/>
        <v>6.7960000000000003</v>
      </c>
      <c r="K178">
        <v>55</v>
      </c>
      <c r="L178">
        <v>0</v>
      </c>
      <c r="M178">
        <v>0</v>
      </c>
      <c r="N178">
        <v>0.28000000000000003</v>
      </c>
      <c r="O178">
        <v>0</v>
      </c>
      <c r="P178" s="3">
        <f t="shared" si="20"/>
        <v>1.2407407407407409E-2</v>
      </c>
      <c r="Q178" s="14">
        <f t="shared" si="21"/>
        <v>3.36</v>
      </c>
      <c r="R178">
        <v>5</v>
      </c>
      <c r="S178">
        <v>0</v>
      </c>
      <c r="T178" s="2">
        <f t="shared" si="22"/>
        <v>641</v>
      </c>
      <c r="U178" s="20">
        <f t="shared" si="23"/>
        <v>6.5100000000000007</v>
      </c>
      <c r="V178" s="2">
        <f t="shared" si="24"/>
        <v>60</v>
      </c>
      <c r="W178" s="2">
        <f t="shared" si="25"/>
        <v>0</v>
      </c>
      <c r="X178" s="9">
        <f t="shared" si="26"/>
        <v>4.1666666666666664E-2</v>
      </c>
      <c r="Y178" s="52">
        <v>0.75347222222222221</v>
      </c>
    </row>
    <row r="179" spans="1:25">
      <c r="B179" s="2" t="s">
        <v>5</v>
      </c>
      <c r="C179" s="2">
        <v>7</v>
      </c>
      <c r="D179" s="2">
        <v>25</v>
      </c>
      <c r="E179" s="37">
        <v>43306</v>
      </c>
      <c r="F179" s="1">
        <v>0</v>
      </c>
      <c r="G179" s="1">
        <v>0</v>
      </c>
      <c r="H179">
        <v>0</v>
      </c>
      <c r="I179" s="3" t="str">
        <f t="shared" si="18"/>
        <v/>
      </c>
      <c r="J179" s="14" t="str">
        <f t="shared" si="19"/>
        <v/>
      </c>
      <c r="K179">
        <v>0</v>
      </c>
      <c r="L179">
        <v>0</v>
      </c>
      <c r="M179">
        <v>0</v>
      </c>
      <c r="N179">
        <v>0</v>
      </c>
      <c r="O179">
        <v>0</v>
      </c>
      <c r="P179" s="3" t="str">
        <f t="shared" si="20"/>
        <v/>
      </c>
      <c r="Q179" s="14" t="str">
        <f t="shared" si="21"/>
        <v/>
      </c>
      <c r="R179">
        <v>0</v>
      </c>
      <c r="S179">
        <v>0</v>
      </c>
      <c r="T179" s="2">
        <f t="shared" si="22"/>
        <v>0</v>
      </c>
      <c r="U179" s="20">
        <f t="shared" si="23"/>
        <v>0</v>
      </c>
      <c r="V179" s="2">
        <f t="shared" si="24"/>
        <v>0</v>
      </c>
      <c r="W179" s="2">
        <f t="shared" si="25"/>
        <v>0</v>
      </c>
      <c r="X179" s="9">
        <f t="shared" si="26"/>
        <v>0</v>
      </c>
    </row>
    <row r="180" spans="1:25">
      <c r="A180" t="s">
        <v>7</v>
      </c>
      <c r="B180" s="2" t="s">
        <v>4</v>
      </c>
      <c r="C180" s="2">
        <v>7</v>
      </c>
      <c r="D180" s="2">
        <v>26</v>
      </c>
      <c r="E180" s="37">
        <v>43307</v>
      </c>
      <c r="F180" s="1">
        <v>428</v>
      </c>
      <c r="G180" s="19">
        <v>4.1100000000000003</v>
      </c>
      <c r="H180">
        <v>0</v>
      </c>
      <c r="I180" s="3">
        <f t="shared" si="18"/>
        <v>6.0879629629629643E-3</v>
      </c>
      <c r="J180" s="14">
        <f t="shared" si="19"/>
        <v>6.85</v>
      </c>
      <c r="K180">
        <v>36</v>
      </c>
      <c r="L180">
        <v>0</v>
      </c>
      <c r="M180">
        <v>0</v>
      </c>
      <c r="N180">
        <v>0.24</v>
      </c>
      <c r="O180">
        <v>0</v>
      </c>
      <c r="P180" s="3">
        <f t="shared" si="20"/>
        <v>1.3506944444444445E-2</v>
      </c>
      <c r="Q180" s="14">
        <f t="shared" si="21"/>
        <v>3.085</v>
      </c>
      <c r="R180">
        <v>4</v>
      </c>
      <c r="S180">
        <v>40</v>
      </c>
      <c r="T180" s="2">
        <f t="shared" si="22"/>
        <v>428</v>
      </c>
      <c r="U180" s="20">
        <f t="shared" si="23"/>
        <v>4.3500000000000005</v>
      </c>
      <c r="V180" s="2">
        <f t="shared" si="24"/>
        <v>40</v>
      </c>
      <c r="W180" s="2">
        <f t="shared" si="25"/>
        <v>40</v>
      </c>
      <c r="X180" s="9">
        <f t="shared" si="26"/>
        <v>2.8240740740740736E-2</v>
      </c>
      <c r="Y180" s="52">
        <v>0.44791666666666669</v>
      </c>
    </row>
    <row r="181" spans="1:25">
      <c r="A181" t="s">
        <v>7</v>
      </c>
      <c r="B181" s="2" t="s">
        <v>3</v>
      </c>
      <c r="C181" s="2">
        <v>7</v>
      </c>
      <c r="D181" s="2">
        <v>27</v>
      </c>
      <c r="E181" s="37">
        <v>43308</v>
      </c>
      <c r="F181" s="1">
        <v>429</v>
      </c>
      <c r="G181" s="19">
        <v>4.1100000000000003</v>
      </c>
      <c r="H181">
        <v>0</v>
      </c>
      <c r="I181" s="3">
        <f t="shared" si="18"/>
        <v>5.9143518518518521E-3</v>
      </c>
      <c r="J181" s="14">
        <f t="shared" si="19"/>
        <v>7.0449999999999999</v>
      </c>
      <c r="K181">
        <v>35</v>
      </c>
      <c r="L181">
        <v>0</v>
      </c>
      <c r="M181">
        <v>0</v>
      </c>
      <c r="N181">
        <v>0.25</v>
      </c>
      <c r="O181">
        <v>0</v>
      </c>
      <c r="P181" s="3">
        <f t="shared" si="20"/>
        <v>1.2962962962962963E-2</v>
      </c>
      <c r="Q181" s="14">
        <f t="shared" si="21"/>
        <v>3.214</v>
      </c>
      <c r="R181">
        <v>4</v>
      </c>
      <c r="S181">
        <v>40</v>
      </c>
      <c r="T181" s="2">
        <f t="shared" si="22"/>
        <v>429</v>
      </c>
      <c r="U181" s="20">
        <f t="shared" si="23"/>
        <v>4.3600000000000003</v>
      </c>
      <c r="V181" s="2">
        <f t="shared" si="24"/>
        <v>39</v>
      </c>
      <c r="W181" s="2">
        <f t="shared" si="25"/>
        <v>40</v>
      </c>
      <c r="X181" s="9">
        <f t="shared" si="26"/>
        <v>2.7546296296296294E-2</v>
      </c>
      <c r="Y181" s="52">
        <v>0.44097222222222227</v>
      </c>
    </row>
    <row r="182" spans="1:25">
      <c r="B182" s="2" t="s">
        <v>2</v>
      </c>
      <c r="C182" s="2">
        <v>7</v>
      </c>
      <c r="D182" s="2">
        <v>28</v>
      </c>
      <c r="E182" s="37">
        <v>43309</v>
      </c>
      <c r="F182" s="1">
        <v>0</v>
      </c>
      <c r="G182" s="1">
        <v>0</v>
      </c>
      <c r="H182">
        <v>0</v>
      </c>
      <c r="I182" s="3" t="str">
        <f t="shared" si="18"/>
        <v/>
      </c>
      <c r="J182" s="14" t="str">
        <f t="shared" si="19"/>
        <v/>
      </c>
      <c r="K182">
        <v>0</v>
      </c>
      <c r="L182">
        <v>0</v>
      </c>
      <c r="M182">
        <v>0</v>
      </c>
      <c r="N182">
        <v>0</v>
      </c>
      <c r="O182">
        <v>0</v>
      </c>
      <c r="P182" s="3" t="str">
        <f t="shared" si="20"/>
        <v/>
      </c>
      <c r="Q182" s="14" t="str">
        <f t="shared" si="21"/>
        <v/>
      </c>
      <c r="R182">
        <v>0</v>
      </c>
      <c r="S182">
        <v>0</v>
      </c>
      <c r="T182" s="2">
        <f t="shared" si="22"/>
        <v>0</v>
      </c>
      <c r="U182" s="20">
        <f t="shared" si="23"/>
        <v>0</v>
      </c>
      <c r="V182" s="2">
        <f t="shared" si="24"/>
        <v>0</v>
      </c>
      <c r="W182" s="2">
        <f t="shared" si="25"/>
        <v>0</v>
      </c>
      <c r="X182" s="9">
        <f t="shared" si="26"/>
        <v>0</v>
      </c>
    </row>
    <row r="183" spans="1:25">
      <c r="A183" t="s">
        <v>7</v>
      </c>
      <c r="B183" s="2" t="s">
        <v>1</v>
      </c>
      <c r="C183" s="2">
        <v>7</v>
      </c>
      <c r="D183" s="2">
        <v>29</v>
      </c>
      <c r="E183" s="37">
        <v>43310</v>
      </c>
      <c r="F183" s="1">
        <v>529</v>
      </c>
      <c r="G183" s="19">
        <v>5.18</v>
      </c>
      <c r="H183">
        <v>0</v>
      </c>
      <c r="I183" s="3">
        <f t="shared" si="18"/>
        <v>6.168981481481481E-3</v>
      </c>
      <c r="J183" s="14">
        <f t="shared" si="19"/>
        <v>6.7560000000000002</v>
      </c>
      <c r="K183">
        <v>46</v>
      </c>
      <c r="L183">
        <v>0</v>
      </c>
      <c r="M183">
        <v>0</v>
      </c>
      <c r="N183">
        <v>0.18</v>
      </c>
      <c r="O183">
        <v>0</v>
      </c>
      <c r="P183" s="3">
        <f t="shared" si="20"/>
        <v>1.2546296296296297E-2</v>
      </c>
      <c r="Q183" s="14">
        <f t="shared" si="21"/>
        <v>3.323</v>
      </c>
      <c r="R183">
        <v>3</v>
      </c>
      <c r="S183">
        <v>15</v>
      </c>
      <c r="T183" s="2">
        <f t="shared" si="22"/>
        <v>529</v>
      </c>
      <c r="U183" s="20">
        <f t="shared" si="23"/>
        <v>5.3599999999999994</v>
      </c>
      <c r="V183" s="2">
        <f t="shared" si="24"/>
        <v>49</v>
      </c>
      <c r="W183" s="2">
        <f t="shared" si="25"/>
        <v>15</v>
      </c>
      <c r="X183" s="9">
        <f t="shared" si="26"/>
        <v>3.4201388888888885E-2</v>
      </c>
      <c r="Y183" s="52">
        <v>0.75</v>
      </c>
    </row>
    <row r="184" spans="1:25">
      <c r="B184" s="2" t="s">
        <v>0</v>
      </c>
      <c r="C184" s="2">
        <v>7</v>
      </c>
      <c r="D184" s="2">
        <v>30</v>
      </c>
      <c r="E184" s="37">
        <v>43311</v>
      </c>
      <c r="F184" s="1">
        <v>0</v>
      </c>
      <c r="G184" s="1">
        <v>0</v>
      </c>
      <c r="H184">
        <v>0</v>
      </c>
      <c r="I184" s="3" t="str">
        <f t="shared" si="18"/>
        <v/>
      </c>
      <c r="J184" s="14" t="str">
        <f t="shared" si="19"/>
        <v/>
      </c>
      <c r="K184">
        <v>0</v>
      </c>
      <c r="L184">
        <v>0</v>
      </c>
      <c r="M184">
        <v>0</v>
      </c>
      <c r="N184">
        <v>0</v>
      </c>
      <c r="O184">
        <v>0</v>
      </c>
      <c r="P184" s="3" t="str">
        <f t="shared" si="20"/>
        <v/>
      </c>
      <c r="Q184" s="14" t="str">
        <f t="shared" si="21"/>
        <v/>
      </c>
      <c r="R184">
        <v>0</v>
      </c>
      <c r="S184">
        <v>0</v>
      </c>
      <c r="T184" s="2">
        <f t="shared" si="22"/>
        <v>0</v>
      </c>
      <c r="U184" s="20">
        <f t="shared" si="23"/>
        <v>0</v>
      </c>
      <c r="V184" s="2">
        <f t="shared" si="24"/>
        <v>0</v>
      </c>
      <c r="W184" s="2">
        <f t="shared" si="25"/>
        <v>0</v>
      </c>
      <c r="X184" s="9">
        <f t="shared" si="26"/>
        <v>0</v>
      </c>
    </row>
    <row r="185" spans="1:25">
      <c r="B185" s="2" t="s">
        <v>6</v>
      </c>
      <c r="C185" s="2">
        <v>7</v>
      </c>
      <c r="D185" s="2">
        <v>31</v>
      </c>
      <c r="E185" s="37">
        <v>43312</v>
      </c>
      <c r="F185" s="1">
        <v>0</v>
      </c>
      <c r="G185" s="1">
        <v>0</v>
      </c>
      <c r="H185">
        <v>0</v>
      </c>
      <c r="I185" s="3" t="str">
        <f t="shared" si="18"/>
        <v/>
      </c>
      <c r="J185" s="14" t="str">
        <f t="shared" si="19"/>
        <v/>
      </c>
      <c r="K185">
        <v>0</v>
      </c>
      <c r="L185">
        <v>0</v>
      </c>
      <c r="M185">
        <v>0</v>
      </c>
      <c r="N185">
        <v>0</v>
      </c>
      <c r="O185">
        <v>0</v>
      </c>
      <c r="P185" s="3" t="str">
        <f t="shared" si="20"/>
        <v/>
      </c>
      <c r="Q185" s="14" t="str">
        <f t="shared" si="21"/>
        <v/>
      </c>
      <c r="R185">
        <v>0</v>
      </c>
      <c r="S185">
        <v>0</v>
      </c>
      <c r="T185" s="2">
        <f t="shared" si="22"/>
        <v>0</v>
      </c>
      <c r="U185" s="20">
        <f t="shared" si="23"/>
        <v>0</v>
      </c>
      <c r="V185" s="2">
        <f t="shared" si="24"/>
        <v>0</v>
      </c>
      <c r="W185" s="2">
        <f t="shared" si="25"/>
        <v>0</v>
      </c>
      <c r="X185" s="9">
        <f t="shared" si="26"/>
        <v>0</v>
      </c>
    </row>
    <row r="186" spans="1:25">
      <c r="B186" s="2" t="s">
        <v>5</v>
      </c>
      <c r="C186" s="2">
        <v>8</v>
      </c>
      <c r="D186" s="2">
        <v>1</v>
      </c>
      <c r="E186" s="37">
        <v>43313</v>
      </c>
      <c r="F186" s="1">
        <v>0</v>
      </c>
      <c r="G186" s="1">
        <v>0</v>
      </c>
      <c r="H186">
        <v>0</v>
      </c>
      <c r="I186" s="3" t="str">
        <f t="shared" si="18"/>
        <v/>
      </c>
      <c r="J186" s="14" t="str">
        <f t="shared" si="19"/>
        <v/>
      </c>
      <c r="K186">
        <v>0</v>
      </c>
      <c r="L186">
        <v>0</v>
      </c>
      <c r="M186">
        <v>0</v>
      </c>
      <c r="N186">
        <v>0</v>
      </c>
      <c r="O186">
        <v>0</v>
      </c>
      <c r="P186" s="3" t="str">
        <f t="shared" si="20"/>
        <v/>
      </c>
      <c r="Q186" s="14" t="str">
        <f t="shared" si="21"/>
        <v/>
      </c>
      <c r="R186">
        <v>0</v>
      </c>
      <c r="S186">
        <v>0</v>
      </c>
      <c r="T186" s="2">
        <f t="shared" si="22"/>
        <v>0</v>
      </c>
      <c r="U186" s="20">
        <f t="shared" si="23"/>
        <v>0</v>
      </c>
      <c r="V186" s="2">
        <f t="shared" si="24"/>
        <v>0</v>
      </c>
      <c r="W186" s="2">
        <f t="shared" si="25"/>
        <v>0</v>
      </c>
      <c r="X186" s="9">
        <f t="shared" si="26"/>
        <v>0</v>
      </c>
    </row>
    <row r="187" spans="1:25">
      <c r="A187" t="s">
        <v>7</v>
      </c>
      <c r="B187" s="2" t="s">
        <v>4</v>
      </c>
      <c r="C187" s="2">
        <v>8</v>
      </c>
      <c r="D187" s="2">
        <v>2</v>
      </c>
      <c r="E187" s="37">
        <v>43314</v>
      </c>
      <c r="F187" s="1">
        <v>431</v>
      </c>
      <c r="G187" s="19">
        <v>4.1100000000000003</v>
      </c>
      <c r="H187">
        <v>0</v>
      </c>
      <c r="I187" s="3">
        <f t="shared" si="18"/>
        <v>5.9143518518518521E-3</v>
      </c>
      <c r="J187" s="14">
        <f t="shared" si="19"/>
        <v>7.0449999999999999</v>
      </c>
      <c r="K187">
        <v>35</v>
      </c>
      <c r="L187">
        <v>0</v>
      </c>
      <c r="M187">
        <v>0</v>
      </c>
      <c r="N187">
        <v>0.27</v>
      </c>
      <c r="O187">
        <v>0</v>
      </c>
      <c r="P187" s="3">
        <f t="shared" si="20"/>
        <v>1.1574074074074075E-2</v>
      </c>
      <c r="Q187" s="14">
        <f t="shared" si="21"/>
        <v>3.6</v>
      </c>
      <c r="R187">
        <v>4</v>
      </c>
      <c r="S187">
        <v>30</v>
      </c>
      <c r="T187" s="2">
        <f t="shared" si="22"/>
        <v>431</v>
      </c>
      <c r="U187" s="20">
        <f t="shared" si="23"/>
        <v>4.3800000000000008</v>
      </c>
      <c r="V187" s="2">
        <f t="shared" si="24"/>
        <v>39</v>
      </c>
      <c r="W187" s="2">
        <f t="shared" si="25"/>
        <v>30</v>
      </c>
      <c r="X187" s="9">
        <f t="shared" si="26"/>
        <v>2.7430555555555555E-2</v>
      </c>
      <c r="Y187" s="52">
        <v>0.71180555555555547</v>
      </c>
    </row>
    <row r="188" spans="1:25">
      <c r="B188" s="2" t="s">
        <v>3</v>
      </c>
      <c r="C188" s="2">
        <v>8</v>
      </c>
      <c r="D188" s="2">
        <v>3</v>
      </c>
      <c r="E188" s="37">
        <v>43315</v>
      </c>
      <c r="F188" s="1">
        <v>0</v>
      </c>
      <c r="G188" s="1">
        <v>0</v>
      </c>
      <c r="H188">
        <v>0</v>
      </c>
      <c r="I188" s="3" t="str">
        <f t="shared" si="18"/>
        <v/>
      </c>
      <c r="J188" s="14" t="str">
        <f t="shared" si="19"/>
        <v/>
      </c>
      <c r="K188">
        <v>0</v>
      </c>
      <c r="L188">
        <v>0</v>
      </c>
      <c r="M188">
        <v>0</v>
      </c>
      <c r="N188">
        <v>0</v>
      </c>
      <c r="O188">
        <v>0</v>
      </c>
      <c r="P188" s="3" t="str">
        <f t="shared" si="20"/>
        <v/>
      </c>
      <c r="Q188" s="14" t="str">
        <f t="shared" si="21"/>
        <v/>
      </c>
      <c r="R188">
        <v>0</v>
      </c>
      <c r="S188">
        <v>0</v>
      </c>
      <c r="T188" s="2">
        <f t="shared" si="22"/>
        <v>0</v>
      </c>
      <c r="U188" s="20">
        <f t="shared" si="23"/>
        <v>0</v>
      </c>
      <c r="V188" s="2">
        <f t="shared" si="24"/>
        <v>0</v>
      </c>
      <c r="W188" s="2">
        <f t="shared" si="25"/>
        <v>0</v>
      </c>
      <c r="X188" s="9">
        <f t="shared" si="26"/>
        <v>0</v>
      </c>
    </row>
    <row r="189" spans="1:25">
      <c r="A189" t="s">
        <v>7</v>
      </c>
      <c r="B189" s="2" t="s">
        <v>2</v>
      </c>
      <c r="C189" s="2">
        <v>8</v>
      </c>
      <c r="D189" s="2">
        <v>4</v>
      </c>
      <c r="E189" s="37">
        <v>43316</v>
      </c>
      <c r="F189" s="1">
        <v>529</v>
      </c>
      <c r="G189" s="34">
        <v>5.13</v>
      </c>
      <c r="H189" s="1">
        <v>0</v>
      </c>
      <c r="I189" s="3">
        <f t="shared" si="18"/>
        <v>6.238425925925925E-3</v>
      </c>
      <c r="J189" s="14">
        <f t="shared" si="19"/>
        <v>6.6909999999999998</v>
      </c>
      <c r="K189" s="1">
        <v>46</v>
      </c>
      <c r="L189" s="1">
        <v>0</v>
      </c>
      <c r="M189">
        <v>0</v>
      </c>
      <c r="N189">
        <v>0.26</v>
      </c>
      <c r="O189">
        <v>0</v>
      </c>
      <c r="P189" s="3">
        <f t="shared" si="20"/>
        <v>1.3356481481481483E-2</v>
      </c>
      <c r="Q189" s="14">
        <f t="shared" si="21"/>
        <v>3.12</v>
      </c>
      <c r="R189">
        <v>5</v>
      </c>
      <c r="S189">
        <v>0</v>
      </c>
      <c r="T189" s="2">
        <f t="shared" si="22"/>
        <v>529</v>
      </c>
      <c r="U189" s="20">
        <f t="shared" si="23"/>
        <v>5.39</v>
      </c>
      <c r="V189" s="2">
        <f t="shared" si="24"/>
        <v>51</v>
      </c>
      <c r="W189" s="2">
        <f t="shared" si="25"/>
        <v>0</v>
      </c>
      <c r="X189" s="9">
        <f t="shared" si="26"/>
        <v>3.5416666666666666E-2</v>
      </c>
      <c r="Y189" s="52">
        <v>0.77430555555555547</v>
      </c>
    </row>
    <row r="190" spans="1:25">
      <c r="B190" s="2" t="s">
        <v>1</v>
      </c>
      <c r="C190" s="2">
        <v>8</v>
      </c>
      <c r="D190" s="2">
        <v>5</v>
      </c>
      <c r="E190" s="37">
        <v>43317</v>
      </c>
      <c r="F190" s="1">
        <v>0</v>
      </c>
      <c r="G190" s="1">
        <v>0</v>
      </c>
      <c r="H190" s="1">
        <v>0</v>
      </c>
      <c r="I190" s="3" t="str">
        <f t="shared" si="18"/>
        <v/>
      </c>
      <c r="J190" s="14" t="str">
        <f t="shared" si="19"/>
        <v/>
      </c>
      <c r="K190" s="1">
        <v>0</v>
      </c>
      <c r="L190" s="1">
        <v>0</v>
      </c>
      <c r="M190">
        <v>0</v>
      </c>
      <c r="N190">
        <v>0</v>
      </c>
      <c r="O190">
        <v>0</v>
      </c>
      <c r="P190" s="3" t="str">
        <f t="shared" si="20"/>
        <v/>
      </c>
      <c r="Q190" s="14" t="str">
        <f t="shared" si="21"/>
        <v/>
      </c>
      <c r="R190">
        <v>0</v>
      </c>
      <c r="S190">
        <v>0</v>
      </c>
      <c r="T190" s="2">
        <f t="shared" si="22"/>
        <v>0</v>
      </c>
      <c r="U190" s="20">
        <f t="shared" si="23"/>
        <v>0</v>
      </c>
      <c r="V190" s="2">
        <f t="shared" si="24"/>
        <v>0</v>
      </c>
      <c r="W190" s="2">
        <f t="shared" si="25"/>
        <v>0</v>
      </c>
      <c r="X190" s="9">
        <f t="shared" si="26"/>
        <v>0</v>
      </c>
    </row>
    <row r="191" spans="1:25">
      <c r="A191" t="s">
        <v>7</v>
      </c>
      <c r="B191" s="2" t="s">
        <v>0</v>
      </c>
      <c r="C191" s="2">
        <v>8</v>
      </c>
      <c r="D191" s="2">
        <v>6</v>
      </c>
      <c r="E191" s="37">
        <v>43318</v>
      </c>
      <c r="F191" s="1">
        <v>57</v>
      </c>
      <c r="G191" s="34">
        <v>0.53</v>
      </c>
      <c r="H191" s="1">
        <v>0</v>
      </c>
      <c r="I191" s="3">
        <f t="shared" si="18"/>
        <v>5.9027777777777776E-3</v>
      </c>
      <c r="J191" s="14">
        <f t="shared" si="19"/>
        <v>7.0659999999999998</v>
      </c>
      <c r="K191" s="1">
        <v>4</v>
      </c>
      <c r="L191" s="1">
        <v>30</v>
      </c>
      <c r="M191">
        <v>0</v>
      </c>
      <c r="N191">
        <v>0.04</v>
      </c>
      <c r="O191">
        <v>0</v>
      </c>
      <c r="P191" s="3">
        <f t="shared" si="20"/>
        <v>8.6805555555555559E-3</v>
      </c>
      <c r="Q191" s="14">
        <f t="shared" si="21"/>
        <v>4.8</v>
      </c>
      <c r="R191">
        <v>0</v>
      </c>
      <c r="S191">
        <v>30</v>
      </c>
      <c r="T191" s="2">
        <f t="shared" si="22"/>
        <v>57</v>
      </c>
      <c r="U191" s="20">
        <f t="shared" si="23"/>
        <v>0.57000000000000006</v>
      </c>
      <c r="V191" s="2">
        <f t="shared" si="24"/>
        <v>5</v>
      </c>
      <c r="W191" s="2">
        <f t="shared" si="25"/>
        <v>0</v>
      </c>
      <c r="X191" s="9">
        <f t="shared" si="26"/>
        <v>3.472222222222222E-3</v>
      </c>
      <c r="Y191" s="52">
        <v>0.45833333333333331</v>
      </c>
    </row>
    <row r="192" spans="1:25">
      <c r="B192" s="2" t="s">
        <v>6</v>
      </c>
      <c r="C192" s="2">
        <v>8</v>
      </c>
      <c r="D192" s="2">
        <v>7</v>
      </c>
      <c r="E192" s="37">
        <v>43319</v>
      </c>
      <c r="F192" s="1">
        <v>0</v>
      </c>
      <c r="G192" s="1">
        <v>0</v>
      </c>
      <c r="H192" s="1">
        <v>0</v>
      </c>
      <c r="I192" s="3" t="str">
        <f t="shared" si="18"/>
        <v/>
      </c>
      <c r="J192" s="14" t="str">
        <f t="shared" si="19"/>
        <v/>
      </c>
      <c r="K192" s="6">
        <v>0</v>
      </c>
      <c r="L192" s="6">
        <v>0</v>
      </c>
      <c r="M192">
        <v>0</v>
      </c>
      <c r="N192">
        <v>0</v>
      </c>
      <c r="O192">
        <v>0</v>
      </c>
      <c r="P192" s="3" t="str">
        <f t="shared" si="20"/>
        <v/>
      </c>
      <c r="Q192" s="14" t="str">
        <f t="shared" si="21"/>
        <v/>
      </c>
      <c r="R192">
        <v>0</v>
      </c>
      <c r="S192">
        <v>0</v>
      </c>
      <c r="T192" s="2">
        <f t="shared" si="22"/>
        <v>0</v>
      </c>
      <c r="U192" s="20">
        <f t="shared" si="23"/>
        <v>0</v>
      </c>
      <c r="V192" s="2">
        <f t="shared" si="24"/>
        <v>0</v>
      </c>
      <c r="W192" s="2">
        <f t="shared" si="25"/>
        <v>0</v>
      </c>
      <c r="X192" s="9">
        <f t="shared" si="26"/>
        <v>0</v>
      </c>
    </row>
    <row r="193" spans="1:25">
      <c r="A193" t="s">
        <v>7</v>
      </c>
      <c r="B193" s="2" t="s">
        <v>5</v>
      </c>
      <c r="C193" s="2">
        <v>8</v>
      </c>
      <c r="D193" s="2">
        <v>8</v>
      </c>
      <c r="E193" s="37">
        <v>43320</v>
      </c>
      <c r="F193" s="1">
        <v>431</v>
      </c>
      <c r="G193" s="34">
        <v>4.18</v>
      </c>
      <c r="H193" s="1">
        <v>0</v>
      </c>
      <c r="I193" s="3">
        <f t="shared" si="18"/>
        <v>6.3194444444444444E-3</v>
      </c>
      <c r="J193" s="14">
        <f t="shared" si="19"/>
        <v>6.6</v>
      </c>
      <c r="K193" s="6">
        <v>38</v>
      </c>
      <c r="L193" s="6">
        <v>0</v>
      </c>
      <c r="M193">
        <v>0</v>
      </c>
      <c r="N193">
        <v>0.21</v>
      </c>
      <c r="O193">
        <v>0</v>
      </c>
      <c r="P193" s="3">
        <f t="shared" si="20"/>
        <v>1.3229166666666667E-2</v>
      </c>
      <c r="Q193" s="14">
        <f t="shared" si="21"/>
        <v>3.15</v>
      </c>
      <c r="R193">
        <v>4</v>
      </c>
      <c r="S193">
        <v>0</v>
      </c>
      <c r="T193" s="2">
        <f t="shared" si="22"/>
        <v>431</v>
      </c>
      <c r="U193" s="20">
        <f t="shared" si="23"/>
        <v>4.3899999999999997</v>
      </c>
      <c r="V193" s="2">
        <f t="shared" si="24"/>
        <v>42</v>
      </c>
      <c r="W193" s="2">
        <f t="shared" si="25"/>
        <v>0</v>
      </c>
      <c r="X193" s="9">
        <f t="shared" si="26"/>
        <v>2.9166666666666664E-2</v>
      </c>
      <c r="Y193" s="52">
        <v>0.43055555555555558</v>
      </c>
    </row>
    <row r="194" spans="1:25">
      <c r="B194" s="2" t="s">
        <v>4</v>
      </c>
      <c r="C194" s="2">
        <v>8</v>
      </c>
      <c r="D194" s="2">
        <v>9</v>
      </c>
      <c r="E194" s="37">
        <v>43321</v>
      </c>
      <c r="F194" s="1">
        <v>0</v>
      </c>
      <c r="G194" s="1">
        <v>0</v>
      </c>
      <c r="H194" s="1">
        <v>0</v>
      </c>
      <c r="I194" s="3" t="str">
        <f t="shared" si="18"/>
        <v/>
      </c>
      <c r="J194" s="14" t="str">
        <f t="shared" si="19"/>
        <v/>
      </c>
      <c r="K194" s="6">
        <v>0</v>
      </c>
      <c r="L194" s="6">
        <v>0</v>
      </c>
      <c r="M194">
        <v>0</v>
      </c>
      <c r="N194">
        <v>0</v>
      </c>
      <c r="O194">
        <v>0</v>
      </c>
      <c r="P194" s="3" t="str">
        <f t="shared" si="20"/>
        <v/>
      </c>
      <c r="Q194" s="14" t="str">
        <f t="shared" si="21"/>
        <v/>
      </c>
      <c r="R194">
        <v>0</v>
      </c>
      <c r="S194">
        <v>0</v>
      </c>
      <c r="T194" s="2">
        <f t="shared" si="22"/>
        <v>0</v>
      </c>
      <c r="U194" s="20">
        <f t="shared" si="23"/>
        <v>0</v>
      </c>
      <c r="V194" s="2">
        <f t="shared" si="24"/>
        <v>0</v>
      </c>
      <c r="W194" s="2">
        <f t="shared" si="25"/>
        <v>0</v>
      </c>
      <c r="X194" s="9">
        <f t="shared" si="26"/>
        <v>0</v>
      </c>
    </row>
    <row r="195" spans="1:25">
      <c r="A195" t="s">
        <v>7</v>
      </c>
      <c r="B195" s="2" t="s">
        <v>3</v>
      </c>
      <c r="C195" s="2">
        <v>8</v>
      </c>
      <c r="D195" s="2">
        <v>10</v>
      </c>
      <c r="E195" s="37">
        <v>43322</v>
      </c>
      <c r="F195" s="1">
        <v>446</v>
      </c>
      <c r="G195" s="34">
        <v>4.34</v>
      </c>
      <c r="H195" s="1">
        <v>0</v>
      </c>
      <c r="I195" s="3">
        <f t="shared" si="18"/>
        <v>6.4004629629629628E-3</v>
      </c>
      <c r="J195" s="14">
        <f t="shared" si="19"/>
        <v>6.51</v>
      </c>
      <c r="K195">
        <v>40</v>
      </c>
      <c r="L195">
        <v>0</v>
      </c>
      <c r="M195">
        <v>0</v>
      </c>
      <c r="N195">
        <v>0.21</v>
      </c>
      <c r="O195">
        <v>0</v>
      </c>
      <c r="P195" s="3">
        <f t="shared" si="20"/>
        <v>1.3229166666666667E-2</v>
      </c>
      <c r="Q195" s="14">
        <f t="shared" si="21"/>
        <v>3.15</v>
      </c>
      <c r="R195">
        <v>4</v>
      </c>
      <c r="S195">
        <v>0</v>
      </c>
      <c r="T195" s="2">
        <f t="shared" si="22"/>
        <v>446</v>
      </c>
      <c r="U195" s="20">
        <f t="shared" si="23"/>
        <v>4.55</v>
      </c>
      <c r="V195" s="2">
        <f t="shared" si="24"/>
        <v>44</v>
      </c>
      <c r="W195" s="2">
        <f t="shared" si="25"/>
        <v>0</v>
      </c>
      <c r="X195" s="9">
        <f t="shared" si="26"/>
        <v>3.0555555555555555E-2</v>
      </c>
      <c r="Y195" s="52">
        <v>0.4375</v>
      </c>
    </row>
    <row r="196" spans="1:25">
      <c r="B196" s="2" t="s">
        <v>2</v>
      </c>
      <c r="C196" s="2">
        <v>8</v>
      </c>
      <c r="D196" s="2">
        <v>11</v>
      </c>
      <c r="E196" s="37">
        <v>43323</v>
      </c>
      <c r="F196" s="1">
        <v>0</v>
      </c>
      <c r="G196" s="1">
        <v>0</v>
      </c>
      <c r="H196" s="1">
        <v>0</v>
      </c>
      <c r="I196" s="3" t="str">
        <f t="shared" ref="I196:I259" si="27">IFERROR(TIME(,,ROUNDUP(($K196*60+$L196)/$G196,0)),"")</f>
        <v/>
      </c>
      <c r="J196" s="14" t="str">
        <f t="shared" ref="J196:J259" si="28">IF(ROUNDDOWN(IFERROR($G196*60*60/($K196*60+L196), 0),3)=0,"",ROUNDDOWN(IFERROR($G196*60*60/($K196*60+$L196), 0),3))</f>
        <v/>
      </c>
      <c r="K196" s="1">
        <v>0</v>
      </c>
      <c r="L196">
        <v>0</v>
      </c>
      <c r="M196">
        <v>0</v>
      </c>
      <c r="N196">
        <v>0</v>
      </c>
      <c r="O196">
        <v>0</v>
      </c>
      <c r="P196" s="3" t="str">
        <f t="shared" ref="P196:P259" si="29">IFERROR(TIME(,,ROUNDUP(($R196*60+$S196)/$N196,0)),"")</f>
        <v/>
      </c>
      <c r="Q196" s="14" t="str">
        <f t="shared" ref="Q196:Q259" si="30">IF(ROUNDDOWN(IFERROR($N196*60*60/($R196*60+$S196), 0),3)=0,"",ROUNDDOWN(IFERROR($N196*60*60/($R196*60+$S196), 0),3))</f>
        <v/>
      </c>
      <c r="R196">
        <v>0</v>
      </c>
      <c r="S196">
        <v>0</v>
      </c>
      <c r="T196" s="2">
        <f t="shared" ref="T196:T259" si="31">$F196+$M196</f>
        <v>0</v>
      </c>
      <c r="U196" s="20">
        <f t="shared" ref="U196:U259" si="32">$G196+$N196</f>
        <v>0</v>
      </c>
      <c r="V196" s="2">
        <f t="shared" ref="V196:V259" si="33">$K196+$R196+INT(($L196+$S196)/60)</f>
        <v>0</v>
      </c>
      <c r="W196" s="2">
        <f t="shared" ref="W196:W259" si="34">MOD(($L196+$S196),60)</f>
        <v>0</v>
      </c>
      <c r="X196" s="9">
        <f t="shared" ref="X196:X259" si="35">TIME(,$V196,$W196)</f>
        <v>0</v>
      </c>
    </row>
    <row r="197" spans="1:25">
      <c r="A197" t="s">
        <v>7</v>
      </c>
      <c r="B197" s="2" t="s">
        <v>1</v>
      </c>
      <c r="C197" s="2">
        <v>8</v>
      </c>
      <c r="D197" s="2">
        <v>12</v>
      </c>
      <c r="E197" s="37">
        <v>43324</v>
      </c>
      <c r="F197" s="1">
        <v>657</v>
      </c>
      <c r="G197" s="34">
        <v>6.39</v>
      </c>
      <c r="H197" s="1">
        <v>0</v>
      </c>
      <c r="I197" s="3">
        <f t="shared" si="27"/>
        <v>6.2037037037037043E-3</v>
      </c>
      <c r="J197" s="14">
        <f t="shared" si="28"/>
        <v>6.726</v>
      </c>
      <c r="K197" s="1">
        <v>57</v>
      </c>
      <c r="L197" s="1">
        <v>0</v>
      </c>
      <c r="M197">
        <v>0</v>
      </c>
      <c r="N197">
        <v>0.28999999999999998</v>
      </c>
      <c r="O197">
        <v>0</v>
      </c>
      <c r="P197" s="3">
        <f t="shared" si="29"/>
        <v>1.1979166666666666E-2</v>
      </c>
      <c r="Q197" s="14">
        <f t="shared" si="30"/>
        <v>3.48</v>
      </c>
      <c r="R197">
        <v>5</v>
      </c>
      <c r="S197">
        <v>0</v>
      </c>
      <c r="T197" s="2">
        <f t="shared" si="31"/>
        <v>657</v>
      </c>
      <c r="U197" s="20">
        <f t="shared" si="32"/>
        <v>6.68</v>
      </c>
      <c r="V197" s="2">
        <f t="shared" si="33"/>
        <v>62</v>
      </c>
      <c r="W197" s="2">
        <f t="shared" si="34"/>
        <v>0</v>
      </c>
      <c r="X197" s="9">
        <f t="shared" si="35"/>
        <v>4.3055555555555562E-2</v>
      </c>
      <c r="Y197" s="52">
        <v>0.8125</v>
      </c>
    </row>
    <row r="198" spans="1:25">
      <c r="A198" t="s">
        <v>7</v>
      </c>
      <c r="B198" s="2" t="s">
        <v>0</v>
      </c>
      <c r="C198" s="2">
        <v>8</v>
      </c>
      <c r="D198" s="2">
        <v>13</v>
      </c>
      <c r="E198" s="37">
        <v>43325</v>
      </c>
      <c r="F198" s="1">
        <v>370</v>
      </c>
      <c r="G198" s="34">
        <v>3.53</v>
      </c>
      <c r="H198" s="1">
        <v>0</v>
      </c>
      <c r="I198" s="3">
        <f t="shared" si="27"/>
        <v>6.0995370370370361E-3</v>
      </c>
      <c r="J198" s="14">
        <f t="shared" si="28"/>
        <v>6.8319999999999999</v>
      </c>
      <c r="K198" s="1">
        <v>31</v>
      </c>
      <c r="L198" s="1">
        <v>0</v>
      </c>
      <c r="M198">
        <v>0</v>
      </c>
      <c r="N198">
        <v>0.24</v>
      </c>
      <c r="O198">
        <v>0</v>
      </c>
      <c r="P198" s="3">
        <f t="shared" si="29"/>
        <v>1.1574074074074075E-2</v>
      </c>
      <c r="Q198" s="14">
        <f t="shared" si="30"/>
        <v>3.6</v>
      </c>
      <c r="R198">
        <v>4</v>
      </c>
      <c r="S198">
        <v>0</v>
      </c>
      <c r="T198" s="2">
        <f t="shared" si="31"/>
        <v>370</v>
      </c>
      <c r="U198" s="20">
        <f t="shared" si="32"/>
        <v>3.7699999999999996</v>
      </c>
      <c r="V198" s="2">
        <f t="shared" si="33"/>
        <v>35</v>
      </c>
      <c r="W198" s="2">
        <f t="shared" si="34"/>
        <v>0</v>
      </c>
      <c r="X198" s="9">
        <f t="shared" si="35"/>
        <v>2.4305555555555556E-2</v>
      </c>
      <c r="Y198" s="52">
        <v>0.4375</v>
      </c>
    </row>
    <row r="199" spans="1:25">
      <c r="B199" s="2" t="s">
        <v>6</v>
      </c>
      <c r="C199" s="2">
        <v>8</v>
      </c>
      <c r="D199" s="2">
        <v>14</v>
      </c>
      <c r="E199" s="37">
        <v>43326</v>
      </c>
      <c r="F199" s="1">
        <v>0</v>
      </c>
      <c r="G199" s="1">
        <v>0</v>
      </c>
      <c r="H199" s="1">
        <v>0</v>
      </c>
      <c r="I199" s="3" t="str">
        <f t="shared" si="27"/>
        <v/>
      </c>
      <c r="J199" s="14" t="str">
        <f t="shared" si="28"/>
        <v/>
      </c>
      <c r="K199" s="1">
        <v>0</v>
      </c>
      <c r="L199" s="1">
        <v>0</v>
      </c>
      <c r="M199">
        <v>0</v>
      </c>
      <c r="N199">
        <v>0</v>
      </c>
      <c r="O199">
        <v>0</v>
      </c>
      <c r="P199" s="3" t="str">
        <f t="shared" si="29"/>
        <v/>
      </c>
      <c r="Q199" s="14" t="str">
        <f t="shared" si="30"/>
        <v/>
      </c>
      <c r="R199">
        <v>0</v>
      </c>
      <c r="S199">
        <v>0</v>
      </c>
      <c r="T199" s="2">
        <f t="shared" si="31"/>
        <v>0</v>
      </c>
      <c r="U199" s="20">
        <f t="shared" si="32"/>
        <v>0</v>
      </c>
      <c r="V199" s="2">
        <f t="shared" si="33"/>
        <v>0</v>
      </c>
      <c r="W199" s="2">
        <f t="shared" si="34"/>
        <v>0</v>
      </c>
      <c r="X199" s="9">
        <f t="shared" si="35"/>
        <v>0</v>
      </c>
    </row>
    <row r="200" spans="1:25">
      <c r="A200" t="s">
        <v>7</v>
      </c>
      <c r="B200" s="2" t="s">
        <v>5</v>
      </c>
      <c r="C200" s="2">
        <v>8</v>
      </c>
      <c r="D200" s="2">
        <v>15</v>
      </c>
      <c r="E200" s="37">
        <v>43327</v>
      </c>
      <c r="F200" s="1">
        <v>206</v>
      </c>
      <c r="G200" s="34">
        <v>1.89</v>
      </c>
      <c r="H200" s="1">
        <v>0</v>
      </c>
      <c r="I200" s="3">
        <f t="shared" si="27"/>
        <v>6.2499999999999995E-3</v>
      </c>
      <c r="J200" s="14">
        <f t="shared" si="28"/>
        <v>6.67</v>
      </c>
      <c r="K200" s="1">
        <v>17</v>
      </c>
      <c r="L200" s="1">
        <v>0</v>
      </c>
      <c r="M200">
        <v>0</v>
      </c>
      <c r="N200">
        <v>0.25</v>
      </c>
      <c r="O200">
        <v>0</v>
      </c>
      <c r="P200" s="3">
        <f t="shared" si="29"/>
        <v>1.3888888888888888E-2</v>
      </c>
      <c r="Q200" s="14">
        <f t="shared" si="30"/>
        <v>3</v>
      </c>
      <c r="R200">
        <v>5</v>
      </c>
      <c r="S200">
        <v>0</v>
      </c>
      <c r="T200" s="2">
        <f t="shared" si="31"/>
        <v>206</v>
      </c>
      <c r="U200" s="20">
        <f t="shared" si="32"/>
        <v>2.1399999999999997</v>
      </c>
      <c r="V200" s="2">
        <f t="shared" si="33"/>
        <v>22</v>
      </c>
      <c r="W200" s="2">
        <f t="shared" si="34"/>
        <v>0</v>
      </c>
      <c r="X200" s="9">
        <f t="shared" si="35"/>
        <v>1.5277777777777777E-2</v>
      </c>
      <c r="Y200" s="52">
        <v>0.70833333333333337</v>
      </c>
    </row>
    <row r="201" spans="1:25">
      <c r="A201" t="s">
        <v>7</v>
      </c>
      <c r="B201" s="2" t="s">
        <v>4</v>
      </c>
      <c r="C201" s="2">
        <v>8</v>
      </c>
      <c r="D201" s="2">
        <v>16</v>
      </c>
      <c r="E201" s="37">
        <v>43328</v>
      </c>
      <c r="F201" s="1">
        <v>434</v>
      </c>
      <c r="G201" s="34">
        <v>4.17</v>
      </c>
      <c r="H201" s="1">
        <v>0</v>
      </c>
      <c r="I201" s="3">
        <f t="shared" si="27"/>
        <v>5.8333333333333336E-3</v>
      </c>
      <c r="J201" s="14">
        <f t="shared" si="28"/>
        <v>7.1479999999999997</v>
      </c>
      <c r="K201" s="1">
        <v>35</v>
      </c>
      <c r="L201" s="1">
        <v>0</v>
      </c>
      <c r="M201">
        <v>0</v>
      </c>
      <c r="N201">
        <v>0.21</v>
      </c>
      <c r="O201">
        <v>0</v>
      </c>
      <c r="P201" s="3">
        <f t="shared" si="29"/>
        <v>1.3229166666666667E-2</v>
      </c>
      <c r="Q201" s="14">
        <f t="shared" si="30"/>
        <v>3.15</v>
      </c>
      <c r="R201">
        <v>4</v>
      </c>
      <c r="S201">
        <v>0</v>
      </c>
      <c r="T201" s="2">
        <f t="shared" si="31"/>
        <v>434</v>
      </c>
      <c r="U201" s="20">
        <f t="shared" si="32"/>
        <v>4.38</v>
      </c>
      <c r="V201" s="2">
        <f t="shared" si="33"/>
        <v>39</v>
      </c>
      <c r="W201" s="2">
        <f t="shared" si="34"/>
        <v>0</v>
      </c>
      <c r="X201" s="9">
        <f t="shared" si="35"/>
        <v>2.7083333333333334E-2</v>
      </c>
      <c r="Y201" s="52">
        <v>0.73611111111111116</v>
      </c>
    </row>
    <row r="202" spans="1:25">
      <c r="A202" t="s">
        <v>7</v>
      </c>
      <c r="B202" s="2" t="s">
        <v>3</v>
      </c>
      <c r="C202" s="2">
        <v>8</v>
      </c>
      <c r="D202" s="2">
        <v>17</v>
      </c>
      <c r="E202" s="37">
        <v>43329</v>
      </c>
      <c r="F202" s="1">
        <v>436</v>
      </c>
      <c r="G202" s="34">
        <v>4.24</v>
      </c>
      <c r="H202" s="1">
        <v>0</v>
      </c>
      <c r="I202" s="3">
        <f t="shared" si="27"/>
        <v>5.9027777777777776E-3</v>
      </c>
      <c r="J202" s="14">
        <f t="shared" si="28"/>
        <v>7.0659999999999998</v>
      </c>
      <c r="K202" s="1">
        <v>36</v>
      </c>
      <c r="L202" s="1">
        <v>0</v>
      </c>
      <c r="M202">
        <v>0</v>
      </c>
      <c r="N202">
        <v>0.16</v>
      </c>
      <c r="O202">
        <v>0</v>
      </c>
      <c r="P202" s="3">
        <f t="shared" si="29"/>
        <v>1.3020833333333334E-2</v>
      </c>
      <c r="Q202" s="14">
        <f t="shared" si="30"/>
        <v>3.2</v>
      </c>
      <c r="R202">
        <v>3</v>
      </c>
      <c r="S202">
        <v>0</v>
      </c>
      <c r="T202" s="2">
        <f t="shared" si="31"/>
        <v>436</v>
      </c>
      <c r="U202" s="20">
        <f t="shared" si="32"/>
        <v>4.4000000000000004</v>
      </c>
      <c r="V202" s="2">
        <f t="shared" si="33"/>
        <v>39</v>
      </c>
      <c r="W202" s="2">
        <f t="shared" si="34"/>
        <v>0</v>
      </c>
      <c r="X202" s="9">
        <f t="shared" si="35"/>
        <v>2.7083333333333334E-2</v>
      </c>
      <c r="Y202" s="52">
        <v>0.79166666666666663</v>
      </c>
    </row>
    <row r="203" spans="1:25">
      <c r="B203" s="2" t="s">
        <v>2</v>
      </c>
      <c r="C203" s="2">
        <v>8</v>
      </c>
      <c r="D203" s="2">
        <v>18</v>
      </c>
      <c r="E203" s="37">
        <v>43330</v>
      </c>
      <c r="F203" s="1">
        <v>0</v>
      </c>
      <c r="G203" s="1">
        <v>0</v>
      </c>
      <c r="H203" s="1">
        <v>0</v>
      </c>
      <c r="I203" s="3" t="str">
        <f t="shared" si="27"/>
        <v/>
      </c>
      <c r="J203" s="14" t="str">
        <f t="shared" si="28"/>
        <v/>
      </c>
      <c r="K203" s="1">
        <v>0</v>
      </c>
      <c r="L203" s="1">
        <v>0</v>
      </c>
      <c r="M203">
        <v>0</v>
      </c>
      <c r="N203">
        <v>0</v>
      </c>
      <c r="O203">
        <v>0</v>
      </c>
      <c r="P203" s="3" t="str">
        <f t="shared" si="29"/>
        <v/>
      </c>
      <c r="Q203" s="14" t="str">
        <f t="shared" si="30"/>
        <v/>
      </c>
      <c r="R203">
        <v>0</v>
      </c>
      <c r="S203">
        <v>0</v>
      </c>
      <c r="T203" s="2">
        <f t="shared" si="31"/>
        <v>0</v>
      </c>
      <c r="U203" s="20">
        <f t="shared" si="32"/>
        <v>0</v>
      </c>
      <c r="V203" s="2">
        <f t="shared" si="33"/>
        <v>0</v>
      </c>
      <c r="W203" s="2">
        <f t="shared" si="34"/>
        <v>0</v>
      </c>
      <c r="X203" s="9">
        <f t="shared" si="35"/>
        <v>0</v>
      </c>
    </row>
    <row r="204" spans="1:25">
      <c r="B204" s="2" t="s">
        <v>1</v>
      </c>
      <c r="C204" s="2">
        <v>8</v>
      </c>
      <c r="D204" s="2">
        <v>19</v>
      </c>
      <c r="E204" s="37">
        <v>43331</v>
      </c>
      <c r="F204" s="1">
        <v>0</v>
      </c>
      <c r="G204" s="1">
        <v>0</v>
      </c>
      <c r="H204" s="1">
        <v>0</v>
      </c>
      <c r="I204" s="3" t="str">
        <f t="shared" si="27"/>
        <v/>
      </c>
      <c r="J204" s="14" t="str">
        <f t="shared" si="28"/>
        <v/>
      </c>
      <c r="K204" s="1">
        <v>0</v>
      </c>
      <c r="L204" s="1">
        <v>0</v>
      </c>
      <c r="M204">
        <v>0</v>
      </c>
      <c r="N204">
        <v>0</v>
      </c>
      <c r="O204">
        <v>0</v>
      </c>
      <c r="P204" s="3" t="str">
        <f t="shared" si="29"/>
        <v/>
      </c>
      <c r="Q204" s="14" t="str">
        <f t="shared" si="30"/>
        <v/>
      </c>
      <c r="R204">
        <v>0</v>
      </c>
      <c r="S204">
        <v>0</v>
      </c>
      <c r="T204" s="2">
        <f t="shared" si="31"/>
        <v>0</v>
      </c>
      <c r="U204" s="20">
        <f t="shared" si="32"/>
        <v>0</v>
      </c>
      <c r="V204" s="2">
        <f t="shared" si="33"/>
        <v>0</v>
      </c>
      <c r="W204" s="2">
        <f t="shared" si="34"/>
        <v>0</v>
      </c>
      <c r="X204" s="9">
        <f t="shared" si="35"/>
        <v>0</v>
      </c>
    </row>
    <row r="205" spans="1:25">
      <c r="A205" t="s">
        <v>7</v>
      </c>
      <c r="B205" s="2" t="s">
        <v>0</v>
      </c>
      <c r="C205" s="2">
        <v>8</v>
      </c>
      <c r="D205" s="2">
        <v>20</v>
      </c>
      <c r="E205" s="37">
        <v>43332</v>
      </c>
      <c r="F205" s="1">
        <v>506</v>
      </c>
      <c r="G205" s="34">
        <v>4.42</v>
      </c>
      <c r="H205" s="1">
        <v>0</v>
      </c>
      <c r="I205" s="3">
        <f t="shared" si="27"/>
        <v>6.053240740740741E-3</v>
      </c>
      <c r="J205" s="14">
        <f t="shared" si="28"/>
        <v>6.8879999999999999</v>
      </c>
      <c r="K205" s="1">
        <v>38</v>
      </c>
      <c r="L205" s="1">
        <v>30</v>
      </c>
      <c r="M205">
        <v>0</v>
      </c>
      <c r="N205">
        <v>0.95</v>
      </c>
      <c r="O205">
        <v>0</v>
      </c>
      <c r="P205" s="3">
        <f t="shared" si="29"/>
        <v>1.3530092592592594E-2</v>
      </c>
      <c r="Q205" s="14">
        <f t="shared" si="30"/>
        <v>3.081</v>
      </c>
      <c r="R205">
        <v>18</v>
      </c>
      <c r="S205">
        <v>30</v>
      </c>
      <c r="T205" s="2">
        <f t="shared" si="31"/>
        <v>506</v>
      </c>
      <c r="U205" s="20">
        <f t="shared" si="32"/>
        <v>5.37</v>
      </c>
      <c r="V205" s="2">
        <f t="shared" si="33"/>
        <v>57</v>
      </c>
      <c r="W205" s="2">
        <f t="shared" si="34"/>
        <v>0</v>
      </c>
      <c r="X205" s="9">
        <f t="shared" si="35"/>
        <v>3.9583333333333331E-2</v>
      </c>
      <c r="Y205" s="52">
        <v>0.43402777777777773</v>
      </c>
    </row>
    <row r="206" spans="1:25">
      <c r="B206" s="2" t="s">
        <v>6</v>
      </c>
      <c r="C206" s="2">
        <v>8</v>
      </c>
      <c r="D206" s="2">
        <v>21</v>
      </c>
      <c r="E206" s="37">
        <v>43333</v>
      </c>
      <c r="F206" s="1">
        <v>0</v>
      </c>
      <c r="G206" s="1">
        <v>0</v>
      </c>
      <c r="H206" s="1">
        <v>0</v>
      </c>
      <c r="I206" s="3" t="str">
        <f t="shared" si="27"/>
        <v/>
      </c>
      <c r="J206" s="14" t="str">
        <f t="shared" si="28"/>
        <v/>
      </c>
      <c r="K206" s="1">
        <v>0</v>
      </c>
      <c r="L206" s="1">
        <v>0</v>
      </c>
      <c r="M206">
        <v>0</v>
      </c>
      <c r="N206">
        <v>0</v>
      </c>
      <c r="O206">
        <v>0</v>
      </c>
      <c r="P206" s="3" t="str">
        <f t="shared" si="29"/>
        <v/>
      </c>
      <c r="Q206" s="14" t="str">
        <f t="shared" si="30"/>
        <v/>
      </c>
      <c r="R206">
        <v>0</v>
      </c>
      <c r="S206">
        <v>0</v>
      </c>
      <c r="T206" s="2">
        <f t="shared" si="31"/>
        <v>0</v>
      </c>
      <c r="U206" s="20">
        <f t="shared" si="32"/>
        <v>0</v>
      </c>
      <c r="V206" s="2">
        <f t="shared" si="33"/>
        <v>0</v>
      </c>
      <c r="W206" s="2">
        <f t="shared" si="34"/>
        <v>0</v>
      </c>
      <c r="X206" s="9">
        <f t="shared" si="35"/>
        <v>0</v>
      </c>
    </row>
    <row r="207" spans="1:25">
      <c r="A207" t="s">
        <v>7</v>
      </c>
      <c r="B207" s="2" t="s">
        <v>5</v>
      </c>
      <c r="C207" s="2">
        <v>8</v>
      </c>
      <c r="D207" s="2">
        <v>22</v>
      </c>
      <c r="E207" s="37">
        <v>43334</v>
      </c>
      <c r="F207" s="1">
        <v>429</v>
      </c>
      <c r="G207" s="34">
        <v>4.16</v>
      </c>
      <c r="H207" s="1">
        <v>0</v>
      </c>
      <c r="I207" s="3">
        <f t="shared" si="27"/>
        <v>6.1805555555555563E-3</v>
      </c>
      <c r="J207" s="14">
        <f t="shared" si="28"/>
        <v>6.7450000000000001</v>
      </c>
      <c r="K207" s="1">
        <v>37</v>
      </c>
      <c r="L207" s="1">
        <v>0</v>
      </c>
      <c r="M207">
        <v>0</v>
      </c>
      <c r="N207">
        <v>0.21</v>
      </c>
      <c r="O207">
        <v>0</v>
      </c>
      <c r="P207" s="3">
        <f t="shared" si="29"/>
        <v>1.3229166666666667E-2</v>
      </c>
      <c r="Q207" s="14">
        <f t="shared" si="30"/>
        <v>3.15</v>
      </c>
      <c r="R207">
        <v>4</v>
      </c>
      <c r="S207">
        <v>0</v>
      </c>
      <c r="T207" s="2">
        <f t="shared" si="31"/>
        <v>429</v>
      </c>
      <c r="U207" s="20">
        <f t="shared" si="32"/>
        <v>4.37</v>
      </c>
      <c r="V207" s="2">
        <f t="shared" si="33"/>
        <v>41</v>
      </c>
      <c r="W207" s="2">
        <f t="shared" si="34"/>
        <v>0</v>
      </c>
      <c r="X207" s="9">
        <f t="shared" si="35"/>
        <v>2.8472222222222222E-2</v>
      </c>
      <c r="Y207" s="52">
        <v>0.4375</v>
      </c>
    </row>
    <row r="208" spans="1:25">
      <c r="A208" t="s">
        <v>7</v>
      </c>
      <c r="B208" s="2" t="s">
        <v>4</v>
      </c>
      <c r="C208" s="2">
        <v>8</v>
      </c>
      <c r="D208" s="2">
        <v>23</v>
      </c>
      <c r="E208" s="37">
        <v>43335</v>
      </c>
      <c r="F208" s="1">
        <v>432</v>
      </c>
      <c r="G208" s="34">
        <v>4.18</v>
      </c>
      <c r="H208" s="1">
        <v>0</v>
      </c>
      <c r="I208" s="3">
        <f t="shared" si="27"/>
        <v>6.1574074074074074E-3</v>
      </c>
      <c r="J208" s="14">
        <f t="shared" si="28"/>
        <v>6.7779999999999996</v>
      </c>
      <c r="K208" s="1">
        <v>37</v>
      </c>
      <c r="L208" s="1">
        <v>0</v>
      </c>
      <c r="M208">
        <v>0</v>
      </c>
      <c r="N208">
        <v>0.21</v>
      </c>
      <c r="O208">
        <v>0</v>
      </c>
      <c r="P208" s="3">
        <f t="shared" si="29"/>
        <v>1.3229166666666667E-2</v>
      </c>
      <c r="Q208" s="14">
        <f t="shared" si="30"/>
        <v>3.15</v>
      </c>
      <c r="R208">
        <v>4</v>
      </c>
      <c r="S208">
        <v>0</v>
      </c>
      <c r="T208" s="2">
        <f t="shared" si="31"/>
        <v>432</v>
      </c>
      <c r="U208" s="20">
        <f t="shared" si="32"/>
        <v>4.3899999999999997</v>
      </c>
      <c r="V208" s="2">
        <f t="shared" si="33"/>
        <v>41</v>
      </c>
      <c r="W208" s="2">
        <f t="shared" si="34"/>
        <v>0</v>
      </c>
      <c r="X208" s="9">
        <f t="shared" si="35"/>
        <v>2.8472222222222222E-2</v>
      </c>
      <c r="Y208" s="52">
        <v>0.44097222222222227</v>
      </c>
    </row>
    <row r="209" spans="1:25">
      <c r="B209" s="2" t="s">
        <v>3</v>
      </c>
      <c r="C209" s="2">
        <v>8</v>
      </c>
      <c r="D209" s="2">
        <v>24</v>
      </c>
      <c r="E209" s="37">
        <v>43336</v>
      </c>
      <c r="F209" s="1">
        <v>0</v>
      </c>
      <c r="G209" s="1">
        <v>0</v>
      </c>
      <c r="H209" s="1">
        <v>0</v>
      </c>
      <c r="I209" s="3" t="str">
        <f t="shared" si="27"/>
        <v/>
      </c>
      <c r="J209" s="14" t="str">
        <f t="shared" si="28"/>
        <v/>
      </c>
      <c r="K209" s="1">
        <v>0</v>
      </c>
      <c r="L209" s="1">
        <v>0</v>
      </c>
      <c r="M209">
        <v>0</v>
      </c>
      <c r="N209">
        <v>0</v>
      </c>
      <c r="O209">
        <v>0</v>
      </c>
      <c r="P209" s="3" t="str">
        <f t="shared" si="29"/>
        <v/>
      </c>
      <c r="Q209" s="14" t="str">
        <f t="shared" si="30"/>
        <v/>
      </c>
      <c r="R209">
        <v>0</v>
      </c>
      <c r="S209">
        <v>0</v>
      </c>
      <c r="T209" s="2">
        <f t="shared" si="31"/>
        <v>0</v>
      </c>
      <c r="U209" s="20">
        <f t="shared" si="32"/>
        <v>0</v>
      </c>
      <c r="V209" s="2">
        <f t="shared" si="33"/>
        <v>0</v>
      </c>
      <c r="W209" s="2">
        <f t="shared" si="34"/>
        <v>0</v>
      </c>
      <c r="X209" s="9">
        <f t="shared" si="35"/>
        <v>0</v>
      </c>
    </row>
    <row r="210" spans="1:25">
      <c r="A210" t="s">
        <v>8</v>
      </c>
      <c r="B210" s="2" t="s">
        <v>2</v>
      </c>
      <c r="C210" s="2">
        <v>8</v>
      </c>
      <c r="D210" s="2">
        <v>25</v>
      </c>
      <c r="E210" s="37">
        <v>43337</v>
      </c>
      <c r="F210" s="1">
        <v>253</v>
      </c>
      <c r="G210" s="34">
        <v>2.11</v>
      </c>
      <c r="H210" s="13">
        <v>0.35416666666666669</v>
      </c>
      <c r="I210" s="3">
        <f t="shared" si="27"/>
        <v>5.9259259259259256E-3</v>
      </c>
      <c r="J210" s="14">
        <f t="shared" si="28"/>
        <v>7.0330000000000004</v>
      </c>
      <c r="K210" s="1">
        <v>18</v>
      </c>
      <c r="L210" s="1">
        <v>0</v>
      </c>
      <c r="M210">
        <v>17</v>
      </c>
      <c r="N210">
        <v>0.24</v>
      </c>
      <c r="O210" s="5">
        <v>0.62013888888888891</v>
      </c>
      <c r="P210" s="3">
        <f t="shared" si="29"/>
        <v>1.037037037037037E-2</v>
      </c>
      <c r="Q210" s="14">
        <f t="shared" si="30"/>
        <v>4.0179999999999998</v>
      </c>
      <c r="R210">
        <v>3</v>
      </c>
      <c r="S210">
        <v>35</v>
      </c>
      <c r="T210" s="2">
        <f t="shared" si="31"/>
        <v>270</v>
      </c>
      <c r="U210" s="20">
        <f t="shared" si="32"/>
        <v>2.3499999999999996</v>
      </c>
      <c r="V210" s="2">
        <f t="shared" si="33"/>
        <v>21</v>
      </c>
      <c r="W210" s="2">
        <f t="shared" si="34"/>
        <v>35</v>
      </c>
      <c r="X210" s="9">
        <f t="shared" si="35"/>
        <v>1.4988425925925926E-2</v>
      </c>
      <c r="Y210" s="52">
        <v>0.70138888888888884</v>
      </c>
    </row>
    <row r="211" spans="1:25">
      <c r="A211" t="s">
        <v>8</v>
      </c>
      <c r="B211" s="2" t="s">
        <v>1</v>
      </c>
      <c r="C211" s="2">
        <v>8</v>
      </c>
      <c r="D211" s="2">
        <v>26</v>
      </c>
      <c r="E211" s="37">
        <v>43338</v>
      </c>
      <c r="F211" s="1">
        <v>487</v>
      </c>
      <c r="G211" s="34">
        <v>4.08</v>
      </c>
      <c r="H211" s="13">
        <v>0.34652777777777777</v>
      </c>
      <c r="I211" s="3">
        <f t="shared" si="27"/>
        <v>5.7870370370370376E-3</v>
      </c>
      <c r="J211" s="14">
        <f t="shared" si="28"/>
        <v>7.2</v>
      </c>
      <c r="K211" s="1">
        <v>34</v>
      </c>
      <c r="L211" s="1">
        <v>0</v>
      </c>
      <c r="M211">
        <v>25</v>
      </c>
      <c r="N211">
        <v>0.33</v>
      </c>
      <c r="O211" s="5">
        <v>0.62777777777777777</v>
      </c>
      <c r="P211" s="3">
        <f t="shared" si="29"/>
        <v>1.0532407407407407E-2</v>
      </c>
      <c r="Q211" s="14">
        <f t="shared" si="30"/>
        <v>3.96</v>
      </c>
      <c r="R211">
        <v>5</v>
      </c>
      <c r="S211">
        <v>0</v>
      </c>
      <c r="T211" s="2">
        <f t="shared" si="31"/>
        <v>512</v>
      </c>
      <c r="U211" s="20">
        <f t="shared" si="32"/>
        <v>4.41</v>
      </c>
      <c r="V211" s="2">
        <f t="shared" si="33"/>
        <v>39</v>
      </c>
      <c r="W211" s="2">
        <f t="shared" si="34"/>
        <v>0</v>
      </c>
      <c r="X211" s="9">
        <f t="shared" si="35"/>
        <v>2.7083333333333334E-2</v>
      </c>
      <c r="Y211" s="52">
        <v>0.75</v>
      </c>
    </row>
    <row r="212" spans="1:25">
      <c r="B212" s="2" t="s">
        <v>0</v>
      </c>
      <c r="C212" s="2">
        <v>8</v>
      </c>
      <c r="D212" s="2">
        <v>27</v>
      </c>
      <c r="E212" s="37">
        <v>43339</v>
      </c>
      <c r="F212" s="1">
        <v>0</v>
      </c>
      <c r="G212" s="1">
        <v>0</v>
      </c>
      <c r="H212" s="8">
        <v>0</v>
      </c>
      <c r="I212" s="3" t="str">
        <f t="shared" si="27"/>
        <v/>
      </c>
      <c r="J212" s="14" t="str">
        <f t="shared" si="28"/>
        <v/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3" t="str">
        <f t="shared" si="29"/>
        <v/>
      </c>
      <c r="Q212" s="14" t="str">
        <f t="shared" si="30"/>
        <v/>
      </c>
      <c r="R212" s="1">
        <v>0</v>
      </c>
      <c r="S212" s="1">
        <v>0</v>
      </c>
      <c r="T212" s="2">
        <f t="shared" si="31"/>
        <v>0</v>
      </c>
      <c r="U212" s="20">
        <f t="shared" si="32"/>
        <v>0</v>
      </c>
      <c r="V212" s="2">
        <f t="shared" si="33"/>
        <v>0</v>
      </c>
      <c r="W212" s="2">
        <f t="shared" si="34"/>
        <v>0</v>
      </c>
      <c r="X212" s="9">
        <f t="shared" si="35"/>
        <v>0</v>
      </c>
    </row>
    <row r="213" spans="1:25">
      <c r="A213" t="s">
        <v>8</v>
      </c>
      <c r="B213" s="2" t="s">
        <v>6</v>
      </c>
      <c r="C213" s="2">
        <v>8</v>
      </c>
      <c r="D213" s="2">
        <v>28</v>
      </c>
      <c r="E213" s="37">
        <v>43340</v>
      </c>
      <c r="F213" s="1">
        <v>480</v>
      </c>
      <c r="G213" s="19">
        <v>4.01</v>
      </c>
      <c r="H213" s="5">
        <v>0.3527777777777778</v>
      </c>
      <c r="I213" s="3">
        <f t="shared" si="27"/>
        <v>5.8912037037037032E-3</v>
      </c>
      <c r="J213" s="14">
        <f t="shared" si="28"/>
        <v>7.0759999999999996</v>
      </c>
      <c r="K213" s="1">
        <v>34</v>
      </c>
      <c r="L213" s="1">
        <v>0</v>
      </c>
      <c r="M213">
        <v>24</v>
      </c>
      <c r="N213">
        <v>0.33</v>
      </c>
      <c r="O213" s="5">
        <v>0.62777777777777777</v>
      </c>
      <c r="P213" s="3">
        <f t="shared" si="29"/>
        <v>1.0532407407407407E-2</v>
      </c>
      <c r="Q213" s="14">
        <f t="shared" si="30"/>
        <v>3.96</v>
      </c>
      <c r="R213" s="1">
        <v>5</v>
      </c>
      <c r="S213" s="1">
        <v>0</v>
      </c>
      <c r="T213" s="2">
        <f t="shared" si="31"/>
        <v>504</v>
      </c>
      <c r="U213" s="20">
        <f t="shared" si="32"/>
        <v>4.34</v>
      </c>
      <c r="V213" s="2">
        <f t="shared" si="33"/>
        <v>39</v>
      </c>
      <c r="W213" s="2">
        <f t="shared" si="34"/>
        <v>0</v>
      </c>
      <c r="X213" s="9">
        <f t="shared" si="35"/>
        <v>2.7083333333333334E-2</v>
      </c>
      <c r="Y213" s="52">
        <v>0.68055555555555547</v>
      </c>
    </row>
    <row r="214" spans="1:25">
      <c r="A214" t="s">
        <v>8</v>
      </c>
      <c r="B214" s="2" t="s">
        <v>5</v>
      </c>
      <c r="C214" s="2">
        <v>8</v>
      </c>
      <c r="D214" s="2">
        <v>29</v>
      </c>
      <c r="E214" s="37">
        <v>43341</v>
      </c>
      <c r="F214" s="1">
        <v>487</v>
      </c>
      <c r="G214" s="19">
        <v>4.07</v>
      </c>
      <c r="H214" s="5">
        <v>0.34722222222222227</v>
      </c>
      <c r="I214" s="3">
        <f t="shared" si="27"/>
        <v>5.8101851851851856E-3</v>
      </c>
      <c r="J214" s="14">
        <f t="shared" si="28"/>
        <v>7.1820000000000004</v>
      </c>
      <c r="K214" s="1">
        <v>34</v>
      </c>
      <c r="L214" s="1">
        <v>0</v>
      </c>
      <c r="M214">
        <v>24</v>
      </c>
      <c r="N214">
        <v>0.33</v>
      </c>
      <c r="O214" s="5">
        <v>0.62361111111111112</v>
      </c>
      <c r="P214" s="3">
        <f t="shared" si="29"/>
        <v>1.0532407407407407E-2</v>
      </c>
      <c r="Q214" s="14">
        <f t="shared" si="30"/>
        <v>3.96</v>
      </c>
      <c r="R214" s="1">
        <v>5</v>
      </c>
      <c r="S214" s="1">
        <v>0</v>
      </c>
      <c r="T214" s="2">
        <f t="shared" si="31"/>
        <v>511</v>
      </c>
      <c r="U214" s="20">
        <f t="shared" si="32"/>
        <v>4.4000000000000004</v>
      </c>
      <c r="V214" s="2">
        <f t="shared" si="33"/>
        <v>39</v>
      </c>
      <c r="W214" s="2">
        <f t="shared" si="34"/>
        <v>0</v>
      </c>
      <c r="X214" s="9">
        <f t="shared" si="35"/>
        <v>2.7083333333333334E-2</v>
      </c>
      <c r="Y214" s="52">
        <v>0.80208333333333337</v>
      </c>
    </row>
    <row r="215" spans="1:25">
      <c r="B215" s="2" t="s">
        <v>4</v>
      </c>
      <c r="C215" s="2">
        <v>8</v>
      </c>
      <c r="D215" s="2">
        <v>30</v>
      </c>
      <c r="E215" s="37">
        <v>43342</v>
      </c>
      <c r="F215" s="1">
        <v>0</v>
      </c>
      <c r="G215" s="1">
        <v>0</v>
      </c>
      <c r="H215" s="8">
        <v>0</v>
      </c>
      <c r="I215" s="3" t="str">
        <f t="shared" si="27"/>
        <v/>
      </c>
      <c r="J215" s="14" t="str">
        <f t="shared" si="28"/>
        <v/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3" t="str">
        <f t="shared" si="29"/>
        <v/>
      </c>
      <c r="Q215" s="14" t="str">
        <f t="shared" si="30"/>
        <v/>
      </c>
      <c r="R215" s="1">
        <v>0</v>
      </c>
      <c r="S215" s="1">
        <v>0</v>
      </c>
      <c r="T215" s="2">
        <f t="shared" si="31"/>
        <v>0</v>
      </c>
      <c r="U215" s="20">
        <f t="shared" si="32"/>
        <v>0</v>
      </c>
      <c r="V215" s="2">
        <f t="shared" si="33"/>
        <v>0</v>
      </c>
      <c r="W215" s="2">
        <f t="shared" si="34"/>
        <v>0</v>
      </c>
      <c r="X215" s="9">
        <f t="shared" si="35"/>
        <v>0</v>
      </c>
    </row>
    <row r="216" spans="1:25">
      <c r="A216" t="s">
        <v>8</v>
      </c>
      <c r="B216" s="2" t="s">
        <v>3</v>
      </c>
      <c r="C216" s="2">
        <v>8</v>
      </c>
      <c r="D216" s="2">
        <v>31</v>
      </c>
      <c r="E216" s="37">
        <v>43343</v>
      </c>
      <c r="F216" s="1">
        <v>488</v>
      </c>
      <c r="G216" s="34">
        <v>4.08</v>
      </c>
      <c r="H216" s="5">
        <v>0.34652777777777777</v>
      </c>
      <c r="I216" s="3">
        <f t="shared" si="27"/>
        <v>5.7870370370370376E-3</v>
      </c>
      <c r="J216" s="14">
        <f t="shared" si="28"/>
        <v>7.2</v>
      </c>
      <c r="K216" s="1">
        <v>34</v>
      </c>
      <c r="L216" s="1">
        <v>0</v>
      </c>
      <c r="M216">
        <v>24</v>
      </c>
      <c r="N216">
        <v>0.34</v>
      </c>
      <c r="O216" s="5">
        <v>0.62361111111111112</v>
      </c>
      <c r="P216" s="3">
        <f t="shared" si="29"/>
        <v>1.0219907407407408E-2</v>
      </c>
      <c r="Q216" s="14">
        <f t="shared" si="30"/>
        <v>4.08</v>
      </c>
      <c r="R216" s="1">
        <v>5</v>
      </c>
      <c r="S216" s="1">
        <v>0</v>
      </c>
      <c r="T216" s="2">
        <f t="shared" si="31"/>
        <v>512</v>
      </c>
      <c r="U216" s="20">
        <f t="shared" si="32"/>
        <v>4.42</v>
      </c>
      <c r="V216" s="2">
        <f t="shared" si="33"/>
        <v>39</v>
      </c>
      <c r="W216" s="2">
        <f t="shared" si="34"/>
        <v>0</v>
      </c>
      <c r="X216" s="9">
        <f t="shared" si="35"/>
        <v>2.7083333333333334E-2</v>
      </c>
      <c r="Y216" s="52">
        <v>0.62847222222222221</v>
      </c>
    </row>
    <row r="217" spans="1:25">
      <c r="A217" t="s">
        <v>8</v>
      </c>
      <c r="B217" s="2" t="s">
        <v>2</v>
      </c>
      <c r="C217" s="2">
        <v>9</v>
      </c>
      <c r="D217" s="2">
        <v>1</v>
      </c>
      <c r="E217" s="37">
        <v>43344</v>
      </c>
      <c r="F217" s="1">
        <v>517</v>
      </c>
      <c r="G217" s="34">
        <v>4.34</v>
      </c>
      <c r="H217" s="5">
        <v>0.32569444444444445</v>
      </c>
      <c r="I217" s="3">
        <f t="shared" si="27"/>
        <v>5.4513888888888884E-3</v>
      </c>
      <c r="J217" s="14">
        <f t="shared" si="28"/>
        <v>7.6580000000000004</v>
      </c>
      <c r="K217" s="1">
        <v>34</v>
      </c>
      <c r="L217" s="1">
        <v>0</v>
      </c>
      <c r="M217" s="1">
        <v>24</v>
      </c>
      <c r="N217" s="1">
        <v>0.34</v>
      </c>
      <c r="O217" s="13">
        <v>0.62361111111111112</v>
      </c>
      <c r="P217" s="3">
        <f t="shared" si="29"/>
        <v>1.0219907407407408E-2</v>
      </c>
      <c r="Q217" s="14">
        <f t="shared" si="30"/>
        <v>4.08</v>
      </c>
      <c r="R217" s="1">
        <v>5</v>
      </c>
      <c r="S217" s="1">
        <v>0</v>
      </c>
      <c r="T217" s="2">
        <f t="shared" si="31"/>
        <v>541</v>
      </c>
      <c r="U217" s="20">
        <f t="shared" si="32"/>
        <v>4.68</v>
      </c>
      <c r="V217" s="2">
        <f t="shared" si="33"/>
        <v>39</v>
      </c>
      <c r="W217" s="2">
        <f t="shared" si="34"/>
        <v>0</v>
      </c>
      <c r="X217" s="9">
        <f t="shared" si="35"/>
        <v>2.7083333333333334E-2</v>
      </c>
      <c r="Y217" s="52">
        <v>0.40625</v>
      </c>
    </row>
    <row r="218" spans="1:25">
      <c r="A218" t="s">
        <v>8</v>
      </c>
      <c r="B218" s="2" t="s">
        <v>1</v>
      </c>
      <c r="C218" s="2">
        <v>9</v>
      </c>
      <c r="D218" s="2">
        <v>2</v>
      </c>
      <c r="E218" s="37">
        <v>43345</v>
      </c>
      <c r="F218" s="1">
        <v>511</v>
      </c>
      <c r="G218" s="34">
        <v>4.3</v>
      </c>
      <c r="H218" s="5">
        <v>0.32916666666666666</v>
      </c>
      <c r="I218" s="3">
        <f t="shared" si="27"/>
        <v>5.4976851851851853E-3</v>
      </c>
      <c r="J218" s="14">
        <f t="shared" si="28"/>
        <v>7.5880000000000001</v>
      </c>
      <c r="K218" s="1">
        <v>34</v>
      </c>
      <c r="L218" s="1">
        <v>0</v>
      </c>
      <c r="M218" s="1">
        <v>24</v>
      </c>
      <c r="N218" s="1">
        <v>0.33</v>
      </c>
      <c r="O218" s="13">
        <v>0.62777777777777777</v>
      </c>
      <c r="P218" s="3">
        <f t="shared" si="29"/>
        <v>1.0532407407407407E-2</v>
      </c>
      <c r="Q218" s="14">
        <f t="shared" si="30"/>
        <v>3.96</v>
      </c>
      <c r="R218" s="1">
        <v>5</v>
      </c>
      <c r="S218" s="1">
        <v>0</v>
      </c>
      <c r="T218" s="2">
        <f t="shared" si="31"/>
        <v>535</v>
      </c>
      <c r="U218" s="20">
        <f t="shared" si="32"/>
        <v>4.63</v>
      </c>
      <c r="V218" s="2">
        <f t="shared" si="33"/>
        <v>39</v>
      </c>
      <c r="W218" s="2">
        <f t="shared" si="34"/>
        <v>0</v>
      </c>
      <c r="X218" s="9">
        <f t="shared" si="35"/>
        <v>2.7083333333333334E-2</v>
      </c>
      <c r="Y218" s="52">
        <v>0.64236111111111105</v>
      </c>
    </row>
    <row r="219" spans="1:25">
      <c r="A219" t="s">
        <v>8</v>
      </c>
      <c r="B219" s="2" t="s">
        <v>0</v>
      </c>
      <c r="C219" s="2">
        <v>9</v>
      </c>
      <c r="D219" s="2">
        <v>3</v>
      </c>
      <c r="E219" s="37">
        <v>43346</v>
      </c>
      <c r="F219" s="1">
        <v>508</v>
      </c>
      <c r="G219" s="34">
        <v>4.2699999999999996</v>
      </c>
      <c r="H219" s="5">
        <v>0.33124999999999999</v>
      </c>
      <c r="I219" s="3">
        <f t="shared" si="27"/>
        <v>5.5324074074074069E-3</v>
      </c>
      <c r="J219" s="14">
        <f t="shared" si="28"/>
        <v>7.5350000000000001</v>
      </c>
      <c r="K219" s="1">
        <v>34</v>
      </c>
      <c r="L219" s="1">
        <v>0</v>
      </c>
      <c r="M219" s="1">
        <v>24</v>
      </c>
      <c r="N219" s="1">
        <v>0.33</v>
      </c>
      <c r="O219" s="13">
        <v>0.62777777777777777</v>
      </c>
      <c r="P219" s="3">
        <f t="shared" si="29"/>
        <v>1.0532407407407407E-2</v>
      </c>
      <c r="Q219" s="14">
        <f t="shared" si="30"/>
        <v>3.96</v>
      </c>
      <c r="R219" s="1">
        <v>5</v>
      </c>
      <c r="S219" s="1">
        <v>0</v>
      </c>
      <c r="T219" s="2">
        <f t="shared" si="31"/>
        <v>532</v>
      </c>
      <c r="U219" s="20">
        <f t="shared" si="32"/>
        <v>4.5999999999999996</v>
      </c>
      <c r="V219" s="2">
        <f t="shared" si="33"/>
        <v>39</v>
      </c>
      <c r="W219" s="2">
        <f t="shared" si="34"/>
        <v>0</v>
      </c>
      <c r="X219" s="9">
        <f t="shared" si="35"/>
        <v>2.7083333333333334E-2</v>
      </c>
      <c r="Y219" s="52">
        <v>0.64236111111111105</v>
      </c>
    </row>
    <row r="220" spans="1:25">
      <c r="A220" t="s">
        <v>8</v>
      </c>
      <c r="B220" s="2" t="s">
        <v>6</v>
      </c>
      <c r="C220" s="2">
        <v>9</v>
      </c>
      <c r="D220" s="2">
        <v>4</v>
      </c>
      <c r="E220" s="37">
        <v>43347</v>
      </c>
      <c r="F220" s="1">
        <v>334</v>
      </c>
      <c r="G220" s="34">
        <v>2.78</v>
      </c>
      <c r="H220" s="5">
        <v>0.3743055555555555</v>
      </c>
      <c r="I220" s="3">
        <f t="shared" si="27"/>
        <v>6.2499999999999995E-3</v>
      </c>
      <c r="J220" s="14">
        <f t="shared" si="28"/>
        <v>6.6719999999999997</v>
      </c>
      <c r="K220" s="1">
        <v>25</v>
      </c>
      <c r="L220" s="1">
        <v>0</v>
      </c>
      <c r="M220" s="1">
        <v>24</v>
      </c>
      <c r="N220" s="1">
        <v>0.33</v>
      </c>
      <c r="O220" s="13">
        <v>0.62569444444444444</v>
      </c>
      <c r="P220" s="3">
        <f t="shared" si="29"/>
        <v>1.0532407407407407E-2</v>
      </c>
      <c r="Q220" s="14">
        <f t="shared" si="30"/>
        <v>3.96</v>
      </c>
      <c r="R220" s="1">
        <v>5</v>
      </c>
      <c r="S220" s="1">
        <v>0</v>
      </c>
      <c r="T220" s="2">
        <f t="shared" si="31"/>
        <v>358</v>
      </c>
      <c r="U220" s="20">
        <f t="shared" si="32"/>
        <v>3.11</v>
      </c>
      <c r="V220" s="2">
        <f t="shared" si="33"/>
        <v>30</v>
      </c>
      <c r="W220" s="2">
        <f t="shared" si="34"/>
        <v>0</v>
      </c>
      <c r="X220" s="9">
        <f t="shared" si="35"/>
        <v>2.0833333333333332E-2</v>
      </c>
      <c r="Y220" s="52">
        <v>0.43055555555555558</v>
      </c>
    </row>
    <row r="221" spans="1:25">
      <c r="B221" s="2" t="s">
        <v>5</v>
      </c>
      <c r="C221" s="2">
        <v>9</v>
      </c>
      <c r="D221" s="2">
        <v>5</v>
      </c>
      <c r="E221" s="37">
        <v>43348</v>
      </c>
      <c r="F221" s="1">
        <v>0</v>
      </c>
      <c r="G221" s="1">
        <v>0</v>
      </c>
      <c r="H221" s="8">
        <v>0</v>
      </c>
      <c r="I221" s="3" t="str">
        <f t="shared" si="27"/>
        <v/>
      </c>
      <c r="J221" s="14" t="str">
        <f t="shared" si="28"/>
        <v/>
      </c>
      <c r="K221" s="1">
        <v>0</v>
      </c>
      <c r="L221" s="1">
        <v>0</v>
      </c>
      <c r="M221" s="1">
        <v>0</v>
      </c>
      <c r="N221" s="1">
        <v>0</v>
      </c>
      <c r="O221">
        <v>0</v>
      </c>
      <c r="P221" s="3" t="str">
        <f t="shared" si="29"/>
        <v/>
      </c>
      <c r="Q221" s="14" t="str">
        <f t="shared" si="30"/>
        <v/>
      </c>
      <c r="R221" s="1">
        <v>0</v>
      </c>
      <c r="S221" s="1">
        <v>0</v>
      </c>
      <c r="T221" s="2">
        <f t="shared" si="31"/>
        <v>0</v>
      </c>
      <c r="U221" s="20">
        <f t="shared" si="32"/>
        <v>0</v>
      </c>
      <c r="V221" s="2">
        <f t="shared" si="33"/>
        <v>0</v>
      </c>
      <c r="W221" s="2">
        <f t="shared" si="34"/>
        <v>0</v>
      </c>
      <c r="X221" s="9">
        <f t="shared" si="35"/>
        <v>0</v>
      </c>
    </row>
    <row r="222" spans="1:25">
      <c r="A222" t="s">
        <v>11</v>
      </c>
      <c r="B222" s="2" t="s">
        <v>4</v>
      </c>
      <c r="C222" s="2">
        <v>9</v>
      </c>
      <c r="D222" s="2">
        <v>6</v>
      </c>
      <c r="E222" s="37">
        <v>43349</v>
      </c>
      <c r="F222" s="1">
        <v>229</v>
      </c>
      <c r="G222" s="34">
        <v>1.51</v>
      </c>
      <c r="H222" s="5">
        <v>0.4680555555555555</v>
      </c>
      <c r="I222" s="3">
        <f t="shared" si="27"/>
        <v>7.8240740740740753E-3</v>
      </c>
      <c r="J222" s="14">
        <f t="shared" si="28"/>
        <v>5.3289999999999997</v>
      </c>
      <c r="K222" s="1">
        <v>17</v>
      </c>
      <c r="L222" s="1">
        <v>0</v>
      </c>
      <c r="M222" s="1">
        <v>20</v>
      </c>
      <c r="N222" s="1">
        <v>0.27</v>
      </c>
      <c r="O222" s="5">
        <v>0.50972222222222219</v>
      </c>
      <c r="P222" s="3">
        <f t="shared" si="29"/>
        <v>8.7499999999999991E-3</v>
      </c>
      <c r="Q222" s="14">
        <f t="shared" si="30"/>
        <v>4.7640000000000002</v>
      </c>
      <c r="R222" s="1">
        <v>3</v>
      </c>
      <c r="S222" s="1">
        <v>24</v>
      </c>
      <c r="T222" s="2">
        <f t="shared" si="31"/>
        <v>249</v>
      </c>
      <c r="U222" s="20">
        <f t="shared" si="32"/>
        <v>1.78</v>
      </c>
      <c r="V222" s="2">
        <f t="shared" si="33"/>
        <v>20</v>
      </c>
      <c r="W222" s="2">
        <f t="shared" si="34"/>
        <v>24</v>
      </c>
      <c r="X222" s="9">
        <f t="shared" si="35"/>
        <v>1.4166666666666666E-2</v>
      </c>
      <c r="Y222" s="52">
        <v>0.4513888888888889</v>
      </c>
    </row>
    <row r="223" spans="1:25">
      <c r="A223" t="s">
        <v>8</v>
      </c>
      <c r="B223" s="2" t="s">
        <v>3</v>
      </c>
      <c r="C223" s="2">
        <v>9</v>
      </c>
      <c r="D223" s="2">
        <v>7</v>
      </c>
      <c r="E223" s="37">
        <v>43350</v>
      </c>
      <c r="F223" s="1">
        <v>487</v>
      </c>
      <c r="G223" s="34">
        <v>4.08</v>
      </c>
      <c r="H223" s="5">
        <v>0.34652777777777777</v>
      </c>
      <c r="I223" s="3">
        <f t="shared" si="27"/>
        <v>5.7870370370370376E-3</v>
      </c>
      <c r="J223" s="14">
        <f t="shared" si="28"/>
        <v>7.2</v>
      </c>
      <c r="K223" s="1">
        <v>34</v>
      </c>
      <c r="L223" s="1">
        <v>0</v>
      </c>
      <c r="M223" s="1">
        <v>24</v>
      </c>
      <c r="N223" s="1">
        <v>0.33</v>
      </c>
      <c r="O223" s="13">
        <v>0.62777777777777777</v>
      </c>
      <c r="P223" s="3">
        <f t="shared" si="29"/>
        <v>1.0532407407407407E-2</v>
      </c>
      <c r="Q223" s="14">
        <f t="shared" si="30"/>
        <v>3.96</v>
      </c>
      <c r="R223" s="1">
        <v>5</v>
      </c>
      <c r="S223" s="1">
        <v>0</v>
      </c>
      <c r="T223" s="2">
        <f t="shared" si="31"/>
        <v>511</v>
      </c>
      <c r="U223" s="20">
        <f t="shared" si="32"/>
        <v>4.41</v>
      </c>
      <c r="V223" s="2">
        <f t="shared" si="33"/>
        <v>39</v>
      </c>
      <c r="W223" s="2">
        <f t="shared" si="34"/>
        <v>0</v>
      </c>
      <c r="X223" s="9">
        <f t="shared" si="35"/>
        <v>2.7083333333333334E-2</v>
      </c>
      <c r="Y223" s="52">
        <v>0.49305555555555558</v>
      </c>
    </row>
    <row r="224" spans="1:25">
      <c r="A224" t="s">
        <v>8</v>
      </c>
      <c r="B224" s="2" t="s">
        <v>2</v>
      </c>
      <c r="C224" s="2">
        <v>9</v>
      </c>
      <c r="D224" s="2">
        <v>8</v>
      </c>
      <c r="E224" s="37">
        <v>43351</v>
      </c>
      <c r="F224" s="1">
        <v>507</v>
      </c>
      <c r="G224" s="34">
        <v>4.26</v>
      </c>
      <c r="H224" s="5">
        <v>0.33194444444444443</v>
      </c>
      <c r="I224" s="3">
        <f t="shared" si="27"/>
        <v>5.5439814814814822E-3</v>
      </c>
      <c r="J224" s="14">
        <f t="shared" si="28"/>
        <v>7.5170000000000003</v>
      </c>
      <c r="K224" s="1">
        <v>34</v>
      </c>
      <c r="L224" s="1">
        <v>0</v>
      </c>
      <c r="M224" s="1">
        <v>24</v>
      </c>
      <c r="N224" s="1">
        <v>0.33</v>
      </c>
      <c r="O224" s="13">
        <v>0.62569444444444444</v>
      </c>
      <c r="P224" s="3">
        <f t="shared" si="29"/>
        <v>1.0532407407407407E-2</v>
      </c>
      <c r="Q224" s="14">
        <f t="shared" si="30"/>
        <v>3.96</v>
      </c>
      <c r="R224" s="1">
        <v>5</v>
      </c>
      <c r="S224" s="1">
        <v>0</v>
      </c>
      <c r="T224" s="2">
        <f t="shared" si="31"/>
        <v>531</v>
      </c>
      <c r="U224" s="20">
        <f t="shared" si="32"/>
        <v>4.59</v>
      </c>
      <c r="V224" s="2">
        <f t="shared" si="33"/>
        <v>39</v>
      </c>
      <c r="W224" s="2">
        <f t="shared" si="34"/>
        <v>0</v>
      </c>
      <c r="X224" s="9">
        <f t="shared" si="35"/>
        <v>2.7083333333333334E-2</v>
      </c>
      <c r="Y224" s="52">
        <v>0.46180555555555558</v>
      </c>
    </row>
    <row r="225" spans="1:25">
      <c r="A225" t="s">
        <v>8</v>
      </c>
      <c r="B225" s="2" t="s">
        <v>1</v>
      </c>
      <c r="C225" s="2">
        <v>9</v>
      </c>
      <c r="D225" s="2">
        <v>9</v>
      </c>
      <c r="E225" s="37">
        <v>43352</v>
      </c>
      <c r="F225" s="1">
        <v>512</v>
      </c>
      <c r="G225" s="34">
        <v>4.3</v>
      </c>
      <c r="H225" s="5">
        <v>0.32847222222222222</v>
      </c>
      <c r="I225" s="3">
        <f t="shared" si="27"/>
        <v>5.4976851851851853E-3</v>
      </c>
      <c r="J225" s="14">
        <f t="shared" si="28"/>
        <v>7.5880000000000001</v>
      </c>
      <c r="K225" s="1">
        <v>34</v>
      </c>
      <c r="L225" s="1">
        <v>0</v>
      </c>
      <c r="M225" s="1">
        <v>24</v>
      </c>
      <c r="N225" s="1">
        <v>0.33</v>
      </c>
      <c r="O225" s="13">
        <v>0.62777777777777777</v>
      </c>
      <c r="P225" s="3">
        <f t="shared" si="29"/>
        <v>1.0532407407407407E-2</v>
      </c>
      <c r="Q225" s="14">
        <f t="shared" si="30"/>
        <v>3.96</v>
      </c>
      <c r="R225" s="1">
        <v>5</v>
      </c>
      <c r="S225" s="1">
        <v>0</v>
      </c>
      <c r="T225" s="2">
        <f t="shared" si="31"/>
        <v>536</v>
      </c>
      <c r="U225" s="20">
        <f t="shared" si="32"/>
        <v>4.63</v>
      </c>
      <c r="V225" s="2">
        <f t="shared" si="33"/>
        <v>39</v>
      </c>
      <c r="W225" s="2">
        <f t="shared" si="34"/>
        <v>0</v>
      </c>
      <c r="X225" s="9">
        <f t="shared" si="35"/>
        <v>2.7083333333333334E-2</v>
      </c>
      <c r="Y225" s="52">
        <v>0.43055555555555558</v>
      </c>
    </row>
    <row r="226" spans="1:25">
      <c r="B226" s="2" t="s">
        <v>0</v>
      </c>
      <c r="C226" s="2">
        <v>9</v>
      </c>
      <c r="D226" s="2">
        <v>10</v>
      </c>
      <c r="E226" s="37">
        <v>43353</v>
      </c>
      <c r="F226" s="1">
        <v>0</v>
      </c>
      <c r="G226" s="1">
        <v>0</v>
      </c>
      <c r="H226" s="8">
        <v>0</v>
      </c>
      <c r="I226" s="3" t="str">
        <f t="shared" si="27"/>
        <v/>
      </c>
      <c r="J226" s="14" t="str">
        <f t="shared" si="28"/>
        <v/>
      </c>
      <c r="K226" s="1">
        <v>0</v>
      </c>
      <c r="L226" s="1">
        <v>0</v>
      </c>
      <c r="M226" s="1">
        <v>0</v>
      </c>
      <c r="N226" s="1">
        <v>0</v>
      </c>
      <c r="O226" s="8">
        <v>0</v>
      </c>
      <c r="P226" s="3" t="str">
        <f t="shared" si="29"/>
        <v/>
      </c>
      <c r="Q226" s="14" t="str">
        <f t="shared" si="30"/>
        <v/>
      </c>
      <c r="R226" s="1">
        <v>0</v>
      </c>
      <c r="S226" s="1">
        <v>0</v>
      </c>
      <c r="T226" s="2">
        <f t="shared" si="31"/>
        <v>0</v>
      </c>
      <c r="U226" s="20">
        <f t="shared" si="32"/>
        <v>0</v>
      </c>
      <c r="V226" s="2">
        <f t="shared" si="33"/>
        <v>0</v>
      </c>
      <c r="W226" s="2">
        <f t="shared" si="34"/>
        <v>0</v>
      </c>
      <c r="X226" s="9">
        <f t="shared" si="35"/>
        <v>0</v>
      </c>
    </row>
    <row r="227" spans="1:25">
      <c r="A227" t="s">
        <v>8</v>
      </c>
      <c r="B227" s="2" t="s">
        <v>6</v>
      </c>
      <c r="C227" s="2">
        <v>9</v>
      </c>
      <c r="D227" s="2">
        <v>11</v>
      </c>
      <c r="E227" s="37">
        <v>43354</v>
      </c>
      <c r="F227" s="1">
        <v>523</v>
      </c>
      <c r="G227" s="34">
        <v>4.4000000000000004</v>
      </c>
      <c r="H227" s="5">
        <v>0.32083333333333336</v>
      </c>
      <c r="I227" s="3">
        <f t="shared" si="27"/>
        <v>5.37037037037037E-3</v>
      </c>
      <c r="J227" s="14">
        <f t="shared" si="28"/>
        <v>7.7640000000000002</v>
      </c>
      <c r="K227" s="1">
        <v>34</v>
      </c>
      <c r="L227" s="1">
        <v>0</v>
      </c>
      <c r="M227" s="1">
        <v>24</v>
      </c>
      <c r="N227" s="1">
        <v>0.34</v>
      </c>
      <c r="O227" s="13">
        <v>0.62777777777777777</v>
      </c>
      <c r="P227" s="3">
        <f t="shared" si="29"/>
        <v>1.0219907407407408E-2</v>
      </c>
      <c r="Q227" s="14">
        <f t="shared" si="30"/>
        <v>4.08</v>
      </c>
      <c r="R227" s="1">
        <v>5</v>
      </c>
      <c r="S227" s="1">
        <v>0</v>
      </c>
      <c r="T227" s="2">
        <f t="shared" si="31"/>
        <v>547</v>
      </c>
      <c r="U227" s="20">
        <f t="shared" si="32"/>
        <v>4.74</v>
      </c>
      <c r="V227" s="2">
        <f t="shared" si="33"/>
        <v>39</v>
      </c>
      <c r="W227" s="2">
        <f t="shared" si="34"/>
        <v>0</v>
      </c>
      <c r="X227" s="9">
        <f t="shared" si="35"/>
        <v>2.7083333333333334E-2</v>
      </c>
      <c r="Y227" s="52">
        <v>0.46180555555555558</v>
      </c>
    </row>
    <row r="228" spans="1:25">
      <c r="A228" t="s">
        <v>8</v>
      </c>
      <c r="B228" s="2" t="s">
        <v>5</v>
      </c>
      <c r="C228" s="2">
        <v>9</v>
      </c>
      <c r="D228" s="2">
        <v>12</v>
      </c>
      <c r="E228" s="37">
        <v>43355</v>
      </c>
      <c r="F228" s="1">
        <v>507</v>
      </c>
      <c r="G228" s="34">
        <v>4.26</v>
      </c>
      <c r="H228" s="5">
        <v>0.33194444444444443</v>
      </c>
      <c r="I228" s="3">
        <f t="shared" si="27"/>
        <v>5.5439814814814822E-3</v>
      </c>
      <c r="J228" s="14">
        <f t="shared" si="28"/>
        <v>7.5170000000000003</v>
      </c>
      <c r="K228" s="1">
        <v>34</v>
      </c>
      <c r="L228" s="1">
        <v>0</v>
      </c>
      <c r="M228" s="1">
        <v>25</v>
      </c>
      <c r="N228" s="1">
        <v>0.34</v>
      </c>
      <c r="O228" s="13">
        <v>0.62777777777777777</v>
      </c>
      <c r="P228" s="3">
        <f t="shared" si="29"/>
        <v>1.0219907407407408E-2</v>
      </c>
      <c r="Q228" s="14">
        <f t="shared" si="30"/>
        <v>4.08</v>
      </c>
      <c r="R228" s="1">
        <v>5</v>
      </c>
      <c r="S228" s="1">
        <v>0</v>
      </c>
      <c r="T228" s="2">
        <f t="shared" si="31"/>
        <v>532</v>
      </c>
      <c r="U228" s="20">
        <f t="shared" si="32"/>
        <v>4.5999999999999996</v>
      </c>
      <c r="V228" s="2">
        <f t="shared" si="33"/>
        <v>39</v>
      </c>
      <c r="W228" s="2">
        <f t="shared" si="34"/>
        <v>0</v>
      </c>
      <c r="X228" s="9">
        <f t="shared" si="35"/>
        <v>2.7083333333333334E-2</v>
      </c>
      <c r="Y228" s="52">
        <v>0.69444444444444453</v>
      </c>
    </row>
    <row r="229" spans="1:25">
      <c r="A229" t="s">
        <v>8</v>
      </c>
      <c r="B229" s="2" t="s">
        <v>4</v>
      </c>
      <c r="C229" s="2">
        <v>9</v>
      </c>
      <c r="D229" s="2">
        <v>13</v>
      </c>
      <c r="E229" s="37">
        <v>43356</v>
      </c>
      <c r="F229" s="1">
        <v>524</v>
      </c>
      <c r="G229" s="34">
        <v>4.41</v>
      </c>
      <c r="H229" s="5">
        <v>0.32083333333333336</v>
      </c>
      <c r="I229" s="3">
        <f t="shared" si="27"/>
        <v>5.3587962962962964E-3</v>
      </c>
      <c r="J229" s="14">
        <f t="shared" si="28"/>
        <v>7.782</v>
      </c>
      <c r="K229" s="1">
        <v>34</v>
      </c>
      <c r="L229" s="1">
        <v>0</v>
      </c>
      <c r="M229" s="1">
        <v>24</v>
      </c>
      <c r="N229" s="1">
        <v>0.33</v>
      </c>
      <c r="O229" s="13">
        <v>0.62569444444444444</v>
      </c>
      <c r="P229" s="3">
        <f t="shared" si="29"/>
        <v>1.0532407407407407E-2</v>
      </c>
      <c r="Q229" s="14">
        <f t="shared" si="30"/>
        <v>3.96</v>
      </c>
      <c r="R229" s="1">
        <v>5</v>
      </c>
      <c r="S229" s="1">
        <v>0</v>
      </c>
      <c r="T229" s="2">
        <f t="shared" si="31"/>
        <v>548</v>
      </c>
      <c r="U229" s="20">
        <f t="shared" si="32"/>
        <v>4.74</v>
      </c>
      <c r="V229" s="2">
        <f t="shared" si="33"/>
        <v>39</v>
      </c>
      <c r="W229" s="2">
        <f t="shared" si="34"/>
        <v>0</v>
      </c>
      <c r="X229" s="9">
        <f t="shared" si="35"/>
        <v>2.7083333333333334E-2</v>
      </c>
      <c r="Y229" s="52">
        <v>0.70486111111111116</v>
      </c>
    </row>
    <row r="230" spans="1:25">
      <c r="A230" t="s">
        <v>8</v>
      </c>
      <c r="B230" s="2" t="s">
        <v>3</v>
      </c>
      <c r="C230" s="2">
        <v>9</v>
      </c>
      <c r="D230" s="2">
        <v>14</v>
      </c>
      <c r="E230" s="37">
        <v>43357</v>
      </c>
      <c r="F230" s="1">
        <v>507</v>
      </c>
      <c r="G230" s="34">
        <v>4.26</v>
      </c>
      <c r="H230" s="5">
        <v>0.33194444444444443</v>
      </c>
      <c r="I230" s="3">
        <f t="shared" si="27"/>
        <v>5.5439814814814822E-3</v>
      </c>
      <c r="J230" s="14">
        <f t="shared" si="28"/>
        <v>7.5170000000000003</v>
      </c>
      <c r="K230" s="1">
        <v>34</v>
      </c>
      <c r="L230" s="1">
        <v>0</v>
      </c>
      <c r="M230" s="1">
        <v>25</v>
      </c>
      <c r="N230" s="1">
        <v>0.33</v>
      </c>
      <c r="O230" s="13">
        <v>0.62361111111111112</v>
      </c>
      <c r="P230" s="3">
        <f t="shared" si="29"/>
        <v>1.0532407407407407E-2</v>
      </c>
      <c r="Q230" s="14">
        <f t="shared" si="30"/>
        <v>3.96</v>
      </c>
      <c r="R230" s="1">
        <v>5</v>
      </c>
      <c r="S230" s="1">
        <v>0</v>
      </c>
      <c r="T230" s="2">
        <f t="shared" si="31"/>
        <v>532</v>
      </c>
      <c r="U230" s="20">
        <f t="shared" si="32"/>
        <v>4.59</v>
      </c>
      <c r="V230" s="2">
        <f t="shared" si="33"/>
        <v>39</v>
      </c>
      <c r="W230" s="2">
        <f t="shared" si="34"/>
        <v>0</v>
      </c>
      <c r="X230" s="9">
        <f t="shared" si="35"/>
        <v>2.7083333333333334E-2</v>
      </c>
      <c r="Y230" s="52">
        <v>0.49305555555555558</v>
      </c>
    </row>
    <row r="231" spans="1:25">
      <c r="A231" t="s">
        <v>8</v>
      </c>
      <c r="B231" s="2" t="s">
        <v>2</v>
      </c>
      <c r="C231" s="2">
        <v>9</v>
      </c>
      <c r="D231" s="2">
        <v>15</v>
      </c>
      <c r="E231" s="37">
        <v>43358</v>
      </c>
      <c r="F231" s="1">
        <v>372</v>
      </c>
      <c r="G231" s="34">
        <v>3.11</v>
      </c>
      <c r="H231" s="5">
        <v>0.34791666666666665</v>
      </c>
      <c r="I231" s="3">
        <f t="shared" si="27"/>
        <v>5.8101851851851856E-3</v>
      </c>
      <c r="J231" s="14">
        <f t="shared" si="28"/>
        <v>7.1760000000000002</v>
      </c>
      <c r="K231" s="1">
        <v>26</v>
      </c>
      <c r="L231" s="1">
        <v>0</v>
      </c>
      <c r="M231" s="1">
        <v>24</v>
      </c>
      <c r="N231" s="1">
        <v>0.33</v>
      </c>
      <c r="O231" s="13">
        <v>0.62361111111111112</v>
      </c>
      <c r="P231" s="3">
        <f t="shared" si="29"/>
        <v>1.0532407407407407E-2</v>
      </c>
      <c r="Q231" s="14">
        <f t="shared" si="30"/>
        <v>3.96</v>
      </c>
      <c r="R231" s="1">
        <v>5</v>
      </c>
      <c r="S231" s="1">
        <v>0</v>
      </c>
      <c r="T231" s="2">
        <f t="shared" si="31"/>
        <v>396</v>
      </c>
      <c r="U231" s="20">
        <f t="shared" si="32"/>
        <v>3.44</v>
      </c>
      <c r="V231" s="2">
        <f t="shared" si="33"/>
        <v>31</v>
      </c>
      <c r="W231" s="2">
        <f t="shared" si="34"/>
        <v>0</v>
      </c>
      <c r="X231" s="9">
        <f t="shared" si="35"/>
        <v>2.1527777777777781E-2</v>
      </c>
      <c r="Y231" s="52">
        <v>0.41666666666666669</v>
      </c>
    </row>
    <row r="232" spans="1:25">
      <c r="A232" t="s">
        <v>8</v>
      </c>
      <c r="B232" s="2" t="s">
        <v>1</v>
      </c>
      <c r="C232" s="2">
        <v>9</v>
      </c>
      <c r="D232" s="2">
        <v>16</v>
      </c>
      <c r="E232" s="37">
        <v>43359</v>
      </c>
      <c r="F232" s="1">
        <v>515</v>
      </c>
      <c r="G232" s="34">
        <v>4.32</v>
      </c>
      <c r="H232" s="5">
        <v>0.32708333333333334</v>
      </c>
      <c r="I232" s="3">
        <f t="shared" si="27"/>
        <v>5.4745370370370373E-3</v>
      </c>
      <c r="J232" s="14">
        <f t="shared" si="28"/>
        <v>7.6230000000000002</v>
      </c>
      <c r="K232" s="1">
        <v>34</v>
      </c>
      <c r="L232" s="1">
        <v>0</v>
      </c>
      <c r="M232" s="1">
        <v>24</v>
      </c>
      <c r="N232" s="1">
        <v>0.34</v>
      </c>
      <c r="O232" s="13">
        <v>0.62569444444444444</v>
      </c>
      <c r="P232" s="3">
        <f t="shared" si="29"/>
        <v>1.0219907407407408E-2</v>
      </c>
      <c r="Q232" s="14">
        <f t="shared" si="30"/>
        <v>4.08</v>
      </c>
      <c r="R232" s="1">
        <v>5</v>
      </c>
      <c r="S232" s="1">
        <v>0</v>
      </c>
      <c r="T232" s="2">
        <f t="shared" si="31"/>
        <v>539</v>
      </c>
      <c r="U232" s="20">
        <f t="shared" si="32"/>
        <v>4.66</v>
      </c>
      <c r="V232" s="2">
        <f t="shared" si="33"/>
        <v>39</v>
      </c>
      <c r="W232" s="2">
        <f t="shared" si="34"/>
        <v>0</v>
      </c>
      <c r="X232" s="9">
        <f t="shared" si="35"/>
        <v>2.7083333333333334E-2</v>
      </c>
      <c r="Y232" s="52">
        <v>0.71875</v>
      </c>
    </row>
    <row r="233" spans="1:25">
      <c r="B233" s="2" t="s">
        <v>0</v>
      </c>
      <c r="C233" s="2">
        <v>9</v>
      </c>
      <c r="D233" s="2">
        <v>17</v>
      </c>
      <c r="E233" s="37">
        <v>43360</v>
      </c>
      <c r="F233" s="1">
        <v>0</v>
      </c>
      <c r="G233" s="1">
        <v>0</v>
      </c>
      <c r="H233" s="1">
        <v>0</v>
      </c>
      <c r="I233" s="3" t="str">
        <f t="shared" si="27"/>
        <v/>
      </c>
      <c r="J233" s="14" t="str">
        <f t="shared" si="28"/>
        <v/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3" t="str">
        <f t="shared" si="29"/>
        <v/>
      </c>
      <c r="Q233" s="14" t="str">
        <f t="shared" si="30"/>
        <v/>
      </c>
      <c r="R233" s="1">
        <v>0</v>
      </c>
      <c r="S233" s="1">
        <v>0</v>
      </c>
      <c r="T233" s="2">
        <f t="shared" si="31"/>
        <v>0</v>
      </c>
      <c r="U233" s="20">
        <f t="shared" si="32"/>
        <v>0</v>
      </c>
      <c r="V233" s="2">
        <f t="shared" si="33"/>
        <v>0</v>
      </c>
      <c r="W233" s="2">
        <f t="shared" si="34"/>
        <v>0</v>
      </c>
      <c r="X233" s="9">
        <f t="shared" si="35"/>
        <v>0</v>
      </c>
    </row>
    <row r="234" spans="1:25">
      <c r="A234" t="s">
        <v>8</v>
      </c>
      <c r="B234" s="2" t="s">
        <v>6</v>
      </c>
      <c r="C234" s="2">
        <v>9</v>
      </c>
      <c r="D234" s="2">
        <v>18</v>
      </c>
      <c r="E234" s="37">
        <v>43361</v>
      </c>
      <c r="F234" s="1">
        <v>507</v>
      </c>
      <c r="G234" s="34">
        <v>4.26</v>
      </c>
      <c r="H234" s="5">
        <v>0.33194444444444443</v>
      </c>
      <c r="I234" s="3">
        <f t="shared" si="27"/>
        <v>5.5439814814814822E-3</v>
      </c>
      <c r="J234" s="14">
        <f t="shared" si="28"/>
        <v>7.5170000000000003</v>
      </c>
      <c r="K234" s="1">
        <v>34</v>
      </c>
      <c r="L234" s="1">
        <v>0</v>
      </c>
      <c r="M234" s="1">
        <v>24</v>
      </c>
      <c r="N234" s="1">
        <v>0.33</v>
      </c>
      <c r="O234" s="13">
        <v>0.62361111111111112</v>
      </c>
      <c r="P234" s="3">
        <f t="shared" si="29"/>
        <v>1.0532407407407407E-2</v>
      </c>
      <c r="Q234" s="14">
        <f t="shared" si="30"/>
        <v>3.96</v>
      </c>
      <c r="R234" s="1">
        <v>5</v>
      </c>
      <c r="S234" s="1">
        <v>0</v>
      </c>
      <c r="T234" s="2">
        <f t="shared" si="31"/>
        <v>531</v>
      </c>
      <c r="U234" s="20">
        <f t="shared" si="32"/>
        <v>4.59</v>
      </c>
      <c r="V234" s="2">
        <f t="shared" si="33"/>
        <v>39</v>
      </c>
      <c r="W234" s="2">
        <f t="shared" si="34"/>
        <v>0</v>
      </c>
      <c r="X234" s="9">
        <f t="shared" si="35"/>
        <v>2.7083333333333334E-2</v>
      </c>
      <c r="Y234" s="52">
        <v>0.44791666666666669</v>
      </c>
    </row>
    <row r="235" spans="1:25">
      <c r="A235" t="s">
        <v>11</v>
      </c>
      <c r="B235" s="2" t="s">
        <v>5</v>
      </c>
      <c r="C235" s="2">
        <v>9</v>
      </c>
      <c r="D235" s="2">
        <v>19</v>
      </c>
      <c r="E235" s="37">
        <v>43362</v>
      </c>
      <c r="F235" s="1">
        <v>369</v>
      </c>
      <c r="G235" s="34">
        <v>1.4</v>
      </c>
      <c r="H235" s="5">
        <v>0.50277777777777777</v>
      </c>
      <c r="I235" s="3">
        <f t="shared" si="27"/>
        <v>8.4375000000000006E-3</v>
      </c>
      <c r="J235" s="14">
        <f t="shared" si="28"/>
        <v>4.9409999999999998</v>
      </c>
      <c r="K235" s="1">
        <v>17</v>
      </c>
      <c r="L235" s="1">
        <v>0</v>
      </c>
      <c r="M235" s="1">
        <v>10</v>
      </c>
      <c r="N235" s="1">
        <v>0.17</v>
      </c>
      <c r="O235" s="13">
        <v>0.82777777777777783</v>
      </c>
      <c r="P235" s="3">
        <f t="shared" si="29"/>
        <v>1.3888888888888888E-2</v>
      </c>
      <c r="Q235" s="14">
        <f t="shared" si="30"/>
        <v>3</v>
      </c>
      <c r="R235" s="1">
        <v>3</v>
      </c>
      <c r="S235" s="1">
        <v>24</v>
      </c>
      <c r="T235" s="2">
        <f t="shared" si="31"/>
        <v>379</v>
      </c>
      <c r="U235" s="20">
        <f t="shared" si="32"/>
        <v>1.5699999999999998</v>
      </c>
      <c r="V235" s="2">
        <f t="shared" si="33"/>
        <v>20</v>
      </c>
      <c r="W235" s="2">
        <f t="shared" si="34"/>
        <v>24</v>
      </c>
      <c r="X235" s="9">
        <f t="shared" si="35"/>
        <v>1.4166666666666666E-2</v>
      </c>
      <c r="Y235" s="52">
        <v>0.68402777777777779</v>
      </c>
    </row>
    <row r="236" spans="1:25">
      <c r="A236" t="s">
        <v>8</v>
      </c>
      <c r="B236" s="2" t="s">
        <v>4</v>
      </c>
      <c r="C236" s="2">
        <v>9</v>
      </c>
      <c r="D236" s="2">
        <v>20</v>
      </c>
      <c r="E236" s="37">
        <v>43363</v>
      </c>
      <c r="F236" s="1">
        <v>557</v>
      </c>
      <c r="G236" s="34">
        <v>4.72</v>
      </c>
      <c r="H236" s="5">
        <v>0.3</v>
      </c>
      <c r="I236" s="3">
        <f t="shared" si="27"/>
        <v>5.0115740740740737E-3</v>
      </c>
      <c r="J236" s="14">
        <f t="shared" si="28"/>
        <v>8.3290000000000006</v>
      </c>
      <c r="K236" s="1">
        <v>34</v>
      </c>
      <c r="L236" s="1">
        <v>0</v>
      </c>
      <c r="M236" s="1">
        <v>25</v>
      </c>
      <c r="N236" s="1">
        <v>0.33</v>
      </c>
      <c r="O236" s="13">
        <v>0.62291666666666667</v>
      </c>
      <c r="P236" s="3">
        <f t="shared" si="29"/>
        <v>1.0532407407407407E-2</v>
      </c>
      <c r="Q236" s="14">
        <f t="shared" si="30"/>
        <v>3.96</v>
      </c>
      <c r="R236" s="1">
        <v>5</v>
      </c>
      <c r="S236" s="1">
        <v>0</v>
      </c>
      <c r="T236" s="2">
        <f t="shared" si="31"/>
        <v>582</v>
      </c>
      <c r="U236" s="20">
        <f t="shared" si="32"/>
        <v>5.05</v>
      </c>
      <c r="V236" s="2">
        <f t="shared" si="33"/>
        <v>39</v>
      </c>
      <c r="W236" s="2">
        <f t="shared" si="34"/>
        <v>0</v>
      </c>
      <c r="X236" s="9">
        <f t="shared" si="35"/>
        <v>2.7083333333333334E-2</v>
      </c>
      <c r="Y236" s="52">
        <v>0.73958333333333337</v>
      </c>
    </row>
    <row r="237" spans="1:25">
      <c r="A237" t="s">
        <v>8</v>
      </c>
      <c r="B237" s="2" t="s">
        <v>3</v>
      </c>
      <c r="C237" s="2">
        <v>9</v>
      </c>
      <c r="D237" s="2">
        <v>21</v>
      </c>
      <c r="E237" s="37">
        <v>43364</v>
      </c>
      <c r="F237" s="1">
        <v>300</v>
      </c>
      <c r="G237" s="34">
        <v>2.52</v>
      </c>
      <c r="H237" s="5">
        <v>0.3298611111111111</v>
      </c>
      <c r="I237" s="3">
        <f t="shared" si="27"/>
        <v>5.5208333333333333E-3</v>
      </c>
      <c r="J237" s="14">
        <f t="shared" si="28"/>
        <v>7.56</v>
      </c>
      <c r="K237" s="1">
        <v>20</v>
      </c>
      <c r="L237" s="1">
        <v>0</v>
      </c>
      <c r="M237" s="1">
        <v>19</v>
      </c>
      <c r="N237" s="1">
        <v>0.26</v>
      </c>
      <c r="O237" s="13">
        <v>0.62291666666666667</v>
      </c>
      <c r="P237" s="3">
        <f t="shared" si="29"/>
        <v>1.0694444444444444E-2</v>
      </c>
      <c r="Q237" s="14">
        <f t="shared" si="30"/>
        <v>3.9</v>
      </c>
      <c r="R237" s="1">
        <v>4</v>
      </c>
      <c r="S237" s="1">
        <v>0</v>
      </c>
      <c r="T237" s="2">
        <f t="shared" si="31"/>
        <v>319</v>
      </c>
      <c r="U237" s="20">
        <f t="shared" si="32"/>
        <v>2.7800000000000002</v>
      </c>
      <c r="V237" s="2">
        <f t="shared" si="33"/>
        <v>24</v>
      </c>
      <c r="W237" s="2">
        <f t="shared" si="34"/>
        <v>0</v>
      </c>
      <c r="X237" s="9">
        <f t="shared" si="35"/>
        <v>1.6666666666666666E-2</v>
      </c>
      <c r="Y237" s="52">
        <v>0.47222222222222227</v>
      </c>
    </row>
    <row r="238" spans="1:25">
      <c r="A238" t="s">
        <v>8</v>
      </c>
      <c r="B238" s="2" t="s">
        <v>2</v>
      </c>
      <c r="C238" s="2">
        <v>9</v>
      </c>
      <c r="D238" s="2">
        <v>22</v>
      </c>
      <c r="E238" s="37">
        <v>43365</v>
      </c>
      <c r="F238" s="1">
        <v>525</v>
      </c>
      <c r="G238" s="34">
        <v>4.43</v>
      </c>
      <c r="H238" s="5">
        <v>0.31944444444444448</v>
      </c>
      <c r="I238" s="3">
        <f t="shared" si="27"/>
        <v>5.3356481481481484E-3</v>
      </c>
      <c r="J238" s="14">
        <f t="shared" si="28"/>
        <v>7.8170000000000002</v>
      </c>
      <c r="K238" s="1">
        <v>34</v>
      </c>
      <c r="L238" s="1">
        <v>0</v>
      </c>
      <c r="M238" s="1">
        <v>25</v>
      </c>
      <c r="N238" s="1">
        <v>0.33</v>
      </c>
      <c r="O238" s="13">
        <v>0.62777777777777777</v>
      </c>
      <c r="P238" s="3">
        <f t="shared" si="29"/>
        <v>1.0532407407407407E-2</v>
      </c>
      <c r="Q238" s="14">
        <f t="shared" si="30"/>
        <v>3.96</v>
      </c>
      <c r="R238" s="1">
        <v>5</v>
      </c>
      <c r="S238" s="1">
        <v>0</v>
      </c>
      <c r="T238" s="2">
        <f t="shared" si="31"/>
        <v>550</v>
      </c>
      <c r="U238" s="20">
        <f t="shared" si="32"/>
        <v>4.76</v>
      </c>
      <c r="V238" s="2">
        <f t="shared" si="33"/>
        <v>39</v>
      </c>
      <c r="W238" s="2">
        <f t="shared" si="34"/>
        <v>0</v>
      </c>
      <c r="X238" s="9">
        <f t="shared" si="35"/>
        <v>2.7083333333333334E-2</v>
      </c>
      <c r="Y238" s="52">
        <v>0.50694444444444442</v>
      </c>
    </row>
    <row r="239" spans="1:25">
      <c r="A239" t="s">
        <v>8</v>
      </c>
      <c r="B239" s="2" t="s">
        <v>1</v>
      </c>
      <c r="C239" s="2">
        <v>9</v>
      </c>
      <c r="D239" s="2">
        <v>23</v>
      </c>
      <c r="E239" s="37">
        <v>43366</v>
      </c>
      <c r="F239" s="1">
        <v>509</v>
      </c>
      <c r="G239" s="34">
        <v>4.28</v>
      </c>
      <c r="H239" s="5">
        <v>0.33055555555555555</v>
      </c>
      <c r="I239" s="3">
        <f t="shared" si="27"/>
        <v>5.5208333333333333E-3</v>
      </c>
      <c r="J239" s="14">
        <f t="shared" si="28"/>
        <v>7.5519999999999996</v>
      </c>
      <c r="K239" s="1">
        <v>34</v>
      </c>
      <c r="L239" s="1">
        <v>0</v>
      </c>
      <c r="M239" s="1">
        <v>24</v>
      </c>
      <c r="N239" s="1">
        <v>0.33</v>
      </c>
      <c r="O239" s="13">
        <v>0.62777777777777777</v>
      </c>
      <c r="P239" s="3">
        <f t="shared" si="29"/>
        <v>1.0532407407407407E-2</v>
      </c>
      <c r="Q239" s="14">
        <f t="shared" si="30"/>
        <v>3.96</v>
      </c>
      <c r="R239" s="1">
        <v>5</v>
      </c>
      <c r="S239" s="1">
        <v>0</v>
      </c>
      <c r="T239" s="2">
        <f t="shared" si="31"/>
        <v>533</v>
      </c>
      <c r="U239" s="20">
        <f t="shared" si="32"/>
        <v>4.6100000000000003</v>
      </c>
      <c r="V239" s="2">
        <f t="shared" si="33"/>
        <v>39</v>
      </c>
      <c r="W239" s="2">
        <f t="shared" si="34"/>
        <v>0</v>
      </c>
      <c r="X239" s="9">
        <f t="shared" si="35"/>
        <v>2.7083333333333334E-2</v>
      </c>
      <c r="Y239" s="52">
        <v>0.4201388888888889</v>
      </c>
    </row>
    <row r="240" spans="1:25">
      <c r="B240" s="2" t="s">
        <v>0</v>
      </c>
      <c r="C240" s="2">
        <v>9</v>
      </c>
      <c r="D240" s="2">
        <v>24</v>
      </c>
      <c r="E240" s="37">
        <v>43367</v>
      </c>
      <c r="F240" s="1">
        <v>0</v>
      </c>
      <c r="G240" s="1">
        <v>0</v>
      </c>
      <c r="H240" s="1">
        <v>0</v>
      </c>
      <c r="I240" s="3" t="str">
        <f t="shared" si="27"/>
        <v/>
      </c>
      <c r="J240" s="14" t="str">
        <f t="shared" si="28"/>
        <v/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3" t="str">
        <f t="shared" si="29"/>
        <v/>
      </c>
      <c r="Q240" s="14" t="str">
        <f t="shared" si="30"/>
        <v/>
      </c>
      <c r="R240" s="1">
        <v>0</v>
      </c>
      <c r="S240" s="1">
        <v>0</v>
      </c>
      <c r="T240" s="2">
        <f t="shared" si="31"/>
        <v>0</v>
      </c>
      <c r="U240" s="20">
        <f t="shared" si="32"/>
        <v>0</v>
      </c>
      <c r="V240" s="2">
        <f t="shared" si="33"/>
        <v>0</v>
      </c>
      <c r="W240" s="2">
        <f t="shared" si="34"/>
        <v>0</v>
      </c>
      <c r="X240" s="9">
        <f t="shared" si="35"/>
        <v>0</v>
      </c>
    </row>
    <row r="241" spans="1:25">
      <c r="A241" t="s">
        <v>8</v>
      </c>
      <c r="B241" s="2" t="s">
        <v>6</v>
      </c>
      <c r="C241" s="2">
        <v>9</v>
      </c>
      <c r="D241" s="2">
        <v>25</v>
      </c>
      <c r="E241" s="37">
        <v>43368</v>
      </c>
      <c r="F241" s="1">
        <v>510</v>
      </c>
      <c r="G241" s="34">
        <v>4.28</v>
      </c>
      <c r="H241" s="5">
        <v>0.3298611111111111</v>
      </c>
      <c r="I241" s="3">
        <f t="shared" si="27"/>
        <v>5.5208333333333333E-3</v>
      </c>
      <c r="J241" s="14">
        <f t="shared" si="28"/>
        <v>7.5519999999999996</v>
      </c>
      <c r="K241" s="1">
        <v>34</v>
      </c>
      <c r="L241" s="1">
        <v>0</v>
      </c>
      <c r="M241" s="1">
        <v>24</v>
      </c>
      <c r="N241" s="1">
        <v>0.34</v>
      </c>
      <c r="O241" s="13">
        <v>0.62569444444444444</v>
      </c>
      <c r="P241" s="3">
        <f t="shared" si="29"/>
        <v>1.0219907407407408E-2</v>
      </c>
      <c r="Q241" s="14">
        <f t="shared" si="30"/>
        <v>4.08</v>
      </c>
      <c r="R241" s="1">
        <v>5</v>
      </c>
      <c r="S241" s="1">
        <v>0</v>
      </c>
      <c r="T241" s="2">
        <f t="shared" si="31"/>
        <v>534</v>
      </c>
      <c r="U241" s="20">
        <f t="shared" si="32"/>
        <v>4.62</v>
      </c>
      <c r="V241" s="2">
        <f t="shared" si="33"/>
        <v>39</v>
      </c>
      <c r="W241" s="2">
        <f t="shared" si="34"/>
        <v>0</v>
      </c>
      <c r="X241" s="9">
        <f t="shared" si="35"/>
        <v>2.7083333333333334E-2</v>
      </c>
      <c r="Y241" s="52">
        <v>0.4548611111111111</v>
      </c>
    </row>
    <row r="242" spans="1:25">
      <c r="A242" t="s">
        <v>8</v>
      </c>
      <c r="B242" s="2" t="s">
        <v>5</v>
      </c>
      <c r="C242" s="2">
        <v>9</v>
      </c>
      <c r="D242" s="2">
        <v>26</v>
      </c>
      <c r="E242" s="37">
        <v>43369</v>
      </c>
      <c r="F242" s="1">
        <v>550</v>
      </c>
      <c r="G242" s="34">
        <v>4.6500000000000004</v>
      </c>
      <c r="H242" s="5">
        <v>0.30416666666666664</v>
      </c>
      <c r="I242" s="3">
        <f t="shared" si="27"/>
        <v>5.0810185185185186E-3</v>
      </c>
      <c r="J242" s="14">
        <f t="shared" si="28"/>
        <v>8.2050000000000001</v>
      </c>
      <c r="K242" s="1">
        <v>34</v>
      </c>
      <c r="L242" s="1">
        <v>0</v>
      </c>
      <c r="M242" s="1">
        <v>24</v>
      </c>
      <c r="N242" s="1">
        <v>0.33</v>
      </c>
      <c r="O242" s="13">
        <v>0.62569444444444444</v>
      </c>
      <c r="P242" s="3">
        <f t="shared" si="29"/>
        <v>1.0532407407407407E-2</v>
      </c>
      <c r="Q242" s="14">
        <f t="shared" si="30"/>
        <v>3.96</v>
      </c>
      <c r="R242" s="1">
        <v>5</v>
      </c>
      <c r="S242" s="1">
        <v>0</v>
      </c>
      <c r="T242" s="2">
        <f t="shared" si="31"/>
        <v>574</v>
      </c>
      <c r="U242" s="20">
        <f t="shared" si="32"/>
        <v>4.9800000000000004</v>
      </c>
      <c r="V242" s="2">
        <f t="shared" si="33"/>
        <v>39</v>
      </c>
      <c r="W242" s="2">
        <f t="shared" si="34"/>
        <v>0</v>
      </c>
      <c r="X242" s="9">
        <f t="shared" si="35"/>
        <v>2.7083333333333334E-2</v>
      </c>
      <c r="Y242" s="52">
        <v>0.69444444444444453</v>
      </c>
    </row>
    <row r="243" spans="1:25">
      <c r="A243" t="s">
        <v>8</v>
      </c>
      <c r="B243" s="2" t="s">
        <v>4</v>
      </c>
      <c r="C243" s="2">
        <v>9</v>
      </c>
      <c r="D243" s="2">
        <v>27</v>
      </c>
      <c r="E243" s="37">
        <v>43370</v>
      </c>
      <c r="F243" s="1">
        <v>509</v>
      </c>
      <c r="G243" s="34">
        <v>4.2699999999999996</v>
      </c>
      <c r="H243" s="5">
        <v>0.33055555555555555</v>
      </c>
      <c r="I243" s="3">
        <f t="shared" si="27"/>
        <v>5.5324074074074069E-3</v>
      </c>
      <c r="J243" s="14">
        <f t="shared" si="28"/>
        <v>7.5350000000000001</v>
      </c>
      <c r="K243" s="1">
        <v>34</v>
      </c>
      <c r="L243" s="1">
        <v>0</v>
      </c>
      <c r="M243" s="1">
        <v>24</v>
      </c>
      <c r="N243" s="1">
        <v>0.34</v>
      </c>
      <c r="O243" s="13">
        <v>0.62361111111111112</v>
      </c>
      <c r="P243" s="3">
        <f t="shared" si="29"/>
        <v>1.0219907407407408E-2</v>
      </c>
      <c r="Q243" s="14">
        <f t="shared" si="30"/>
        <v>4.08</v>
      </c>
      <c r="R243" s="1">
        <v>5</v>
      </c>
      <c r="S243" s="1">
        <v>0</v>
      </c>
      <c r="T243" s="2">
        <f t="shared" si="31"/>
        <v>533</v>
      </c>
      <c r="U243" s="20">
        <f t="shared" si="32"/>
        <v>4.6099999999999994</v>
      </c>
      <c r="V243" s="2">
        <f t="shared" si="33"/>
        <v>39</v>
      </c>
      <c r="W243" s="2">
        <f t="shared" si="34"/>
        <v>0</v>
      </c>
      <c r="X243" s="9">
        <f t="shared" si="35"/>
        <v>2.7083333333333334E-2</v>
      </c>
      <c r="Y243" s="52">
        <v>0.70486111111111116</v>
      </c>
    </row>
    <row r="244" spans="1:25">
      <c r="A244" t="s">
        <v>8</v>
      </c>
      <c r="B244" s="2" t="s">
        <v>3</v>
      </c>
      <c r="C244" s="2">
        <v>9</v>
      </c>
      <c r="D244" s="2">
        <v>28</v>
      </c>
      <c r="E244" s="37">
        <v>43371</v>
      </c>
      <c r="F244" s="1">
        <v>187</v>
      </c>
      <c r="G244" s="34">
        <v>1.57</v>
      </c>
      <c r="H244" s="5">
        <v>0.3298611111111111</v>
      </c>
      <c r="I244" s="3">
        <f t="shared" si="27"/>
        <v>5.5324074074074069E-3</v>
      </c>
      <c r="J244" s="14">
        <f t="shared" si="28"/>
        <v>7.5359999999999996</v>
      </c>
      <c r="K244" s="1">
        <v>12</v>
      </c>
      <c r="L244" s="1">
        <v>30</v>
      </c>
      <c r="M244" s="1">
        <v>12</v>
      </c>
      <c r="N244" s="1">
        <v>0.17</v>
      </c>
      <c r="O244" s="13">
        <v>0.62569444444444444</v>
      </c>
      <c r="P244" s="3">
        <f t="shared" si="29"/>
        <v>1.0219907407407408E-2</v>
      </c>
      <c r="Q244" s="14">
        <f t="shared" si="30"/>
        <v>4.08</v>
      </c>
      <c r="R244" s="1">
        <v>2</v>
      </c>
      <c r="S244" s="1">
        <v>30</v>
      </c>
      <c r="T244" s="2">
        <f t="shared" si="31"/>
        <v>199</v>
      </c>
      <c r="U244" s="20">
        <f t="shared" si="32"/>
        <v>1.74</v>
      </c>
      <c r="V244" s="2">
        <f t="shared" si="33"/>
        <v>15</v>
      </c>
      <c r="W244" s="2">
        <f t="shared" si="34"/>
        <v>0</v>
      </c>
      <c r="X244" s="9">
        <f t="shared" si="35"/>
        <v>1.0416666666666666E-2</v>
      </c>
      <c r="Y244" s="52">
        <v>0.46527777777777773</v>
      </c>
    </row>
    <row r="245" spans="1:25">
      <c r="A245" t="s">
        <v>12</v>
      </c>
      <c r="B245" s="2" t="s">
        <v>2</v>
      </c>
      <c r="C245" s="2">
        <v>9</v>
      </c>
      <c r="D245" s="2">
        <v>29</v>
      </c>
      <c r="E245" s="37">
        <v>43372</v>
      </c>
      <c r="F245" s="1">
        <v>581</v>
      </c>
      <c r="G245" s="34">
        <v>4.4800000000000004</v>
      </c>
      <c r="H245" s="1">
        <v>0</v>
      </c>
      <c r="I245" s="3">
        <f t="shared" si="27"/>
        <v>5.2777777777777771E-3</v>
      </c>
      <c r="J245" s="14">
        <f t="shared" si="28"/>
        <v>7.9050000000000002</v>
      </c>
      <c r="K245" s="1">
        <v>34</v>
      </c>
      <c r="L245" s="1">
        <v>0</v>
      </c>
      <c r="M245" s="1">
        <v>28</v>
      </c>
      <c r="N245" s="1">
        <v>0.34</v>
      </c>
      <c r="O245" s="1">
        <v>0</v>
      </c>
      <c r="P245" s="3">
        <f t="shared" si="29"/>
        <v>1.0219907407407408E-2</v>
      </c>
      <c r="Q245" s="14">
        <f t="shared" si="30"/>
        <v>4.08</v>
      </c>
      <c r="R245" s="1">
        <v>5</v>
      </c>
      <c r="S245" s="1">
        <v>0</v>
      </c>
      <c r="T245" s="2">
        <f t="shared" si="31"/>
        <v>609</v>
      </c>
      <c r="U245" s="20">
        <f t="shared" si="32"/>
        <v>4.82</v>
      </c>
      <c r="V245" s="2">
        <f t="shared" si="33"/>
        <v>39</v>
      </c>
      <c r="W245" s="2">
        <f t="shared" si="34"/>
        <v>0</v>
      </c>
      <c r="X245" s="9">
        <f t="shared" si="35"/>
        <v>2.7083333333333334E-2</v>
      </c>
      <c r="Y245" s="52">
        <v>0.4236111111111111</v>
      </c>
    </row>
    <row r="246" spans="1:25">
      <c r="A246" t="s">
        <v>8</v>
      </c>
      <c r="B246" s="2" t="s">
        <v>1</v>
      </c>
      <c r="C246" s="2">
        <v>9</v>
      </c>
      <c r="D246" s="2">
        <v>30</v>
      </c>
      <c r="E246" s="37">
        <v>43373</v>
      </c>
      <c r="F246" s="1">
        <v>509</v>
      </c>
      <c r="G246" s="34">
        <v>4.28</v>
      </c>
      <c r="H246" s="5">
        <v>0.33055555555555555</v>
      </c>
      <c r="I246" s="3">
        <f t="shared" si="27"/>
        <v>5.5208333333333333E-3</v>
      </c>
      <c r="J246" s="14">
        <f t="shared" si="28"/>
        <v>7.5519999999999996</v>
      </c>
      <c r="K246" s="1">
        <v>34</v>
      </c>
      <c r="L246" s="1">
        <v>0</v>
      </c>
      <c r="M246" s="1">
        <v>35</v>
      </c>
      <c r="N246" s="1">
        <v>0.33</v>
      </c>
      <c r="O246" s="13">
        <v>0.62222222222222223</v>
      </c>
      <c r="P246" s="3">
        <f t="shared" si="29"/>
        <v>1.0532407407407407E-2</v>
      </c>
      <c r="Q246" s="14">
        <f t="shared" si="30"/>
        <v>3.96</v>
      </c>
      <c r="R246" s="1">
        <v>5</v>
      </c>
      <c r="S246" s="1">
        <v>0</v>
      </c>
      <c r="T246" s="2">
        <f t="shared" si="31"/>
        <v>544</v>
      </c>
      <c r="U246" s="20">
        <f t="shared" si="32"/>
        <v>4.6100000000000003</v>
      </c>
      <c r="V246" s="2">
        <f t="shared" si="33"/>
        <v>39</v>
      </c>
      <c r="W246" s="2">
        <f t="shared" si="34"/>
        <v>0</v>
      </c>
      <c r="X246" s="9">
        <f t="shared" si="35"/>
        <v>2.7083333333333334E-2</v>
      </c>
      <c r="Y246" s="52">
        <v>0.4513888888888889</v>
      </c>
    </row>
    <row r="247" spans="1:25">
      <c r="B247" s="2" t="s">
        <v>0</v>
      </c>
      <c r="C247" s="2">
        <v>10</v>
      </c>
      <c r="D247" s="2">
        <v>1</v>
      </c>
      <c r="E247" s="37">
        <v>43374</v>
      </c>
      <c r="F247" s="1">
        <v>0</v>
      </c>
      <c r="G247" s="1">
        <v>0</v>
      </c>
      <c r="H247" s="1">
        <v>0</v>
      </c>
      <c r="I247" s="3" t="str">
        <f t="shared" si="27"/>
        <v/>
      </c>
      <c r="J247" s="14" t="str">
        <f t="shared" si="28"/>
        <v/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3" t="str">
        <f t="shared" si="29"/>
        <v/>
      </c>
      <c r="Q247" s="14" t="str">
        <f t="shared" si="30"/>
        <v/>
      </c>
      <c r="R247" s="1">
        <v>0</v>
      </c>
      <c r="S247" s="1">
        <v>0</v>
      </c>
      <c r="T247" s="2">
        <f t="shared" si="31"/>
        <v>0</v>
      </c>
      <c r="U247" s="20">
        <f t="shared" si="32"/>
        <v>0</v>
      </c>
      <c r="V247" s="2">
        <f t="shared" si="33"/>
        <v>0</v>
      </c>
      <c r="W247" s="2">
        <f t="shared" si="34"/>
        <v>0</v>
      </c>
      <c r="X247" s="9">
        <f t="shared" si="35"/>
        <v>0</v>
      </c>
    </row>
    <row r="248" spans="1:25">
      <c r="A248" t="s">
        <v>8</v>
      </c>
      <c r="B248" s="2" t="s">
        <v>6</v>
      </c>
      <c r="C248" s="2">
        <v>10</v>
      </c>
      <c r="D248" s="2">
        <v>2</v>
      </c>
      <c r="E248" s="37">
        <v>43375</v>
      </c>
      <c r="F248" s="1">
        <v>510</v>
      </c>
      <c r="G248" s="34">
        <v>4.28</v>
      </c>
      <c r="H248" s="5">
        <v>0.33055555555555555</v>
      </c>
      <c r="I248" s="3">
        <f t="shared" si="27"/>
        <v>5.5208333333333333E-3</v>
      </c>
      <c r="J248" s="14">
        <f t="shared" si="28"/>
        <v>7.5519999999999996</v>
      </c>
      <c r="K248" s="1">
        <v>34</v>
      </c>
      <c r="L248" s="1">
        <v>0</v>
      </c>
      <c r="M248" s="1">
        <v>24</v>
      </c>
      <c r="N248" s="1">
        <v>0.33</v>
      </c>
      <c r="O248" s="13">
        <v>0.62361111111111112</v>
      </c>
      <c r="P248" s="3">
        <f t="shared" si="29"/>
        <v>1.0532407407407407E-2</v>
      </c>
      <c r="Q248" s="14">
        <f t="shared" si="30"/>
        <v>3.96</v>
      </c>
      <c r="R248" s="1">
        <v>5</v>
      </c>
      <c r="S248" s="1">
        <v>0</v>
      </c>
      <c r="T248" s="2">
        <f t="shared" si="31"/>
        <v>534</v>
      </c>
      <c r="U248" s="20">
        <f t="shared" si="32"/>
        <v>4.6100000000000003</v>
      </c>
      <c r="V248" s="2">
        <f t="shared" si="33"/>
        <v>39</v>
      </c>
      <c r="W248" s="2">
        <f t="shared" si="34"/>
        <v>0</v>
      </c>
      <c r="X248" s="9">
        <f t="shared" si="35"/>
        <v>2.7083333333333334E-2</v>
      </c>
      <c r="Y248" s="52">
        <v>0.45833333333333331</v>
      </c>
    </row>
    <row r="249" spans="1:25">
      <c r="A249" t="s">
        <v>8</v>
      </c>
      <c r="B249" s="2" t="s">
        <v>5</v>
      </c>
      <c r="C249" s="2">
        <v>10</v>
      </c>
      <c r="D249" s="2">
        <v>3</v>
      </c>
      <c r="E249" s="37">
        <v>43376</v>
      </c>
      <c r="F249" s="1">
        <v>553</v>
      </c>
      <c r="G249" s="34">
        <v>4.67</v>
      </c>
      <c r="H249" s="5">
        <v>0.30277777777777776</v>
      </c>
      <c r="I249" s="3">
        <f t="shared" si="27"/>
        <v>5.0578703703703706E-3</v>
      </c>
      <c r="J249" s="14">
        <f t="shared" si="28"/>
        <v>8.2409999999999997</v>
      </c>
      <c r="K249" s="1">
        <v>34</v>
      </c>
      <c r="L249" s="1">
        <v>0</v>
      </c>
      <c r="M249" s="1">
        <v>24</v>
      </c>
      <c r="N249" s="1">
        <v>0.34</v>
      </c>
      <c r="O249" s="13">
        <v>0.62291666666666667</v>
      </c>
      <c r="P249" s="3">
        <f t="shared" si="29"/>
        <v>1.0219907407407408E-2</v>
      </c>
      <c r="Q249" s="14">
        <f t="shared" si="30"/>
        <v>4.08</v>
      </c>
      <c r="R249" s="1">
        <v>5</v>
      </c>
      <c r="S249" s="1">
        <v>0</v>
      </c>
      <c r="T249" s="2">
        <f t="shared" si="31"/>
        <v>577</v>
      </c>
      <c r="U249" s="20">
        <f t="shared" si="32"/>
        <v>5.01</v>
      </c>
      <c r="V249" s="2">
        <f t="shared" si="33"/>
        <v>39</v>
      </c>
      <c r="W249" s="2">
        <f t="shared" si="34"/>
        <v>0</v>
      </c>
      <c r="X249" s="9">
        <f t="shared" si="35"/>
        <v>2.7083333333333334E-2</v>
      </c>
      <c r="Y249" s="52">
        <v>0.69097222222222221</v>
      </c>
    </row>
    <row r="250" spans="1:25">
      <c r="A250" t="s">
        <v>8</v>
      </c>
      <c r="B250" s="2" t="s">
        <v>4</v>
      </c>
      <c r="C250" s="2">
        <v>10</v>
      </c>
      <c r="D250" s="2">
        <v>4</v>
      </c>
      <c r="E250" s="37">
        <v>43377</v>
      </c>
      <c r="F250" s="1">
        <v>510</v>
      </c>
      <c r="G250" s="34">
        <v>4.28</v>
      </c>
      <c r="H250" s="5">
        <v>0.3298611111111111</v>
      </c>
      <c r="I250" s="3">
        <f t="shared" si="27"/>
        <v>5.5208333333333333E-3</v>
      </c>
      <c r="J250" s="14">
        <f t="shared" si="28"/>
        <v>7.5519999999999996</v>
      </c>
      <c r="K250" s="1">
        <v>34</v>
      </c>
      <c r="L250" s="1">
        <v>0</v>
      </c>
      <c r="M250" s="1">
        <v>24</v>
      </c>
      <c r="N250" s="1">
        <v>0.34</v>
      </c>
      <c r="O250" s="13">
        <v>0.62361111111111112</v>
      </c>
      <c r="P250" s="3">
        <f t="shared" si="29"/>
        <v>1.0219907407407408E-2</v>
      </c>
      <c r="Q250" s="14">
        <f t="shared" si="30"/>
        <v>4.08</v>
      </c>
      <c r="R250" s="1">
        <v>5</v>
      </c>
      <c r="S250" s="1">
        <v>0</v>
      </c>
      <c r="T250" s="2">
        <f t="shared" si="31"/>
        <v>534</v>
      </c>
      <c r="U250" s="20">
        <f t="shared" si="32"/>
        <v>4.62</v>
      </c>
      <c r="V250" s="2">
        <f t="shared" si="33"/>
        <v>39</v>
      </c>
      <c r="W250" s="2">
        <f t="shared" si="34"/>
        <v>0</v>
      </c>
      <c r="X250" s="9">
        <f t="shared" si="35"/>
        <v>2.7083333333333334E-2</v>
      </c>
      <c r="Y250" s="52">
        <v>0.45833333333333331</v>
      </c>
    </row>
    <row r="251" spans="1:25">
      <c r="A251" t="s">
        <v>8</v>
      </c>
      <c r="B251" s="2" t="s">
        <v>3</v>
      </c>
      <c r="C251" s="2">
        <v>10</v>
      </c>
      <c r="D251" s="2">
        <v>5</v>
      </c>
      <c r="E251" s="37">
        <v>43378</v>
      </c>
      <c r="F251" s="1">
        <v>510</v>
      </c>
      <c r="G251" s="34">
        <v>4.29</v>
      </c>
      <c r="H251" s="5">
        <v>0.3298611111111111</v>
      </c>
      <c r="I251" s="3">
        <f t="shared" si="27"/>
        <v>5.5092592592592589E-3</v>
      </c>
      <c r="J251" s="14">
        <f t="shared" si="28"/>
        <v>7.57</v>
      </c>
      <c r="K251" s="1">
        <v>34</v>
      </c>
      <c r="L251" s="1">
        <v>0</v>
      </c>
      <c r="M251" s="1">
        <v>23</v>
      </c>
      <c r="N251" s="1">
        <v>0.33</v>
      </c>
      <c r="O251" s="13">
        <v>0.62777777777777777</v>
      </c>
      <c r="P251" s="3">
        <f t="shared" si="29"/>
        <v>1.0532407407407407E-2</v>
      </c>
      <c r="Q251" s="14">
        <f t="shared" si="30"/>
        <v>3.96</v>
      </c>
      <c r="R251" s="1">
        <v>5</v>
      </c>
      <c r="S251" s="1">
        <v>0</v>
      </c>
      <c r="T251" s="2">
        <f t="shared" si="31"/>
        <v>533</v>
      </c>
      <c r="U251" s="20">
        <f t="shared" si="32"/>
        <v>4.62</v>
      </c>
      <c r="V251" s="2">
        <f t="shared" si="33"/>
        <v>39</v>
      </c>
      <c r="W251" s="2">
        <f t="shared" si="34"/>
        <v>0</v>
      </c>
      <c r="X251" s="9">
        <f t="shared" si="35"/>
        <v>2.7083333333333334E-2</v>
      </c>
      <c r="Y251" s="52">
        <v>0.47916666666666669</v>
      </c>
    </row>
    <row r="252" spans="1:25">
      <c r="A252" t="s">
        <v>8</v>
      </c>
      <c r="B252" s="2" t="s">
        <v>2</v>
      </c>
      <c r="C252" s="2">
        <v>10</v>
      </c>
      <c r="D252" s="2">
        <v>6</v>
      </c>
      <c r="E252" s="37">
        <v>43379</v>
      </c>
      <c r="F252" s="1">
        <v>257</v>
      </c>
      <c r="G252" s="34">
        <v>2.16</v>
      </c>
      <c r="H252" s="5">
        <v>0.32777777777777778</v>
      </c>
      <c r="I252" s="3">
        <f t="shared" si="27"/>
        <v>5.4745370370370373E-3</v>
      </c>
      <c r="J252" s="14">
        <f t="shared" si="28"/>
        <v>7.6230000000000002</v>
      </c>
      <c r="K252" s="1">
        <v>17</v>
      </c>
      <c r="L252" s="1">
        <v>0</v>
      </c>
      <c r="M252" s="1">
        <v>16</v>
      </c>
      <c r="N252" s="1">
        <v>0.22</v>
      </c>
      <c r="O252" s="13">
        <v>0.61944444444444446</v>
      </c>
      <c r="P252" s="3">
        <f t="shared" si="29"/>
        <v>1.074074074074074E-2</v>
      </c>
      <c r="Q252" s="14">
        <f t="shared" si="30"/>
        <v>3.8820000000000001</v>
      </c>
      <c r="R252" s="1">
        <v>3</v>
      </c>
      <c r="S252" s="1">
        <v>24</v>
      </c>
      <c r="T252" s="2">
        <f t="shared" si="31"/>
        <v>273</v>
      </c>
      <c r="U252" s="20">
        <f t="shared" si="32"/>
        <v>2.3800000000000003</v>
      </c>
      <c r="V252" s="2">
        <f t="shared" si="33"/>
        <v>20</v>
      </c>
      <c r="W252" s="2">
        <f t="shared" si="34"/>
        <v>24</v>
      </c>
      <c r="X252" s="9">
        <f t="shared" si="35"/>
        <v>1.4166666666666666E-2</v>
      </c>
      <c r="Y252" s="52">
        <v>0.70833333333333337</v>
      </c>
    </row>
    <row r="253" spans="1:25">
      <c r="A253" t="s">
        <v>8</v>
      </c>
      <c r="B253" s="2" t="s">
        <v>1</v>
      </c>
      <c r="C253" s="2">
        <v>10</v>
      </c>
      <c r="D253" s="2">
        <v>7</v>
      </c>
      <c r="E253" s="37">
        <v>43380</v>
      </c>
      <c r="F253" s="1">
        <v>510</v>
      </c>
      <c r="G253" s="34">
        <v>4.28</v>
      </c>
      <c r="H253" s="5">
        <v>0.3298611111111111</v>
      </c>
      <c r="I253" s="3">
        <f t="shared" si="27"/>
        <v>5.5208333333333333E-3</v>
      </c>
      <c r="J253" s="14">
        <f t="shared" si="28"/>
        <v>7.5519999999999996</v>
      </c>
      <c r="K253" s="1">
        <v>34</v>
      </c>
      <c r="L253" s="1">
        <v>0</v>
      </c>
      <c r="M253" s="1">
        <v>24</v>
      </c>
      <c r="N253" s="1">
        <v>0.34</v>
      </c>
      <c r="O253" s="13">
        <v>0.62361111111111112</v>
      </c>
      <c r="P253" s="3">
        <f t="shared" si="29"/>
        <v>1.0219907407407408E-2</v>
      </c>
      <c r="Q253" s="14">
        <f t="shared" si="30"/>
        <v>4.08</v>
      </c>
      <c r="R253" s="1">
        <v>5</v>
      </c>
      <c r="S253" s="1">
        <v>0</v>
      </c>
      <c r="T253" s="2">
        <f t="shared" si="31"/>
        <v>534</v>
      </c>
      <c r="U253" s="20">
        <f t="shared" si="32"/>
        <v>4.62</v>
      </c>
      <c r="V253" s="2">
        <f t="shared" si="33"/>
        <v>39</v>
      </c>
      <c r="W253" s="2">
        <f t="shared" si="34"/>
        <v>0</v>
      </c>
      <c r="X253" s="9">
        <f t="shared" si="35"/>
        <v>2.7083333333333334E-2</v>
      </c>
      <c r="Y253" s="52">
        <v>0.43055555555555558</v>
      </c>
    </row>
    <row r="254" spans="1:25">
      <c r="B254" s="2" t="s">
        <v>0</v>
      </c>
      <c r="C254" s="2">
        <v>10</v>
      </c>
      <c r="D254" s="2">
        <v>8</v>
      </c>
      <c r="E254" s="37">
        <v>43381</v>
      </c>
      <c r="F254" s="1">
        <v>0</v>
      </c>
      <c r="G254" s="1">
        <v>0</v>
      </c>
      <c r="H254" s="1">
        <v>0</v>
      </c>
      <c r="I254" s="3" t="str">
        <f t="shared" si="27"/>
        <v/>
      </c>
      <c r="J254" s="14" t="str">
        <f t="shared" si="28"/>
        <v/>
      </c>
      <c r="K254" s="1">
        <v>0</v>
      </c>
      <c r="L254" s="1">
        <v>0</v>
      </c>
      <c r="M254" s="1">
        <v>0</v>
      </c>
      <c r="N254" s="1">
        <v>0</v>
      </c>
      <c r="O254" s="33">
        <v>0</v>
      </c>
      <c r="P254" s="3" t="str">
        <f t="shared" si="29"/>
        <v/>
      </c>
      <c r="Q254" s="14" t="str">
        <f t="shared" si="30"/>
        <v/>
      </c>
      <c r="R254" s="1">
        <v>0</v>
      </c>
      <c r="S254" s="1">
        <v>0</v>
      </c>
      <c r="T254" s="2">
        <f t="shared" si="31"/>
        <v>0</v>
      </c>
      <c r="U254" s="20">
        <f t="shared" si="32"/>
        <v>0</v>
      </c>
      <c r="V254" s="2">
        <f t="shared" si="33"/>
        <v>0</v>
      </c>
      <c r="W254" s="2">
        <f t="shared" si="34"/>
        <v>0</v>
      </c>
      <c r="X254" s="9">
        <f t="shared" si="35"/>
        <v>0</v>
      </c>
    </row>
    <row r="255" spans="1:25">
      <c r="A255" t="s">
        <v>8</v>
      </c>
      <c r="B255" s="2" t="s">
        <v>6</v>
      </c>
      <c r="C255" s="2">
        <v>10</v>
      </c>
      <c r="D255" s="2">
        <v>9</v>
      </c>
      <c r="E255" s="37">
        <v>43382</v>
      </c>
      <c r="F255" s="1">
        <v>838</v>
      </c>
      <c r="G255" s="34">
        <v>7</v>
      </c>
      <c r="H255" s="5">
        <v>0.35694444444444445</v>
      </c>
      <c r="I255" s="3">
        <f t="shared" si="27"/>
        <v>5.9606481481481489E-3</v>
      </c>
      <c r="J255" s="14">
        <f t="shared" si="28"/>
        <v>7</v>
      </c>
      <c r="K255" s="1">
        <v>60</v>
      </c>
      <c r="L255" s="1">
        <v>0</v>
      </c>
      <c r="M255" s="1">
        <v>24</v>
      </c>
      <c r="N255" s="1">
        <v>0.33</v>
      </c>
      <c r="O255" s="13">
        <v>0.62777777777777777</v>
      </c>
      <c r="P255" s="3">
        <f t="shared" si="29"/>
        <v>1.0532407407407407E-2</v>
      </c>
      <c r="Q255" s="14">
        <f t="shared" si="30"/>
        <v>3.96</v>
      </c>
      <c r="R255" s="1">
        <v>5</v>
      </c>
      <c r="S255" s="1">
        <v>0</v>
      </c>
      <c r="T255" s="2">
        <f t="shared" si="31"/>
        <v>862</v>
      </c>
      <c r="U255" s="20">
        <f t="shared" si="32"/>
        <v>7.33</v>
      </c>
      <c r="V255" s="2">
        <f t="shared" si="33"/>
        <v>65</v>
      </c>
      <c r="W255" s="2">
        <f t="shared" si="34"/>
        <v>0</v>
      </c>
      <c r="X255" s="9">
        <f t="shared" si="35"/>
        <v>4.5138888888888888E-2</v>
      </c>
      <c r="Y255" s="52">
        <v>0.41666666666666669</v>
      </c>
    </row>
    <row r="256" spans="1:25">
      <c r="A256" t="s">
        <v>8</v>
      </c>
      <c r="B256" s="2" t="s">
        <v>5</v>
      </c>
      <c r="C256" s="2">
        <v>10</v>
      </c>
      <c r="D256" s="2">
        <v>10</v>
      </c>
      <c r="E256" s="37">
        <v>43383</v>
      </c>
      <c r="F256" s="1">
        <v>510</v>
      </c>
      <c r="G256" s="34">
        <v>4.28</v>
      </c>
      <c r="H256" s="5">
        <v>0.3298611111111111</v>
      </c>
      <c r="I256" s="3">
        <f t="shared" si="27"/>
        <v>5.5208333333333333E-3</v>
      </c>
      <c r="J256" s="14">
        <f t="shared" si="28"/>
        <v>7.5519999999999996</v>
      </c>
      <c r="K256" s="1">
        <v>34</v>
      </c>
      <c r="L256" s="1">
        <v>0</v>
      </c>
      <c r="M256" s="1">
        <v>24</v>
      </c>
      <c r="N256" s="1">
        <v>0.34</v>
      </c>
      <c r="O256" s="13">
        <v>0.62777777777777777</v>
      </c>
      <c r="P256" s="3">
        <f t="shared" si="29"/>
        <v>1.0219907407407408E-2</v>
      </c>
      <c r="Q256" s="14">
        <f t="shared" si="30"/>
        <v>4.08</v>
      </c>
      <c r="R256" s="1">
        <v>5</v>
      </c>
      <c r="S256" s="1">
        <v>0</v>
      </c>
      <c r="T256" s="2">
        <f t="shared" si="31"/>
        <v>534</v>
      </c>
      <c r="U256" s="20">
        <f t="shared" si="32"/>
        <v>4.62</v>
      </c>
      <c r="V256" s="2">
        <f t="shared" si="33"/>
        <v>39</v>
      </c>
      <c r="W256" s="2">
        <f t="shared" si="34"/>
        <v>0</v>
      </c>
      <c r="X256" s="9">
        <f t="shared" si="35"/>
        <v>2.7083333333333334E-2</v>
      </c>
      <c r="Y256" s="52">
        <v>0.69444444444444453</v>
      </c>
    </row>
    <row r="257" spans="1:25">
      <c r="A257" t="s">
        <v>8</v>
      </c>
      <c r="B257" s="2" t="s">
        <v>4</v>
      </c>
      <c r="C257" s="2">
        <v>10</v>
      </c>
      <c r="D257" s="2">
        <v>11</v>
      </c>
      <c r="E257" s="37">
        <v>43384</v>
      </c>
      <c r="F257" s="1">
        <v>645</v>
      </c>
      <c r="G257" s="34">
        <v>5.4</v>
      </c>
      <c r="H257" s="5">
        <v>0.34652777777777777</v>
      </c>
      <c r="I257" s="3">
        <f t="shared" si="27"/>
        <v>5.7870370370370376E-3</v>
      </c>
      <c r="J257" s="14">
        <f t="shared" si="28"/>
        <v>7.2</v>
      </c>
      <c r="K257" s="1">
        <v>45</v>
      </c>
      <c r="L257" s="1">
        <v>0</v>
      </c>
      <c r="M257" s="1">
        <v>24</v>
      </c>
      <c r="N257" s="1">
        <v>0.33</v>
      </c>
      <c r="O257" s="13">
        <v>0.62777777777777777</v>
      </c>
      <c r="P257" s="3">
        <f t="shared" si="29"/>
        <v>1.0532407407407407E-2</v>
      </c>
      <c r="Q257" s="14">
        <f t="shared" si="30"/>
        <v>3.96</v>
      </c>
      <c r="R257" s="1">
        <v>5</v>
      </c>
      <c r="S257" s="1">
        <v>0</v>
      </c>
      <c r="T257" s="2">
        <f t="shared" si="31"/>
        <v>669</v>
      </c>
      <c r="U257" s="20">
        <f t="shared" si="32"/>
        <v>5.73</v>
      </c>
      <c r="V257" s="2">
        <f t="shared" si="33"/>
        <v>50</v>
      </c>
      <c r="W257" s="2">
        <f t="shared" si="34"/>
        <v>0</v>
      </c>
      <c r="X257" s="9">
        <f t="shared" si="35"/>
        <v>3.4722222222222224E-2</v>
      </c>
      <c r="Y257" s="52">
        <v>0.46875</v>
      </c>
    </row>
    <row r="258" spans="1:25">
      <c r="A258" t="s">
        <v>8</v>
      </c>
      <c r="B258" s="2" t="s">
        <v>3</v>
      </c>
      <c r="C258" s="2">
        <v>10</v>
      </c>
      <c r="D258" s="2">
        <v>12</v>
      </c>
      <c r="E258" s="37">
        <v>43385</v>
      </c>
      <c r="F258" s="1">
        <v>482</v>
      </c>
      <c r="G258" s="34">
        <v>4.03</v>
      </c>
      <c r="H258" s="5">
        <v>0.3576388888888889</v>
      </c>
      <c r="I258" s="3">
        <f t="shared" si="27"/>
        <v>5.8680555555555543E-3</v>
      </c>
      <c r="J258" s="14">
        <f t="shared" si="28"/>
        <v>7.1109999999999998</v>
      </c>
      <c r="K258" s="1">
        <v>34</v>
      </c>
      <c r="L258" s="1">
        <v>0</v>
      </c>
      <c r="M258" s="1">
        <v>17</v>
      </c>
      <c r="N258" s="1">
        <v>0.23</v>
      </c>
      <c r="O258" s="13">
        <v>0.62847222222222221</v>
      </c>
      <c r="P258" s="3">
        <f t="shared" si="29"/>
        <v>1.0671296296296297E-2</v>
      </c>
      <c r="Q258" s="14">
        <f t="shared" si="30"/>
        <v>3.9049999999999998</v>
      </c>
      <c r="R258" s="1">
        <v>3</v>
      </c>
      <c r="S258" s="1">
        <v>32</v>
      </c>
      <c r="T258" s="2">
        <f t="shared" si="31"/>
        <v>499</v>
      </c>
      <c r="U258" s="20">
        <f t="shared" si="32"/>
        <v>4.2600000000000007</v>
      </c>
      <c r="V258" s="2">
        <f t="shared" si="33"/>
        <v>37</v>
      </c>
      <c r="W258" s="2">
        <f t="shared" si="34"/>
        <v>32</v>
      </c>
      <c r="X258" s="9">
        <f t="shared" si="35"/>
        <v>2.6064814814814815E-2</v>
      </c>
      <c r="Y258" s="52">
        <v>0.47569444444444442</v>
      </c>
    </row>
    <row r="259" spans="1:25">
      <c r="A259" t="s">
        <v>8</v>
      </c>
      <c r="B259" s="2" t="s">
        <v>2</v>
      </c>
      <c r="C259" s="2">
        <v>10</v>
      </c>
      <c r="D259" s="2">
        <v>13</v>
      </c>
      <c r="E259" s="37">
        <v>43386</v>
      </c>
      <c r="F259" s="1">
        <v>693</v>
      </c>
      <c r="G259" s="34">
        <v>5.78</v>
      </c>
      <c r="H259" s="5">
        <v>0.35972222222222222</v>
      </c>
      <c r="I259" s="3">
        <f t="shared" si="27"/>
        <v>6.0185185185185177E-3</v>
      </c>
      <c r="J259" s="14">
        <f t="shared" si="28"/>
        <v>6.9359999999999999</v>
      </c>
      <c r="K259" s="1">
        <v>50</v>
      </c>
      <c r="L259" s="1">
        <v>0</v>
      </c>
      <c r="M259" s="1">
        <v>24</v>
      </c>
      <c r="N259" s="1">
        <v>0.33</v>
      </c>
      <c r="O259" s="13">
        <v>0.62361111111111112</v>
      </c>
      <c r="P259" s="3">
        <f t="shared" si="29"/>
        <v>1.0532407407407407E-2</v>
      </c>
      <c r="Q259" s="14">
        <f t="shared" si="30"/>
        <v>3.96</v>
      </c>
      <c r="R259" s="1">
        <v>5</v>
      </c>
      <c r="S259" s="1">
        <v>0</v>
      </c>
      <c r="T259" s="2">
        <f t="shared" si="31"/>
        <v>717</v>
      </c>
      <c r="U259" s="20">
        <f t="shared" si="32"/>
        <v>6.11</v>
      </c>
      <c r="V259" s="2">
        <f t="shared" si="33"/>
        <v>55</v>
      </c>
      <c r="W259" s="2">
        <f t="shared" si="34"/>
        <v>0</v>
      </c>
      <c r="X259" s="9">
        <f t="shared" si="35"/>
        <v>3.8194444444444441E-2</v>
      </c>
      <c r="Y259" s="52">
        <v>0.40625</v>
      </c>
    </row>
    <row r="260" spans="1:25">
      <c r="A260" t="s">
        <v>8</v>
      </c>
      <c r="B260" s="2" t="s">
        <v>1</v>
      </c>
      <c r="C260" s="2">
        <v>10</v>
      </c>
      <c r="D260" s="2">
        <v>14</v>
      </c>
      <c r="E260" s="37">
        <v>43387</v>
      </c>
      <c r="F260" s="1">
        <v>259</v>
      </c>
      <c r="G260" s="34">
        <v>2.21</v>
      </c>
      <c r="H260" s="5">
        <v>0.28263888888888888</v>
      </c>
      <c r="I260" s="3">
        <f t="shared" ref="I260:I323" si="36">IFERROR(TIME(,,ROUNDUP(($K260*60+$L260)/$G260,0)),"")</f>
        <v>4.7222222222222223E-3</v>
      </c>
      <c r="J260" s="14">
        <f t="shared" ref="J260:J276" si="37">IF(ROUNDDOWN(IFERROR($G260*60*60/($K260*60+L260), 0),3)=0,"",ROUNDDOWN(IFERROR($G260*60*60/($K260*60+$L260), 0),3))</f>
        <v>8.84</v>
      </c>
      <c r="K260" s="1">
        <v>15</v>
      </c>
      <c r="L260" s="1">
        <v>0</v>
      </c>
      <c r="M260" s="1">
        <v>15</v>
      </c>
      <c r="N260" s="1">
        <v>0.19</v>
      </c>
      <c r="O260" s="13">
        <v>0.62916666666666665</v>
      </c>
      <c r="P260" s="3">
        <f t="shared" ref="P260:P323" si="38">IFERROR(TIME(,,ROUNDUP(($R260*60+$S260)/$N260,0)),"")</f>
        <v>1.0972222222222223E-2</v>
      </c>
      <c r="Q260" s="14">
        <f t="shared" ref="Q260:Q323" si="39">IF(ROUNDDOWN(IFERROR($N260*60*60/($R260*60+$S260), 0),3)=0,"",ROUNDDOWN(IFERROR($N260*60*60/($R260*60+$S260), 0),3))</f>
        <v>3.8</v>
      </c>
      <c r="R260" s="1">
        <v>3</v>
      </c>
      <c r="S260" s="1">
        <v>0</v>
      </c>
      <c r="T260" s="2">
        <f t="shared" ref="T260:T323" si="40">$F260+$M260</f>
        <v>274</v>
      </c>
      <c r="U260" s="20">
        <f t="shared" ref="U260:U323" si="41">$G260+$N260</f>
        <v>2.4</v>
      </c>
      <c r="V260" s="2">
        <f t="shared" ref="V260:V323" si="42">$K260+$R260+INT(($L260+$S260)/60)</f>
        <v>18</v>
      </c>
      <c r="W260" s="2">
        <f t="shared" ref="W260:W323" si="43">MOD(($L260+$S260),60)</f>
        <v>0</v>
      </c>
      <c r="X260" s="9">
        <f t="shared" ref="X260:X323" si="44">TIME(,$V260,$W260)</f>
        <v>1.2499999999999999E-2</v>
      </c>
      <c r="Y260" s="52">
        <v>0.4201388888888889</v>
      </c>
    </row>
    <row r="261" spans="1:25">
      <c r="B261" s="2" t="s">
        <v>0</v>
      </c>
      <c r="C261" s="2">
        <v>10</v>
      </c>
      <c r="D261" s="2">
        <v>15</v>
      </c>
      <c r="E261" s="37">
        <v>43388</v>
      </c>
      <c r="F261" s="1">
        <v>0</v>
      </c>
      <c r="G261" s="1">
        <v>0</v>
      </c>
      <c r="H261" s="1">
        <v>0</v>
      </c>
      <c r="I261" s="3" t="str">
        <f t="shared" si="36"/>
        <v/>
      </c>
      <c r="J261" s="14" t="str">
        <f t="shared" si="37"/>
        <v/>
      </c>
      <c r="K261" s="1">
        <v>0</v>
      </c>
      <c r="L261" s="1">
        <v>0</v>
      </c>
      <c r="M261" s="1">
        <v>0</v>
      </c>
      <c r="N261" s="1">
        <v>0</v>
      </c>
      <c r="O261" s="33">
        <v>0</v>
      </c>
      <c r="P261" s="3" t="str">
        <f t="shared" si="38"/>
        <v/>
      </c>
      <c r="Q261" s="14" t="str">
        <f t="shared" si="39"/>
        <v/>
      </c>
      <c r="R261" s="1">
        <v>0</v>
      </c>
      <c r="S261" s="1">
        <v>0</v>
      </c>
      <c r="T261" s="2">
        <f t="shared" si="40"/>
        <v>0</v>
      </c>
      <c r="U261" s="20">
        <f t="shared" si="41"/>
        <v>0</v>
      </c>
      <c r="V261" s="2">
        <f t="shared" si="42"/>
        <v>0</v>
      </c>
      <c r="W261" s="2">
        <f t="shared" si="43"/>
        <v>0</v>
      </c>
      <c r="X261" s="9">
        <f t="shared" si="44"/>
        <v>0</v>
      </c>
    </row>
    <row r="262" spans="1:25">
      <c r="A262" t="s">
        <v>8</v>
      </c>
      <c r="B262" s="2" t="s">
        <v>6</v>
      </c>
      <c r="C262" s="2">
        <v>10</v>
      </c>
      <c r="D262" s="2">
        <v>16</v>
      </c>
      <c r="E262" s="37">
        <v>43389</v>
      </c>
      <c r="F262" s="1">
        <v>511</v>
      </c>
      <c r="G262" s="34">
        <v>4.29</v>
      </c>
      <c r="H262" s="13">
        <v>0.32916666666666666</v>
      </c>
      <c r="I262" s="3">
        <f t="shared" si="36"/>
        <v>5.5092592592592589E-3</v>
      </c>
      <c r="J262" s="14">
        <f t="shared" si="37"/>
        <v>7.57</v>
      </c>
      <c r="K262" s="1">
        <v>34</v>
      </c>
      <c r="L262" s="1">
        <v>0</v>
      </c>
      <c r="M262" s="1">
        <v>24</v>
      </c>
      <c r="N262" s="1">
        <v>0.34</v>
      </c>
      <c r="O262" s="38">
        <v>0.62361111111111112</v>
      </c>
      <c r="P262" s="3">
        <f t="shared" si="38"/>
        <v>1.0219907407407408E-2</v>
      </c>
      <c r="Q262" s="14">
        <f t="shared" si="39"/>
        <v>4.08</v>
      </c>
      <c r="R262" s="1">
        <v>5</v>
      </c>
      <c r="S262" s="1">
        <v>0</v>
      </c>
      <c r="T262" s="2">
        <f t="shared" si="40"/>
        <v>535</v>
      </c>
      <c r="U262" s="20">
        <f t="shared" si="41"/>
        <v>4.63</v>
      </c>
      <c r="V262" s="2">
        <f t="shared" si="42"/>
        <v>39</v>
      </c>
      <c r="W262" s="2">
        <f t="shared" si="43"/>
        <v>0</v>
      </c>
      <c r="X262" s="9">
        <f t="shared" si="44"/>
        <v>2.7083333333333334E-2</v>
      </c>
      <c r="Y262" s="52">
        <v>0.46875</v>
      </c>
    </row>
    <row r="263" spans="1:25">
      <c r="B263" s="2" t="s">
        <v>5</v>
      </c>
      <c r="C263" s="2">
        <v>10</v>
      </c>
      <c r="D263" s="2">
        <v>17</v>
      </c>
      <c r="E263" s="37">
        <v>43390</v>
      </c>
      <c r="F263" s="1">
        <v>0</v>
      </c>
      <c r="G263" s="1">
        <v>0</v>
      </c>
      <c r="H263" s="1">
        <v>0</v>
      </c>
      <c r="I263" s="3" t="str">
        <f t="shared" si="36"/>
        <v/>
      </c>
      <c r="J263" s="14" t="str">
        <f t="shared" si="37"/>
        <v/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3" t="str">
        <f t="shared" si="38"/>
        <v/>
      </c>
      <c r="Q263" s="14" t="str">
        <f t="shared" si="39"/>
        <v/>
      </c>
      <c r="R263" s="1">
        <v>0</v>
      </c>
      <c r="S263" s="1">
        <v>0</v>
      </c>
      <c r="T263" s="2">
        <f t="shared" si="40"/>
        <v>0</v>
      </c>
      <c r="U263" s="20">
        <f t="shared" si="41"/>
        <v>0</v>
      </c>
      <c r="V263" s="2">
        <f t="shared" si="42"/>
        <v>0</v>
      </c>
      <c r="W263" s="2">
        <f t="shared" si="43"/>
        <v>0</v>
      </c>
      <c r="X263" s="9">
        <f t="shared" si="44"/>
        <v>0</v>
      </c>
    </row>
    <row r="264" spans="1:25">
      <c r="A264" t="s">
        <v>8</v>
      </c>
      <c r="B264" s="2" t="s">
        <v>4</v>
      </c>
      <c r="C264" s="2">
        <v>10</v>
      </c>
      <c r="D264" s="2">
        <v>18</v>
      </c>
      <c r="E264" s="37">
        <v>43391</v>
      </c>
      <c r="F264" s="1">
        <v>842</v>
      </c>
      <c r="G264" s="34">
        <v>7.03</v>
      </c>
      <c r="H264" s="5">
        <v>0.35486111111111113</v>
      </c>
      <c r="I264" s="3">
        <f t="shared" si="36"/>
        <v>5.9375000000000009E-3</v>
      </c>
      <c r="J264" s="14">
        <f t="shared" si="37"/>
        <v>7.03</v>
      </c>
      <c r="K264" s="1">
        <v>60</v>
      </c>
      <c r="L264" s="1">
        <v>0</v>
      </c>
      <c r="M264" s="1">
        <v>24</v>
      </c>
      <c r="N264" s="1">
        <v>0.33</v>
      </c>
      <c r="O264" s="13">
        <v>0.62777777777777777</v>
      </c>
      <c r="P264" s="3">
        <f t="shared" si="38"/>
        <v>1.0532407407407407E-2</v>
      </c>
      <c r="Q264" s="14">
        <f t="shared" si="39"/>
        <v>3.96</v>
      </c>
      <c r="R264" s="1">
        <v>5</v>
      </c>
      <c r="S264" s="1">
        <v>0</v>
      </c>
      <c r="T264" s="2">
        <f t="shared" si="40"/>
        <v>866</v>
      </c>
      <c r="U264" s="20">
        <f t="shared" si="41"/>
        <v>7.36</v>
      </c>
      <c r="V264" s="2">
        <f t="shared" si="42"/>
        <v>65</v>
      </c>
      <c r="W264" s="2">
        <f t="shared" si="43"/>
        <v>0</v>
      </c>
      <c r="X264" s="9">
        <f t="shared" si="44"/>
        <v>4.5138888888888888E-2</v>
      </c>
      <c r="Y264" s="52">
        <v>0.39583333333333331</v>
      </c>
    </row>
    <row r="265" spans="1:25">
      <c r="A265" t="s">
        <v>8</v>
      </c>
      <c r="B265" s="2" t="s">
        <v>3</v>
      </c>
      <c r="C265" s="2">
        <v>10</v>
      </c>
      <c r="D265" s="2">
        <v>19</v>
      </c>
      <c r="E265" s="37">
        <v>43392</v>
      </c>
      <c r="F265" s="1">
        <v>593</v>
      </c>
      <c r="G265" s="34">
        <v>5.0199999999999996</v>
      </c>
      <c r="H265" s="5">
        <v>0.29791666666666666</v>
      </c>
      <c r="I265" s="3">
        <f t="shared" si="36"/>
        <v>4.9884259259259265E-3</v>
      </c>
      <c r="J265" s="14">
        <f t="shared" si="37"/>
        <v>8.3659999999999997</v>
      </c>
      <c r="K265" s="1">
        <v>36</v>
      </c>
      <c r="L265" s="1">
        <v>0</v>
      </c>
      <c r="M265" s="1">
        <v>24</v>
      </c>
      <c r="N265" s="1">
        <v>0.34</v>
      </c>
      <c r="O265" s="13">
        <v>0.62291666666666667</v>
      </c>
      <c r="P265" s="3">
        <f t="shared" si="38"/>
        <v>1.0219907407407408E-2</v>
      </c>
      <c r="Q265" s="14">
        <f t="shared" si="39"/>
        <v>4.08</v>
      </c>
      <c r="R265" s="1">
        <v>5</v>
      </c>
      <c r="S265" s="1">
        <v>0</v>
      </c>
      <c r="T265" s="2">
        <f t="shared" si="40"/>
        <v>617</v>
      </c>
      <c r="U265" s="20">
        <f t="shared" si="41"/>
        <v>5.3599999999999994</v>
      </c>
      <c r="V265" s="2">
        <f t="shared" si="42"/>
        <v>41</v>
      </c>
      <c r="W265" s="2">
        <f t="shared" si="43"/>
        <v>0</v>
      </c>
      <c r="X265" s="9">
        <f t="shared" si="44"/>
        <v>2.8472222222222222E-2</v>
      </c>
      <c r="Y265" s="52">
        <v>0.47222222222222227</v>
      </c>
    </row>
    <row r="266" spans="1:25">
      <c r="B266" s="2" t="s">
        <v>2</v>
      </c>
      <c r="C266" s="2">
        <v>10</v>
      </c>
      <c r="D266" s="2">
        <v>20</v>
      </c>
      <c r="E266" s="37">
        <v>43393</v>
      </c>
      <c r="F266" s="8">
        <v>0</v>
      </c>
      <c r="G266" s="1">
        <v>0</v>
      </c>
      <c r="H266" s="8">
        <v>0</v>
      </c>
      <c r="I266" s="3" t="str">
        <f t="shared" si="36"/>
        <v/>
      </c>
      <c r="J266" s="14" t="str">
        <f t="shared" si="37"/>
        <v/>
      </c>
      <c r="K266" s="1">
        <v>0</v>
      </c>
      <c r="L266" s="1">
        <v>0</v>
      </c>
      <c r="M266" s="1">
        <v>0</v>
      </c>
      <c r="N266" s="1">
        <v>0</v>
      </c>
      <c r="O266" s="33">
        <v>0</v>
      </c>
      <c r="P266" s="3" t="str">
        <f t="shared" si="38"/>
        <v/>
      </c>
      <c r="Q266" s="14" t="str">
        <f t="shared" si="39"/>
        <v/>
      </c>
      <c r="R266" s="1">
        <v>0</v>
      </c>
      <c r="S266" s="1">
        <v>0</v>
      </c>
      <c r="T266" s="2">
        <f t="shared" si="40"/>
        <v>0</v>
      </c>
      <c r="U266" s="20">
        <f t="shared" si="41"/>
        <v>0</v>
      </c>
      <c r="V266" s="2">
        <f t="shared" si="42"/>
        <v>0</v>
      </c>
      <c r="W266" s="2">
        <f t="shared" si="43"/>
        <v>0</v>
      </c>
      <c r="X266" s="9">
        <f t="shared" si="44"/>
        <v>0</v>
      </c>
    </row>
    <row r="267" spans="1:25">
      <c r="B267" s="2" t="s">
        <v>1</v>
      </c>
      <c r="C267" s="2">
        <v>10</v>
      </c>
      <c r="D267" s="2">
        <v>21</v>
      </c>
      <c r="E267" s="37">
        <v>43394</v>
      </c>
      <c r="F267" s="1">
        <v>0</v>
      </c>
      <c r="G267" s="1">
        <v>0</v>
      </c>
      <c r="H267" s="8">
        <v>0</v>
      </c>
      <c r="I267" s="3" t="str">
        <f t="shared" si="36"/>
        <v/>
      </c>
      <c r="J267" s="14" t="str">
        <f t="shared" si="37"/>
        <v/>
      </c>
      <c r="K267" s="1">
        <v>0</v>
      </c>
      <c r="L267" s="1">
        <v>0</v>
      </c>
      <c r="M267" s="1">
        <v>0</v>
      </c>
      <c r="N267" s="1">
        <v>0</v>
      </c>
      <c r="O267" s="33">
        <v>0</v>
      </c>
      <c r="P267" s="3" t="str">
        <f t="shared" si="38"/>
        <v/>
      </c>
      <c r="Q267" s="14" t="str">
        <f t="shared" si="39"/>
        <v/>
      </c>
      <c r="R267" s="1">
        <v>0</v>
      </c>
      <c r="S267" s="1">
        <v>0</v>
      </c>
      <c r="T267" s="2">
        <f t="shared" si="40"/>
        <v>0</v>
      </c>
      <c r="U267" s="20">
        <f t="shared" si="41"/>
        <v>0</v>
      </c>
      <c r="V267" s="2">
        <f t="shared" si="42"/>
        <v>0</v>
      </c>
      <c r="W267" s="2">
        <f t="shared" si="43"/>
        <v>0</v>
      </c>
      <c r="X267" s="9">
        <f t="shared" si="44"/>
        <v>0</v>
      </c>
    </row>
    <row r="268" spans="1:25">
      <c r="A268" t="s">
        <v>8</v>
      </c>
      <c r="B268" s="2" t="s">
        <v>0</v>
      </c>
      <c r="C268" s="2">
        <v>10</v>
      </c>
      <c r="D268" s="2">
        <v>22</v>
      </c>
      <c r="E268" s="37">
        <v>43395</v>
      </c>
      <c r="F268" s="1">
        <v>510</v>
      </c>
      <c r="G268" s="34">
        <v>4.28</v>
      </c>
      <c r="H268" s="5">
        <v>0.3298611111111111</v>
      </c>
      <c r="I268" s="3">
        <f t="shared" si="36"/>
        <v>5.5208333333333333E-3</v>
      </c>
      <c r="J268" s="14">
        <f t="shared" si="37"/>
        <v>7.5519999999999996</v>
      </c>
      <c r="K268" s="1">
        <v>34</v>
      </c>
      <c r="L268" s="1">
        <v>0</v>
      </c>
      <c r="M268" s="1">
        <v>24</v>
      </c>
      <c r="N268" s="1">
        <v>0.34</v>
      </c>
      <c r="O268" s="13">
        <v>0.62361111111111112</v>
      </c>
      <c r="P268" s="3">
        <f t="shared" si="38"/>
        <v>1.0219907407407408E-2</v>
      </c>
      <c r="Q268" s="14">
        <f t="shared" si="39"/>
        <v>4.08</v>
      </c>
      <c r="R268" s="1">
        <v>5</v>
      </c>
      <c r="S268" s="1">
        <v>0</v>
      </c>
      <c r="T268" s="2">
        <f t="shared" si="40"/>
        <v>534</v>
      </c>
      <c r="U268" s="20">
        <f t="shared" si="41"/>
        <v>4.62</v>
      </c>
      <c r="V268" s="2">
        <f t="shared" si="42"/>
        <v>39</v>
      </c>
      <c r="W268" s="2">
        <f t="shared" si="43"/>
        <v>0</v>
      </c>
      <c r="X268" s="9">
        <f t="shared" si="44"/>
        <v>2.7083333333333334E-2</v>
      </c>
      <c r="Y268" s="52">
        <v>0.71527777777777779</v>
      </c>
    </row>
    <row r="269" spans="1:25">
      <c r="A269" t="s">
        <v>8</v>
      </c>
      <c r="B269" s="2" t="s">
        <v>6</v>
      </c>
      <c r="C269" s="2">
        <v>10</v>
      </c>
      <c r="D269" s="2">
        <v>23</v>
      </c>
      <c r="E269" s="37">
        <v>43396</v>
      </c>
      <c r="F269" s="1">
        <v>650</v>
      </c>
      <c r="G269" s="34">
        <v>5.45</v>
      </c>
      <c r="H269" s="5">
        <v>0.34375</v>
      </c>
      <c r="I269" s="3">
        <f t="shared" si="36"/>
        <v>5.7407407407407416E-3</v>
      </c>
      <c r="J269" s="14">
        <f t="shared" si="37"/>
        <v>7.266</v>
      </c>
      <c r="K269" s="1">
        <v>45</v>
      </c>
      <c r="L269" s="1">
        <v>0</v>
      </c>
      <c r="M269" s="1">
        <v>24</v>
      </c>
      <c r="N269" s="1">
        <v>0.33</v>
      </c>
      <c r="O269" s="13">
        <v>0.62777777777777777</v>
      </c>
      <c r="P269" s="3">
        <f t="shared" si="38"/>
        <v>1.0532407407407407E-2</v>
      </c>
      <c r="Q269" s="14">
        <f t="shared" si="39"/>
        <v>3.96</v>
      </c>
      <c r="R269" s="1">
        <v>5</v>
      </c>
      <c r="S269" s="1">
        <v>0</v>
      </c>
      <c r="T269" s="2">
        <f t="shared" si="40"/>
        <v>674</v>
      </c>
      <c r="U269" s="20">
        <f t="shared" si="41"/>
        <v>5.78</v>
      </c>
      <c r="V269" s="2">
        <f t="shared" si="42"/>
        <v>50</v>
      </c>
      <c r="W269" s="2">
        <f t="shared" si="43"/>
        <v>0</v>
      </c>
      <c r="X269" s="9">
        <f t="shared" si="44"/>
        <v>3.4722222222222224E-2</v>
      </c>
      <c r="Y269" s="52">
        <v>0.38194444444444442</v>
      </c>
    </row>
    <row r="270" spans="1:25">
      <c r="A270" t="s">
        <v>8</v>
      </c>
      <c r="B270" s="2" t="s">
        <v>5</v>
      </c>
      <c r="C270" s="2">
        <v>10</v>
      </c>
      <c r="D270" s="2">
        <v>24</v>
      </c>
      <c r="E270" s="37">
        <v>43397</v>
      </c>
      <c r="F270" s="1">
        <v>510</v>
      </c>
      <c r="G270" s="34">
        <v>4.29</v>
      </c>
      <c r="H270" s="5">
        <v>0.3298611111111111</v>
      </c>
      <c r="I270" s="3">
        <f t="shared" si="36"/>
        <v>5.5092592592592589E-3</v>
      </c>
      <c r="J270" s="14">
        <f t="shared" si="37"/>
        <v>7.57</v>
      </c>
      <c r="K270" s="1">
        <v>34</v>
      </c>
      <c r="L270" s="1">
        <v>0</v>
      </c>
      <c r="M270" s="1">
        <v>24</v>
      </c>
      <c r="N270" s="1">
        <v>0.33</v>
      </c>
      <c r="O270" s="13">
        <v>0.62777777777777777</v>
      </c>
      <c r="P270" s="3">
        <f t="shared" si="38"/>
        <v>1.0532407407407407E-2</v>
      </c>
      <c r="Q270" s="14">
        <f t="shared" si="39"/>
        <v>3.96</v>
      </c>
      <c r="R270" s="1">
        <v>5</v>
      </c>
      <c r="S270" s="1">
        <v>0</v>
      </c>
      <c r="T270" s="2">
        <f t="shared" si="40"/>
        <v>534</v>
      </c>
      <c r="U270" s="20">
        <f t="shared" si="41"/>
        <v>4.62</v>
      </c>
      <c r="V270" s="2">
        <f t="shared" si="42"/>
        <v>39</v>
      </c>
      <c r="W270" s="2">
        <f t="shared" si="43"/>
        <v>0</v>
      </c>
      <c r="X270" s="9">
        <f t="shared" si="44"/>
        <v>2.7083333333333334E-2</v>
      </c>
      <c r="Y270" s="52">
        <v>0.70138888888888884</v>
      </c>
    </row>
    <row r="271" spans="1:25">
      <c r="A271" t="s">
        <v>8</v>
      </c>
      <c r="B271" s="2" t="s">
        <v>4</v>
      </c>
      <c r="C271" s="2">
        <v>10</v>
      </c>
      <c r="D271" s="2">
        <v>25</v>
      </c>
      <c r="E271" s="37">
        <v>43398</v>
      </c>
      <c r="F271" s="1">
        <v>657</v>
      </c>
      <c r="G271" s="34">
        <v>5.5</v>
      </c>
      <c r="H271" s="5">
        <v>0.34027777777777773</v>
      </c>
      <c r="I271" s="3">
        <f t="shared" si="36"/>
        <v>5.6828703703703702E-3</v>
      </c>
      <c r="J271" s="14">
        <f t="shared" si="37"/>
        <v>7.3330000000000002</v>
      </c>
      <c r="K271" s="1">
        <v>45</v>
      </c>
      <c r="L271" s="1">
        <v>0</v>
      </c>
      <c r="M271" s="1">
        <v>24</v>
      </c>
      <c r="N271" s="1">
        <v>0.34</v>
      </c>
      <c r="O271" s="13">
        <v>0.62777777777777777</v>
      </c>
      <c r="P271" s="3">
        <f t="shared" si="38"/>
        <v>1.0219907407407408E-2</v>
      </c>
      <c r="Q271" s="14">
        <f t="shared" si="39"/>
        <v>4.08</v>
      </c>
      <c r="R271" s="1">
        <v>5</v>
      </c>
      <c r="S271" s="1">
        <v>0</v>
      </c>
      <c r="T271" s="2">
        <f t="shared" si="40"/>
        <v>681</v>
      </c>
      <c r="U271" s="20">
        <f t="shared" si="41"/>
        <v>5.84</v>
      </c>
      <c r="V271" s="2">
        <f t="shared" si="42"/>
        <v>50</v>
      </c>
      <c r="W271" s="2">
        <f t="shared" si="43"/>
        <v>0</v>
      </c>
      <c r="X271" s="9">
        <f t="shared" si="44"/>
        <v>3.4722222222222224E-2</v>
      </c>
      <c r="Y271" s="52">
        <v>0.47222222222222227</v>
      </c>
    </row>
    <row r="272" spans="1:25">
      <c r="A272" t="s">
        <v>8</v>
      </c>
      <c r="B272" s="2" t="s">
        <v>3</v>
      </c>
      <c r="C272" s="2">
        <v>10</v>
      </c>
      <c r="D272" s="2">
        <v>26</v>
      </c>
      <c r="E272" s="37">
        <v>43399</v>
      </c>
      <c r="F272" s="1">
        <v>510</v>
      </c>
      <c r="G272" s="34">
        <v>4.28</v>
      </c>
      <c r="H272" s="5">
        <v>0.3298611111111111</v>
      </c>
      <c r="I272" s="3">
        <f t="shared" si="36"/>
        <v>5.5208333333333333E-3</v>
      </c>
      <c r="J272" s="14">
        <f t="shared" si="37"/>
        <v>7.5519999999999996</v>
      </c>
      <c r="K272" s="1">
        <v>34</v>
      </c>
      <c r="L272" s="1">
        <v>0</v>
      </c>
      <c r="M272" s="1">
        <v>24</v>
      </c>
      <c r="N272" s="1">
        <v>0.34</v>
      </c>
      <c r="O272" s="13">
        <v>0.62361111111111112</v>
      </c>
      <c r="P272" s="3">
        <f t="shared" si="38"/>
        <v>1.0219907407407408E-2</v>
      </c>
      <c r="Q272" s="14">
        <f t="shared" si="39"/>
        <v>4.08</v>
      </c>
      <c r="R272" s="1">
        <v>5</v>
      </c>
      <c r="S272" s="1">
        <v>0</v>
      </c>
      <c r="T272" s="2">
        <f t="shared" si="40"/>
        <v>534</v>
      </c>
      <c r="U272" s="20">
        <f t="shared" si="41"/>
        <v>4.62</v>
      </c>
      <c r="V272" s="2">
        <f t="shared" si="42"/>
        <v>39</v>
      </c>
      <c r="W272" s="2">
        <f t="shared" si="43"/>
        <v>0</v>
      </c>
      <c r="X272" s="9">
        <f t="shared" si="44"/>
        <v>2.7083333333333334E-2</v>
      </c>
      <c r="Y272" s="52">
        <v>0.46875</v>
      </c>
    </row>
    <row r="273" spans="1:25">
      <c r="A273" t="s">
        <v>8</v>
      </c>
      <c r="B273" s="2" t="s">
        <v>2</v>
      </c>
      <c r="C273" s="2">
        <v>10</v>
      </c>
      <c r="D273" s="2">
        <v>27</v>
      </c>
      <c r="E273" s="37">
        <v>43400</v>
      </c>
      <c r="F273" s="1">
        <v>248</v>
      </c>
      <c r="G273" s="34">
        <v>2.0699999999999998</v>
      </c>
      <c r="H273" s="5">
        <v>0.36180555555555555</v>
      </c>
      <c r="I273" s="3">
        <f t="shared" si="36"/>
        <v>6.0416666666666665E-3</v>
      </c>
      <c r="J273" s="14">
        <f t="shared" si="37"/>
        <v>6.9</v>
      </c>
      <c r="K273" s="1">
        <v>18</v>
      </c>
      <c r="L273" s="1">
        <v>0</v>
      </c>
      <c r="M273" s="1">
        <v>18</v>
      </c>
      <c r="N273" s="1">
        <v>0.24</v>
      </c>
      <c r="O273" s="13">
        <v>0.62361111111111112</v>
      </c>
      <c r="P273" s="3">
        <f t="shared" si="38"/>
        <v>1.0416666666666666E-2</v>
      </c>
      <c r="Q273" s="14">
        <f t="shared" si="39"/>
        <v>4</v>
      </c>
      <c r="R273" s="1">
        <v>3</v>
      </c>
      <c r="S273" s="1">
        <v>36</v>
      </c>
      <c r="T273" s="2">
        <f t="shared" si="40"/>
        <v>266</v>
      </c>
      <c r="U273" s="20">
        <f t="shared" si="41"/>
        <v>2.3099999999999996</v>
      </c>
      <c r="V273" s="2">
        <f t="shared" si="42"/>
        <v>21</v>
      </c>
      <c r="W273" s="2">
        <f t="shared" si="43"/>
        <v>36</v>
      </c>
      <c r="X273" s="9">
        <f t="shared" si="44"/>
        <v>1.5000000000000001E-2</v>
      </c>
      <c r="Y273" s="52">
        <v>0.4375</v>
      </c>
    </row>
    <row r="274" spans="1:25">
      <c r="A274" t="s">
        <v>8</v>
      </c>
      <c r="B274" s="2" t="s">
        <v>1</v>
      </c>
      <c r="C274" s="2">
        <v>10</v>
      </c>
      <c r="D274" s="2">
        <v>28</v>
      </c>
      <c r="E274" s="37">
        <v>43401</v>
      </c>
      <c r="F274" s="1">
        <v>873</v>
      </c>
      <c r="G274" s="34">
        <v>7.31</v>
      </c>
      <c r="H274" s="5">
        <v>0.34166666666666662</v>
      </c>
      <c r="I274" s="3">
        <f t="shared" si="36"/>
        <v>5.7060185185185191E-3</v>
      </c>
      <c r="J274" s="14">
        <f t="shared" si="37"/>
        <v>7.31</v>
      </c>
      <c r="K274" s="1">
        <v>60</v>
      </c>
      <c r="L274" s="1">
        <v>0</v>
      </c>
      <c r="M274" s="1">
        <v>24</v>
      </c>
      <c r="N274" s="1">
        <v>0.34</v>
      </c>
      <c r="O274" s="13">
        <v>0.62361111111111112</v>
      </c>
      <c r="P274" s="3">
        <f t="shared" si="38"/>
        <v>1.0219907407407408E-2</v>
      </c>
      <c r="Q274" s="14">
        <f t="shared" si="39"/>
        <v>4.08</v>
      </c>
      <c r="R274" s="1">
        <v>5</v>
      </c>
      <c r="S274" s="1">
        <v>0</v>
      </c>
      <c r="T274" s="2">
        <f t="shared" si="40"/>
        <v>897</v>
      </c>
      <c r="U274" s="20">
        <f t="shared" si="41"/>
        <v>7.6499999999999995</v>
      </c>
      <c r="V274" s="2">
        <f t="shared" si="42"/>
        <v>65</v>
      </c>
      <c r="W274" s="2">
        <f t="shared" si="43"/>
        <v>0</v>
      </c>
      <c r="X274" s="9">
        <f t="shared" si="44"/>
        <v>4.5138888888888888E-2</v>
      </c>
      <c r="Y274" s="52">
        <v>0.44097222222222227</v>
      </c>
    </row>
    <row r="275" spans="1:25">
      <c r="B275" s="2" t="s">
        <v>0</v>
      </c>
      <c r="C275" s="2">
        <v>10</v>
      </c>
      <c r="D275" s="2">
        <v>29</v>
      </c>
      <c r="E275" s="37">
        <v>43402</v>
      </c>
      <c r="F275" s="1">
        <v>0</v>
      </c>
      <c r="G275" s="1">
        <v>0</v>
      </c>
      <c r="H275" s="8">
        <v>0</v>
      </c>
      <c r="I275" s="3" t="str">
        <f t="shared" si="36"/>
        <v/>
      </c>
      <c r="J275" s="14" t="str">
        <f t="shared" si="37"/>
        <v/>
      </c>
      <c r="K275" s="1">
        <v>0</v>
      </c>
      <c r="L275" s="1">
        <v>0</v>
      </c>
      <c r="M275" s="1">
        <v>0</v>
      </c>
      <c r="N275" s="1">
        <v>0</v>
      </c>
      <c r="O275" s="33">
        <v>0</v>
      </c>
      <c r="P275" s="3" t="str">
        <f t="shared" si="38"/>
        <v/>
      </c>
      <c r="Q275" s="14" t="str">
        <f t="shared" si="39"/>
        <v/>
      </c>
      <c r="R275" s="1">
        <v>0</v>
      </c>
      <c r="S275" s="1">
        <v>0</v>
      </c>
      <c r="T275" s="2">
        <f t="shared" si="40"/>
        <v>0</v>
      </c>
      <c r="U275" s="20">
        <f t="shared" si="41"/>
        <v>0</v>
      </c>
      <c r="V275" s="2">
        <f t="shared" si="42"/>
        <v>0</v>
      </c>
      <c r="W275" s="2">
        <f t="shared" si="43"/>
        <v>0</v>
      </c>
      <c r="X275" s="9">
        <f t="shared" si="44"/>
        <v>0</v>
      </c>
    </row>
    <row r="276" spans="1:25">
      <c r="A276" t="s">
        <v>8</v>
      </c>
      <c r="B276" s="2" t="s">
        <v>6</v>
      </c>
      <c r="C276" s="2">
        <v>10</v>
      </c>
      <c r="D276" s="2">
        <v>30</v>
      </c>
      <c r="E276" s="37">
        <v>43403</v>
      </c>
      <c r="F276" s="1">
        <v>660</v>
      </c>
      <c r="G276" s="34">
        <v>5.53</v>
      </c>
      <c r="H276" s="5">
        <v>0.33819444444444446</v>
      </c>
      <c r="I276" s="3">
        <f t="shared" si="36"/>
        <v>5.6597222222222222E-3</v>
      </c>
      <c r="J276" s="14">
        <f t="shared" si="37"/>
        <v>7.3730000000000002</v>
      </c>
      <c r="K276" s="1">
        <v>45</v>
      </c>
      <c r="L276" s="1">
        <v>0</v>
      </c>
      <c r="M276" s="1">
        <v>24</v>
      </c>
      <c r="N276" s="1">
        <v>0.33</v>
      </c>
      <c r="O276" s="13">
        <v>0.62777777777777777</v>
      </c>
      <c r="P276" s="3">
        <f t="shared" si="38"/>
        <v>1.0532407407407407E-2</v>
      </c>
      <c r="Q276" s="14">
        <f t="shared" si="39"/>
        <v>3.96</v>
      </c>
      <c r="R276" s="1">
        <v>5</v>
      </c>
      <c r="S276" s="1">
        <v>0</v>
      </c>
      <c r="T276" s="2">
        <f t="shared" si="40"/>
        <v>684</v>
      </c>
      <c r="U276" s="20">
        <f t="shared" si="41"/>
        <v>5.86</v>
      </c>
      <c r="V276" s="2">
        <f t="shared" si="42"/>
        <v>50</v>
      </c>
      <c r="W276" s="2">
        <f t="shared" si="43"/>
        <v>0</v>
      </c>
      <c r="X276" s="9">
        <f t="shared" si="44"/>
        <v>3.4722222222222224E-2</v>
      </c>
      <c r="Y276" s="52">
        <v>0.3888888888888889</v>
      </c>
    </row>
    <row r="277" spans="1:25">
      <c r="A277" t="s">
        <v>8</v>
      </c>
      <c r="B277" s="2" t="s">
        <v>5</v>
      </c>
      <c r="C277" s="2">
        <v>10</v>
      </c>
      <c r="D277" s="2">
        <v>31</v>
      </c>
      <c r="E277" s="37">
        <v>43404</v>
      </c>
      <c r="F277" s="1">
        <v>510</v>
      </c>
      <c r="G277" s="34">
        <v>4.29</v>
      </c>
      <c r="H277" s="5">
        <v>0.3298611111111111</v>
      </c>
      <c r="I277" s="3">
        <f t="shared" si="36"/>
        <v>5.5092592592592589E-3</v>
      </c>
      <c r="J277" s="14">
        <f t="shared" ref="J277:J287" si="45">IF(ROUNDDOWN(IFERROR($G277*60*60/($K277*60+L277), 0),3)=0,"",ROUNDDOWN(IFERROR($G277*60*60/($K277*60+$L277), 0),3))</f>
        <v>7.57</v>
      </c>
      <c r="K277" s="1">
        <v>34</v>
      </c>
      <c r="L277" s="1">
        <v>0</v>
      </c>
      <c r="M277" s="1">
        <v>24</v>
      </c>
      <c r="N277" s="1">
        <v>0.33</v>
      </c>
      <c r="O277" s="13">
        <v>0.62777777777777777</v>
      </c>
      <c r="P277" s="3">
        <f t="shared" si="38"/>
        <v>1.0532407407407407E-2</v>
      </c>
      <c r="Q277" s="14">
        <f t="shared" si="39"/>
        <v>3.96</v>
      </c>
      <c r="R277" s="1">
        <v>5</v>
      </c>
      <c r="S277" s="1">
        <v>0</v>
      </c>
      <c r="T277" s="2">
        <f t="shared" si="40"/>
        <v>534</v>
      </c>
      <c r="U277" s="20">
        <f t="shared" ref="U277:U287" si="46">$G277+$N277</f>
        <v>4.62</v>
      </c>
      <c r="V277" s="2">
        <f t="shared" si="42"/>
        <v>39</v>
      </c>
      <c r="W277" s="2">
        <f t="shared" si="43"/>
        <v>0</v>
      </c>
      <c r="X277" s="9">
        <f t="shared" si="44"/>
        <v>2.7083333333333334E-2</v>
      </c>
    </row>
    <row r="278" spans="1:25">
      <c r="A278" t="s">
        <v>8</v>
      </c>
      <c r="B278" s="2" t="s">
        <v>4</v>
      </c>
      <c r="C278" s="2">
        <v>11</v>
      </c>
      <c r="D278" s="2">
        <v>1</v>
      </c>
      <c r="E278" s="37">
        <v>43405</v>
      </c>
      <c r="F278" s="1">
        <v>650</v>
      </c>
      <c r="G278" s="34">
        <v>5.44</v>
      </c>
      <c r="H278" s="5">
        <v>0.34375</v>
      </c>
      <c r="I278" s="3">
        <f t="shared" si="36"/>
        <v>5.7523148148148143E-3</v>
      </c>
      <c r="J278" s="14">
        <f t="shared" si="45"/>
        <v>7.2530000000000001</v>
      </c>
      <c r="K278" s="1">
        <v>45</v>
      </c>
      <c r="L278" s="1">
        <v>0</v>
      </c>
      <c r="M278" s="1">
        <v>24</v>
      </c>
      <c r="N278" s="1">
        <v>0.33</v>
      </c>
      <c r="O278" s="13">
        <v>0.62777777777777777</v>
      </c>
      <c r="P278" s="3">
        <f t="shared" si="38"/>
        <v>1.0532407407407407E-2</v>
      </c>
      <c r="Q278" s="14">
        <f t="shared" si="39"/>
        <v>3.96</v>
      </c>
      <c r="R278" s="1">
        <v>5</v>
      </c>
      <c r="S278" s="1">
        <v>0</v>
      </c>
      <c r="T278" s="2">
        <f t="shared" si="40"/>
        <v>674</v>
      </c>
      <c r="U278" s="20">
        <f t="shared" si="46"/>
        <v>5.7700000000000005</v>
      </c>
      <c r="V278" s="2">
        <f t="shared" si="42"/>
        <v>50</v>
      </c>
      <c r="W278" s="2">
        <f t="shared" si="43"/>
        <v>0</v>
      </c>
      <c r="X278" s="9">
        <f t="shared" si="44"/>
        <v>3.4722222222222224E-2</v>
      </c>
      <c r="Y278" s="52">
        <v>0.46875</v>
      </c>
    </row>
    <row r="279" spans="1:25">
      <c r="A279" t="s">
        <v>8</v>
      </c>
      <c r="B279" s="2" t="s">
        <v>3</v>
      </c>
      <c r="C279" s="2">
        <v>11</v>
      </c>
      <c r="D279" s="2">
        <v>2</v>
      </c>
      <c r="E279" s="37">
        <v>43406</v>
      </c>
      <c r="F279" s="1">
        <v>510</v>
      </c>
      <c r="G279" s="34">
        <v>4.28</v>
      </c>
      <c r="H279" s="5">
        <v>0.3298611111111111</v>
      </c>
      <c r="I279" s="3">
        <f t="shared" si="36"/>
        <v>5.5208333333333333E-3</v>
      </c>
      <c r="J279" s="14">
        <f t="shared" si="45"/>
        <v>7.5519999999999996</v>
      </c>
      <c r="K279" s="1">
        <v>34</v>
      </c>
      <c r="L279" s="1">
        <v>0</v>
      </c>
      <c r="M279" s="1">
        <v>24</v>
      </c>
      <c r="N279" s="1">
        <v>0.34</v>
      </c>
      <c r="O279" s="13">
        <v>0.62361111111111112</v>
      </c>
      <c r="P279" s="3">
        <f t="shared" si="38"/>
        <v>1.0219907407407408E-2</v>
      </c>
      <c r="Q279" s="14">
        <f t="shared" si="39"/>
        <v>4.08</v>
      </c>
      <c r="R279" s="1">
        <v>5</v>
      </c>
      <c r="S279" s="1">
        <v>0</v>
      </c>
      <c r="T279" s="2">
        <f t="shared" si="40"/>
        <v>534</v>
      </c>
      <c r="U279" s="20">
        <f t="shared" si="46"/>
        <v>4.62</v>
      </c>
      <c r="V279" s="2">
        <f t="shared" si="42"/>
        <v>39</v>
      </c>
      <c r="W279" s="2">
        <f t="shared" si="43"/>
        <v>0</v>
      </c>
      <c r="X279" s="9">
        <f t="shared" si="44"/>
        <v>2.7083333333333334E-2</v>
      </c>
      <c r="Y279" s="52">
        <v>0.46527777777777773</v>
      </c>
    </row>
    <row r="280" spans="1:25">
      <c r="A280" t="s">
        <v>8</v>
      </c>
      <c r="B280" s="2" t="s">
        <v>2</v>
      </c>
      <c r="C280" s="2">
        <v>11</v>
      </c>
      <c r="D280" s="2">
        <v>3</v>
      </c>
      <c r="E280" s="37">
        <v>43407</v>
      </c>
      <c r="F280" s="1">
        <v>280</v>
      </c>
      <c r="G280" s="34">
        <v>2.34</v>
      </c>
      <c r="H280" s="5">
        <v>0.35555555555555557</v>
      </c>
      <c r="I280" s="3">
        <f t="shared" si="36"/>
        <v>5.9375000000000009E-3</v>
      </c>
      <c r="J280" s="14">
        <f t="shared" si="45"/>
        <v>7.02</v>
      </c>
      <c r="K280" s="1">
        <v>20</v>
      </c>
      <c r="L280" s="1">
        <v>0</v>
      </c>
      <c r="M280" s="1">
        <v>19</v>
      </c>
      <c r="N280" s="1">
        <v>0.26</v>
      </c>
      <c r="O280" s="13">
        <v>0.62361111111111112</v>
      </c>
      <c r="P280" s="3">
        <f t="shared" si="38"/>
        <v>1.0694444444444444E-2</v>
      </c>
      <c r="Q280" s="14">
        <f t="shared" si="39"/>
        <v>3.9</v>
      </c>
      <c r="R280" s="1">
        <v>4</v>
      </c>
      <c r="S280" s="1">
        <v>0</v>
      </c>
      <c r="T280" s="2">
        <f t="shared" si="40"/>
        <v>299</v>
      </c>
      <c r="U280" s="20">
        <f t="shared" si="46"/>
        <v>2.5999999999999996</v>
      </c>
      <c r="V280" s="2">
        <f t="shared" si="42"/>
        <v>24</v>
      </c>
      <c r="W280" s="2">
        <f t="shared" si="43"/>
        <v>0</v>
      </c>
      <c r="X280" s="9">
        <f t="shared" si="44"/>
        <v>1.6666666666666666E-2</v>
      </c>
      <c r="Y280" s="52">
        <v>0.4513888888888889</v>
      </c>
    </row>
    <row r="281" spans="1:25">
      <c r="A281" t="s">
        <v>8</v>
      </c>
      <c r="B281" s="2" t="s">
        <v>1</v>
      </c>
      <c r="C281" s="2">
        <v>11</v>
      </c>
      <c r="D281" s="2">
        <v>4</v>
      </c>
      <c r="E281" s="37">
        <v>43408</v>
      </c>
      <c r="F281" s="1">
        <v>873</v>
      </c>
      <c r="G281" s="34">
        <v>7.31</v>
      </c>
      <c r="H281" s="5">
        <v>0.34166666666666662</v>
      </c>
      <c r="I281" s="3">
        <f t="shared" si="36"/>
        <v>5.7060185185185191E-3</v>
      </c>
      <c r="J281" s="14">
        <f t="shared" si="45"/>
        <v>7.31</v>
      </c>
      <c r="K281" s="1">
        <v>60</v>
      </c>
      <c r="L281" s="1">
        <v>0</v>
      </c>
      <c r="M281" s="1">
        <v>24</v>
      </c>
      <c r="N281" s="1">
        <v>0.33</v>
      </c>
      <c r="O281" s="13">
        <v>0.62569444444444444</v>
      </c>
      <c r="P281" s="3">
        <f t="shared" si="38"/>
        <v>1.0532407407407407E-2</v>
      </c>
      <c r="Q281" s="14">
        <f t="shared" si="39"/>
        <v>3.96</v>
      </c>
      <c r="R281" s="1">
        <v>5</v>
      </c>
      <c r="S281" s="1">
        <v>0</v>
      </c>
      <c r="T281" s="2">
        <f t="shared" si="40"/>
        <v>897</v>
      </c>
      <c r="U281" s="20">
        <f t="shared" si="46"/>
        <v>7.64</v>
      </c>
      <c r="V281" s="2">
        <f t="shared" si="42"/>
        <v>65</v>
      </c>
      <c r="W281" s="2">
        <f t="shared" si="43"/>
        <v>0</v>
      </c>
      <c r="X281" s="9">
        <f t="shared" si="44"/>
        <v>4.5138888888888888E-2</v>
      </c>
      <c r="Y281" s="52">
        <v>0.39583333333333331</v>
      </c>
    </row>
    <row r="282" spans="1:25">
      <c r="A282" t="s">
        <v>8</v>
      </c>
      <c r="B282" s="2" t="s">
        <v>0</v>
      </c>
      <c r="C282" s="2">
        <v>11</v>
      </c>
      <c r="D282" s="2">
        <v>5</v>
      </c>
      <c r="E282" s="37">
        <v>43409</v>
      </c>
      <c r="F282" s="1">
        <f>234+306</f>
        <v>540</v>
      </c>
      <c r="G282" s="1">
        <f>1.97+2.57</f>
        <v>4.54</v>
      </c>
      <c r="H282" s="41" t="s">
        <v>68</v>
      </c>
      <c r="I282" s="3">
        <f t="shared" si="36"/>
        <v>5.5092592592592589E-3</v>
      </c>
      <c r="J282" s="14">
        <f t="shared" si="45"/>
        <v>7.5659999999999998</v>
      </c>
      <c r="K282" s="1">
        <f>15+20</f>
        <v>35</v>
      </c>
      <c r="L282" s="1">
        <f>29+31</f>
        <v>60</v>
      </c>
      <c r="M282" s="1">
        <v>20</v>
      </c>
      <c r="N282" s="1">
        <v>0.27</v>
      </c>
      <c r="O282" s="38">
        <v>0.62291666666666667</v>
      </c>
      <c r="P282" s="3">
        <f t="shared" si="38"/>
        <v>1.0555555555555554E-2</v>
      </c>
      <c r="Q282" s="14">
        <f t="shared" si="39"/>
        <v>3.9510000000000001</v>
      </c>
      <c r="R282" s="1">
        <v>4</v>
      </c>
      <c r="S282" s="1">
        <v>6</v>
      </c>
      <c r="T282" s="2">
        <f t="shared" si="40"/>
        <v>560</v>
      </c>
      <c r="U282" s="20">
        <f t="shared" si="46"/>
        <v>4.8100000000000005</v>
      </c>
      <c r="V282" s="2">
        <f t="shared" si="42"/>
        <v>40</v>
      </c>
      <c r="W282" s="2">
        <f t="shared" si="43"/>
        <v>6</v>
      </c>
      <c r="X282" s="9">
        <f t="shared" si="44"/>
        <v>2.7847222222222221E-2</v>
      </c>
      <c r="Y282" s="52">
        <v>0.70138888888888884</v>
      </c>
    </row>
    <row r="283" spans="1:25">
      <c r="A283" t="s">
        <v>8</v>
      </c>
      <c r="B283" s="2" t="s">
        <v>6</v>
      </c>
      <c r="C283" s="2">
        <v>11</v>
      </c>
      <c r="D283" s="2">
        <v>6</v>
      </c>
      <c r="E283" s="37">
        <v>43410</v>
      </c>
      <c r="F283" s="1">
        <v>665</v>
      </c>
      <c r="G283" s="34">
        <v>5.56</v>
      </c>
      <c r="H283" s="5">
        <v>0.34375</v>
      </c>
      <c r="I283" s="3">
        <f t="shared" si="36"/>
        <v>5.7523148148148143E-3</v>
      </c>
      <c r="J283" s="14">
        <f t="shared" si="45"/>
        <v>7.2519999999999998</v>
      </c>
      <c r="K283" s="1">
        <v>46</v>
      </c>
      <c r="L283" s="1">
        <v>0</v>
      </c>
      <c r="M283" s="1">
        <v>24</v>
      </c>
      <c r="N283" s="1">
        <v>0.34</v>
      </c>
      <c r="O283" s="13">
        <v>0.62777777777777777</v>
      </c>
      <c r="P283" s="3">
        <f t="shared" si="38"/>
        <v>1.0219907407407408E-2</v>
      </c>
      <c r="Q283" s="14">
        <f t="shared" si="39"/>
        <v>4.08</v>
      </c>
      <c r="R283" s="1">
        <v>5</v>
      </c>
      <c r="S283" s="1">
        <v>0</v>
      </c>
      <c r="T283" s="2">
        <f t="shared" si="40"/>
        <v>689</v>
      </c>
      <c r="U283" s="20">
        <f t="shared" si="46"/>
        <v>5.8999999999999995</v>
      </c>
      <c r="V283" s="2">
        <f t="shared" si="42"/>
        <v>51</v>
      </c>
      <c r="W283" s="2">
        <f t="shared" si="43"/>
        <v>0</v>
      </c>
      <c r="X283" s="9">
        <f t="shared" si="44"/>
        <v>3.5416666666666666E-2</v>
      </c>
      <c r="Y283" s="52">
        <v>0.38541666666666669</v>
      </c>
    </row>
    <row r="284" spans="1:25">
      <c r="A284" t="s">
        <v>8</v>
      </c>
      <c r="B284" s="2" t="s">
        <v>5</v>
      </c>
      <c r="C284" s="2">
        <v>11</v>
      </c>
      <c r="D284" s="2">
        <v>7</v>
      </c>
      <c r="E284" s="37">
        <v>43411</v>
      </c>
      <c r="F284" s="1">
        <v>510</v>
      </c>
      <c r="G284" s="34">
        <v>4.28</v>
      </c>
      <c r="H284" s="5">
        <v>0.3298611111111111</v>
      </c>
      <c r="I284" s="3">
        <f t="shared" si="36"/>
        <v>5.5208333333333333E-3</v>
      </c>
      <c r="J284" s="14">
        <f t="shared" si="45"/>
        <v>7.5519999999999996</v>
      </c>
      <c r="K284" s="1">
        <v>34</v>
      </c>
      <c r="L284" s="1">
        <v>0</v>
      </c>
      <c r="M284" s="1">
        <v>24</v>
      </c>
      <c r="N284" s="1">
        <v>0.33</v>
      </c>
      <c r="O284" s="13">
        <v>0.62777777777777777</v>
      </c>
      <c r="P284" s="3">
        <f t="shared" si="38"/>
        <v>1.0532407407407407E-2</v>
      </c>
      <c r="Q284" s="14">
        <f t="shared" si="39"/>
        <v>3.96</v>
      </c>
      <c r="R284" s="1">
        <v>5</v>
      </c>
      <c r="S284" s="1">
        <v>0</v>
      </c>
      <c r="T284" s="2">
        <f t="shared" si="40"/>
        <v>534</v>
      </c>
      <c r="U284" s="20">
        <f t="shared" si="46"/>
        <v>4.6100000000000003</v>
      </c>
      <c r="V284" s="2">
        <f t="shared" si="42"/>
        <v>39</v>
      </c>
      <c r="W284" s="2">
        <f t="shared" si="43"/>
        <v>0</v>
      </c>
      <c r="X284" s="9">
        <f t="shared" si="44"/>
        <v>2.7083333333333334E-2</v>
      </c>
      <c r="Y284" s="52">
        <v>0.69097222222222221</v>
      </c>
    </row>
    <row r="285" spans="1:25">
      <c r="A285" t="s">
        <v>8</v>
      </c>
      <c r="B285" s="2" t="s">
        <v>4</v>
      </c>
      <c r="C285" s="2">
        <v>11</v>
      </c>
      <c r="D285" s="2">
        <v>8</v>
      </c>
      <c r="E285" s="37">
        <v>43412</v>
      </c>
      <c r="F285" s="1">
        <v>735</v>
      </c>
      <c r="G285" s="34">
        <v>6.16</v>
      </c>
      <c r="H285" s="5">
        <v>0.33749999999999997</v>
      </c>
      <c r="I285" s="3">
        <f t="shared" si="36"/>
        <v>5.6481481481481478E-3</v>
      </c>
      <c r="J285" s="14">
        <f t="shared" si="45"/>
        <v>7.3920000000000003</v>
      </c>
      <c r="K285" s="1">
        <v>50</v>
      </c>
      <c r="L285" s="1">
        <v>0</v>
      </c>
      <c r="M285" s="1">
        <v>24</v>
      </c>
      <c r="N285" s="1">
        <v>0.33</v>
      </c>
      <c r="O285" s="13">
        <v>0.62777777777777777</v>
      </c>
      <c r="P285" s="3">
        <f t="shared" si="38"/>
        <v>1.0532407407407407E-2</v>
      </c>
      <c r="Q285" s="14">
        <f t="shared" si="39"/>
        <v>3.96</v>
      </c>
      <c r="R285" s="1">
        <v>5</v>
      </c>
      <c r="S285" s="1">
        <v>0</v>
      </c>
      <c r="T285" s="2">
        <f t="shared" si="40"/>
        <v>759</v>
      </c>
      <c r="U285" s="20">
        <f t="shared" si="46"/>
        <v>6.49</v>
      </c>
      <c r="V285" s="2">
        <f t="shared" si="42"/>
        <v>55</v>
      </c>
      <c r="W285" s="2">
        <f t="shared" si="43"/>
        <v>0</v>
      </c>
      <c r="X285" s="9">
        <f t="shared" si="44"/>
        <v>3.8194444444444441E-2</v>
      </c>
      <c r="Y285" s="52">
        <v>0.47222222222222227</v>
      </c>
    </row>
    <row r="286" spans="1:25">
      <c r="A286" t="s">
        <v>8</v>
      </c>
      <c r="B286" s="2" t="s">
        <v>3</v>
      </c>
      <c r="C286" s="2">
        <v>11</v>
      </c>
      <c r="D286" s="2">
        <v>9</v>
      </c>
      <c r="E286" s="37">
        <v>43413</v>
      </c>
      <c r="F286" s="1">
        <v>510</v>
      </c>
      <c r="G286" s="34">
        <v>4.28</v>
      </c>
      <c r="H286" s="5">
        <v>0.3298611111111111</v>
      </c>
      <c r="I286" s="3">
        <f t="shared" si="36"/>
        <v>5.5208333333333333E-3</v>
      </c>
      <c r="J286" s="14">
        <f t="shared" si="45"/>
        <v>7.5519999999999996</v>
      </c>
      <c r="K286" s="1">
        <v>34</v>
      </c>
      <c r="L286" s="1">
        <v>0</v>
      </c>
      <c r="M286" s="1">
        <v>24</v>
      </c>
      <c r="N286" s="1">
        <v>0.34</v>
      </c>
      <c r="O286" s="13">
        <v>0.62361111111111112</v>
      </c>
      <c r="P286" s="3">
        <f t="shared" si="38"/>
        <v>1.0219907407407408E-2</v>
      </c>
      <c r="Q286" s="14">
        <f t="shared" si="39"/>
        <v>4.08</v>
      </c>
      <c r="R286" s="1">
        <v>5</v>
      </c>
      <c r="S286" s="1">
        <v>0</v>
      </c>
      <c r="T286" s="2">
        <f t="shared" si="40"/>
        <v>534</v>
      </c>
      <c r="U286" s="20">
        <f t="shared" si="46"/>
        <v>4.62</v>
      </c>
      <c r="V286" s="2">
        <f t="shared" si="42"/>
        <v>39</v>
      </c>
      <c r="W286" s="2">
        <f t="shared" si="43"/>
        <v>0</v>
      </c>
      <c r="X286" s="9">
        <f t="shared" si="44"/>
        <v>2.7083333333333334E-2</v>
      </c>
      <c r="Y286" s="52">
        <v>0.46527777777777773</v>
      </c>
    </row>
    <row r="287" spans="1:25">
      <c r="A287" t="s">
        <v>8</v>
      </c>
      <c r="B287" s="2" t="s">
        <v>2</v>
      </c>
      <c r="C287" s="2">
        <v>11</v>
      </c>
      <c r="D287" s="2">
        <v>10</v>
      </c>
      <c r="E287" s="37">
        <v>43414</v>
      </c>
      <c r="F287" s="1">
        <v>283</v>
      </c>
      <c r="G287" s="34">
        <v>2.36</v>
      </c>
      <c r="H287" s="5">
        <v>0.3520833333333333</v>
      </c>
      <c r="I287" s="3">
        <f t="shared" si="36"/>
        <v>5.8912037037037032E-3</v>
      </c>
      <c r="J287" s="14">
        <f t="shared" si="45"/>
        <v>7.08</v>
      </c>
      <c r="K287" s="1">
        <v>20</v>
      </c>
      <c r="L287" s="1">
        <v>0</v>
      </c>
      <c r="M287" s="1">
        <v>19</v>
      </c>
      <c r="N287" s="1">
        <v>0.27</v>
      </c>
      <c r="O287" s="13">
        <v>0.62361111111111112</v>
      </c>
      <c r="P287" s="3">
        <f t="shared" si="38"/>
        <v>1.0289351851851852E-2</v>
      </c>
      <c r="Q287" s="14">
        <f t="shared" si="39"/>
        <v>4.05</v>
      </c>
      <c r="R287" s="1">
        <v>4</v>
      </c>
      <c r="S287" s="1">
        <v>0</v>
      </c>
      <c r="T287" s="2">
        <f t="shared" si="40"/>
        <v>302</v>
      </c>
      <c r="U287" s="20">
        <f t="shared" si="46"/>
        <v>2.63</v>
      </c>
      <c r="V287" s="2">
        <f t="shared" si="42"/>
        <v>24</v>
      </c>
      <c r="W287" s="2">
        <f t="shared" si="43"/>
        <v>0</v>
      </c>
      <c r="X287" s="9">
        <f t="shared" si="44"/>
        <v>1.6666666666666666E-2</v>
      </c>
      <c r="Y287" s="52">
        <v>0.40277777777777773</v>
      </c>
    </row>
    <row r="288" spans="1:25">
      <c r="A288" t="s">
        <v>8</v>
      </c>
      <c r="B288" s="2" t="s">
        <v>1</v>
      </c>
      <c r="C288" s="2">
        <v>11</v>
      </c>
      <c r="D288" s="2">
        <v>11</v>
      </c>
      <c r="E288" s="37">
        <v>43415</v>
      </c>
      <c r="F288" s="1">
        <v>904</v>
      </c>
      <c r="G288" s="34">
        <v>7.6</v>
      </c>
      <c r="H288" s="5">
        <v>0.32847222222222222</v>
      </c>
      <c r="I288" s="3">
        <f t="shared" si="36"/>
        <v>5.4861111111111117E-3</v>
      </c>
      <c r="J288" s="14">
        <f t="shared" ref="J288:J338" si="47">IF(ROUNDDOWN(IFERROR($G288*60*60/($K288*60+L288), 0),3)=0,"",ROUNDDOWN(IFERROR($G288*60*60/($K288*60+$L288), 0),3))</f>
        <v>7.6</v>
      </c>
      <c r="K288" s="1">
        <v>60</v>
      </c>
      <c r="L288" s="1">
        <v>0</v>
      </c>
      <c r="M288" s="1">
        <v>25</v>
      </c>
      <c r="N288" s="1">
        <v>0.33</v>
      </c>
      <c r="O288" s="13">
        <v>0.62569444444444444</v>
      </c>
      <c r="P288" s="3">
        <f t="shared" si="38"/>
        <v>1.0532407407407407E-2</v>
      </c>
      <c r="Q288" s="14">
        <f t="shared" si="39"/>
        <v>3.96</v>
      </c>
      <c r="R288" s="1">
        <v>5</v>
      </c>
      <c r="S288" s="1">
        <v>0</v>
      </c>
      <c r="T288" s="2">
        <f t="shared" si="40"/>
        <v>929</v>
      </c>
      <c r="U288" s="20">
        <f t="shared" si="41"/>
        <v>7.93</v>
      </c>
      <c r="V288" s="2">
        <f t="shared" si="42"/>
        <v>65</v>
      </c>
      <c r="W288" s="2">
        <f t="shared" si="43"/>
        <v>0</v>
      </c>
      <c r="X288" s="9">
        <f t="shared" si="44"/>
        <v>4.5138888888888888E-2</v>
      </c>
      <c r="Y288" s="52">
        <v>0.4236111111111111</v>
      </c>
    </row>
    <row r="289" spans="1:25">
      <c r="B289" s="2" t="s">
        <v>0</v>
      </c>
      <c r="C289" s="2">
        <v>11</v>
      </c>
      <c r="D289" s="2">
        <v>12</v>
      </c>
      <c r="E289" s="37">
        <v>43416</v>
      </c>
      <c r="F289" s="1">
        <v>0</v>
      </c>
      <c r="G289" s="1">
        <v>0</v>
      </c>
      <c r="H289" s="8">
        <v>0</v>
      </c>
      <c r="I289" s="3" t="str">
        <f t="shared" si="36"/>
        <v/>
      </c>
      <c r="J289" s="14" t="str">
        <f t="shared" si="47"/>
        <v/>
      </c>
      <c r="K289" s="1">
        <v>0</v>
      </c>
      <c r="L289" s="1">
        <v>0</v>
      </c>
      <c r="M289" s="1">
        <v>0</v>
      </c>
      <c r="N289" s="1">
        <v>0</v>
      </c>
      <c r="O289" s="33">
        <v>0</v>
      </c>
      <c r="P289" s="3" t="str">
        <f t="shared" si="38"/>
        <v/>
      </c>
      <c r="Q289" s="14" t="str">
        <f t="shared" si="39"/>
        <v/>
      </c>
      <c r="R289" s="1">
        <v>0</v>
      </c>
      <c r="S289" s="1">
        <v>0</v>
      </c>
      <c r="T289" s="2">
        <f t="shared" si="40"/>
        <v>0</v>
      </c>
      <c r="U289" s="20">
        <f t="shared" si="41"/>
        <v>0</v>
      </c>
      <c r="V289" s="2">
        <f t="shared" si="42"/>
        <v>0</v>
      </c>
      <c r="W289" s="2">
        <f t="shared" si="43"/>
        <v>0</v>
      </c>
      <c r="X289" s="9">
        <f t="shared" si="44"/>
        <v>0</v>
      </c>
    </row>
    <row r="290" spans="1:25">
      <c r="B290" s="2" t="s">
        <v>6</v>
      </c>
      <c r="C290" s="2">
        <v>11</v>
      </c>
      <c r="D290" s="2">
        <v>13</v>
      </c>
      <c r="E290" s="37">
        <v>43417</v>
      </c>
      <c r="F290" s="1">
        <v>0</v>
      </c>
      <c r="G290" s="1">
        <v>0</v>
      </c>
      <c r="H290" s="8">
        <v>0</v>
      </c>
      <c r="I290" s="3" t="str">
        <f t="shared" si="36"/>
        <v/>
      </c>
      <c r="J290" s="14" t="str">
        <f t="shared" si="47"/>
        <v/>
      </c>
      <c r="K290" s="1">
        <v>0</v>
      </c>
      <c r="L290" s="1">
        <v>0</v>
      </c>
      <c r="M290" s="1">
        <v>0</v>
      </c>
      <c r="N290" s="1">
        <v>0</v>
      </c>
      <c r="O290" s="33">
        <v>0</v>
      </c>
      <c r="P290" s="3" t="str">
        <f t="shared" si="38"/>
        <v/>
      </c>
      <c r="Q290" s="14" t="str">
        <f>IF(ROUNDDOWN(IFERROR($N290*60*60/($R290*60+$S290), 0),3)=0,"",ROUNDDOWN(IFERROR($N290*60*60/($R290*60+$S290), 0),3))</f>
        <v/>
      </c>
      <c r="R290" s="1">
        <v>0</v>
      </c>
      <c r="S290" s="1">
        <v>0</v>
      </c>
      <c r="T290" s="2">
        <f t="shared" si="40"/>
        <v>0</v>
      </c>
      <c r="U290" s="20">
        <f t="shared" si="41"/>
        <v>0</v>
      </c>
      <c r="V290" s="2">
        <f>$K290+$R290+INT(($L290+$S290)/60)</f>
        <v>0</v>
      </c>
      <c r="W290" s="2">
        <f>MOD(($L290+$S290),60)</f>
        <v>0</v>
      </c>
      <c r="X290" s="9">
        <f t="shared" si="44"/>
        <v>0</v>
      </c>
    </row>
    <row r="291" spans="1:25">
      <c r="B291" s="2" t="s">
        <v>5</v>
      </c>
      <c r="C291" s="2">
        <v>11</v>
      </c>
      <c r="D291" s="2">
        <v>14</v>
      </c>
      <c r="E291" s="37">
        <v>43418</v>
      </c>
      <c r="F291" s="1">
        <v>0</v>
      </c>
      <c r="G291" s="1">
        <v>0</v>
      </c>
      <c r="H291" s="8">
        <v>0</v>
      </c>
      <c r="I291" s="3" t="str">
        <f t="shared" si="36"/>
        <v/>
      </c>
      <c r="J291" s="14" t="str">
        <f t="shared" si="47"/>
        <v/>
      </c>
      <c r="K291" s="1">
        <v>0</v>
      </c>
      <c r="L291" s="1">
        <v>0</v>
      </c>
      <c r="M291" s="1">
        <v>0</v>
      </c>
      <c r="N291" s="1">
        <v>0</v>
      </c>
      <c r="O291" s="33">
        <v>0</v>
      </c>
      <c r="P291" s="3" t="str">
        <f t="shared" si="38"/>
        <v/>
      </c>
      <c r="Q291" s="14" t="str">
        <f>IF(ROUNDDOWN(IFERROR($N291*60*60/($R291*60+$S291), 0),3)=0,"",ROUNDDOWN(IFERROR($N291*60*60/($R291*60+$S291), 0),3))</f>
        <v/>
      </c>
      <c r="R291" s="1">
        <v>0</v>
      </c>
      <c r="S291" s="1">
        <v>0</v>
      </c>
      <c r="T291" s="2">
        <f t="shared" si="40"/>
        <v>0</v>
      </c>
      <c r="U291" s="20">
        <f t="shared" si="41"/>
        <v>0</v>
      </c>
      <c r="V291" s="2">
        <f>$K291+$R291+INT(($L291+$S291)/60)</f>
        <v>0</v>
      </c>
      <c r="W291" s="2">
        <f>MOD(($L291+$S291),60)</f>
        <v>0</v>
      </c>
      <c r="X291" s="9">
        <f t="shared" si="44"/>
        <v>0</v>
      </c>
    </row>
    <row r="292" spans="1:25">
      <c r="A292" t="s">
        <v>8</v>
      </c>
      <c r="B292" s="2" t="s">
        <v>4</v>
      </c>
      <c r="C292" s="2">
        <v>11</v>
      </c>
      <c r="D292" s="2">
        <v>15</v>
      </c>
      <c r="E292" s="37">
        <v>43419</v>
      </c>
      <c r="F292" s="1">
        <v>667</v>
      </c>
      <c r="G292" s="34">
        <v>5.6</v>
      </c>
      <c r="H292" s="5">
        <v>0.33402777777777781</v>
      </c>
      <c r="I292" s="3">
        <f t="shared" si="36"/>
        <v>5.5902777777777782E-3</v>
      </c>
      <c r="J292" s="14">
        <f t="shared" si="47"/>
        <v>7.4660000000000002</v>
      </c>
      <c r="K292" s="1">
        <v>45</v>
      </c>
      <c r="L292" s="1">
        <v>0</v>
      </c>
      <c r="M292" s="1">
        <v>24</v>
      </c>
      <c r="N292" s="1">
        <v>0.33</v>
      </c>
      <c r="O292" s="13">
        <v>0.62777777777777777</v>
      </c>
      <c r="P292" s="3">
        <f t="shared" si="38"/>
        <v>1.0532407407407407E-2</v>
      </c>
      <c r="Q292" s="14">
        <f t="shared" si="39"/>
        <v>3.96</v>
      </c>
      <c r="R292" s="1">
        <v>5</v>
      </c>
      <c r="S292" s="1">
        <v>0</v>
      </c>
      <c r="T292" s="2">
        <f t="shared" si="40"/>
        <v>691</v>
      </c>
      <c r="U292" s="20">
        <f t="shared" si="41"/>
        <v>5.93</v>
      </c>
      <c r="V292" s="2">
        <f t="shared" si="42"/>
        <v>50</v>
      </c>
      <c r="W292" s="2">
        <f t="shared" si="43"/>
        <v>0</v>
      </c>
      <c r="X292" s="9">
        <f t="shared" si="44"/>
        <v>3.4722222222222224E-2</v>
      </c>
      <c r="Y292" s="52">
        <v>0.43055555555555558</v>
      </c>
    </row>
    <row r="293" spans="1:25">
      <c r="A293" t="s">
        <v>8</v>
      </c>
      <c r="B293" s="2" t="s">
        <v>3</v>
      </c>
      <c r="C293" s="2">
        <v>11</v>
      </c>
      <c r="D293" s="2">
        <v>16</v>
      </c>
      <c r="E293" s="37">
        <v>43420</v>
      </c>
      <c r="F293" s="1">
        <v>510</v>
      </c>
      <c r="G293" s="34">
        <v>4.28</v>
      </c>
      <c r="H293" s="5">
        <v>0.3298611111111111</v>
      </c>
      <c r="I293" s="3">
        <f t="shared" si="36"/>
        <v>5.5208333333333333E-3</v>
      </c>
      <c r="J293" s="14">
        <f t="shared" si="47"/>
        <v>7.5519999999999996</v>
      </c>
      <c r="K293" s="1">
        <v>34</v>
      </c>
      <c r="L293" s="1">
        <v>0</v>
      </c>
      <c r="M293" s="1">
        <v>24</v>
      </c>
      <c r="N293" s="1">
        <v>0.34</v>
      </c>
      <c r="O293" s="13">
        <v>0.62361111111111112</v>
      </c>
      <c r="P293" s="3">
        <f t="shared" si="38"/>
        <v>1.0219907407407408E-2</v>
      </c>
      <c r="Q293" s="14">
        <f t="shared" si="39"/>
        <v>4.08</v>
      </c>
      <c r="R293" s="1">
        <v>5</v>
      </c>
      <c r="S293" s="1">
        <v>0</v>
      </c>
      <c r="T293" s="2">
        <f t="shared" si="40"/>
        <v>534</v>
      </c>
      <c r="U293" s="20">
        <f t="shared" si="41"/>
        <v>4.62</v>
      </c>
      <c r="V293" s="2">
        <f t="shared" si="42"/>
        <v>39</v>
      </c>
      <c r="W293" s="2">
        <f t="shared" si="43"/>
        <v>0</v>
      </c>
      <c r="X293" s="9">
        <f t="shared" si="44"/>
        <v>2.7083333333333334E-2</v>
      </c>
      <c r="Y293" s="52">
        <v>0.47222222222222227</v>
      </c>
    </row>
    <row r="294" spans="1:25">
      <c r="A294" t="s">
        <v>70</v>
      </c>
      <c r="B294" s="2" t="s">
        <v>2</v>
      </c>
      <c r="C294" s="2">
        <v>11</v>
      </c>
      <c r="D294" s="2">
        <v>17</v>
      </c>
      <c r="E294" s="37">
        <v>43421</v>
      </c>
      <c r="F294" s="1">
        <v>467</v>
      </c>
      <c r="G294" s="34">
        <v>4.57</v>
      </c>
      <c r="H294" s="8">
        <v>0</v>
      </c>
      <c r="I294" s="3">
        <f t="shared" si="36"/>
        <v>6.4120370370370364E-3</v>
      </c>
      <c r="J294" s="14">
        <f t="shared" si="47"/>
        <v>6.5019999999999998</v>
      </c>
      <c r="K294" s="1">
        <v>42</v>
      </c>
      <c r="L294" s="1">
        <v>10</v>
      </c>
      <c r="M294" s="1">
        <v>0</v>
      </c>
      <c r="N294" s="1">
        <v>0.24</v>
      </c>
      <c r="O294" s="42">
        <v>0</v>
      </c>
      <c r="P294" s="3">
        <f t="shared" si="38"/>
        <v>1.1574074074074075E-2</v>
      </c>
      <c r="Q294" s="14">
        <f t="shared" si="39"/>
        <v>3.6</v>
      </c>
      <c r="R294" s="1">
        <v>4</v>
      </c>
      <c r="S294" s="1">
        <v>0</v>
      </c>
      <c r="T294" s="2">
        <f t="shared" si="40"/>
        <v>467</v>
      </c>
      <c r="U294" s="20">
        <f t="shared" si="41"/>
        <v>4.8100000000000005</v>
      </c>
      <c r="V294" s="2">
        <f t="shared" si="42"/>
        <v>46</v>
      </c>
      <c r="W294" s="2">
        <f t="shared" si="43"/>
        <v>10</v>
      </c>
      <c r="X294" s="9">
        <f t="shared" si="44"/>
        <v>3.2060185185185185E-2</v>
      </c>
      <c r="Y294" s="52">
        <v>0.49652777777777773</v>
      </c>
    </row>
    <row r="295" spans="1:25">
      <c r="A295" t="s">
        <v>82</v>
      </c>
      <c r="B295" s="2" t="s">
        <v>1</v>
      </c>
      <c r="C295" s="2">
        <v>11</v>
      </c>
      <c r="D295" s="2">
        <v>18</v>
      </c>
      <c r="E295" s="37">
        <v>43422</v>
      </c>
      <c r="F295" s="1">
        <v>563</v>
      </c>
      <c r="G295" s="34">
        <v>5.45</v>
      </c>
      <c r="H295" s="8">
        <v>0</v>
      </c>
      <c r="I295" s="3">
        <f t="shared" si="36"/>
        <v>5.9259259259259256E-3</v>
      </c>
      <c r="J295" s="14">
        <f t="shared" si="47"/>
        <v>7.032</v>
      </c>
      <c r="K295" s="1">
        <v>46</v>
      </c>
      <c r="L295" s="1">
        <v>30</v>
      </c>
      <c r="M295" s="1">
        <v>0</v>
      </c>
      <c r="N295" s="1">
        <v>0.25</v>
      </c>
      <c r="O295" s="42">
        <v>0</v>
      </c>
      <c r="P295" s="3">
        <f t="shared" si="38"/>
        <v>1.1805555555555555E-2</v>
      </c>
      <c r="Q295" s="14">
        <f t="shared" si="39"/>
        <v>3.5289999999999999</v>
      </c>
      <c r="R295" s="1">
        <v>4</v>
      </c>
      <c r="S295" s="1">
        <v>15</v>
      </c>
      <c r="T295" s="2">
        <f t="shared" si="40"/>
        <v>563</v>
      </c>
      <c r="U295" s="20">
        <f t="shared" si="41"/>
        <v>5.7</v>
      </c>
      <c r="V295" s="2">
        <f t="shared" si="42"/>
        <v>50</v>
      </c>
      <c r="W295" s="2">
        <f t="shared" si="43"/>
        <v>45</v>
      </c>
      <c r="X295" s="9">
        <f t="shared" si="44"/>
        <v>3.5243055555555555E-2</v>
      </c>
      <c r="Y295" s="52">
        <v>0.4375</v>
      </c>
    </row>
    <row r="296" spans="1:25">
      <c r="A296" t="s">
        <v>7</v>
      </c>
      <c r="B296" s="2" t="s">
        <v>0</v>
      </c>
      <c r="C296" s="2">
        <v>11</v>
      </c>
      <c r="D296" s="2">
        <v>19</v>
      </c>
      <c r="E296" s="37">
        <v>43423</v>
      </c>
      <c r="F296" s="1">
        <v>519</v>
      </c>
      <c r="G296" s="34">
        <v>5.04</v>
      </c>
      <c r="H296" s="8">
        <v>0</v>
      </c>
      <c r="I296" s="3">
        <f t="shared" si="36"/>
        <v>6.0648148148148145E-3</v>
      </c>
      <c r="J296" s="14">
        <f t="shared" si="47"/>
        <v>6.8719999999999999</v>
      </c>
      <c r="K296" s="1">
        <v>44</v>
      </c>
      <c r="L296" s="1">
        <v>0</v>
      </c>
      <c r="M296" s="1">
        <v>0</v>
      </c>
      <c r="N296" s="1">
        <v>0.23</v>
      </c>
      <c r="O296" s="42">
        <v>0</v>
      </c>
      <c r="P296" s="3">
        <f t="shared" si="38"/>
        <v>1.2083333333333333E-2</v>
      </c>
      <c r="Q296" s="14">
        <f t="shared" si="39"/>
        <v>3.45</v>
      </c>
      <c r="R296" s="1">
        <v>4</v>
      </c>
      <c r="S296" s="1">
        <v>0</v>
      </c>
      <c r="T296" s="2">
        <f t="shared" si="40"/>
        <v>519</v>
      </c>
      <c r="U296" s="20">
        <f t="shared" si="41"/>
        <v>5.2700000000000005</v>
      </c>
      <c r="V296" s="2">
        <f t="shared" si="42"/>
        <v>48</v>
      </c>
      <c r="W296" s="2">
        <f t="shared" si="43"/>
        <v>0</v>
      </c>
      <c r="X296" s="9">
        <f t="shared" si="44"/>
        <v>3.3333333333333333E-2</v>
      </c>
      <c r="Y296" s="52">
        <v>0.44097222222222227</v>
      </c>
    </row>
    <row r="297" spans="1:25">
      <c r="A297" t="s">
        <v>7</v>
      </c>
      <c r="B297" s="2" t="s">
        <v>6</v>
      </c>
      <c r="C297" s="2">
        <v>11</v>
      </c>
      <c r="D297" s="2">
        <v>20</v>
      </c>
      <c r="E297" s="37">
        <v>43424</v>
      </c>
      <c r="F297" s="1">
        <v>575</v>
      </c>
      <c r="G297" s="34">
        <v>5.51</v>
      </c>
      <c r="H297" s="8">
        <v>0</v>
      </c>
      <c r="I297" s="3">
        <f t="shared" si="36"/>
        <v>6.053240740740741E-3</v>
      </c>
      <c r="J297" s="14">
        <f t="shared" si="47"/>
        <v>6.8869999999999996</v>
      </c>
      <c r="K297" s="1">
        <v>48</v>
      </c>
      <c r="L297" s="1">
        <v>0</v>
      </c>
      <c r="M297" s="1">
        <v>0</v>
      </c>
      <c r="N297" s="1">
        <v>0.34</v>
      </c>
      <c r="O297" s="42">
        <v>0</v>
      </c>
      <c r="P297" s="3">
        <f t="shared" si="38"/>
        <v>1.2256944444444444E-2</v>
      </c>
      <c r="Q297" s="14">
        <f t="shared" si="39"/>
        <v>3.4</v>
      </c>
      <c r="R297" s="1">
        <v>6</v>
      </c>
      <c r="S297" s="1">
        <v>0</v>
      </c>
      <c r="T297" s="2">
        <f t="shared" si="40"/>
        <v>575</v>
      </c>
      <c r="U297" s="20">
        <f t="shared" si="41"/>
        <v>5.85</v>
      </c>
      <c r="V297" s="2">
        <f t="shared" si="42"/>
        <v>54</v>
      </c>
      <c r="W297" s="2">
        <f t="shared" si="43"/>
        <v>0</v>
      </c>
      <c r="X297" s="9">
        <f t="shared" si="44"/>
        <v>3.7499999999999999E-2</v>
      </c>
      <c r="Y297" s="52">
        <v>0.51388888888888895</v>
      </c>
    </row>
    <row r="298" spans="1:25">
      <c r="A298" t="s">
        <v>7</v>
      </c>
      <c r="B298" s="2" t="s">
        <v>5</v>
      </c>
      <c r="C298" s="2">
        <v>11</v>
      </c>
      <c r="D298" s="2">
        <v>21</v>
      </c>
      <c r="E298" s="37">
        <v>43425</v>
      </c>
      <c r="F298" s="1">
        <v>558</v>
      </c>
      <c r="G298" s="34">
        <v>5.4</v>
      </c>
      <c r="H298" s="8">
        <v>0</v>
      </c>
      <c r="I298" s="3">
        <f t="shared" si="36"/>
        <v>6.1111111111111114E-3</v>
      </c>
      <c r="J298" s="14">
        <f t="shared" si="47"/>
        <v>6.8209999999999997</v>
      </c>
      <c r="K298" s="1">
        <v>47</v>
      </c>
      <c r="L298" s="1">
        <v>30</v>
      </c>
      <c r="M298" s="1">
        <v>0</v>
      </c>
      <c r="N298" s="1">
        <v>0.27</v>
      </c>
      <c r="O298" s="42">
        <v>0</v>
      </c>
      <c r="P298" s="3">
        <f t="shared" si="38"/>
        <v>1.2870370370370372E-2</v>
      </c>
      <c r="Q298" s="14">
        <f t="shared" si="39"/>
        <v>3.24</v>
      </c>
      <c r="R298" s="1">
        <v>5</v>
      </c>
      <c r="S298" s="1">
        <v>0</v>
      </c>
      <c r="T298" s="2">
        <f t="shared" si="40"/>
        <v>558</v>
      </c>
      <c r="U298" s="20">
        <f t="shared" si="41"/>
        <v>5.67</v>
      </c>
      <c r="V298" s="2">
        <f t="shared" si="42"/>
        <v>52</v>
      </c>
      <c r="W298" s="2">
        <f t="shared" si="43"/>
        <v>30</v>
      </c>
      <c r="X298" s="9">
        <f t="shared" si="44"/>
        <v>3.6458333333333336E-2</v>
      </c>
      <c r="Y298" s="52">
        <v>0.4375</v>
      </c>
    </row>
    <row r="299" spans="1:25">
      <c r="A299" t="s">
        <v>7</v>
      </c>
      <c r="B299" s="2" t="s">
        <v>4</v>
      </c>
      <c r="C299" s="2">
        <v>11</v>
      </c>
      <c r="D299" s="2">
        <v>22</v>
      </c>
      <c r="E299" s="37">
        <v>43426</v>
      </c>
      <c r="F299" s="1">
        <v>406</v>
      </c>
      <c r="G299" s="34">
        <v>3.85</v>
      </c>
      <c r="H299" s="8">
        <v>0</v>
      </c>
      <c r="I299" s="3">
        <f t="shared" si="36"/>
        <v>5.7754629629629623E-3</v>
      </c>
      <c r="J299" s="14">
        <f t="shared" si="47"/>
        <v>7.218</v>
      </c>
      <c r="K299" s="1">
        <v>32</v>
      </c>
      <c r="L299" s="1">
        <v>0</v>
      </c>
      <c r="M299" s="1">
        <v>0</v>
      </c>
      <c r="N299" s="1">
        <v>0.27</v>
      </c>
      <c r="O299" s="42">
        <v>0</v>
      </c>
      <c r="P299" s="3">
        <f t="shared" si="38"/>
        <v>1.2870370370370372E-2</v>
      </c>
      <c r="Q299" s="14">
        <f t="shared" si="39"/>
        <v>3.24</v>
      </c>
      <c r="R299" s="1">
        <v>5</v>
      </c>
      <c r="S299" s="1">
        <v>0</v>
      </c>
      <c r="T299" s="2">
        <f t="shared" si="40"/>
        <v>406</v>
      </c>
      <c r="U299" s="20">
        <f t="shared" si="41"/>
        <v>4.12</v>
      </c>
      <c r="V299" s="2">
        <f t="shared" si="42"/>
        <v>37</v>
      </c>
      <c r="W299" s="2">
        <f t="shared" si="43"/>
        <v>0</v>
      </c>
      <c r="X299" s="9">
        <f t="shared" si="44"/>
        <v>2.5694444444444447E-2</v>
      </c>
      <c r="Y299" s="52">
        <v>0.45833333333333331</v>
      </c>
    </row>
    <row r="300" spans="1:25">
      <c r="A300" t="s">
        <v>7</v>
      </c>
      <c r="B300" s="2" t="s">
        <v>3</v>
      </c>
      <c r="C300" s="2">
        <v>11</v>
      </c>
      <c r="D300" s="2">
        <v>23</v>
      </c>
      <c r="E300" s="37">
        <v>43427</v>
      </c>
      <c r="F300" s="1">
        <v>304</v>
      </c>
      <c r="G300" s="34">
        <v>2.8</v>
      </c>
      <c r="H300" s="8">
        <v>0</v>
      </c>
      <c r="I300" s="3">
        <f t="shared" si="36"/>
        <v>5.462962962962962E-3</v>
      </c>
      <c r="J300" s="14">
        <f t="shared" si="47"/>
        <v>7.6360000000000001</v>
      </c>
      <c r="K300" s="1">
        <v>22</v>
      </c>
      <c r="L300" s="1">
        <v>0</v>
      </c>
      <c r="M300" s="1">
        <v>0</v>
      </c>
      <c r="N300" s="34">
        <v>0.3</v>
      </c>
      <c r="O300" s="42">
        <v>0</v>
      </c>
      <c r="P300" s="3">
        <f t="shared" si="38"/>
        <v>1.1574074074074075E-2</v>
      </c>
      <c r="Q300" s="14">
        <f t="shared" si="39"/>
        <v>3.6</v>
      </c>
      <c r="R300" s="1">
        <v>5</v>
      </c>
      <c r="S300" s="1">
        <v>0</v>
      </c>
      <c r="T300" s="2">
        <f t="shared" si="40"/>
        <v>304</v>
      </c>
      <c r="U300" s="20">
        <f t="shared" si="41"/>
        <v>3.0999999999999996</v>
      </c>
      <c r="V300" s="2">
        <f t="shared" si="42"/>
        <v>27</v>
      </c>
      <c r="W300" s="2">
        <f t="shared" si="43"/>
        <v>0</v>
      </c>
      <c r="X300" s="9">
        <f t="shared" si="44"/>
        <v>1.8749999999999999E-2</v>
      </c>
      <c r="Y300" s="52">
        <v>0.55555555555555558</v>
      </c>
    </row>
    <row r="301" spans="1:25">
      <c r="A301" t="s">
        <v>7</v>
      </c>
      <c r="B301" s="2" t="s">
        <v>2</v>
      </c>
      <c r="C301" s="2">
        <v>11</v>
      </c>
      <c r="D301" s="2">
        <v>24</v>
      </c>
      <c r="E301" s="37">
        <v>43428</v>
      </c>
      <c r="F301" s="1">
        <v>307</v>
      </c>
      <c r="G301" s="34">
        <v>2.82</v>
      </c>
      <c r="H301" s="8">
        <v>0</v>
      </c>
      <c r="I301" s="3">
        <f t="shared" si="36"/>
        <v>5.6712962962962958E-3</v>
      </c>
      <c r="J301" s="14">
        <f t="shared" si="47"/>
        <v>7.3559999999999999</v>
      </c>
      <c r="K301" s="1">
        <v>23</v>
      </c>
      <c r="L301" s="1">
        <v>0</v>
      </c>
      <c r="M301" s="1">
        <v>0</v>
      </c>
      <c r="N301" s="1">
        <v>0.31</v>
      </c>
      <c r="O301" s="42">
        <v>0</v>
      </c>
      <c r="P301" s="3">
        <f t="shared" si="38"/>
        <v>1.1203703703703704E-2</v>
      </c>
      <c r="Q301" s="14">
        <f t="shared" si="39"/>
        <v>3.72</v>
      </c>
      <c r="R301" s="1">
        <v>5</v>
      </c>
      <c r="S301" s="1">
        <v>0</v>
      </c>
      <c r="T301" s="2">
        <f t="shared" si="40"/>
        <v>307</v>
      </c>
      <c r="U301" s="20">
        <f t="shared" si="41"/>
        <v>3.13</v>
      </c>
      <c r="V301" s="2">
        <f t="shared" si="42"/>
        <v>28</v>
      </c>
      <c r="W301" s="2">
        <f t="shared" si="43"/>
        <v>0</v>
      </c>
      <c r="X301" s="9">
        <f t="shared" si="44"/>
        <v>1.9444444444444445E-2</v>
      </c>
      <c r="Y301" s="52">
        <v>0.65625</v>
      </c>
    </row>
    <row r="302" spans="1:25">
      <c r="A302" t="s">
        <v>8</v>
      </c>
      <c r="B302" s="2" t="s">
        <v>1</v>
      </c>
      <c r="C302" s="2">
        <v>11</v>
      </c>
      <c r="D302" s="2">
        <v>25</v>
      </c>
      <c r="E302" s="37">
        <v>43429</v>
      </c>
      <c r="F302" s="1">
        <f>191+352</f>
        <v>543</v>
      </c>
      <c r="G302" s="34">
        <f>1.61+2.96</f>
        <v>4.57</v>
      </c>
      <c r="H302" s="41" t="s">
        <v>72</v>
      </c>
      <c r="I302" s="3">
        <f t="shared" si="36"/>
        <v>5.3240740740740748E-3</v>
      </c>
      <c r="J302" s="14">
        <f t="shared" si="47"/>
        <v>7.8339999999999996</v>
      </c>
      <c r="K302" s="1">
        <f>12+22</f>
        <v>34</v>
      </c>
      <c r="L302" s="1">
        <f>10+50</f>
        <v>60</v>
      </c>
      <c r="M302" s="1">
        <v>22</v>
      </c>
      <c r="N302" s="1">
        <v>0.3</v>
      </c>
      <c r="O302" s="13">
        <v>0.62569444444444444</v>
      </c>
      <c r="P302" s="3">
        <f t="shared" si="38"/>
        <v>1.0578703703703703E-2</v>
      </c>
      <c r="Q302" s="14">
        <f t="shared" si="39"/>
        <v>3.9409999999999998</v>
      </c>
      <c r="R302" s="1">
        <v>4</v>
      </c>
      <c r="S302" s="1">
        <v>34</v>
      </c>
      <c r="T302" s="2">
        <f t="shared" si="40"/>
        <v>565</v>
      </c>
      <c r="U302" s="20">
        <f t="shared" si="41"/>
        <v>4.87</v>
      </c>
      <c r="V302" s="2">
        <f t="shared" si="42"/>
        <v>39</v>
      </c>
      <c r="W302" s="2">
        <f t="shared" si="43"/>
        <v>34</v>
      </c>
      <c r="X302" s="9">
        <f t="shared" si="44"/>
        <v>2.7476851851851853E-2</v>
      </c>
      <c r="Y302" s="52">
        <v>0.66666666666666663</v>
      </c>
    </row>
    <row r="303" spans="1:25">
      <c r="B303" s="2" t="s">
        <v>0</v>
      </c>
      <c r="C303" s="2">
        <v>11</v>
      </c>
      <c r="D303" s="2">
        <v>26</v>
      </c>
      <c r="E303" s="37">
        <v>43430</v>
      </c>
      <c r="F303" s="1">
        <v>0</v>
      </c>
      <c r="G303" s="1">
        <v>0</v>
      </c>
      <c r="H303" s="8">
        <v>0</v>
      </c>
      <c r="I303" s="3" t="str">
        <f t="shared" si="36"/>
        <v/>
      </c>
      <c r="J303" s="14" t="str">
        <f t="shared" si="47"/>
        <v/>
      </c>
      <c r="K303" s="1">
        <v>0</v>
      </c>
      <c r="L303" s="1">
        <v>0</v>
      </c>
      <c r="M303" s="8">
        <v>0</v>
      </c>
      <c r="N303" s="1">
        <v>0</v>
      </c>
      <c r="O303" s="1">
        <v>0</v>
      </c>
      <c r="P303" s="3" t="str">
        <f t="shared" si="38"/>
        <v/>
      </c>
      <c r="Q303" s="14" t="str">
        <f t="shared" si="39"/>
        <v/>
      </c>
      <c r="R303" s="1">
        <v>0</v>
      </c>
      <c r="S303" s="1">
        <v>0</v>
      </c>
      <c r="T303" s="2">
        <f t="shared" si="40"/>
        <v>0</v>
      </c>
      <c r="U303" s="20">
        <f t="shared" si="41"/>
        <v>0</v>
      </c>
      <c r="V303" s="2">
        <f t="shared" si="42"/>
        <v>0</v>
      </c>
      <c r="W303" s="2">
        <f t="shared" si="43"/>
        <v>0</v>
      </c>
      <c r="X303" s="9">
        <f t="shared" si="44"/>
        <v>0</v>
      </c>
    </row>
    <row r="304" spans="1:25">
      <c r="A304" t="s">
        <v>8</v>
      </c>
      <c r="B304" s="2" t="s">
        <v>6</v>
      </c>
      <c r="C304" s="2">
        <v>11</v>
      </c>
      <c r="D304" s="2">
        <v>27</v>
      </c>
      <c r="E304" s="37">
        <v>43431</v>
      </c>
      <c r="F304" s="1">
        <v>769</v>
      </c>
      <c r="G304" s="34">
        <v>6.47</v>
      </c>
      <c r="H304" s="5">
        <v>0.32291666666666669</v>
      </c>
      <c r="I304" s="3">
        <f t="shared" si="36"/>
        <v>5.3935185185185188E-3</v>
      </c>
      <c r="J304" s="14">
        <f t="shared" si="47"/>
        <v>7.7249999999999996</v>
      </c>
      <c r="K304" s="1">
        <v>50</v>
      </c>
      <c r="L304" s="1">
        <v>15</v>
      </c>
      <c r="M304" s="1">
        <v>24</v>
      </c>
      <c r="N304" s="1">
        <v>0.33</v>
      </c>
      <c r="O304" s="13">
        <v>0.62361111111111112</v>
      </c>
      <c r="P304" s="3">
        <f t="shared" si="38"/>
        <v>1.0532407407407407E-2</v>
      </c>
      <c r="Q304" s="14">
        <f t="shared" si="39"/>
        <v>3.96</v>
      </c>
      <c r="R304" s="1">
        <v>5</v>
      </c>
      <c r="S304" s="1">
        <v>0</v>
      </c>
      <c r="T304" s="2">
        <f t="shared" si="40"/>
        <v>793</v>
      </c>
      <c r="U304" s="20">
        <f t="shared" si="41"/>
        <v>6.8</v>
      </c>
      <c r="V304" s="2">
        <f t="shared" si="42"/>
        <v>55</v>
      </c>
      <c r="W304" s="2">
        <f t="shared" si="43"/>
        <v>15</v>
      </c>
      <c r="X304" s="9">
        <f t="shared" si="44"/>
        <v>3.8368055555555551E-2</v>
      </c>
      <c r="Y304" s="52">
        <v>0.36458333333333331</v>
      </c>
    </row>
    <row r="305" spans="1:25">
      <c r="A305" t="s">
        <v>8</v>
      </c>
      <c r="B305" s="2" t="s">
        <v>5</v>
      </c>
      <c r="C305" s="2">
        <v>11</v>
      </c>
      <c r="D305" s="2">
        <v>28</v>
      </c>
      <c r="E305" s="37">
        <v>43432</v>
      </c>
      <c r="F305" s="1">
        <v>510</v>
      </c>
      <c r="G305" s="34">
        <v>4.29</v>
      </c>
      <c r="H305" s="5">
        <v>0.3298611111111111</v>
      </c>
      <c r="I305" s="3">
        <f t="shared" si="36"/>
        <v>5.5092592592592589E-3</v>
      </c>
      <c r="J305" s="14">
        <f t="shared" si="47"/>
        <v>7.57</v>
      </c>
      <c r="K305" s="1">
        <v>34</v>
      </c>
      <c r="L305" s="1">
        <v>0</v>
      </c>
      <c r="M305" s="1">
        <v>24</v>
      </c>
      <c r="N305" s="1">
        <v>0.33</v>
      </c>
      <c r="O305" s="13">
        <v>0.62361111111111112</v>
      </c>
      <c r="P305" s="3">
        <f t="shared" si="38"/>
        <v>1.0532407407407407E-2</v>
      </c>
      <c r="Q305" s="14">
        <f t="shared" si="39"/>
        <v>3.96</v>
      </c>
      <c r="R305" s="1">
        <v>5</v>
      </c>
      <c r="S305" s="1">
        <v>0</v>
      </c>
      <c r="T305" s="2">
        <f t="shared" si="40"/>
        <v>534</v>
      </c>
      <c r="U305" s="20">
        <f t="shared" si="41"/>
        <v>4.62</v>
      </c>
      <c r="V305" s="2">
        <f t="shared" si="42"/>
        <v>39</v>
      </c>
      <c r="W305" s="2">
        <f t="shared" si="43"/>
        <v>0</v>
      </c>
      <c r="X305" s="9">
        <f t="shared" si="44"/>
        <v>2.7083333333333334E-2</v>
      </c>
      <c r="Y305" s="52">
        <v>0.69444444444444453</v>
      </c>
    </row>
    <row r="306" spans="1:25">
      <c r="A306" t="s">
        <v>8</v>
      </c>
      <c r="B306" s="2" t="s">
        <v>4</v>
      </c>
      <c r="C306" s="2">
        <v>11</v>
      </c>
      <c r="D306" s="2">
        <v>29</v>
      </c>
      <c r="E306" s="37">
        <v>43433</v>
      </c>
      <c r="F306" s="1">
        <v>658</v>
      </c>
      <c r="G306" s="34">
        <v>5.51</v>
      </c>
      <c r="H306" s="5">
        <v>0.33958333333333335</v>
      </c>
      <c r="I306" s="3">
        <f t="shared" si="36"/>
        <v>5.6828703703703702E-3</v>
      </c>
      <c r="J306" s="14">
        <f t="shared" si="47"/>
        <v>7.3460000000000001</v>
      </c>
      <c r="K306" s="1">
        <v>45</v>
      </c>
      <c r="L306" s="1">
        <v>0</v>
      </c>
      <c r="M306" s="1">
        <v>24</v>
      </c>
      <c r="N306" s="1">
        <v>0.33</v>
      </c>
      <c r="O306" s="13">
        <v>0.62291666666666667</v>
      </c>
      <c r="P306" s="3">
        <f t="shared" si="38"/>
        <v>1.0532407407407407E-2</v>
      </c>
      <c r="Q306" s="14">
        <f t="shared" si="39"/>
        <v>3.96</v>
      </c>
      <c r="R306" s="1">
        <v>5</v>
      </c>
      <c r="S306" s="1">
        <v>0</v>
      </c>
      <c r="T306" s="2">
        <f t="shared" si="40"/>
        <v>682</v>
      </c>
      <c r="U306" s="20">
        <f t="shared" si="41"/>
        <v>5.84</v>
      </c>
      <c r="V306" s="2">
        <f t="shared" si="42"/>
        <v>50</v>
      </c>
      <c r="W306" s="2">
        <f t="shared" si="43"/>
        <v>0</v>
      </c>
      <c r="X306" s="9">
        <f t="shared" si="44"/>
        <v>3.4722222222222224E-2</v>
      </c>
      <c r="Y306" s="52">
        <v>0.65277777777777779</v>
      </c>
    </row>
    <row r="307" spans="1:25">
      <c r="A307" t="s">
        <v>8</v>
      </c>
      <c r="B307" s="2" t="s">
        <v>3</v>
      </c>
      <c r="C307" s="2">
        <v>11</v>
      </c>
      <c r="D307" s="2">
        <v>30</v>
      </c>
      <c r="E307" s="37">
        <v>43434</v>
      </c>
      <c r="F307" s="1">
        <v>510</v>
      </c>
      <c r="G307" s="34">
        <v>4.28</v>
      </c>
      <c r="H307" s="5">
        <v>0.3298611111111111</v>
      </c>
      <c r="I307" s="3">
        <f t="shared" si="36"/>
        <v>5.5208333333333333E-3</v>
      </c>
      <c r="J307" s="14">
        <f t="shared" si="47"/>
        <v>7.5519999999999996</v>
      </c>
      <c r="K307" s="1">
        <v>34</v>
      </c>
      <c r="L307" s="1">
        <v>0</v>
      </c>
      <c r="M307" s="1">
        <v>24</v>
      </c>
      <c r="N307" s="1">
        <v>0.34</v>
      </c>
      <c r="O307" s="13">
        <v>0.62569444444444444</v>
      </c>
      <c r="P307" s="3">
        <f t="shared" si="38"/>
        <v>1.0219907407407408E-2</v>
      </c>
      <c r="Q307" s="14">
        <f t="shared" si="39"/>
        <v>4.08</v>
      </c>
      <c r="R307" s="1">
        <v>5</v>
      </c>
      <c r="S307" s="1">
        <v>0</v>
      </c>
      <c r="T307" s="2">
        <f t="shared" si="40"/>
        <v>534</v>
      </c>
      <c r="U307" s="20">
        <f t="shared" si="41"/>
        <v>4.62</v>
      </c>
      <c r="V307" s="2">
        <f t="shared" si="42"/>
        <v>39</v>
      </c>
      <c r="W307" s="2">
        <f t="shared" si="43"/>
        <v>0</v>
      </c>
      <c r="X307" s="9">
        <f t="shared" si="44"/>
        <v>2.7083333333333334E-2</v>
      </c>
      <c r="Y307" s="52">
        <v>0.66666666666666663</v>
      </c>
    </row>
    <row r="308" spans="1:25">
      <c r="A308" t="s">
        <v>8</v>
      </c>
      <c r="B308" s="2" t="s">
        <v>2</v>
      </c>
      <c r="C308" s="2">
        <v>12</v>
      </c>
      <c r="D308" s="2">
        <v>1</v>
      </c>
      <c r="E308" s="37">
        <v>43435</v>
      </c>
      <c r="F308" s="1">
        <v>284</v>
      </c>
      <c r="G308" s="34">
        <v>2.37</v>
      </c>
      <c r="H308" s="5">
        <v>0.35000000000000003</v>
      </c>
      <c r="I308" s="3">
        <f t="shared" si="36"/>
        <v>5.8680555555555543E-3</v>
      </c>
      <c r="J308" s="14">
        <f t="shared" si="47"/>
        <v>7.11</v>
      </c>
      <c r="K308" s="1">
        <v>20</v>
      </c>
      <c r="L308" s="1">
        <v>0</v>
      </c>
      <c r="M308" s="1">
        <v>19</v>
      </c>
      <c r="N308" s="1">
        <v>0.27</v>
      </c>
      <c r="O308" s="13">
        <v>0.62569444444444444</v>
      </c>
      <c r="P308" s="3">
        <f t="shared" si="38"/>
        <v>1.0289351851851852E-2</v>
      </c>
      <c r="Q308" s="14">
        <f t="shared" si="39"/>
        <v>4.05</v>
      </c>
      <c r="R308" s="1">
        <v>4</v>
      </c>
      <c r="S308" s="1">
        <v>0</v>
      </c>
      <c r="T308" s="2">
        <f t="shared" si="40"/>
        <v>303</v>
      </c>
      <c r="U308" s="20">
        <f t="shared" si="41"/>
        <v>2.64</v>
      </c>
      <c r="V308" s="2">
        <f t="shared" si="42"/>
        <v>24</v>
      </c>
      <c r="W308" s="2">
        <f t="shared" si="43"/>
        <v>0</v>
      </c>
      <c r="X308" s="9">
        <f t="shared" si="44"/>
        <v>1.6666666666666666E-2</v>
      </c>
      <c r="Y308" s="52">
        <v>0.44097222222222227</v>
      </c>
    </row>
    <row r="309" spans="1:25">
      <c r="A309" t="s">
        <v>8</v>
      </c>
      <c r="B309" s="2" t="s">
        <v>1</v>
      </c>
      <c r="C309" s="2">
        <v>12</v>
      </c>
      <c r="D309" s="2">
        <v>2</v>
      </c>
      <c r="E309" s="37">
        <v>43436</v>
      </c>
      <c r="F309" s="1">
        <v>938</v>
      </c>
      <c r="G309" s="34">
        <v>7.91</v>
      </c>
      <c r="H309" s="5">
        <v>0.31597222222222221</v>
      </c>
      <c r="I309" s="3">
        <f t="shared" si="36"/>
        <v>5.2777777777777771E-3</v>
      </c>
      <c r="J309" s="14">
        <f t="shared" si="47"/>
        <v>7.91</v>
      </c>
      <c r="K309" s="1">
        <v>60</v>
      </c>
      <c r="L309" s="1">
        <v>0</v>
      </c>
      <c r="M309" s="1">
        <v>24</v>
      </c>
      <c r="N309" s="1">
        <v>0.33</v>
      </c>
      <c r="O309" s="13">
        <v>0.62569444444444444</v>
      </c>
      <c r="P309" s="3">
        <f t="shared" si="38"/>
        <v>1.0532407407407407E-2</v>
      </c>
      <c r="Q309" s="14">
        <f t="shared" si="39"/>
        <v>3.96</v>
      </c>
      <c r="R309" s="1">
        <v>5</v>
      </c>
      <c r="S309" s="1">
        <v>0</v>
      </c>
      <c r="T309" s="2">
        <f t="shared" si="40"/>
        <v>962</v>
      </c>
      <c r="U309" s="20">
        <f t="shared" si="41"/>
        <v>8.24</v>
      </c>
      <c r="V309" s="2">
        <f t="shared" si="42"/>
        <v>65</v>
      </c>
      <c r="W309" s="2">
        <f t="shared" si="43"/>
        <v>0</v>
      </c>
      <c r="X309" s="9">
        <f t="shared" si="44"/>
        <v>4.5138888888888888E-2</v>
      </c>
      <c r="Y309" s="52">
        <v>0.40625</v>
      </c>
    </row>
    <row r="310" spans="1:25">
      <c r="A310" t="s">
        <v>8</v>
      </c>
      <c r="B310" s="2" t="s">
        <v>0</v>
      </c>
      <c r="C310" s="2">
        <v>12</v>
      </c>
      <c r="D310" s="2">
        <v>3</v>
      </c>
      <c r="E310" s="37">
        <v>43437</v>
      </c>
      <c r="F310" s="1">
        <v>180</v>
      </c>
      <c r="G310" s="34">
        <v>4.28</v>
      </c>
      <c r="H310" s="8">
        <v>0</v>
      </c>
      <c r="I310" s="3">
        <f t="shared" si="36"/>
        <v>5.5208333333333333E-3</v>
      </c>
      <c r="J310" s="14">
        <f t="shared" si="47"/>
        <v>7.5519999999999996</v>
      </c>
      <c r="K310" s="1">
        <f>22+12</f>
        <v>34</v>
      </c>
      <c r="L310" s="1">
        <v>0</v>
      </c>
      <c r="M310" s="1">
        <v>12</v>
      </c>
      <c r="N310" s="1">
        <v>0.16</v>
      </c>
      <c r="O310" s="13">
        <v>0.62569444444444444</v>
      </c>
      <c r="P310" s="3">
        <f t="shared" si="38"/>
        <v>1.0416666666666666E-2</v>
      </c>
      <c r="Q310" s="14">
        <f t="shared" si="39"/>
        <v>4</v>
      </c>
      <c r="R310" s="1">
        <v>2</v>
      </c>
      <c r="S310" s="1">
        <v>24</v>
      </c>
      <c r="T310" s="2">
        <f t="shared" si="40"/>
        <v>192</v>
      </c>
      <c r="U310" s="20">
        <f t="shared" si="41"/>
        <v>4.4400000000000004</v>
      </c>
      <c r="V310" s="2">
        <f t="shared" si="42"/>
        <v>36</v>
      </c>
      <c r="W310" s="2">
        <f t="shared" si="43"/>
        <v>24</v>
      </c>
      <c r="X310" s="9">
        <f t="shared" si="44"/>
        <v>2.5277777777777777E-2</v>
      </c>
    </row>
    <row r="311" spans="1:25">
      <c r="A311" t="s">
        <v>8</v>
      </c>
      <c r="B311" s="2" t="s">
        <v>6</v>
      </c>
      <c r="C311" s="2">
        <v>12</v>
      </c>
      <c r="D311" s="2">
        <v>4</v>
      </c>
      <c r="E311" s="37">
        <v>43438</v>
      </c>
      <c r="F311" s="1">
        <v>647</v>
      </c>
      <c r="G311" s="34">
        <v>5.42</v>
      </c>
      <c r="H311" s="5">
        <v>0.34513888888888888</v>
      </c>
      <c r="I311" s="3">
        <f t="shared" si="36"/>
        <v>5.7754629629629623E-3</v>
      </c>
      <c r="J311" s="14">
        <f t="shared" si="47"/>
        <v>7.226</v>
      </c>
      <c r="K311" s="1">
        <v>45</v>
      </c>
      <c r="L311" s="1">
        <v>0</v>
      </c>
      <c r="M311" s="1">
        <v>24</v>
      </c>
      <c r="N311" s="1">
        <v>0.33</v>
      </c>
      <c r="O311" s="13">
        <v>0.62361111111111112</v>
      </c>
      <c r="P311" s="3">
        <f t="shared" si="38"/>
        <v>1.0532407407407407E-2</v>
      </c>
      <c r="Q311" s="14">
        <f t="shared" si="39"/>
        <v>3.96</v>
      </c>
      <c r="R311" s="1">
        <v>5</v>
      </c>
      <c r="S311" s="1">
        <v>0</v>
      </c>
      <c r="T311" s="2">
        <f t="shared" si="40"/>
        <v>671</v>
      </c>
      <c r="U311" s="20">
        <f t="shared" si="41"/>
        <v>5.75</v>
      </c>
      <c r="V311" s="2">
        <f t="shared" si="42"/>
        <v>50</v>
      </c>
      <c r="W311" s="2">
        <f t="shared" si="43"/>
        <v>0</v>
      </c>
      <c r="X311" s="9">
        <f t="shared" si="44"/>
        <v>3.4722222222222224E-2</v>
      </c>
      <c r="Y311" s="52">
        <v>0.375</v>
      </c>
    </row>
    <row r="312" spans="1:25">
      <c r="B312" s="2" t="s">
        <v>5</v>
      </c>
      <c r="C312" s="2">
        <v>12</v>
      </c>
      <c r="D312" s="2">
        <v>5</v>
      </c>
      <c r="E312" s="37">
        <v>43439</v>
      </c>
      <c r="F312" s="1">
        <v>0</v>
      </c>
      <c r="G312" s="1">
        <v>0</v>
      </c>
      <c r="H312" s="1">
        <v>0</v>
      </c>
      <c r="I312" s="3" t="str">
        <f t="shared" si="36"/>
        <v/>
      </c>
      <c r="J312" s="14" t="str">
        <f t="shared" si="47"/>
        <v/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3" t="str">
        <f t="shared" si="38"/>
        <v/>
      </c>
      <c r="Q312" s="14" t="str">
        <f t="shared" si="39"/>
        <v/>
      </c>
      <c r="R312" s="1">
        <v>0</v>
      </c>
      <c r="S312" s="1">
        <v>0</v>
      </c>
      <c r="T312" s="2">
        <f t="shared" si="40"/>
        <v>0</v>
      </c>
      <c r="U312" s="20">
        <f t="shared" si="41"/>
        <v>0</v>
      </c>
      <c r="V312" s="2">
        <f t="shared" si="42"/>
        <v>0</v>
      </c>
      <c r="W312" s="2">
        <f t="shared" si="43"/>
        <v>0</v>
      </c>
      <c r="X312" s="9">
        <f t="shared" si="44"/>
        <v>0</v>
      </c>
    </row>
    <row r="313" spans="1:25">
      <c r="A313" t="s">
        <v>8</v>
      </c>
      <c r="B313" s="2" t="s">
        <v>4</v>
      </c>
      <c r="C313" s="2">
        <v>12</v>
      </c>
      <c r="D313" s="2">
        <v>6</v>
      </c>
      <c r="E313" s="37">
        <v>43440</v>
      </c>
      <c r="F313" s="1">
        <v>625</v>
      </c>
      <c r="G313" s="34">
        <v>5.23</v>
      </c>
      <c r="H313" s="5">
        <v>0.34513888888888888</v>
      </c>
      <c r="I313" s="3">
        <f t="shared" si="36"/>
        <v>5.7175925925925927E-3</v>
      </c>
      <c r="J313" s="14">
        <f t="shared" si="47"/>
        <v>7.2969999999999997</v>
      </c>
      <c r="K313" s="1">
        <v>43</v>
      </c>
      <c r="L313" s="1">
        <v>0</v>
      </c>
      <c r="M313" s="1">
        <v>24</v>
      </c>
      <c r="N313" s="1">
        <v>0.34</v>
      </c>
      <c r="O313" s="13">
        <v>0.62569444444444444</v>
      </c>
      <c r="P313" s="3">
        <f t="shared" si="38"/>
        <v>1.0219907407407408E-2</v>
      </c>
      <c r="Q313" s="14">
        <f t="shared" si="39"/>
        <v>4.08</v>
      </c>
      <c r="R313" s="1">
        <v>5</v>
      </c>
      <c r="S313" s="1">
        <v>0</v>
      </c>
      <c r="T313" s="2">
        <f t="shared" si="40"/>
        <v>649</v>
      </c>
      <c r="U313" s="20">
        <f t="shared" si="41"/>
        <v>5.57</v>
      </c>
      <c r="V313" s="2">
        <f t="shared" si="42"/>
        <v>48</v>
      </c>
      <c r="W313" s="2">
        <f t="shared" si="43"/>
        <v>0</v>
      </c>
      <c r="X313" s="9">
        <f t="shared" si="44"/>
        <v>3.3333333333333333E-2</v>
      </c>
      <c r="Y313" s="52">
        <v>0.4548611111111111</v>
      </c>
    </row>
    <row r="314" spans="1:25">
      <c r="A314" t="s">
        <v>8</v>
      </c>
      <c r="B314" s="2" t="s">
        <v>3</v>
      </c>
      <c r="C314" s="2">
        <v>12</v>
      </c>
      <c r="D314" s="2">
        <v>7</v>
      </c>
      <c r="E314" s="37">
        <v>43441</v>
      </c>
      <c r="F314" s="1">
        <v>588</v>
      </c>
      <c r="G314" s="34">
        <v>4.91</v>
      </c>
      <c r="H314" s="5">
        <v>0.35555555555555557</v>
      </c>
      <c r="I314" s="3">
        <f t="shared" si="36"/>
        <v>5.9490740740740745E-3</v>
      </c>
      <c r="J314" s="14">
        <f t="shared" si="47"/>
        <v>7.0140000000000002</v>
      </c>
      <c r="K314" s="1">
        <v>42</v>
      </c>
      <c r="L314" s="1">
        <v>0</v>
      </c>
      <c r="M314" s="1">
        <v>25</v>
      </c>
      <c r="N314" s="1">
        <v>0.33</v>
      </c>
      <c r="O314" s="13">
        <v>0.62777777777777777</v>
      </c>
      <c r="P314" s="3">
        <f t="shared" si="38"/>
        <v>1.0532407407407407E-2</v>
      </c>
      <c r="Q314" s="14">
        <f t="shared" si="39"/>
        <v>3.96</v>
      </c>
      <c r="R314" s="1">
        <v>5</v>
      </c>
      <c r="S314" s="1">
        <v>0</v>
      </c>
      <c r="T314" s="2">
        <f t="shared" si="40"/>
        <v>613</v>
      </c>
      <c r="U314" s="20">
        <f t="shared" si="41"/>
        <v>5.24</v>
      </c>
      <c r="V314" s="2">
        <f t="shared" si="42"/>
        <v>47</v>
      </c>
      <c r="W314" s="2">
        <f t="shared" si="43"/>
        <v>0</v>
      </c>
      <c r="X314" s="9">
        <f t="shared" si="44"/>
        <v>3.2638888888888891E-2</v>
      </c>
      <c r="Y314" s="52">
        <v>0.65972222222222221</v>
      </c>
    </row>
    <row r="315" spans="1:25">
      <c r="A315" t="s">
        <v>8</v>
      </c>
      <c r="B315" s="2" t="s">
        <v>2</v>
      </c>
      <c r="C315" s="2">
        <v>12</v>
      </c>
      <c r="D315" s="2">
        <v>8</v>
      </c>
      <c r="E315" s="37">
        <v>43442</v>
      </c>
      <c r="F315" s="1">
        <v>409</v>
      </c>
      <c r="G315" s="34">
        <v>3.4</v>
      </c>
      <c r="H315" s="5">
        <v>0.3666666666666667</v>
      </c>
      <c r="I315" s="3">
        <f t="shared" si="36"/>
        <v>6.1342592592592594E-3</v>
      </c>
      <c r="J315" s="14">
        <f t="shared" si="47"/>
        <v>6.8</v>
      </c>
      <c r="K315" s="1">
        <v>30</v>
      </c>
      <c r="L315" s="1">
        <v>0</v>
      </c>
      <c r="M315" s="1">
        <v>24</v>
      </c>
      <c r="N315" s="1">
        <v>0.34</v>
      </c>
      <c r="O315" s="13">
        <v>0.62361111111111112</v>
      </c>
      <c r="P315" s="3">
        <f t="shared" si="38"/>
        <v>1.0219907407407408E-2</v>
      </c>
      <c r="Q315" s="14">
        <f t="shared" si="39"/>
        <v>4.08</v>
      </c>
      <c r="R315" s="1">
        <v>5</v>
      </c>
      <c r="S315" s="1">
        <v>0</v>
      </c>
      <c r="T315" s="2">
        <f t="shared" si="40"/>
        <v>433</v>
      </c>
      <c r="U315" s="20">
        <f t="shared" si="41"/>
        <v>3.7399999999999998</v>
      </c>
      <c r="V315" s="2">
        <f t="shared" si="42"/>
        <v>35</v>
      </c>
      <c r="W315" s="2">
        <f t="shared" si="43"/>
        <v>0</v>
      </c>
      <c r="X315" s="9">
        <f t="shared" si="44"/>
        <v>2.4305555555555556E-2</v>
      </c>
      <c r="Y315" s="52">
        <v>0.4375</v>
      </c>
    </row>
    <row r="316" spans="1:25">
      <c r="A316" t="s">
        <v>8</v>
      </c>
      <c r="B316" s="2" t="s">
        <v>1</v>
      </c>
      <c r="C316" s="2">
        <v>12</v>
      </c>
      <c r="D316" s="2">
        <v>9</v>
      </c>
      <c r="E316" s="37">
        <v>43443</v>
      </c>
      <c r="F316" s="1">
        <v>916</v>
      </c>
      <c r="G316" s="34">
        <v>7.71</v>
      </c>
      <c r="H316" s="5">
        <v>0.32361111111111113</v>
      </c>
      <c r="I316" s="3">
        <f t="shared" si="36"/>
        <v>5.4050925925925924E-3</v>
      </c>
      <c r="J316" s="14">
        <f t="shared" si="47"/>
        <v>7.71</v>
      </c>
      <c r="K316" s="1">
        <v>60</v>
      </c>
      <c r="L316" s="1">
        <v>0</v>
      </c>
      <c r="M316" s="1">
        <v>25</v>
      </c>
      <c r="N316" s="1">
        <v>0.33</v>
      </c>
      <c r="O316" s="13">
        <v>0.62361111111111112</v>
      </c>
      <c r="P316" s="3">
        <f t="shared" si="38"/>
        <v>1.0532407407407407E-2</v>
      </c>
      <c r="Q316" s="14">
        <f t="shared" si="39"/>
        <v>3.96</v>
      </c>
      <c r="R316" s="1">
        <v>5</v>
      </c>
      <c r="S316" s="1">
        <v>0</v>
      </c>
      <c r="T316" s="2">
        <f t="shared" si="40"/>
        <v>941</v>
      </c>
      <c r="U316" s="20">
        <f t="shared" si="41"/>
        <v>8.0399999999999991</v>
      </c>
      <c r="V316" s="2">
        <f t="shared" si="42"/>
        <v>65</v>
      </c>
      <c r="W316" s="2">
        <f t="shared" si="43"/>
        <v>0</v>
      </c>
      <c r="X316" s="9">
        <f t="shared" si="44"/>
        <v>4.5138888888888888E-2</v>
      </c>
      <c r="Y316" s="52">
        <v>0.40972222222222227</v>
      </c>
    </row>
    <row r="317" spans="1:25">
      <c r="A317" t="s">
        <v>8</v>
      </c>
      <c r="B317" s="2" t="s">
        <v>0</v>
      </c>
      <c r="C317" s="2">
        <v>12</v>
      </c>
      <c r="D317" s="2">
        <v>10</v>
      </c>
      <c r="E317" s="37">
        <v>43444</v>
      </c>
      <c r="F317" s="1">
        <v>510</v>
      </c>
      <c r="G317" s="34">
        <v>4.28</v>
      </c>
      <c r="H317" s="5">
        <v>0.3298611111111111</v>
      </c>
      <c r="I317" s="3">
        <f t="shared" si="36"/>
        <v>5.5208333333333333E-3</v>
      </c>
      <c r="J317" s="14">
        <f t="shared" si="47"/>
        <v>7.5519999999999996</v>
      </c>
      <c r="K317" s="1">
        <v>34</v>
      </c>
      <c r="L317" s="1">
        <v>0</v>
      </c>
      <c r="M317" s="1">
        <v>24</v>
      </c>
      <c r="N317" s="1">
        <v>0.34</v>
      </c>
      <c r="O317" s="13">
        <v>0.62361111111111112</v>
      </c>
      <c r="P317" s="3">
        <f t="shared" si="38"/>
        <v>1.0219907407407408E-2</v>
      </c>
      <c r="Q317" s="14">
        <f t="shared" si="39"/>
        <v>4.08</v>
      </c>
      <c r="R317" s="1">
        <v>5</v>
      </c>
      <c r="S317" s="1">
        <v>0</v>
      </c>
      <c r="T317" s="2">
        <f t="shared" si="40"/>
        <v>534</v>
      </c>
      <c r="U317" s="20">
        <f t="shared" si="41"/>
        <v>4.62</v>
      </c>
      <c r="V317" s="2">
        <f t="shared" si="42"/>
        <v>39</v>
      </c>
      <c r="W317" s="2">
        <f t="shared" si="43"/>
        <v>0</v>
      </c>
      <c r="X317" s="9">
        <f t="shared" si="44"/>
        <v>2.7083333333333334E-2</v>
      </c>
      <c r="Y317" s="52">
        <v>0.70138888888888884</v>
      </c>
    </row>
    <row r="318" spans="1:25">
      <c r="B318" s="2" t="s">
        <v>6</v>
      </c>
      <c r="C318" s="2">
        <v>12</v>
      </c>
      <c r="D318" s="2">
        <v>11</v>
      </c>
      <c r="E318" s="37">
        <v>43445</v>
      </c>
      <c r="F318" s="1">
        <v>0</v>
      </c>
      <c r="G318" s="1">
        <v>0</v>
      </c>
      <c r="H318" s="1">
        <v>0</v>
      </c>
      <c r="I318" s="3" t="str">
        <f t="shared" si="36"/>
        <v/>
      </c>
      <c r="J318" s="14" t="str">
        <f t="shared" si="47"/>
        <v/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3" t="str">
        <f t="shared" si="38"/>
        <v/>
      </c>
      <c r="Q318" s="14" t="str">
        <f t="shared" si="39"/>
        <v/>
      </c>
      <c r="R318" s="1">
        <v>0</v>
      </c>
      <c r="S318" s="1">
        <v>0</v>
      </c>
      <c r="T318" s="2">
        <f t="shared" si="40"/>
        <v>0</v>
      </c>
      <c r="U318" s="20">
        <f t="shared" si="41"/>
        <v>0</v>
      </c>
      <c r="V318" s="2">
        <f t="shared" si="42"/>
        <v>0</v>
      </c>
      <c r="W318" s="2">
        <f t="shared" si="43"/>
        <v>0</v>
      </c>
      <c r="X318" s="9">
        <f t="shared" si="44"/>
        <v>0</v>
      </c>
    </row>
    <row r="319" spans="1:25">
      <c r="B319" s="2" t="s">
        <v>5</v>
      </c>
      <c r="C319" s="2">
        <v>12</v>
      </c>
      <c r="D319" s="2">
        <v>12</v>
      </c>
      <c r="E319" s="37">
        <v>43446</v>
      </c>
      <c r="F319" s="1">
        <v>0</v>
      </c>
      <c r="G319" s="1">
        <v>0</v>
      </c>
      <c r="H319" s="1">
        <v>0</v>
      </c>
      <c r="I319" s="3" t="str">
        <f t="shared" si="36"/>
        <v/>
      </c>
      <c r="J319" s="14" t="str">
        <f t="shared" si="47"/>
        <v/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3" t="str">
        <f t="shared" si="38"/>
        <v/>
      </c>
      <c r="Q319" s="14" t="str">
        <f t="shared" si="39"/>
        <v/>
      </c>
      <c r="R319" s="1">
        <v>0</v>
      </c>
      <c r="S319" s="1">
        <v>0</v>
      </c>
      <c r="T319" s="2">
        <f t="shared" si="40"/>
        <v>0</v>
      </c>
      <c r="U319" s="20">
        <f t="shared" si="41"/>
        <v>0</v>
      </c>
      <c r="V319" s="2">
        <f t="shared" si="42"/>
        <v>0</v>
      </c>
      <c r="W319" s="2">
        <f t="shared" si="43"/>
        <v>0</v>
      </c>
      <c r="X319" s="9">
        <f t="shared" si="44"/>
        <v>0</v>
      </c>
    </row>
    <row r="320" spans="1:25">
      <c r="A320" t="s">
        <v>8</v>
      </c>
      <c r="B320" s="2" t="s">
        <v>4</v>
      </c>
      <c r="C320" s="2">
        <v>12</v>
      </c>
      <c r="D320" s="2">
        <v>13</v>
      </c>
      <c r="E320" s="37">
        <v>43447</v>
      </c>
      <c r="F320" s="1">
        <v>638</v>
      </c>
      <c r="G320" s="34">
        <v>5.36</v>
      </c>
      <c r="H320" s="5">
        <v>0.33333333333333331</v>
      </c>
      <c r="I320" s="3">
        <f t="shared" si="36"/>
        <v>5.5787037037037038E-3</v>
      </c>
      <c r="J320" s="14">
        <f t="shared" si="47"/>
        <v>7.4790000000000001</v>
      </c>
      <c r="K320" s="1">
        <v>43</v>
      </c>
      <c r="L320" s="1">
        <v>0</v>
      </c>
      <c r="M320" s="1">
        <v>1</v>
      </c>
      <c r="N320" s="1">
        <v>0.01</v>
      </c>
      <c r="O320" s="13">
        <v>0.78194444444444444</v>
      </c>
      <c r="P320" s="3">
        <f t="shared" si="38"/>
        <v>1.1574074074074075E-2</v>
      </c>
      <c r="Q320" s="14">
        <f t="shared" si="39"/>
        <v>3.6</v>
      </c>
      <c r="R320" s="1">
        <v>0</v>
      </c>
      <c r="S320" s="1">
        <v>10</v>
      </c>
      <c r="T320" s="2">
        <f t="shared" si="40"/>
        <v>639</v>
      </c>
      <c r="U320" s="20">
        <f t="shared" si="41"/>
        <v>5.37</v>
      </c>
      <c r="V320" s="2">
        <f t="shared" si="42"/>
        <v>43</v>
      </c>
      <c r="W320" s="2">
        <f t="shared" si="43"/>
        <v>10</v>
      </c>
      <c r="X320" s="9">
        <f t="shared" si="44"/>
        <v>2.9976851851851852E-2</v>
      </c>
      <c r="Y320" s="52">
        <v>0.44791666666666669</v>
      </c>
    </row>
    <row r="321" spans="1:25">
      <c r="A321" t="s">
        <v>8</v>
      </c>
      <c r="B321" s="2" t="s">
        <v>3</v>
      </c>
      <c r="C321" s="2">
        <v>12</v>
      </c>
      <c r="D321" s="2">
        <v>14</v>
      </c>
      <c r="E321" s="37">
        <v>43448</v>
      </c>
      <c r="F321" s="1">
        <v>510</v>
      </c>
      <c r="G321" s="34">
        <v>4.28</v>
      </c>
      <c r="H321" s="5">
        <v>0.3298611111111111</v>
      </c>
      <c r="I321" s="3">
        <f t="shared" si="36"/>
        <v>5.5208333333333333E-3</v>
      </c>
      <c r="J321" s="14">
        <f t="shared" si="47"/>
        <v>7.5519999999999996</v>
      </c>
      <c r="K321" s="1">
        <v>34</v>
      </c>
      <c r="L321" s="1">
        <v>0</v>
      </c>
      <c r="M321" s="1">
        <v>24</v>
      </c>
      <c r="N321" s="1">
        <v>0.33</v>
      </c>
      <c r="O321" s="13">
        <v>0.62777777777777777</v>
      </c>
      <c r="P321" s="3">
        <f t="shared" si="38"/>
        <v>1.0532407407407407E-2</v>
      </c>
      <c r="Q321" s="14">
        <f t="shared" si="39"/>
        <v>3.96</v>
      </c>
      <c r="R321" s="1">
        <v>5</v>
      </c>
      <c r="S321" s="1">
        <v>0</v>
      </c>
      <c r="T321" s="2">
        <f t="shared" si="40"/>
        <v>534</v>
      </c>
      <c r="U321" s="20">
        <f t="shared" si="41"/>
        <v>4.6100000000000003</v>
      </c>
      <c r="V321" s="2">
        <f t="shared" si="42"/>
        <v>39</v>
      </c>
      <c r="W321" s="2">
        <f t="shared" si="43"/>
        <v>0</v>
      </c>
      <c r="X321" s="9">
        <f t="shared" si="44"/>
        <v>2.7083333333333334E-2</v>
      </c>
      <c r="Y321" s="52">
        <v>0.65972222222222221</v>
      </c>
    </row>
    <row r="322" spans="1:25">
      <c r="A322" t="s">
        <v>8</v>
      </c>
      <c r="B322" s="2" t="s">
        <v>2</v>
      </c>
      <c r="C322" s="2">
        <v>12</v>
      </c>
      <c r="D322" s="2">
        <v>15</v>
      </c>
      <c r="E322" s="37">
        <v>43449</v>
      </c>
      <c r="F322" s="1">
        <v>408</v>
      </c>
      <c r="G322" s="34">
        <v>3.37</v>
      </c>
      <c r="H322" s="5">
        <v>0.36736111111111108</v>
      </c>
      <c r="I322" s="3">
        <f t="shared" si="36"/>
        <v>6.1921296296296299E-3</v>
      </c>
      <c r="J322" s="14">
        <f t="shared" si="47"/>
        <v>6.74</v>
      </c>
      <c r="K322" s="1">
        <v>30</v>
      </c>
      <c r="L322" s="1">
        <v>0</v>
      </c>
      <c r="M322" s="1">
        <v>25</v>
      </c>
      <c r="N322" s="1">
        <v>0.33</v>
      </c>
      <c r="O322" s="13">
        <v>0.62569444444444444</v>
      </c>
      <c r="P322" s="3">
        <f t="shared" si="38"/>
        <v>1.0532407407407407E-2</v>
      </c>
      <c r="Q322" s="14">
        <f t="shared" si="39"/>
        <v>3.96</v>
      </c>
      <c r="R322" s="1">
        <v>5</v>
      </c>
      <c r="S322" s="1">
        <v>0</v>
      </c>
      <c r="T322" s="2">
        <f t="shared" si="40"/>
        <v>433</v>
      </c>
      <c r="U322" s="20">
        <f t="shared" si="41"/>
        <v>3.7</v>
      </c>
      <c r="V322" s="2">
        <f t="shared" si="42"/>
        <v>35</v>
      </c>
      <c r="W322" s="2">
        <f t="shared" si="43"/>
        <v>0</v>
      </c>
      <c r="X322" s="9">
        <f t="shared" si="44"/>
        <v>2.4305555555555556E-2</v>
      </c>
      <c r="Y322" s="52">
        <v>0.43402777777777773</v>
      </c>
    </row>
    <row r="323" spans="1:25">
      <c r="A323" t="s">
        <v>8</v>
      </c>
      <c r="B323" s="2" t="s">
        <v>1</v>
      </c>
      <c r="C323" s="2">
        <v>12</v>
      </c>
      <c r="D323" s="2">
        <v>16</v>
      </c>
      <c r="E323" s="37">
        <v>43450</v>
      </c>
      <c r="F323" s="1">
        <v>689</v>
      </c>
      <c r="G323" s="34">
        <v>5.81</v>
      </c>
      <c r="H323" s="5">
        <v>0.31111111111111112</v>
      </c>
      <c r="I323" s="3">
        <f t="shared" si="36"/>
        <v>5.208333333333333E-3</v>
      </c>
      <c r="J323" s="14">
        <f t="shared" si="47"/>
        <v>8.0129999999999999</v>
      </c>
      <c r="K323" s="1">
        <v>43</v>
      </c>
      <c r="L323" s="1">
        <v>30</v>
      </c>
      <c r="M323" s="1">
        <v>24</v>
      </c>
      <c r="N323" s="1">
        <v>0.33</v>
      </c>
      <c r="O323" s="13">
        <v>0.62361111111111112</v>
      </c>
      <c r="P323" s="3">
        <f t="shared" si="38"/>
        <v>1.0532407407407407E-2</v>
      </c>
      <c r="Q323" s="14">
        <f t="shared" si="39"/>
        <v>3.96</v>
      </c>
      <c r="R323" s="1">
        <v>5</v>
      </c>
      <c r="S323" s="1">
        <v>0</v>
      </c>
      <c r="T323" s="2">
        <f t="shared" si="40"/>
        <v>713</v>
      </c>
      <c r="U323" s="20">
        <f t="shared" si="41"/>
        <v>6.14</v>
      </c>
      <c r="V323" s="2">
        <f t="shared" si="42"/>
        <v>48</v>
      </c>
      <c r="W323" s="2">
        <f t="shared" si="43"/>
        <v>30</v>
      </c>
      <c r="X323" s="9">
        <f t="shared" si="44"/>
        <v>3.3680555555555554E-2</v>
      </c>
      <c r="Y323" s="52">
        <v>0.41666666666666669</v>
      </c>
    </row>
    <row r="324" spans="1:25">
      <c r="A324" t="s">
        <v>8</v>
      </c>
      <c r="B324" s="2" t="s">
        <v>0</v>
      </c>
      <c r="C324" s="2">
        <v>12</v>
      </c>
      <c r="D324" s="2">
        <v>17</v>
      </c>
      <c r="E324" s="37">
        <v>43451</v>
      </c>
      <c r="F324" s="1">
        <v>482</v>
      </c>
      <c r="G324" s="34">
        <v>4.01</v>
      </c>
      <c r="H324" s="5">
        <v>0.37361111111111112</v>
      </c>
      <c r="I324" s="3">
        <f t="shared" ref="I324:I391" si="48">IFERROR(TIME(,,ROUNDUP(($K324*60+$L324)/$G324,0)),"")</f>
        <v>6.238425925925925E-3</v>
      </c>
      <c r="J324" s="14">
        <f t="shared" si="47"/>
        <v>6.6829999999999998</v>
      </c>
      <c r="K324" s="1">
        <v>36</v>
      </c>
      <c r="L324" s="1">
        <v>0</v>
      </c>
      <c r="M324" s="1">
        <v>24</v>
      </c>
      <c r="N324" s="1">
        <v>0.33</v>
      </c>
      <c r="O324" s="13">
        <v>0.62361111111111112</v>
      </c>
      <c r="P324" s="3">
        <f t="shared" ref="P324:P389" si="49">IFERROR(TIME(,,ROUNDUP(($R324*60+$S324)/$N324,0)),"")</f>
        <v>1.0532407407407407E-2</v>
      </c>
      <c r="Q324" s="14">
        <f t="shared" ref="Q324:Q389" si="50">IF(ROUNDDOWN(IFERROR($N324*60*60/($R324*60+$S324), 0),3)=0,"",ROUNDDOWN(IFERROR($N324*60*60/($R324*60+$S324), 0),3))</f>
        <v>3.96</v>
      </c>
      <c r="R324" s="1">
        <v>5</v>
      </c>
      <c r="S324" s="1">
        <v>0</v>
      </c>
      <c r="T324" s="2">
        <f t="shared" ref="T324:T387" si="51">$F324+$M324</f>
        <v>506</v>
      </c>
      <c r="U324" s="20">
        <f t="shared" ref="U324:U387" si="52">$G324+$N324</f>
        <v>4.34</v>
      </c>
      <c r="V324" s="2">
        <f t="shared" ref="V324:V387" si="53">$K324+$R324+INT(($L324+$S324)/60)</f>
        <v>41</v>
      </c>
      <c r="W324" s="2">
        <f t="shared" ref="W324:W387" si="54">MOD(($L324+$S324),60)</f>
        <v>0</v>
      </c>
      <c r="X324" s="9">
        <f t="shared" ref="X324:X387" si="55">TIME(,$V324,$W324)</f>
        <v>2.8472222222222222E-2</v>
      </c>
      <c r="Y324" s="52">
        <v>0.43055555555555558</v>
      </c>
    </row>
    <row r="325" spans="1:25">
      <c r="A325" t="s">
        <v>8</v>
      </c>
      <c r="B325" s="2" t="s">
        <v>6</v>
      </c>
      <c r="C325" s="2">
        <v>12</v>
      </c>
      <c r="D325" s="2">
        <v>18</v>
      </c>
      <c r="E325" s="37">
        <v>43452</v>
      </c>
      <c r="F325" s="1">
        <v>665</v>
      </c>
      <c r="G325" s="1">
        <v>5.58</v>
      </c>
      <c r="H325" s="5">
        <v>0.3354166666666667</v>
      </c>
      <c r="I325" s="3">
        <f t="shared" si="48"/>
        <v>5.6018518518518518E-3</v>
      </c>
      <c r="J325" s="14">
        <f t="shared" si="47"/>
        <v>7.44</v>
      </c>
      <c r="K325" s="1">
        <v>45</v>
      </c>
      <c r="L325" s="1">
        <v>0</v>
      </c>
      <c r="M325" s="1">
        <v>24</v>
      </c>
      <c r="N325" s="1">
        <v>0.33</v>
      </c>
      <c r="O325" s="13">
        <v>0.62361111111111112</v>
      </c>
      <c r="P325" s="3">
        <f t="shared" si="49"/>
        <v>1.0532407407407407E-2</v>
      </c>
      <c r="Q325" s="14">
        <f t="shared" si="50"/>
        <v>3.96</v>
      </c>
      <c r="R325" s="1">
        <v>5</v>
      </c>
      <c r="S325" s="1">
        <v>0</v>
      </c>
      <c r="T325" s="2">
        <f t="shared" si="51"/>
        <v>689</v>
      </c>
      <c r="U325" s="20">
        <f t="shared" si="52"/>
        <v>5.91</v>
      </c>
      <c r="V325" s="2">
        <f t="shared" si="53"/>
        <v>50</v>
      </c>
      <c r="W325" s="2">
        <f t="shared" si="54"/>
        <v>0</v>
      </c>
      <c r="X325" s="9">
        <f t="shared" si="55"/>
        <v>3.4722222222222224E-2</v>
      </c>
      <c r="Y325" s="52">
        <v>0.4375</v>
      </c>
    </row>
    <row r="326" spans="1:25">
      <c r="A326" t="s">
        <v>8</v>
      </c>
      <c r="B326" s="2" t="s">
        <v>5</v>
      </c>
      <c r="C326" s="2">
        <v>12</v>
      </c>
      <c r="D326" s="2">
        <v>19</v>
      </c>
      <c r="E326" s="37">
        <v>43453</v>
      </c>
      <c r="F326" s="1">
        <v>403</v>
      </c>
      <c r="G326" s="1">
        <v>3.35</v>
      </c>
      <c r="H326" s="5">
        <v>0.37291666666666662</v>
      </c>
      <c r="I326" s="3">
        <f t="shared" si="48"/>
        <v>6.2268518518518515E-3</v>
      </c>
      <c r="J326" s="14">
        <f t="shared" si="47"/>
        <v>6.7</v>
      </c>
      <c r="K326" s="1">
        <v>30</v>
      </c>
      <c r="L326" s="1">
        <v>0</v>
      </c>
      <c r="M326" s="1">
        <v>24</v>
      </c>
      <c r="N326" s="1">
        <v>0.33</v>
      </c>
      <c r="O326" s="13">
        <v>0.62777777777777777</v>
      </c>
      <c r="P326" s="3">
        <f t="shared" si="49"/>
        <v>1.0532407407407407E-2</v>
      </c>
      <c r="Q326" s="14">
        <f t="shared" si="50"/>
        <v>3.96</v>
      </c>
      <c r="R326" s="1">
        <v>5</v>
      </c>
      <c r="S326" s="1">
        <v>0</v>
      </c>
      <c r="T326" s="2">
        <f t="shared" si="51"/>
        <v>427</v>
      </c>
      <c r="U326" s="20">
        <f t="shared" si="52"/>
        <v>3.68</v>
      </c>
      <c r="V326" s="2">
        <f t="shared" si="53"/>
        <v>35</v>
      </c>
      <c r="W326" s="2">
        <f t="shared" si="54"/>
        <v>0</v>
      </c>
      <c r="X326" s="9">
        <f t="shared" si="55"/>
        <v>2.4305555555555556E-2</v>
      </c>
      <c r="Y326" s="52">
        <v>0.39930555555555558</v>
      </c>
    </row>
    <row r="327" spans="1:25">
      <c r="A327" t="s">
        <v>8</v>
      </c>
      <c r="B327" s="2" t="s">
        <v>4</v>
      </c>
      <c r="C327" s="2">
        <v>12</v>
      </c>
      <c r="D327" s="2">
        <v>20</v>
      </c>
      <c r="E327" s="37">
        <v>43454</v>
      </c>
      <c r="F327" s="1">
        <v>657</v>
      </c>
      <c r="G327" s="34">
        <v>5.51</v>
      </c>
      <c r="H327" s="5">
        <v>0.33958333333333335</v>
      </c>
      <c r="I327" s="3">
        <f t="shared" si="48"/>
        <v>5.6828703703703702E-3</v>
      </c>
      <c r="J327" s="14">
        <f t="shared" si="47"/>
        <v>7.3460000000000001</v>
      </c>
      <c r="K327" s="1">
        <v>45</v>
      </c>
      <c r="L327" s="1">
        <v>0</v>
      </c>
      <c r="M327" s="1">
        <v>24</v>
      </c>
      <c r="N327" s="1">
        <v>0.33</v>
      </c>
      <c r="O327" s="13">
        <v>0.62777777777777777</v>
      </c>
      <c r="P327" s="3">
        <f t="shared" si="49"/>
        <v>1.0532407407407407E-2</v>
      </c>
      <c r="Q327" s="14">
        <f t="shared" si="50"/>
        <v>3.96</v>
      </c>
      <c r="R327" s="1">
        <v>5</v>
      </c>
      <c r="S327" s="1">
        <v>0</v>
      </c>
      <c r="T327" s="2">
        <f t="shared" si="51"/>
        <v>681</v>
      </c>
      <c r="U327" s="20">
        <f t="shared" si="52"/>
        <v>5.84</v>
      </c>
      <c r="V327" s="2">
        <f t="shared" si="53"/>
        <v>50</v>
      </c>
      <c r="W327" s="2">
        <f t="shared" si="54"/>
        <v>0</v>
      </c>
      <c r="X327" s="9">
        <f t="shared" si="55"/>
        <v>3.4722222222222224E-2</v>
      </c>
      <c r="Y327" s="52">
        <v>0.43055555555555558</v>
      </c>
    </row>
    <row r="328" spans="1:25">
      <c r="A328" t="s">
        <v>7</v>
      </c>
      <c r="B328" s="2" t="s">
        <v>3</v>
      </c>
      <c r="C328" s="2">
        <v>12</v>
      </c>
      <c r="D328" s="2">
        <v>21</v>
      </c>
      <c r="E328" s="37">
        <v>43455</v>
      </c>
      <c r="F328" s="1">
        <v>467</v>
      </c>
      <c r="G328" s="34">
        <v>4.47</v>
      </c>
      <c r="H328" s="1">
        <v>0</v>
      </c>
      <c r="I328" s="3">
        <f t="shared" si="48"/>
        <v>5.9143518518518521E-3</v>
      </c>
      <c r="J328" s="14">
        <f t="shared" si="47"/>
        <v>7.0570000000000004</v>
      </c>
      <c r="K328" s="1">
        <v>38</v>
      </c>
      <c r="L328" s="1">
        <v>0</v>
      </c>
      <c r="M328" s="1">
        <v>0</v>
      </c>
      <c r="N328" s="1">
        <v>0.26</v>
      </c>
      <c r="O328" s="1">
        <v>0</v>
      </c>
      <c r="P328" s="3">
        <f t="shared" si="49"/>
        <v>1.1354166666666667E-2</v>
      </c>
      <c r="Q328" s="14">
        <f t="shared" si="50"/>
        <v>3.67</v>
      </c>
      <c r="R328" s="1">
        <v>4</v>
      </c>
      <c r="S328" s="1">
        <v>15</v>
      </c>
      <c r="T328" s="2">
        <f t="shared" si="51"/>
        <v>467</v>
      </c>
      <c r="U328" s="20">
        <f t="shared" si="52"/>
        <v>4.7299999999999995</v>
      </c>
      <c r="V328" s="2">
        <f t="shared" si="53"/>
        <v>42</v>
      </c>
      <c r="W328" s="2">
        <f t="shared" si="54"/>
        <v>15</v>
      </c>
      <c r="X328" s="9">
        <f t="shared" si="55"/>
        <v>2.9340277777777781E-2</v>
      </c>
      <c r="Y328" s="52">
        <v>0.46180555555555558</v>
      </c>
    </row>
    <row r="329" spans="1:25">
      <c r="A329" t="s">
        <v>7</v>
      </c>
      <c r="B329" s="2" t="s">
        <v>2</v>
      </c>
      <c r="C329" s="2">
        <v>12</v>
      </c>
      <c r="D329" s="2">
        <v>22</v>
      </c>
      <c r="E329" s="37">
        <v>43456</v>
      </c>
      <c r="F329" s="1">
        <v>399</v>
      </c>
      <c r="G329" s="34">
        <v>3.8</v>
      </c>
      <c r="H329" s="1">
        <v>0</v>
      </c>
      <c r="I329" s="3">
        <f t="shared" si="48"/>
        <v>6.215277777777777E-3</v>
      </c>
      <c r="J329" s="14">
        <f t="shared" si="47"/>
        <v>6.7050000000000001</v>
      </c>
      <c r="K329" s="1">
        <v>34</v>
      </c>
      <c r="L329" s="1">
        <v>0</v>
      </c>
      <c r="M329" s="1">
        <v>0</v>
      </c>
      <c r="N329" s="45">
        <v>0.3</v>
      </c>
      <c r="O329" s="1">
        <v>0</v>
      </c>
      <c r="P329" s="3">
        <f t="shared" si="49"/>
        <v>1.1574074074074075E-2</v>
      </c>
      <c r="Q329" s="14">
        <f t="shared" si="50"/>
        <v>3.6</v>
      </c>
      <c r="R329" s="1">
        <v>5</v>
      </c>
      <c r="S329" s="1">
        <v>0</v>
      </c>
      <c r="T329" s="2">
        <f t="shared" si="51"/>
        <v>399</v>
      </c>
      <c r="U329" s="20">
        <f t="shared" si="52"/>
        <v>4.0999999999999996</v>
      </c>
      <c r="V329" s="2">
        <f t="shared" si="53"/>
        <v>39</v>
      </c>
      <c r="W329" s="2">
        <f t="shared" si="54"/>
        <v>0</v>
      </c>
      <c r="X329" s="9">
        <f t="shared" si="55"/>
        <v>2.7083333333333334E-2</v>
      </c>
      <c r="Y329" s="52">
        <v>0.44791666666666669</v>
      </c>
    </row>
    <row r="330" spans="1:25">
      <c r="A330" t="s">
        <v>7</v>
      </c>
      <c r="B330" s="2" t="s">
        <v>1</v>
      </c>
      <c r="C330" s="2">
        <v>12</v>
      </c>
      <c r="D330" s="2">
        <v>23</v>
      </c>
      <c r="E330" s="37">
        <v>43457</v>
      </c>
      <c r="F330" s="1">
        <v>862</v>
      </c>
      <c r="G330" s="34">
        <v>8.36</v>
      </c>
      <c r="H330" s="1">
        <v>0</v>
      </c>
      <c r="I330" s="3">
        <f t="shared" si="48"/>
        <v>5.9027777777777776E-3</v>
      </c>
      <c r="J330" s="14">
        <f t="shared" si="47"/>
        <v>7.0640000000000001</v>
      </c>
      <c r="K330" s="1">
        <v>71</v>
      </c>
      <c r="L330" s="1">
        <v>0</v>
      </c>
      <c r="M330" s="1">
        <v>0</v>
      </c>
      <c r="N330" s="1">
        <v>0.33</v>
      </c>
      <c r="O330" s="1">
        <v>0</v>
      </c>
      <c r="P330" s="3">
        <f>IFERROR(TIME(,,ROUNDUP(($R330*60+$S330)/$N330,0)),"")</f>
        <v>1.0532407407407407E-2</v>
      </c>
      <c r="Q330" s="14">
        <f>IF(ROUNDDOWN(IFERROR($N330*60*60/($R330*60+$S330), 0),3)=0,"",ROUNDDOWN(IFERROR($N330*60*60/($R330*60+$S330), 0),3))</f>
        <v>3.96</v>
      </c>
      <c r="R330" s="1">
        <v>5</v>
      </c>
      <c r="S330" s="1">
        <v>0</v>
      </c>
      <c r="T330" s="2">
        <f t="shared" si="51"/>
        <v>862</v>
      </c>
      <c r="U330" s="20">
        <f t="shared" si="52"/>
        <v>8.69</v>
      </c>
      <c r="V330" s="2">
        <f>$K330+$R330+INT(($L330+$S330)/60)</f>
        <v>76</v>
      </c>
      <c r="W330" s="2">
        <f t="shared" si="54"/>
        <v>0</v>
      </c>
      <c r="X330" s="9">
        <f t="shared" si="55"/>
        <v>5.2777777777777778E-2</v>
      </c>
      <c r="Y330" s="52">
        <v>0.41666666666666669</v>
      </c>
    </row>
    <row r="331" spans="1:25">
      <c r="A331" t="s">
        <v>7</v>
      </c>
      <c r="B331" s="2" t="s">
        <v>0</v>
      </c>
      <c r="C331" s="2">
        <v>12</v>
      </c>
      <c r="D331" s="2">
        <v>24</v>
      </c>
      <c r="E331" s="37">
        <v>43458</v>
      </c>
      <c r="F331" s="1">
        <v>381</v>
      </c>
      <c r="G331" s="34">
        <v>3.61</v>
      </c>
      <c r="H331" s="1">
        <v>0</v>
      </c>
      <c r="I331" s="3">
        <f t="shared" si="48"/>
        <v>5.7754629629629623E-3</v>
      </c>
      <c r="J331" s="14">
        <f t="shared" si="47"/>
        <v>7.22</v>
      </c>
      <c r="K331" s="1">
        <v>30</v>
      </c>
      <c r="L331" s="1">
        <v>0</v>
      </c>
      <c r="M331" s="1">
        <v>0</v>
      </c>
      <c r="N331" s="1">
        <v>0.26</v>
      </c>
      <c r="O331" s="1">
        <v>0</v>
      </c>
      <c r="P331" s="3">
        <f>IFERROR(TIME(,,ROUNDUP(($R331*60+$S331)/$N331,0)),"")</f>
        <v>1.2025462962962962E-2</v>
      </c>
      <c r="Q331" s="14">
        <f>IF(ROUNDDOWN(IFERROR($N331*60*60/($R331*60+$S331), 0),3)=0,"",ROUNDDOWN(IFERROR($N331*60*60/($R331*60+$S331), 0),3))</f>
        <v>3.4660000000000002</v>
      </c>
      <c r="R331" s="1">
        <v>4</v>
      </c>
      <c r="S331" s="1">
        <v>30</v>
      </c>
      <c r="T331" s="2">
        <f t="shared" si="51"/>
        <v>381</v>
      </c>
      <c r="U331" s="20">
        <f t="shared" si="52"/>
        <v>3.87</v>
      </c>
      <c r="V331" s="2">
        <f>$K331+$R331+INT(($L331+$S331)/60)</f>
        <v>34</v>
      </c>
      <c r="W331" s="2">
        <f t="shared" si="54"/>
        <v>30</v>
      </c>
      <c r="X331" s="9">
        <f t="shared" si="55"/>
        <v>2.3958333333333331E-2</v>
      </c>
      <c r="Y331" s="52">
        <v>0.45833333333333331</v>
      </c>
    </row>
    <row r="332" spans="1:25">
      <c r="A332" t="s">
        <v>7</v>
      </c>
      <c r="B332" s="2" t="s">
        <v>6</v>
      </c>
      <c r="C332" s="2">
        <v>12</v>
      </c>
      <c r="D332" s="2">
        <v>25</v>
      </c>
      <c r="E332" s="37">
        <v>43459</v>
      </c>
      <c r="F332" s="1">
        <v>370</v>
      </c>
      <c r="G332" s="34">
        <v>3.51</v>
      </c>
      <c r="H332" s="1">
        <v>0</v>
      </c>
      <c r="I332" s="3">
        <f t="shared" si="48"/>
        <v>6.0416666666666665E-3</v>
      </c>
      <c r="J332" s="14">
        <f t="shared" si="47"/>
        <v>6.9039999999999999</v>
      </c>
      <c r="K332" s="1">
        <v>30</v>
      </c>
      <c r="L332" s="1">
        <v>30</v>
      </c>
      <c r="M332" s="1">
        <v>0</v>
      </c>
      <c r="N332" s="1">
        <v>0.28999999999999998</v>
      </c>
      <c r="O332" s="1">
        <v>0</v>
      </c>
      <c r="P332" s="3">
        <f t="shared" si="49"/>
        <v>1.1979166666666666E-2</v>
      </c>
      <c r="Q332" s="14">
        <f t="shared" si="50"/>
        <v>3.48</v>
      </c>
      <c r="R332" s="1">
        <v>5</v>
      </c>
      <c r="S332" s="1">
        <v>0</v>
      </c>
      <c r="T332" s="2">
        <f t="shared" si="51"/>
        <v>370</v>
      </c>
      <c r="U332" s="20">
        <f t="shared" si="52"/>
        <v>3.8</v>
      </c>
      <c r="V332" s="2">
        <f t="shared" si="53"/>
        <v>35</v>
      </c>
      <c r="W332" s="2">
        <f t="shared" si="54"/>
        <v>30</v>
      </c>
      <c r="X332" s="9">
        <f t="shared" si="55"/>
        <v>2.4652777777777777E-2</v>
      </c>
      <c r="Y332" s="52">
        <v>0.45833333333333331</v>
      </c>
    </row>
    <row r="333" spans="1:25">
      <c r="A333" t="s">
        <v>7</v>
      </c>
      <c r="B333" s="2" t="s">
        <v>5</v>
      </c>
      <c r="C333" s="2">
        <v>12</v>
      </c>
      <c r="D333" s="2">
        <v>26</v>
      </c>
      <c r="E333" s="37">
        <v>43460</v>
      </c>
      <c r="F333" s="1">
        <v>424</v>
      </c>
      <c r="G333" s="34">
        <v>4.08</v>
      </c>
      <c r="H333" s="1">
        <v>0</v>
      </c>
      <c r="I333" s="3">
        <f t="shared" si="48"/>
        <v>5.9606481481481489E-3</v>
      </c>
      <c r="J333" s="14">
        <f t="shared" si="47"/>
        <v>6.9939999999999998</v>
      </c>
      <c r="K333" s="1">
        <v>35</v>
      </c>
      <c r="L333" s="1">
        <v>0</v>
      </c>
      <c r="M333" s="1">
        <v>0</v>
      </c>
      <c r="N333" s="1">
        <v>0.23</v>
      </c>
      <c r="O333" s="1">
        <v>0</v>
      </c>
      <c r="P333" s="3">
        <f t="shared" si="49"/>
        <v>1.283564814814815E-2</v>
      </c>
      <c r="Q333" s="14">
        <f t="shared" si="50"/>
        <v>3.2469999999999999</v>
      </c>
      <c r="R333" s="1">
        <v>4</v>
      </c>
      <c r="S333" s="1">
        <v>15</v>
      </c>
      <c r="T333" s="2">
        <f t="shared" si="51"/>
        <v>424</v>
      </c>
      <c r="U333" s="20">
        <f t="shared" si="52"/>
        <v>4.3100000000000005</v>
      </c>
      <c r="V333" s="2">
        <f t="shared" si="53"/>
        <v>39</v>
      </c>
      <c r="W333" s="2">
        <f t="shared" si="54"/>
        <v>15</v>
      </c>
      <c r="X333" s="9">
        <f t="shared" si="55"/>
        <v>2.7256944444444445E-2</v>
      </c>
      <c r="Y333" s="52">
        <v>0.4513888888888889</v>
      </c>
    </row>
    <row r="334" spans="1:25">
      <c r="B334" s="2" t="s">
        <v>4</v>
      </c>
      <c r="C334" s="2">
        <v>12</v>
      </c>
      <c r="D334" s="2">
        <v>27</v>
      </c>
      <c r="E334" s="37">
        <v>43461</v>
      </c>
      <c r="F334" s="1">
        <v>0</v>
      </c>
      <c r="G334" s="1">
        <v>0</v>
      </c>
      <c r="H334" s="1">
        <v>0</v>
      </c>
      <c r="I334" s="3" t="str">
        <f t="shared" si="48"/>
        <v/>
      </c>
      <c r="J334" s="14" t="str">
        <f t="shared" ref="J334" si="56">IF(ROUNDDOWN(IFERROR($G334*60*60/($K334*60+L334), 0),3)=0,"",ROUNDDOWN(IFERROR($G334*60*60/($K334*60+$L334), 0),3))</f>
        <v/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3" t="str">
        <f t="shared" si="49"/>
        <v/>
      </c>
      <c r="Q334" s="14" t="str">
        <f t="shared" si="50"/>
        <v/>
      </c>
      <c r="R334" s="1">
        <v>0</v>
      </c>
      <c r="S334" s="1">
        <v>0</v>
      </c>
      <c r="T334" s="2">
        <f t="shared" si="51"/>
        <v>0</v>
      </c>
      <c r="U334" s="20">
        <f t="shared" si="52"/>
        <v>0</v>
      </c>
      <c r="V334" s="2">
        <f t="shared" si="53"/>
        <v>0</v>
      </c>
      <c r="W334" s="2">
        <f t="shared" si="54"/>
        <v>0</v>
      </c>
      <c r="X334" s="9">
        <f t="shared" si="55"/>
        <v>0</v>
      </c>
    </row>
    <row r="335" spans="1:25">
      <c r="A335" t="s">
        <v>7</v>
      </c>
      <c r="B335" s="2" t="s">
        <v>3</v>
      </c>
      <c r="C335" s="2">
        <v>12</v>
      </c>
      <c r="D335" s="2">
        <v>28</v>
      </c>
      <c r="E335" s="37">
        <v>43462</v>
      </c>
      <c r="F335" s="1">
        <v>427</v>
      </c>
      <c r="G335" s="34">
        <v>4.08</v>
      </c>
      <c r="H335" s="1">
        <v>0</v>
      </c>
      <c r="I335" s="3">
        <f t="shared" si="48"/>
        <v>5.7870370370370376E-3</v>
      </c>
      <c r="J335" s="14">
        <f t="shared" si="47"/>
        <v>7.2</v>
      </c>
      <c r="K335" s="1">
        <v>34</v>
      </c>
      <c r="L335" s="1">
        <v>0</v>
      </c>
      <c r="M335" s="1">
        <v>0</v>
      </c>
      <c r="N335" s="1">
        <v>0.24</v>
      </c>
      <c r="O335" s="1">
        <v>0</v>
      </c>
      <c r="P335" s="3">
        <f t="shared" si="49"/>
        <v>1.230324074074074E-2</v>
      </c>
      <c r="Q335" s="14">
        <f t="shared" si="50"/>
        <v>3.3879999999999999</v>
      </c>
      <c r="R335" s="1">
        <v>4</v>
      </c>
      <c r="S335" s="1">
        <v>15</v>
      </c>
      <c r="T335" s="2">
        <f t="shared" si="51"/>
        <v>427</v>
      </c>
      <c r="U335" s="20">
        <f t="shared" si="52"/>
        <v>4.32</v>
      </c>
      <c r="V335" s="2">
        <f t="shared" si="53"/>
        <v>38</v>
      </c>
      <c r="W335" s="2">
        <f t="shared" si="54"/>
        <v>15</v>
      </c>
      <c r="X335" s="9">
        <f t="shared" si="55"/>
        <v>2.6562499999999999E-2</v>
      </c>
      <c r="Y335" s="52">
        <v>0.46875</v>
      </c>
    </row>
    <row r="336" spans="1:25">
      <c r="A336" t="s">
        <v>7</v>
      </c>
      <c r="B336" s="2" t="s">
        <v>2</v>
      </c>
      <c r="C336" s="2">
        <v>12</v>
      </c>
      <c r="D336" s="2">
        <v>29</v>
      </c>
      <c r="E336" s="37">
        <v>43463</v>
      </c>
      <c r="F336" s="1">
        <v>351</v>
      </c>
      <c r="G336" s="34">
        <v>3.35</v>
      </c>
      <c r="H336" s="1">
        <v>0</v>
      </c>
      <c r="I336" s="3">
        <f>IFERROR(TIME(,,ROUNDUP(($K336*60+$L336)/$G336,0)),"")</f>
        <v>6.6435185185185182E-3</v>
      </c>
      <c r="J336" s="14">
        <f t="shared" si="47"/>
        <v>6.2809999999999997</v>
      </c>
      <c r="K336" s="1">
        <v>32</v>
      </c>
      <c r="L336" s="1">
        <v>0</v>
      </c>
      <c r="M336" s="1">
        <v>0</v>
      </c>
      <c r="N336" s="1">
        <v>0.31</v>
      </c>
      <c r="O336" s="1">
        <v>0</v>
      </c>
      <c r="P336" s="3">
        <f t="shared" si="49"/>
        <v>1.269675925925926E-2</v>
      </c>
      <c r="Q336" s="14">
        <f t="shared" si="50"/>
        <v>3.282</v>
      </c>
      <c r="R336" s="1">
        <v>5</v>
      </c>
      <c r="S336" s="1">
        <v>40</v>
      </c>
      <c r="T336" s="2">
        <f t="shared" si="51"/>
        <v>351</v>
      </c>
      <c r="U336" s="20">
        <f t="shared" si="52"/>
        <v>3.66</v>
      </c>
      <c r="V336" s="2">
        <f t="shared" si="53"/>
        <v>37</v>
      </c>
      <c r="W336" s="2">
        <f t="shared" si="54"/>
        <v>40</v>
      </c>
      <c r="X336" s="9">
        <f t="shared" si="55"/>
        <v>2.6157407407407407E-2</v>
      </c>
      <c r="Y336" s="52">
        <v>0.4375</v>
      </c>
    </row>
    <row r="337" spans="1:27">
      <c r="A337" t="s">
        <v>7</v>
      </c>
      <c r="B337" s="2" t="s">
        <v>1</v>
      </c>
      <c r="C337" s="2">
        <v>12</v>
      </c>
      <c r="D337" s="2">
        <v>30</v>
      </c>
      <c r="E337" s="37">
        <v>43464</v>
      </c>
      <c r="F337" s="1">
        <v>524</v>
      </c>
      <c r="G337" s="34">
        <v>5.04</v>
      </c>
      <c r="H337" s="1">
        <v>0</v>
      </c>
      <c r="I337" s="3">
        <f t="shared" si="48"/>
        <v>5.9259259259259256E-3</v>
      </c>
      <c r="J337" s="14">
        <f t="shared" si="47"/>
        <v>7.032</v>
      </c>
      <c r="K337" s="1">
        <v>43</v>
      </c>
      <c r="L337" s="1">
        <v>0</v>
      </c>
      <c r="M337" s="1">
        <v>0</v>
      </c>
      <c r="N337" s="1">
        <v>0.26</v>
      </c>
      <c r="O337" s="1">
        <v>0</v>
      </c>
      <c r="P337" s="3">
        <f t="shared" si="49"/>
        <v>1.2025462962962962E-2</v>
      </c>
      <c r="Q337" s="14">
        <f t="shared" si="50"/>
        <v>3.4660000000000002</v>
      </c>
      <c r="R337" s="1">
        <v>4</v>
      </c>
      <c r="S337" s="1">
        <v>30</v>
      </c>
      <c r="T337" s="2">
        <f t="shared" si="51"/>
        <v>524</v>
      </c>
      <c r="U337" s="20">
        <f t="shared" si="52"/>
        <v>5.3</v>
      </c>
      <c r="V337" s="2">
        <f t="shared" si="53"/>
        <v>47</v>
      </c>
      <c r="W337" s="2">
        <f t="shared" si="54"/>
        <v>30</v>
      </c>
      <c r="X337" s="9">
        <f t="shared" si="55"/>
        <v>3.2986111111111112E-2</v>
      </c>
      <c r="Y337" s="52">
        <v>0.46527777777777773</v>
      </c>
    </row>
    <row r="338" spans="1:27">
      <c r="B338" s="2" t="s">
        <v>0</v>
      </c>
      <c r="C338" s="2">
        <v>12</v>
      </c>
      <c r="D338" s="2">
        <v>31</v>
      </c>
      <c r="E338" s="37">
        <v>43465</v>
      </c>
      <c r="F338" s="1">
        <v>0</v>
      </c>
      <c r="G338" s="1">
        <v>0</v>
      </c>
      <c r="H338" s="1">
        <v>0</v>
      </c>
      <c r="I338" s="3" t="str">
        <f t="shared" si="48"/>
        <v/>
      </c>
      <c r="J338" s="14" t="str">
        <f t="shared" si="47"/>
        <v/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3" t="str">
        <f t="shared" si="49"/>
        <v/>
      </c>
      <c r="Q338" s="14" t="str">
        <f t="shared" si="50"/>
        <v/>
      </c>
      <c r="R338" s="1">
        <v>0</v>
      </c>
      <c r="S338" s="1">
        <v>0</v>
      </c>
      <c r="T338" s="2">
        <f t="shared" si="51"/>
        <v>0</v>
      </c>
      <c r="U338" s="20">
        <f t="shared" si="52"/>
        <v>0</v>
      </c>
      <c r="V338" s="2">
        <f t="shared" si="53"/>
        <v>0</v>
      </c>
      <c r="W338" s="2">
        <f t="shared" si="54"/>
        <v>0</v>
      </c>
      <c r="X338" s="9">
        <f t="shared" si="55"/>
        <v>0</v>
      </c>
    </row>
    <row r="339" spans="1:27">
      <c r="A339" t="s">
        <v>7</v>
      </c>
      <c r="B339" s="2" t="s">
        <v>6</v>
      </c>
      <c r="C339" s="2">
        <v>1</v>
      </c>
      <c r="D339" s="2">
        <v>1</v>
      </c>
      <c r="E339" s="37">
        <v>43466</v>
      </c>
      <c r="F339" s="1">
        <v>221</v>
      </c>
      <c r="G339" s="34">
        <v>2.0099999999999998</v>
      </c>
      <c r="H339" s="1">
        <v>0</v>
      </c>
      <c r="I339" s="3">
        <f t="shared" si="48"/>
        <v>5.8796296296296296E-3</v>
      </c>
      <c r="J339" s="14">
        <f t="shared" ref="J339" si="57">IF(ROUNDDOWN(IFERROR($G339*60*60/($K339*60+L339), 0),3)=0,"",ROUNDDOWN(IFERROR($G339*60*60/($K339*60+$L339), 0),3))</f>
        <v>7.0940000000000003</v>
      </c>
      <c r="K339" s="1">
        <v>17</v>
      </c>
      <c r="L339" s="1">
        <v>0</v>
      </c>
      <c r="M339" s="1">
        <v>0</v>
      </c>
      <c r="N339" s="1">
        <v>0.27</v>
      </c>
      <c r="O339" s="1">
        <v>0</v>
      </c>
      <c r="P339" s="3">
        <f t="shared" si="49"/>
        <v>1.2222222222222223E-2</v>
      </c>
      <c r="Q339" s="14">
        <f t="shared" si="50"/>
        <v>3.41</v>
      </c>
      <c r="R339" s="1">
        <v>4</v>
      </c>
      <c r="S339" s="1">
        <v>45</v>
      </c>
      <c r="T339" s="2">
        <f t="shared" si="51"/>
        <v>221</v>
      </c>
      <c r="U339" s="20">
        <f t="shared" si="52"/>
        <v>2.2799999999999998</v>
      </c>
      <c r="V339" s="2">
        <f t="shared" si="53"/>
        <v>21</v>
      </c>
      <c r="W339" s="2">
        <f t="shared" si="54"/>
        <v>45</v>
      </c>
      <c r="X339" s="9">
        <f t="shared" si="55"/>
        <v>1.5104166666666667E-2</v>
      </c>
      <c r="Y339" s="52">
        <v>0.45833333333333331</v>
      </c>
    </row>
    <row r="340" spans="1:27">
      <c r="A340" t="s">
        <v>7</v>
      </c>
      <c r="B340" s="2" t="s">
        <v>5</v>
      </c>
      <c r="C340" s="2">
        <v>1</v>
      </c>
      <c r="D340" s="2">
        <v>2</v>
      </c>
      <c r="E340" s="37">
        <v>43467</v>
      </c>
      <c r="F340" s="1">
        <v>567</v>
      </c>
      <c r="G340" s="34">
        <v>5.52</v>
      </c>
      <c r="H340" s="1">
        <v>0</v>
      </c>
      <c r="I340" s="3">
        <f t="shared" si="48"/>
        <v>6.168981481481481E-3</v>
      </c>
      <c r="J340" s="14">
        <f t="shared" ref="J340:J341" si="58">IF(ROUNDDOWN(IFERROR($G340*60*60/($K340*60+L340), 0),3)=0,"",ROUNDDOWN(IFERROR($G340*60*60/($K340*60+$L340), 0),3))</f>
        <v>6.7590000000000003</v>
      </c>
      <c r="K340" s="1">
        <v>49</v>
      </c>
      <c r="L340" s="1">
        <v>0</v>
      </c>
      <c r="M340" s="1">
        <v>0</v>
      </c>
      <c r="N340" s="1">
        <v>0.23</v>
      </c>
      <c r="O340" s="1">
        <v>0</v>
      </c>
      <c r="P340" s="3">
        <f t="shared" si="49"/>
        <v>1.3194444444444444E-2</v>
      </c>
      <c r="Q340" s="14">
        <f t="shared" si="50"/>
        <v>3.16</v>
      </c>
      <c r="R340" s="1">
        <v>4</v>
      </c>
      <c r="S340" s="1">
        <v>22</v>
      </c>
      <c r="T340" s="2">
        <f t="shared" si="51"/>
        <v>567</v>
      </c>
      <c r="U340" s="20">
        <f t="shared" si="52"/>
        <v>5.75</v>
      </c>
      <c r="V340" s="2">
        <f t="shared" si="53"/>
        <v>53</v>
      </c>
      <c r="W340" s="2">
        <f t="shared" si="54"/>
        <v>22</v>
      </c>
      <c r="X340" s="9">
        <f t="shared" si="55"/>
        <v>3.7060185185185189E-2</v>
      </c>
      <c r="Y340" s="52">
        <v>0.4375</v>
      </c>
    </row>
    <row r="341" spans="1:27">
      <c r="A341" t="s">
        <v>7</v>
      </c>
      <c r="B341" s="2" t="s">
        <v>4</v>
      </c>
      <c r="C341" s="2">
        <v>1</v>
      </c>
      <c r="D341" s="2">
        <v>3</v>
      </c>
      <c r="E341" s="37">
        <v>43468</v>
      </c>
      <c r="F341" s="1">
        <v>429</v>
      </c>
      <c r="G341" s="34">
        <v>4.13</v>
      </c>
      <c r="H341" s="1">
        <v>0</v>
      </c>
      <c r="I341" s="3">
        <f t="shared" si="48"/>
        <v>6.0648148148148145E-3</v>
      </c>
      <c r="J341" s="14">
        <f t="shared" si="58"/>
        <v>6.883</v>
      </c>
      <c r="K341" s="1">
        <v>36</v>
      </c>
      <c r="L341" s="1">
        <v>0</v>
      </c>
      <c r="M341" s="1">
        <v>0</v>
      </c>
      <c r="N341" s="1">
        <v>0.23</v>
      </c>
      <c r="O341" s="1">
        <v>0</v>
      </c>
      <c r="P341" s="3">
        <f t="shared" si="49"/>
        <v>1.3344907407407408E-2</v>
      </c>
      <c r="Q341" s="14">
        <f t="shared" si="50"/>
        <v>3.1240000000000001</v>
      </c>
      <c r="R341" s="1">
        <v>4</v>
      </c>
      <c r="S341" s="1">
        <v>25</v>
      </c>
      <c r="T341" s="2">
        <f t="shared" si="51"/>
        <v>429</v>
      </c>
      <c r="U341" s="20">
        <f t="shared" si="52"/>
        <v>4.3600000000000003</v>
      </c>
      <c r="V341" s="2">
        <f t="shared" si="53"/>
        <v>40</v>
      </c>
      <c r="W341" s="2">
        <f t="shared" si="54"/>
        <v>25</v>
      </c>
      <c r="X341" s="9">
        <f t="shared" si="55"/>
        <v>2.8067129629629626E-2</v>
      </c>
      <c r="Y341" s="52">
        <v>0.4513888888888889</v>
      </c>
    </row>
    <row r="342" spans="1:27">
      <c r="A342" t="s">
        <v>7</v>
      </c>
      <c r="B342" s="2" t="s">
        <v>3</v>
      </c>
      <c r="C342" s="2">
        <v>1</v>
      </c>
      <c r="D342" s="2">
        <v>4</v>
      </c>
      <c r="E342" s="37">
        <v>43469</v>
      </c>
      <c r="F342" s="1">
        <v>269</v>
      </c>
      <c r="G342" s="34">
        <v>2.5099999999999998</v>
      </c>
      <c r="H342" s="1">
        <v>0</v>
      </c>
      <c r="I342" s="3">
        <f t="shared" si="48"/>
        <v>6.0879629629629643E-3</v>
      </c>
      <c r="J342" s="14">
        <f t="shared" ref="J342" si="59">IF(ROUNDDOWN(IFERROR($G342*60*60/($K342*60+L342), 0),3)=0,"",ROUNDDOWN(IFERROR($G342*60*60/($K342*60+$L342), 0),3))</f>
        <v>6.8449999999999998</v>
      </c>
      <c r="K342" s="1">
        <v>22</v>
      </c>
      <c r="L342" s="1">
        <v>0</v>
      </c>
      <c r="M342" s="1">
        <v>0</v>
      </c>
      <c r="N342" s="1">
        <v>0.25</v>
      </c>
      <c r="O342" s="1">
        <v>0</v>
      </c>
      <c r="P342" s="3">
        <f t="shared" si="49"/>
        <v>1.2731481481481481E-2</v>
      </c>
      <c r="Q342" s="14">
        <f t="shared" si="50"/>
        <v>3.2719999999999998</v>
      </c>
      <c r="R342" s="1">
        <v>4</v>
      </c>
      <c r="S342" s="1">
        <v>35</v>
      </c>
      <c r="T342" s="2">
        <f t="shared" si="51"/>
        <v>269</v>
      </c>
      <c r="U342" s="20">
        <f t="shared" si="52"/>
        <v>2.76</v>
      </c>
      <c r="V342" s="2">
        <f t="shared" si="53"/>
        <v>26</v>
      </c>
      <c r="W342" s="2">
        <f t="shared" si="54"/>
        <v>35</v>
      </c>
      <c r="X342" s="9">
        <f t="shared" si="55"/>
        <v>1.8460648148148146E-2</v>
      </c>
      <c r="Y342" s="52">
        <v>0.47222222222222227</v>
      </c>
    </row>
    <row r="343" spans="1:27">
      <c r="A343" t="s">
        <v>7</v>
      </c>
      <c r="B343" s="2" t="s">
        <v>2</v>
      </c>
      <c r="C343" s="2">
        <v>1</v>
      </c>
      <c r="D343" s="2">
        <v>5</v>
      </c>
      <c r="E343" s="37">
        <v>43470</v>
      </c>
      <c r="F343" s="1">
        <v>1340</v>
      </c>
      <c r="G343" s="34">
        <v>13.3</v>
      </c>
      <c r="H343" s="1">
        <v>0</v>
      </c>
      <c r="I343" s="3">
        <f t="shared" si="48"/>
        <v>6.2731481481481484E-3</v>
      </c>
      <c r="J343" s="14">
        <f t="shared" ref="J343" si="60">IF(ROUNDDOWN(IFERROR($G343*60*60/($K343*60+L343), 0),3)=0,"",ROUNDDOWN(IFERROR($G343*60*60/($K343*60+$L343), 0),3))</f>
        <v>6.65</v>
      </c>
      <c r="K343" s="1">
        <v>120</v>
      </c>
      <c r="L343" s="1">
        <v>0</v>
      </c>
      <c r="M343" s="1">
        <v>0</v>
      </c>
      <c r="N343" s="1">
        <v>0.27</v>
      </c>
      <c r="O343" s="1">
        <v>0</v>
      </c>
      <c r="P343" s="3">
        <f t="shared" si="49"/>
        <v>1.2870370370370372E-2</v>
      </c>
      <c r="Q343" s="14">
        <f t="shared" si="50"/>
        <v>3.24</v>
      </c>
      <c r="R343" s="1">
        <v>5</v>
      </c>
      <c r="S343" s="1">
        <v>0</v>
      </c>
      <c r="T343" s="2">
        <f t="shared" si="51"/>
        <v>1340</v>
      </c>
      <c r="U343" s="20">
        <f t="shared" si="52"/>
        <v>13.57</v>
      </c>
      <c r="V343" s="2">
        <f t="shared" si="53"/>
        <v>125</v>
      </c>
      <c r="W343" s="2">
        <f t="shared" si="54"/>
        <v>0</v>
      </c>
      <c r="X343" s="9">
        <f t="shared" si="55"/>
        <v>8.6805555555555566E-2</v>
      </c>
      <c r="Y343" s="52">
        <v>0.45833333333333331</v>
      </c>
      <c r="AA343" s="8"/>
    </row>
    <row r="344" spans="1:27">
      <c r="A344" t="s">
        <v>7</v>
      </c>
      <c r="B344" s="2" t="s">
        <v>1</v>
      </c>
      <c r="C344" s="2">
        <v>1</v>
      </c>
      <c r="D344" s="2">
        <v>6</v>
      </c>
      <c r="E344" s="37">
        <v>43471</v>
      </c>
      <c r="F344" s="1">
        <v>154</v>
      </c>
      <c r="G344" s="34">
        <v>1.35</v>
      </c>
      <c r="H344" s="1">
        <v>0</v>
      </c>
      <c r="I344" s="3">
        <f t="shared" si="48"/>
        <v>6.1805555555555563E-3</v>
      </c>
      <c r="J344" s="14">
        <f t="shared" ref="J344:J345" si="61">IF(ROUNDDOWN(IFERROR($G344*60*60/($K344*60+L344), 0),3)=0,"",ROUNDDOWN(IFERROR($G344*60*60/($K344*60+$L344), 0),3))</f>
        <v>6.75</v>
      </c>
      <c r="K344" s="1">
        <v>12</v>
      </c>
      <c r="L344" s="1">
        <v>0</v>
      </c>
      <c r="M344" s="1">
        <v>0</v>
      </c>
      <c r="N344" s="1">
        <v>0.27</v>
      </c>
      <c r="O344" s="1">
        <v>0</v>
      </c>
      <c r="P344" s="3">
        <f t="shared" si="49"/>
        <v>1.2442129629629629E-2</v>
      </c>
      <c r="Q344" s="14">
        <f t="shared" si="50"/>
        <v>3.351</v>
      </c>
      <c r="R344" s="1">
        <v>4</v>
      </c>
      <c r="S344" s="1">
        <v>50</v>
      </c>
      <c r="T344" s="2">
        <f t="shared" si="51"/>
        <v>154</v>
      </c>
      <c r="U344" s="20">
        <f t="shared" si="52"/>
        <v>1.62</v>
      </c>
      <c r="V344" s="2">
        <f t="shared" si="53"/>
        <v>16</v>
      </c>
      <c r="W344" s="2">
        <f t="shared" si="54"/>
        <v>50</v>
      </c>
      <c r="X344" s="9">
        <f t="shared" si="55"/>
        <v>1.1689814814814814E-2</v>
      </c>
      <c r="Y344" s="52">
        <v>0.46180555555555558</v>
      </c>
    </row>
    <row r="345" spans="1:27">
      <c r="B345" s="2" t="s">
        <v>0</v>
      </c>
      <c r="C345" s="2">
        <v>1</v>
      </c>
      <c r="D345" s="2">
        <v>7</v>
      </c>
      <c r="E345" s="37">
        <v>43472</v>
      </c>
      <c r="F345" s="1">
        <v>0</v>
      </c>
      <c r="G345" s="1">
        <v>0</v>
      </c>
      <c r="H345" s="1">
        <v>0</v>
      </c>
      <c r="I345" s="3" t="str">
        <f t="shared" si="48"/>
        <v/>
      </c>
      <c r="J345" s="14" t="str">
        <f t="shared" si="61"/>
        <v/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3" t="str">
        <f t="shared" si="49"/>
        <v/>
      </c>
      <c r="Q345" s="14" t="str">
        <f t="shared" si="50"/>
        <v/>
      </c>
      <c r="R345" s="1">
        <v>0</v>
      </c>
      <c r="S345" s="1">
        <v>0</v>
      </c>
      <c r="T345" s="2">
        <f t="shared" si="51"/>
        <v>0</v>
      </c>
      <c r="U345" s="20">
        <f t="shared" si="52"/>
        <v>0</v>
      </c>
      <c r="V345" s="2">
        <f t="shared" si="53"/>
        <v>0</v>
      </c>
      <c r="W345" s="2">
        <f t="shared" si="54"/>
        <v>0</v>
      </c>
      <c r="X345" s="9">
        <f t="shared" si="55"/>
        <v>0</v>
      </c>
    </row>
    <row r="346" spans="1:27">
      <c r="A346" t="s">
        <v>7</v>
      </c>
      <c r="B346" s="2" t="s">
        <v>6</v>
      </c>
      <c r="C346" s="2">
        <v>1</v>
      </c>
      <c r="D346" s="2">
        <v>8</v>
      </c>
      <c r="E346" s="37">
        <v>43473</v>
      </c>
      <c r="F346" s="1">
        <v>393</v>
      </c>
      <c r="G346" s="34">
        <v>3.71</v>
      </c>
      <c r="H346" s="1">
        <v>0</v>
      </c>
      <c r="I346" s="3">
        <f t="shared" si="48"/>
        <v>5.9953703703703697E-3</v>
      </c>
      <c r="J346" s="14">
        <f t="shared" ref="J346" si="62">IF(ROUNDDOWN(IFERROR($G346*60*60/($K346*60+L346), 0),3)=0,"",ROUNDDOWN(IFERROR($G346*60*60/($K346*60+$L346), 0),3))</f>
        <v>6.9560000000000004</v>
      </c>
      <c r="K346" s="1">
        <v>32</v>
      </c>
      <c r="L346" s="1">
        <v>0</v>
      </c>
      <c r="M346" s="1">
        <v>0</v>
      </c>
      <c r="N346" s="34">
        <v>0.3</v>
      </c>
      <c r="O346" s="1">
        <v>0</v>
      </c>
      <c r="P346" s="3">
        <f t="shared" si="49"/>
        <v>1.1574074074074075E-2</v>
      </c>
      <c r="Q346" s="14">
        <f t="shared" si="50"/>
        <v>3.6</v>
      </c>
      <c r="R346" s="1">
        <v>5</v>
      </c>
      <c r="S346" s="1">
        <v>0</v>
      </c>
      <c r="T346" s="2">
        <f t="shared" si="51"/>
        <v>393</v>
      </c>
      <c r="U346" s="20">
        <f t="shared" si="52"/>
        <v>4.01</v>
      </c>
      <c r="V346" s="2">
        <f t="shared" si="53"/>
        <v>37</v>
      </c>
      <c r="W346" s="2">
        <f t="shared" si="54"/>
        <v>0</v>
      </c>
      <c r="X346" s="9">
        <f t="shared" si="55"/>
        <v>2.5694444444444447E-2</v>
      </c>
      <c r="Y346" s="52">
        <v>0.70486111111111116</v>
      </c>
    </row>
    <row r="347" spans="1:27">
      <c r="A347" t="s">
        <v>7</v>
      </c>
      <c r="B347" s="2" t="s">
        <v>5</v>
      </c>
      <c r="C347" s="2">
        <v>1</v>
      </c>
      <c r="D347" s="2">
        <v>9</v>
      </c>
      <c r="E347" s="37">
        <v>43474</v>
      </c>
      <c r="F347" s="1">
        <v>564</v>
      </c>
      <c r="G347" s="34">
        <v>5.44</v>
      </c>
      <c r="H347" s="1">
        <v>0</v>
      </c>
      <c r="I347" s="3">
        <f t="shared" si="48"/>
        <v>5.8796296296296296E-3</v>
      </c>
      <c r="J347" s="14">
        <f t="shared" ref="J347" si="63">IF(ROUNDDOWN(IFERROR($G347*60*60/($K347*60+L347), 0),3)=0,"",ROUNDDOWN(IFERROR($G347*60*60/($K347*60+$L347), 0),3))</f>
        <v>7.0949999999999998</v>
      </c>
      <c r="K347" s="1">
        <v>46</v>
      </c>
      <c r="L347" s="1">
        <v>0</v>
      </c>
      <c r="M347" s="1">
        <v>0</v>
      </c>
      <c r="N347" s="34">
        <v>0.27</v>
      </c>
      <c r="O347" s="1">
        <v>0</v>
      </c>
      <c r="P347" s="3">
        <f t="shared" si="49"/>
        <v>1.136574074074074E-2</v>
      </c>
      <c r="Q347" s="14">
        <f t="shared" si="50"/>
        <v>3.6669999999999998</v>
      </c>
      <c r="R347" s="1">
        <v>4</v>
      </c>
      <c r="S347" s="1">
        <v>25</v>
      </c>
      <c r="T347" s="2">
        <f t="shared" si="51"/>
        <v>564</v>
      </c>
      <c r="U347" s="20">
        <f t="shared" si="52"/>
        <v>5.7100000000000009</v>
      </c>
      <c r="V347" s="2">
        <f t="shared" si="53"/>
        <v>50</v>
      </c>
      <c r="W347" s="2">
        <f t="shared" si="54"/>
        <v>25</v>
      </c>
      <c r="X347" s="9">
        <f t="shared" si="55"/>
        <v>3.5011574074074077E-2</v>
      </c>
      <c r="Y347" s="52">
        <v>0.45833333333333331</v>
      </c>
    </row>
    <row r="348" spans="1:27">
      <c r="A348" t="s">
        <v>7</v>
      </c>
      <c r="B348" s="2" t="s">
        <v>4</v>
      </c>
      <c r="C348" s="2">
        <v>1</v>
      </c>
      <c r="D348" s="2">
        <v>10</v>
      </c>
      <c r="E348" s="37">
        <v>43475</v>
      </c>
      <c r="F348" s="1">
        <v>427</v>
      </c>
      <c r="G348" s="34">
        <v>4.0999999999999996</v>
      </c>
      <c r="H348" s="1">
        <v>0</v>
      </c>
      <c r="I348" s="3">
        <f t="shared" si="48"/>
        <v>5.9375000000000009E-3</v>
      </c>
      <c r="J348" s="14">
        <f t="shared" ref="J348" si="64">IF(ROUNDDOWN(IFERROR($G348*60*60/($K348*60+L348), 0),3)=0,"",ROUNDDOWN(IFERROR($G348*60*60/($K348*60+$L348), 0),3))</f>
        <v>7.0279999999999996</v>
      </c>
      <c r="K348" s="1">
        <v>35</v>
      </c>
      <c r="L348" s="1">
        <v>0</v>
      </c>
      <c r="M348" s="1">
        <v>0</v>
      </c>
      <c r="N348" s="34">
        <v>0.24</v>
      </c>
      <c r="O348" s="1">
        <v>0</v>
      </c>
      <c r="P348" s="3">
        <f t="shared" si="49"/>
        <v>1.2789351851851852E-2</v>
      </c>
      <c r="Q348" s="14">
        <f t="shared" si="50"/>
        <v>3.26</v>
      </c>
      <c r="R348" s="1">
        <v>4</v>
      </c>
      <c r="S348" s="1">
        <v>25</v>
      </c>
      <c r="T348" s="2">
        <f t="shared" si="51"/>
        <v>427</v>
      </c>
      <c r="U348" s="20">
        <f t="shared" si="52"/>
        <v>4.34</v>
      </c>
      <c r="V348" s="2">
        <f t="shared" si="53"/>
        <v>39</v>
      </c>
      <c r="W348" s="2">
        <f t="shared" si="54"/>
        <v>25</v>
      </c>
      <c r="X348" s="9">
        <f t="shared" si="55"/>
        <v>2.7372685185185184E-2</v>
      </c>
      <c r="Y348" s="52">
        <v>0.44444444444444442</v>
      </c>
    </row>
    <row r="349" spans="1:27">
      <c r="A349" t="s">
        <v>7</v>
      </c>
      <c r="B349" s="2" t="s">
        <v>3</v>
      </c>
      <c r="C349" s="2">
        <v>1</v>
      </c>
      <c r="D349" s="2">
        <v>11</v>
      </c>
      <c r="E349" s="37">
        <v>43476</v>
      </c>
      <c r="F349" s="1">
        <v>664</v>
      </c>
      <c r="G349" s="34">
        <v>6.47</v>
      </c>
      <c r="H349" s="1">
        <v>0</v>
      </c>
      <c r="I349" s="3">
        <f t="shared" si="48"/>
        <v>6.122685185185185E-3</v>
      </c>
      <c r="J349" s="14">
        <f t="shared" ref="J349:J350" si="65">IF(ROUNDDOWN(IFERROR($G349*60*60/($K349*60+L349), 0),3)=0,"",ROUNDDOWN(IFERROR($G349*60*60/($K349*60+$L349), 0),3))</f>
        <v>6.81</v>
      </c>
      <c r="K349" s="1">
        <v>57</v>
      </c>
      <c r="L349" s="1">
        <v>0</v>
      </c>
      <c r="M349" s="1">
        <v>0</v>
      </c>
      <c r="N349" s="34">
        <v>0.28000000000000003</v>
      </c>
      <c r="O349" s="1">
        <v>0</v>
      </c>
      <c r="P349" s="3">
        <f t="shared" si="49"/>
        <v>1.2407407407407409E-2</v>
      </c>
      <c r="Q349" s="14">
        <f t="shared" si="50"/>
        <v>3.36</v>
      </c>
      <c r="R349" s="1">
        <v>5</v>
      </c>
      <c r="S349" s="1">
        <v>0</v>
      </c>
      <c r="T349" s="2">
        <f t="shared" si="51"/>
        <v>664</v>
      </c>
      <c r="U349" s="20">
        <f t="shared" si="52"/>
        <v>6.75</v>
      </c>
      <c r="V349" s="2">
        <f t="shared" si="53"/>
        <v>62</v>
      </c>
      <c r="W349" s="2">
        <f t="shared" si="54"/>
        <v>0</v>
      </c>
      <c r="X349" s="9">
        <f t="shared" si="55"/>
        <v>4.3055555555555562E-2</v>
      </c>
      <c r="Y349" s="52">
        <v>0.45833333333333331</v>
      </c>
    </row>
    <row r="350" spans="1:27">
      <c r="B350" s="2" t="s">
        <v>2</v>
      </c>
      <c r="C350" s="2">
        <v>1</v>
      </c>
      <c r="D350" s="2">
        <v>12</v>
      </c>
      <c r="E350" s="37">
        <v>43477</v>
      </c>
      <c r="F350" s="1">
        <v>0</v>
      </c>
      <c r="G350" s="1">
        <v>0</v>
      </c>
      <c r="H350" s="1">
        <v>0</v>
      </c>
      <c r="I350" s="3" t="str">
        <f t="shared" si="48"/>
        <v/>
      </c>
      <c r="J350" s="14" t="str">
        <f t="shared" si="65"/>
        <v/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3" t="str">
        <f t="shared" si="49"/>
        <v/>
      </c>
      <c r="Q350" s="14" t="str">
        <f t="shared" si="50"/>
        <v/>
      </c>
      <c r="R350" s="1">
        <v>0</v>
      </c>
      <c r="S350" s="1">
        <v>0</v>
      </c>
      <c r="T350" s="2">
        <f t="shared" si="51"/>
        <v>0</v>
      </c>
      <c r="U350" s="20">
        <f t="shared" si="52"/>
        <v>0</v>
      </c>
      <c r="V350" s="2">
        <f t="shared" si="53"/>
        <v>0</v>
      </c>
      <c r="W350" s="2">
        <f t="shared" si="54"/>
        <v>0</v>
      </c>
      <c r="X350" s="9">
        <f t="shared" si="55"/>
        <v>0</v>
      </c>
    </row>
    <row r="351" spans="1:27">
      <c r="A351" t="s">
        <v>7</v>
      </c>
      <c r="B351" s="2" t="s">
        <v>1</v>
      </c>
      <c r="C351" s="2">
        <v>1</v>
      </c>
      <c r="D351" s="2">
        <v>13</v>
      </c>
      <c r="E351" s="37">
        <v>43478</v>
      </c>
      <c r="F351" s="1">
        <v>483</v>
      </c>
      <c r="G351" s="34">
        <v>4.7</v>
      </c>
      <c r="H351" s="1">
        <v>0</v>
      </c>
      <c r="I351" s="3">
        <f t="shared" si="48"/>
        <v>6.3541666666666668E-3</v>
      </c>
      <c r="J351" s="14">
        <f t="shared" ref="J351" si="66">IF(ROUNDDOWN(IFERROR($G351*60*60/($K351*60+L351), 0),3)=0,"",ROUNDDOWN(IFERROR($G351*60*60/($K351*60+$L351), 0),3))</f>
        <v>6.5579999999999998</v>
      </c>
      <c r="K351" s="1">
        <v>43</v>
      </c>
      <c r="L351" s="1">
        <v>0</v>
      </c>
      <c r="M351" s="1">
        <v>0</v>
      </c>
      <c r="N351" s="34">
        <v>0.22</v>
      </c>
      <c r="O351" s="1">
        <v>0</v>
      </c>
      <c r="P351" s="3">
        <f t="shared" si="49"/>
        <v>1.2627314814814815E-2</v>
      </c>
      <c r="Q351" s="14">
        <f t="shared" si="50"/>
        <v>3.3</v>
      </c>
      <c r="R351" s="1">
        <v>4</v>
      </c>
      <c r="S351" s="1">
        <v>0</v>
      </c>
      <c r="T351" s="2">
        <f t="shared" si="51"/>
        <v>483</v>
      </c>
      <c r="U351" s="20">
        <f t="shared" si="52"/>
        <v>4.92</v>
      </c>
      <c r="V351" s="2">
        <f t="shared" si="53"/>
        <v>47</v>
      </c>
      <c r="W351" s="2">
        <f t="shared" si="54"/>
        <v>0</v>
      </c>
      <c r="X351" s="9">
        <f t="shared" si="55"/>
        <v>3.2638888888888891E-2</v>
      </c>
      <c r="Y351" s="52">
        <v>0.36458333333333331</v>
      </c>
    </row>
    <row r="352" spans="1:27">
      <c r="A352" t="s">
        <v>8</v>
      </c>
      <c r="B352" s="2" t="s">
        <v>0</v>
      </c>
      <c r="C352" s="2">
        <v>1</v>
      </c>
      <c r="D352" s="2">
        <v>14</v>
      </c>
      <c r="E352" s="37">
        <v>43479</v>
      </c>
      <c r="F352" s="1">
        <v>510</v>
      </c>
      <c r="G352" s="34">
        <v>4.28</v>
      </c>
      <c r="H352" s="13">
        <v>0.3298611111111111</v>
      </c>
      <c r="I352" s="3">
        <f t="shared" si="48"/>
        <v>5.5208333333333333E-3</v>
      </c>
      <c r="J352" s="14">
        <f t="shared" ref="J352" si="67">IF(ROUNDDOWN(IFERROR($G352*60*60/($K352*60+L352), 0),3)=0,"",ROUNDDOWN(IFERROR($G352*60*60/($K352*60+$L352), 0),3))</f>
        <v>7.5519999999999996</v>
      </c>
      <c r="K352" s="1">
        <v>34</v>
      </c>
      <c r="L352" s="1">
        <v>0</v>
      </c>
      <c r="M352" s="1">
        <v>24</v>
      </c>
      <c r="N352" s="34">
        <v>0.34</v>
      </c>
      <c r="O352" s="13">
        <v>0.62777777777777777</v>
      </c>
      <c r="P352" s="3">
        <f t="shared" si="49"/>
        <v>1.0219907407407408E-2</v>
      </c>
      <c r="Q352" s="14">
        <f t="shared" si="50"/>
        <v>4.08</v>
      </c>
      <c r="R352" s="1">
        <v>5</v>
      </c>
      <c r="S352" s="1">
        <v>0</v>
      </c>
      <c r="T352" s="2">
        <f t="shared" si="51"/>
        <v>534</v>
      </c>
      <c r="U352" s="20">
        <f t="shared" si="52"/>
        <v>4.62</v>
      </c>
      <c r="V352" s="2">
        <f t="shared" si="53"/>
        <v>39</v>
      </c>
      <c r="W352" s="2">
        <f t="shared" si="54"/>
        <v>0</v>
      </c>
      <c r="X352" s="9">
        <f t="shared" si="55"/>
        <v>2.7083333333333334E-2</v>
      </c>
      <c r="Y352" s="52">
        <v>0.78472222222222221</v>
      </c>
    </row>
    <row r="353" spans="1:25">
      <c r="A353" t="s">
        <v>8</v>
      </c>
      <c r="B353" s="2" t="s">
        <v>6</v>
      </c>
      <c r="C353" s="2">
        <v>1</v>
      </c>
      <c r="D353" s="2">
        <v>15</v>
      </c>
      <c r="E353" s="37">
        <v>43480</v>
      </c>
      <c r="F353" s="1">
        <v>701</v>
      </c>
      <c r="G353" s="34">
        <v>5.85</v>
      </c>
      <c r="H353" s="13">
        <v>0.35555555555555557</v>
      </c>
      <c r="I353" s="3">
        <f t="shared" si="48"/>
        <v>5.9375000000000009E-3</v>
      </c>
      <c r="J353" s="14">
        <f t="shared" ref="J353" si="68">IF(ROUNDDOWN(IFERROR($G353*60*60/($K353*60+L353), 0),3)=0,"",ROUNDDOWN(IFERROR($G353*60*60/($K353*60+$L353), 0),3))</f>
        <v>7.02</v>
      </c>
      <c r="K353" s="1">
        <v>50</v>
      </c>
      <c r="L353" s="1">
        <v>0</v>
      </c>
      <c r="M353" s="1">
        <v>24</v>
      </c>
      <c r="N353" s="34">
        <v>0.33</v>
      </c>
      <c r="O353" s="13">
        <v>0.62291666666666667</v>
      </c>
      <c r="P353" s="3">
        <f t="shared" si="49"/>
        <v>1.0532407407407407E-2</v>
      </c>
      <c r="Q353" s="14">
        <f t="shared" si="50"/>
        <v>3.96</v>
      </c>
      <c r="R353" s="1">
        <v>5</v>
      </c>
      <c r="S353" s="1">
        <v>0</v>
      </c>
      <c r="T353" s="2">
        <f t="shared" si="51"/>
        <v>725</v>
      </c>
      <c r="U353" s="20">
        <f t="shared" si="52"/>
        <v>6.18</v>
      </c>
      <c r="V353" s="2">
        <f t="shared" si="53"/>
        <v>55</v>
      </c>
      <c r="W353" s="2">
        <f t="shared" si="54"/>
        <v>0</v>
      </c>
      <c r="X353" s="9">
        <f t="shared" si="55"/>
        <v>3.8194444444444441E-2</v>
      </c>
      <c r="Y353" s="52">
        <v>0.6875</v>
      </c>
    </row>
    <row r="354" spans="1:25">
      <c r="A354" t="s">
        <v>8</v>
      </c>
      <c r="B354" s="2" t="s">
        <v>5</v>
      </c>
      <c r="C354" s="2">
        <v>1</v>
      </c>
      <c r="D354" s="2">
        <v>16</v>
      </c>
      <c r="E354" s="37">
        <v>43481</v>
      </c>
      <c r="F354" s="1">
        <v>536</v>
      </c>
      <c r="G354" s="34">
        <v>4.5199999999999996</v>
      </c>
      <c r="H354" s="13">
        <v>0.3125</v>
      </c>
      <c r="I354" s="3">
        <f t="shared" si="48"/>
        <v>5.2314814814814819E-3</v>
      </c>
      <c r="J354" s="14">
        <f t="shared" ref="J354" si="69">IF(ROUNDDOWN(IFERROR($G354*60*60/($K354*60+L354), 0),3)=0,"",ROUNDDOWN(IFERROR($G354*60*60/($K354*60+$L354), 0),3))</f>
        <v>7.976</v>
      </c>
      <c r="K354" s="1">
        <v>34</v>
      </c>
      <c r="L354" s="1">
        <v>0</v>
      </c>
      <c r="M354" s="1">
        <v>24</v>
      </c>
      <c r="N354" s="34">
        <v>0.33</v>
      </c>
      <c r="O354" s="13">
        <v>0.62291666666666667</v>
      </c>
      <c r="P354" s="3">
        <f t="shared" si="49"/>
        <v>1.0532407407407407E-2</v>
      </c>
      <c r="Q354" s="14">
        <f t="shared" si="50"/>
        <v>3.96</v>
      </c>
      <c r="R354" s="1">
        <v>5</v>
      </c>
      <c r="S354" s="1">
        <v>0</v>
      </c>
      <c r="T354" s="2">
        <f t="shared" si="51"/>
        <v>560</v>
      </c>
      <c r="U354" s="20">
        <f t="shared" si="52"/>
        <v>4.8499999999999996</v>
      </c>
      <c r="V354" s="2">
        <f t="shared" si="53"/>
        <v>39</v>
      </c>
      <c r="W354" s="2">
        <f t="shared" si="54"/>
        <v>0</v>
      </c>
      <c r="X354" s="9">
        <f t="shared" si="55"/>
        <v>2.7083333333333334E-2</v>
      </c>
      <c r="Y354" s="52">
        <v>0.66666666666666663</v>
      </c>
    </row>
    <row r="355" spans="1:25">
      <c r="A355" t="s">
        <v>8</v>
      </c>
      <c r="B355" s="2" t="s">
        <v>4</v>
      </c>
      <c r="C355" s="2">
        <v>1</v>
      </c>
      <c r="D355" s="2">
        <v>17</v>
      </c>
      <c r="E355" s="37">
        <v>43482</v>
      </c>
      <c r="F355" s="1">
        <v>282</v>
      </c>
      <c r="G355" s="34">
        <v>2.35</v>
      </c>
      <c r="H355" s="13">
        <v>0.3527777777777778</v>
      </c>
      <c r="I355" s="3">
        <f t="shared" si="48"/>
        <v>5.9143518518518521E-3</v>
      </c>
      <c r="J355" s="14">
        <f t="shared" ref="J355" si="70">IF(ROUNDDOWN(IFERROR($G355*60*60/($K355*60+L355), 0),3)=0,"",ROUNDDOWN(IFERROR($G355*60*60/($K355*60+$L355), 0),3))</f>
        <v>7.05</v>
      </c>
      <c r="K355" s="1">
        <v>20</v>
      </c>
      <c r="L355" s="1">
        <v>0</v>
      </c>
      <c r="M355" s="1">
        <v>19</v>
      </c>
      <c r="N355" s="34">
        <v>0.27</v>
      </c>
      <c r="O355" s="13">
        <v>0.62361111111111112</v>
      </c>
      <c r="P355" s="3">
        <f t="shared" si="49"/>
        <v>1.0289351851851852E-2</v>
      </c>
      <c r="Q355" s="14">
        <f t="shared" si="50"/>
        <v>4.05</v>
      </c>
      <c r="R355" s="1">
        <v>4</v>
      </c>
      <c r="S355" s="1">
        <v>0</v>
      </c>
      <c r="T355" s="2">
        <f t="shared" si="51"/>
        <v>301</v>
      </c>
      <c r="U355" s="20">
        <f t="shared" si="52"/>
        <v>2.62</v>
      </c>
      <c r="V355" s="2">
        <f t="shared" si="53"/>
        <v>24</v>
      </c>
      <c r="W355" s="2">
        <f t="shared" si="54"/>
        <v>0</v>
      </c>
      <c r="X355" s="9">
        <f t="shared" si="55"/>
        <v>1.6666666666666666E-2</v>
      </c>
      <c r="Y355" s="52">
        <v>0.50347222222222221</v>
      </c>
    </row>
    <row r="356" spans="1:25">
      <c r="A356" t="s">
        <v>8</v>
      </c>
      <c r="B356" s="2" t="s">
        <v>3</v>
      </c>
      <c r="C356" s="2">
        <v>1</v>
      </c>
      <c r="D356" s="2">
        <v>18</v>
      </c>
      <c r="E356" s="37">
        <v>43483</v>
      </c>
      <c r="F356" s="1">
        <v>510</v>
      </c>
      <c r="G356" s="34">
        <v>4.29</v>
      </c>
      <c r="H356" s="13">
        <v>0.3298611111111111</v>
      </c>
      <c r="I356" s="3">
        <f t="shared" si="48"/>
        <v>5.5092592592592589E-3</v>
      </c>
      <c r="J356" s="14">
        <f t="shared" ref="J356:J358" si="71">IF(ROUNDDOWN(IFERROR($G356*60*60/($K356*60+L356), 0),3)=0,"",ROUNDDOWN(IFERROR($G356*60*60/($K356*60+$L356), 0),3))</f>
        <v>7.57</v>
      </c>
      <c r="K356" s="1">
        <v>34</v>
      </c>
      <c r="L356" s="1">
        <v>0</v>
      </c>
      <c r="M356" s="1">
        <v>24</v>
      </c>
      <c r="N356" s="34">
        <v>0.33</v>
      </c>
      <c r="O356" s="13">
        <v>0.62777777777777777</v>
      </c>
      <c r="P356" s="3">
        <f t="shared" si="49"/>
        <v>1.0532407407407407E-2</v>
      </c>
      <c r="Q356" s="14">
        <f t="shared" si="50"/>
        <v>3.96</v>
      </c>
      <c r="R356" s="1">
        <v>5</v>
      </c>
      <c r="S356" s="1">
        <v>0</v>
      </c>
      <c r="T356" s="2">
        <f t="shared" si="51"/>
        <v>534</v>
      </c>
      <c r="U356" s="20">
        <f t="shared" si="52"/>
        <v>4.62</v>
      </c>
      <c r="V356" s="2">
        <f t="shared" si="53"/>
        <v>39</v>
      </c>
      <c r="W356" s="2">
        <f t="shared" si="54"/>
        <v>0</v>
      </c>
      <c r="X356" s="9">
        <f t="shared" si="55"/>
        <v>2.7083333333333334E-2</v>
      </c>
      <c r="Y356" s="52">
        <v>0.66666666666666663</v>
      </c>
    </row>
    <row r="357" spans="1:25">
      <c r="B357" s="2" t="s">
        <v>2</v>
      </c>
      <c r="C357" s="2">
        <v>1</v>
      </c>
      <c r="D357" s="2">
        <v>19</v>
      </c>
      <c r="E357" s="37">
        <v>43484</v>
      </c>
      <c r="F357" s="1">
        <v>0</v>
      </c>
      <c r="G357" s="1">
        <v>0</v>
      </c>
      <c r="H357" s="1">
        <v>0</v>
      </c>
      <c r="I357" s="3" t="str">
        <f t="shared" si="48"/>
        <v/>
      </c>
      <c r="J357" s="14" t="str">
        <f t="shared" si="71"/>
        <v/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3" t="str">
        <f t="shared" si="49"/>
        <v/>
      </c>
      <c r="Q357" s="14" t="str">
        <f t="shared" si="50"/>
        <v/>
      </c>
      <c r="R357" s="1">
        <v>0</v>
      </c>
      <c r="S357" s="1">
        <v>0</v>
      </c>
      <c r="T357" s="2">
        <f t="shared" si="51"/>
        <v>0</v>
      </c>
      <c r="U357" s="20">
        <f t="shared" si="52"/>
        <v>0</v>
      </c>
      <c r="V357" s="2">
        <f t="shared" si="53"/>
        <v>0</v>
      </c>
      <c r="W357" s="2">
        <f t="shared" si="54"/>
        <v>0</v>
      </c>
      <c r="X357" s="9">
        <f t="shared" si="55"/>
        <v>0</v>
      </c>
    </row>
    <row r="358" spans="1:25">
      <c r="A358" t="s">
        <v>8</v>
      </c>
      <c r="B358" s="2" t="s">
        <v>1</v>
      </c>
      <c r="C358" s="2">
        <v>1</v>
      </c>
      <c r="D358" s="2">
        <v>20</v>
      </c>
      <c r="E358" s="37">
        <v>43485</v>
      </c>
      <c r="F358" s="1">
        <v>894</v>
      </c>
      <c r="G358" s="34">
        <v>7.5</v>
      </c>
      <c r="H358" s="13">
        <v>0.33263888888888887</v>
      </c>
      <c r="I358" s="3">
        <f t="shared" si="48"/>
        <v>5.5555555555555558E-3</v>
      </c>
      <c r="J358" s="14">
        <f t="shared" si="71"/>
        <v>7.5</v>
      </c>
      <c r="K358" s="1">
        <v>60</v>
      </c>
      <c r="L358" s="1">
        <v>0</v>
      </c>
      <c r="M358" s="1">
        <v>24</v>
      </c>
      <c r="N358" s="34">
        <v>0.33</v>
      </c>
      <c r="O358" s="13">
        <v>0.62569444444444444</v>
      </c>
      <c r="P358" s="3">
        <f t="shared" si="49"/>
        <v>1.0532407407407407E-2</v>
      </c>
      <c r="Q358" s="14">
        <f t="shared" si="50"/>
        <v>3.96</v>
      </c>
      <c r="R358" s="1">
        <v>5</v>
      </c>
      <c r="S358" s="1">
        <v>0</v>
      </c>
      <c r="T358" s="2">
        <f t="shared" si="51"/>
        <v>918</v>
      </c>
      <c r="U358" s="20">
        <f t="shared" si="52"/>
        <v>7.83</v>
      </c>
      <c r="V358" s="2">
        <f t="shared" si="53"/>
        <v>65</v>
      </c>
      <c r="W358" s="2">
        <f t="shared" si="54"/>
        <v>0</v>
      </c>
      <c r="X358" s="9">
        <f t="shared" si="55"/>
        <v>4.5138888888888888E-2</v>
      </c>
      <c r="Y358" s="52">
        <v>0.41666666666666669</v>
      </c>
    </row>
    <row r="359" spans="1:25">
      <c r="B359" s="2" t="s">
        <v>0</v>
      </c>
      <c r="C359" s="2">
        <v>1</v>
      </c>
      <c r="D359" s="2">
        <v>21</v>
      </c>
      <c r="E359" s="37">
        <v>43486</v>
      </c>
      <c r="F359" s="1">
        <v>0</v>
      </c>
      <c r="G359" s="1">
        <v>0</v>
      </c>
      <c r="H359" s="1">
        <v>0</v>
      </c>
      <c r="I359" s="3" t="str">
        <f t="shared" si="48"/>
        <v/>
      </c>
      <c r="J359" s="14" t="str">
        <f t="shared" ref="J359:J361" si="72">IF(ROUNDDOWN(IFERROR($G359*60*60/($K359*60+L359), 0),3)=0,"",ROUNDDOWN(IFERROR($G359*60*60/($K359*60+$L359), 0),3))</f>
        <v/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3" t="str">
        <f t="shared" si="49"/>
        <v/>
      </c>
      <c r="Q359" s="14" t="str">
        <f t="shared" si="50"/>
        <v/>
      </c>
      <c r="R359" s="1">
        <v>0</v>
      </c>
      <c r="S359" s="1">
        <v>0</v>
      </c>
      <c r="T359" s="2">
        <f t="shared" si="51"/>
        <v>0</v>
      </c>
      <c r="U359" s="20">
        <f t="shared" si="52"/>
        <v>0</v>
      </c>
      <c r="V359" s="2">
        <f t="shared" si="53"/>
        <v>0</v>
      </c>
      <c r="W359" s="2">
        <f t="shared" si="54"/>
        <v>0</v>
      </c>
      <c r="X359" s="9">
        <f t="shared" si="55"/>
        <v>0</v>
      </c>
    </row>
    <row r="360" spans="1:25">
      <c r="B360" s="2" t="s">
        <v>6</v>
      </c>
      <c r="C360" s="2">
        <v>1</v>
      </c>
      <c r="D360" s="2">
        <v>22</v>
      </c>
      <c r="E360" s="37">
        <v>43487</v>
      </c>
      <c r="F360" s="1">
        <v>0</v>
      </c>
      <c r="G360" s="1">
        <v>0</v>
      </c>
      <c r="H360" s="1">
        <v>0</v>
      </c>
      <c r="I360" s="3" t="str">
        <f t="shared" si="48"/>
        <v/>
      </c>
      <c r="J360" s="14" t="str">
        <f t="shared" si="72"/>
        <v/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3" t="str">
        <f t="shared" si="49"/>
        <v/>
      </c>
      <c r="Q360" s="14" t="str">
        <f t="shared" si="50"/>
        <v/>
      </c>
      <c r="R360" s="1">
        <v>0</v>
      </c>
      <c r="S360" s="1">
        <v>0</v>
      </c>
      <c r="T360" s="2">
        <f t="shared" si="51"/>
        <v>0</v>
      </c>
      <c r="U360" s="20">
        <f t="shared" si="52"/>
        <v>0</v>
      </c>
      <c r="V360" s="2">
        <f t="shared" si="53"/>
        <v>0</v>
      </c>
      <c r="W360" s="2">
        <f t="shared" si="54"/>
        <v>0</v>
      </c>
      <c r="X360" s="9">
        <f t="shared" si="55"/>
        <v>0</v>
      </c>
    </row>
    <row r="361" spans="1:25">
      <c r="A361" t="s">
        <v>8</v>
      </c>
      <c r="B361" s="2" t="s">
        <v>5</v>
      </c>
      <c r="C361" s="2">
        <v>1</v>
      </c>
      <c r="D361" s="2">
        <v>23</v>
      </c>
      <c r="E361" s="37">
        <v>43488</v>
      </c>
      <c r="F361" s="1">
        <v>511</v>
      </c>
      <c r="G361" s="34">
        <v>4.3</v>
      </c>
      <c r="H361" s="13">
        <v>0.32916666666666666</v>
      </c>
      <c r="I361" s="3">
        <f t="shared" si="48"/>
        <v>5.4976851851851853E-3</v>
      </c>
      <c r="J361" s="14">
        <f t="shared" si="72"/>
        <v>7.5880000000000001</v>
      </c>
      <c r="K361" s="1">
        <v>34</v>
      </c>
      <c r="L361" s="1">
        <v>0</v>
      </c>
      <c r="M361" s="1">
        <v>25</v>
      </c>
      <c r="N361" s="34">
        <v>0.33</v>
      </c>
      <c r="O361" s="13">
        <v>0.62222222222222223</v>
      </c>
      <c r="P361" s="3">
        <f t="shared" si="49"/>
        <v>1.0532407407407407E-2</v>
      </c>
      <c r="Q361" s="14">
        <f t="shared" si="50"/>
        <v>3.96</v>
      </c>
      <c r="R361" s="1">
        <v>5</v>
      </c>
      <c r="S361" s="1">
        <v>0</v>
      </c>
      <c r="T361" s="2">
        <f t="shared" si="51"/>
        <v>536</v>
      </c>
      <c r="U361" s="20">
        <f t="shared" si="52"/>
        <v>4.63</v>
      </c>
      <c r="V361" s="2">
        <f t="shared" si="53"/>
        <v>39</v>
      </c>
      <c r="W361" s="2">
        <f t="shared" si="54"/>
        <v>0</v>
      </c>
      <c r="X361" s="9">
        <f t="shared" si="55"/>
        <v>2.7083333333333334E-2</v>
      </c>
      <c r="Y361" s="52">
        <v>0.625</v>
      </c>
    </row>
    <row r="362" spans="1:25">
      <c r="B362" s="2" t="s">
        <v>4</v>
      </c>
      <c r="C362" s="2">
        <v>1</v>
      </c>
      <c r="D362" s="2">
        <v>24</v>
      </c>
      <c r="E362" s="37">
        <v>43489</v>
      </c>
      <c r="F362" s="1">
        <v>0</v>
      </c>
      <c r="G362" s="1">
        <v>0</v>
      </c>
      <c r="H362" s="1">
        <v>0</v>
      </c>
      <c r="I362" s="3" t="str">
        <f t="shared" si="48"/>
        <v/>
      </c>
      <c r="J362" s="14" t="str">
        <f t="shared" ref="J362:J363" si="73">IF(ROUNDDOWN(IFERROR($G362*60*60/($K362*60+L362), 0),3)=0,"",ROUNDDOWN(IFERROR($G362*60*60/($K362*60+$L362), 0),3))</f>
        <v/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3" t="str">
        <f t="shared" si="49"/>
        <v/>
      </c>
      <c r="Q362" s="14" t="str">
        <f t="shared" si="50"/>
        <v/>
      </c>
      <c r="R362" s="1">
        <v>0</v>
      </c>
      <c r="S362" s="1">
        <v>0</v>
      </c>
      <c r="T362" s="2">
        <f t="shared" si="51"/>
        <v>0</v>
      </c>
      <c r="U362" s="20">
        <f t="shared" si="52"/>
        <v>0</v>
      </c>
      <c r="V362" s="2">
        <f t="shared" si="53"/>
        <v>0</v>
      </c>
      <c r="W362" s="2">
        <f t="shared" si="54"/>
        <v>0</v>
      </c>
      <c r="X362" s="9">
        <f t="shared" si="55"/>
        <v>0</v>
      </c>
    </row>
    <row r="363" spans="1:25">
      <c r="A363" t="s">
        <v>8</v>
      </c>
      <c r="B363" s="2" t="s">
        <v>3</v>
      </c>
      <c r="C363" s="2">
        <v>1</v>
      </c>
      <c r="D363" s="2">
        <v>25</v>
      </c>
      <c r="E363" s="37">
        <v>43490</v>
      </c>
      <c r="F363" s="1">
        <v>512</v>
      </c>
      <c r="G363" s="34">
        <v>4.3</v>
      </c>
      <c r="H363" s="13">
        <v>0.32847222222222222</v>
      </c>
      <c r="I363" s="3">
        <f t="shared" si="48"/>
        <v>5.4976851851851853E-3</v>
      </c>
      <c r="J363" s="14">
        <f t="shared" si="73"/>
        <v>7.5880000000000001</v>
      </c>
      <c r="K363" s="1">
        <v>34</v>
      </c>
      <c r="L363" s="1">
        <v>0</v>
      </c>
      <c r="M363" s="1">
        <v>24</v>
      </c>
      <c r="N363" s="34">
        <v>0.33</v>
      </c>
      <c r="O363" s="13">
        <v>0.62777777777777777</v>
      </c>
      <c r="P363" s="3">
        <f t="shared" si="49"/>
        <v>1.0532407407407407E-2</v>
      </c>
      <c r="Q363" s="14">
        <f t="shared" si="50"/>
        <v>3.96</v>
      </c>
      <c r="R363" s="1">
        <v>5</v>
      </c>
      <c r="S363" s="1">
        <v>0</v>
      </c>
      <c r="T363" s="2">
        <f t="shared" si="51"/>
        <v>536</v>
      </c>
      <c r="U363" s="20">
        <f t="shared" si="52"/>
        <v>4.63</v>
      </c>
      <c r="V363" s="2">
        <f t="shared" si="53"/>
        <v>39</v>
      </c>
      <c r="W363" s="2">
        <f t="shared" si="54"/>
        <v>0</v>
      </c>
      <c r="X363" s="9">
        <f t="shared" si="55"/>
        <v>2.7083333333333334E-2</v>
      </c>
      <c r="Y363" s="52">
        <v>0.63888888888888895</v>
      </c>
    </row>
    <row r="364" spans="1:25">
      <c r="A364" t="s">
        <v>8</v>
      </c>
      <c r="B364" s="2" t="s">
        <v>2</v>
      </c>
      <c r="C364" s="2">
        <v>1</v>
      </c>
      <c r="D364" s="2">
        <v>26</v>
      </c>
      <c r="E364" s="37">
        <v>43491</v>
      </c>
      <c r="F364" s="1">
        <v>287</v>
      </c>
      <c r="G364" s="34">
        <v>2.4</v>
      </c>
      <c r="H364" s="13">
        <v>0.34583333333333338</v>
      </c>
      <c r="I364" s="3">
        <f t="shared" si="48"/>
        <v>5.7870370370370376E-3</v>
      </c>
      <c r="J364" s="14">
        <f t="shared" ref="J364:J365" si="74">IF(ROUNDDOWN(IFERROR($G364*60*60/($K364*60+L364), 0),3)=0,"",ROUNDDOWN(IFERROR($G364*60*60/($K364*60+$L364), 0),3))</f>
        <v>7.2</v>
      </c>
      <c r="K364" s="1">
        <v>20</v>
      </c>
      <c r="L364" s="1">
        <v>0</v>
      </c>
      <c r="M364" s="1">
        <v>19</v>
      </c>
      <c r="N364" s="34">
        <v>0.27</v>
      </c>
      <c r="O364" s="13">
        <v>0.62361111111111112</v>
      </c>
      <c r="P364" s="3">
        <f t="shared" si="49"/>
        <v>1.0289351851851852E-2</v>
      </c>
      <c r="Q364" s="14">
        <f t="shared" si="50"/>
        <v>4.05</v>
      </c>
      <c r="R364" s="1">
        <v>4</v>
      </c>
      <c r="S364" s="1">
        <v>0</v>
      </c>
      <c r="T364" s="2">
        <f t="shared" si="51"/>
        <v>306</v>
      </c>
      <c r="U364" s="20">
        <f t="shared" si="52"/>
        <v>2.67</v>
      </c>
      <c r="V364" s="2">
        <f t="shared" si="53"/>
        <v>24</v>
      </c>
      <c r="W364" s="2">
        <f t="shared" si="54"/>
        <v>0</v>
      </c>
      <c r="X364" s="9">
        <f t="shared" si="55"/>
        <v>1.6666666666666666E-2</v>
      </c>
      <c r="Y364" s="52">
        <v>0.4375</v>
      </c>
    </row>
    <row r="365" spans="1:25">
      <c r="B365" s="2" t="s">
        <v>1</v>
      </c>
      <c r="C365" s="2">
        <v>1</v>
      </c>
      <c r="D365" s="2">
        <v>27</v>
      </c>
      <c r="E365" s="37">
        <v>43492</v>
      </c>
      <c r="F365" s="1">
        <v>0</v>
      </c>
      <c r="G365" s="1">
        <v>0</v>
      </c>
      <c r="H365" s="1">
        <v>0</v>
      </c>
      <c r="I365" s="3" t="str">
        <f t="shared" si="48"/>
        <v/>
      </c>
      <c r="J365" s="14" t="str">
        <f t="shared" si="74"/>
        <v/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3" t="str">
        <f t="shared" si="49"/>
        <v/>
      </c>
      <c r="Q365" s="14" t="str">
        <f t="shared" si="50"/>
        <v/>
      </c>
      <c r="R365" s="1">
        <v>0</v>
      </c>
      <c r="S365" s="1">
        <v>0</v>
      </c>
      <c r="T365" s="2">
        <f t="shared" si="51"/>
        <v>0</v>
      </c>
      <c r="U365" s="20">
        <f t="shared" si="52"/>
        <v>0</v>
      </c>
      <c r="V365" s="2">
        <f t="shared" si="53"/>
        <v>0</v>
      </c>
      <c r="W365" s="2">
        <f t="shared" si="54"/>
        <v>0</v>
      </c>
      <c r="X365" s="9">
        <f t="shared" si="55"/>
        <v>0</v>
      </c>
    </row>
    <row r="366" spans="1:25">
      <c r="A366" t="s">
        <v>8</v>
      </c>
      <c r="B366" s="2" t="s">
        <v>0</v>
      </c>
      <c r="C366" s="2">
        <v>1</v>
      </c>
      <c r="D366" s="2">
        <v>28</v>
      </c>
      <c r="E366" s="37">
        <v>43493</v>
      </c>
      <c r="F366" s="1">
        <v>512</v>
      </c>
      <c r="G366" s="34">
        <v>4.3</v>
      </c>
      <c r="H366" s="13">
        <v>0.32847222222222222</v>
      </c>
      <c r="I366" s="3">
        <f t="shared" si="48"/>
        <v>5.4976851851851853E-3</v>
      </c>
      <c r="J366" s="14">
        <f t="shared" ref="J366" si="75">IF(ROUNDDOWN(IFERROR($G366*60*60/($K366*60+L366), 0),3)=0,"",ROUNDDOWN(IFERROR($G366*60*60/($K366*60+$L366), 0),3))</f>
        <v>7.5880000000000001</v>
      </c>
      <c r="K366" s="1">
        <v>34</v>
      </c>
      <c r="L366" s="1">
        <v>0</v>
      </c>
      <c r="M366" s="1">
        <v>24</v>
      </c>
      <c r="N366" s="34">
        <v>0.33</v>
      </c>
      <c r="O366" s="13">
        <v>0.62777777777777777</v>
      </c>
      <c r="P366" s="3">
        <f t="shared" si="49"/>
        <v>1.0532407407407407E-2</v>
      </c>
      <c r="Q366" s="14">
        <f t="shared" si="50"/>
        <v>3.96</v>
      </c>
      <c r="R366" s="1">
        <v>5</v>
      </c>
      <c r="S366" s="1">
        <v>0</v>
      </c>
      <c r="T366" s="2">
        <f t="shared" si="51"/>
        <v>536</v>
      </c>
      <c r="U366" s="20">
        <f t="shared" si="52"/>
        <v>4.63</v>
      </c>
      <c r="V366" s="2">
        <f t="shared" si="53"/>
        <v>39</v>
      </c>
      <c r="W366" s="2">
        <f t="shared" si="54"/>
        <v>0</v>
      </c>
      <c r="X366" s="9">
        <f t="shared" si="55"/>
        <v>2.7083333333333334E-2</v>
      </c>
      <c r="Y366" s="52">
        <v>0.46527777777777773</v>
      </c>
    </row>
    <row r="367" spans="1:25">
      <c r="A367" t="s">
        <v>8</v>
      </c>
      <c r="B367" s="2" t="s">
        <v>6</v>
      </c>
      <c r="C367" s="2">
        <v>1</v>
      </c>
      <c r="D367" s="2">
        <v>29</v>
      </c>
      <c r="E367" s="37">
        <v>43494</v>
      </c>
      <c r="F367" s="1">
        <v>512</v>
      </c>
      <c r="G367" s="34">
        <v>4.3</v>
      </c>
      <c r="H367" s="13">
        <v>0.32847222222222222</v>
      </c>
      <c r="I367" s="3">
        <f t="shared" si="48"/>
        <v>5.4976851851851853E-3</v>
      </c>
      <c r="J367" s="14">
        <f t="shared" ref="J367:J368" si="76">IF(ROUNDDOWN(IFERROR($G367*60*60/($K367*60+L367), 0),3)=0,"",ROUNDDOWN(IFERROR($G367*60*60/($K367*60+$L367), 0),3))</f>
        <v>7.5880000000000001</v>
      </c>
      <c r="K367" s="1">
        <v>34</v>
      </c>
      <c r="L367" s="1">
        <v>0</v>
      </c>
      <c r="M367" s="1">
        <v>24</v>
      </c>
      <c r="N367" s="34">
        <v>0.34</v>
      </c>
      <c r="O367" s="13">
        <v>0.62361111111111112</v>
      </c>
      <c r="P367" s="3">
        <f t="shared" si="49"/>
        <v>1.0219907407407408E-2</v>
      </c>
      <c r="Q367" s="14">
        <f t="shared" si="50"/>
        <v>4.08</v>
      </c>
      <c r="R367" s="1">
        <v>5</v>
      </c>
      <c r="S367" s="1">
        <v>0</v>
      </c>
      <c r="T367" s="2">
        <f t="shared" si="51"/>
        <v>536</v>
      </c>
      <c r="U367" s="20">
        <f t="shared" si="52"/>
        <v>4.6399999999999997</v>
      </c>
      <c r="V367" s="2">
        <f t="shared" si="53"/>
        <v>39</v>
      </c>
      <c r="W367" s="2">
        <f t="shared" si="54"/>
        <v>0</v>
      </c>
      <c r="X367" s="9">
        <f t="shared" si="55"/>
        <v>2.7083333333333334E-2</v>
      </c>
      <c r="Y367" s="52">
        <v>0.70486111111111116</v>
      </c>
    </row>
    <row r="368" spans="1:25">
      <c r="B368" s="2" t="s">
        <v>5</v>
      </c>
      <c r="C368" s="2">
        <v>1</v>
      </c>
      <c r="D368" s="2">
        <v>30</v>
      </c>
      <c r="E368" s="37">
        <v>43495</v>
      </c>
      <c r="F368" s="1">
        <v>0</v>
      </c>
      <c r="G368" s="1">
        <v>0</v>
      </c>
      <c r="H368" s="1">
        <v>0</v>
      </c>
      <c r="I368" s="3" t="str">
        <f t="shared" si="48"/>
        <v/>
      </c>
      <c r="J368" s="14" t="str">
        <f t="shared" si="76"/>
        <v/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3" t="str">
        <f t="shared" si="49"/>
        <v/>
      </c>
      <c r="Q368" s="14" t="str">
        <f t="shared" si="50"/>
        <v/>
      </c>
      <c r="R368" s="1">
        <v>0</v>
      </c>
      <c r="S368" s="1">
        <v>0</v>
      </c>
      <c r="T368" s="2">
        <f t="shared" si="51"/>
        <v>0</v>
      </c>
      <c r="U368" s="20">
        <f t="shared" si="52"/>
        <v>0</v>
      </c>
      <c r="V368" s="2">
        <f t="shared" si="53"/>
        <v>0</v>
      </c>
      <c r="W368" s="2">
        <f t="shared" si="54"/>
        <v>0</v>
      </c>
      <c r="X368" s="9">
        <f t="shared" si="55"/>
        <v>0</v>
      </c>
    </row>
    <row r="369" spans="1:25">
      <c r="B369" s="2" t="s">
        <v>4</v>
      </c>
      <c r="C369" s="2">
        <v>1</v>
      </c>
      <c r="D369" s="2">
        <v>31</v>
      </c>
      <c r="E369" s="37">
        <v>43496</v>
      </c>
      <c r="F369" s="1">
        <v>0</v>
      </c>
      <c r="G369" s="1">
        <v>0</v>
      </c>
      <c r="H369" s="1">
        <v>0</v>
      </c>
      <c r="I369" s="3" t="str">
        <f t="shared" si="48"/>
        <v/>
      </c>
      <c r="J369" s="14" t="str">
        <f t="shared" ref="J369:J370" si="77">IF(ROUNDDOWN(IFERROR($G369*60*60/($K369*60+L369), 0),3)=0,"",ROUNDDOWN(IFERROR($G369*60*60/($K369*60+$L369), 0),3))</f>
        <v/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3" t="str">
        <f t="shared" si="49"/>
        <v/>
      </c>
      <c r="Q369" s="14" t="str">
        <f t="shared" si="50"/>
        <v/>
      </c>
      <c r="R369" s="1">
        <v>0</v>
      </c>
      <c r="S369" s="1">
        <v>0</v>
      </c>
      <c r="T369" s="2">
        <f t="shared" si="51"/>
        <v>0</v>
      </c>
      <c r="U369" s="20">
        <f t="shared" si="52"/>
        <v>0</v>
      </c>
      <c r="V369" s="2">
        <f t="shared" si="53"/>
        <v>0</v>
      </c>
      <c r="W369" s="2">
        <f t="shared" si="54"/>
        <v>0</v>
      </c>
      <c r="X369" s="9">
        <f t="shared" si="55"/>
        <v>0</v>
      </c>
    </row>
    <row r="370" spans="1:25">
      <c r="A370" t="s">
        <v>8</v>
      </c>
      <c r="B370" s="2" t="s">
        <v>3</v>
      </c>
      <c r="C370" s="2">
        <v>2</v>
      </c>
      <c r="D370" s="2">
        <v>1</v>
      </c>
      <c r="E370" s="37">
        <v>43497</v>
      </c>
      <c r="F370" s="1">
        <v>512</v>
      </c>
      <c r="G370" s="34">
        <v>4.3</v>
      </c>
      <c r="H370" s="13">
        <v>0.32847222222222222</v>
      </c>
      <c r="I370" s="3">
        <f t="shared" si="48"/>
        <v>5.4976851851851853E-3</v>
      </c>
      <c r="J370" s="14">
        <f t="shared" si="77"/>
        <v>7.5880000000000001</v>
      </c>
      <c r="K370" s="1">
        <v>34</v>
      </c>
      <c r="L370" s="1">
        <v>0</v>
      </c>
      <c r="M370" s="1">
        <v>24</v>
      </c>
      <c r="N370" s="34">
        <v>0.34</v>
      </c>
      <c r="O370" s="13">
        <v>0.62777777777777777</v>
      </c>
      <c r="P370" s="3">
        <f t="shared" si="49"/>
        <v>1.0219907407407408E-2</v>
      </c>
      <c r="Q370" s="14">
        <f t="shared" si="50"/>
        <v>4.08</v>
      </c>
      <c r="R370" s="1">
        <v>5</v>
      </c>
      <c r="S370" s="1">
        <v>0</v>
      </c>
      <c r="T370" s="2">
        <f t="shared" si="51"/>
        <v>536</v>
      </c>
      <c r="U370" s="20">
        <f t="shared" si="52"/>
        <v>4.6399999999999997</v>
      </c>
      <c r="V370" s="2">
        <f t="shared" si="53"/>
        <v>39</v>
      </c>
      <c r="W370" s="2">
        <f t="shared" si="54"/>
        <v>0</v>
      </c>
      <c r="X370" s="9">
        <f t="shared" si="55"/>
        <v>2.7083333333333334E-2</v>
      </c>
      <c r="Y370" s="52">
        <v>0.68402777777777779</v>
      </c>
    </row>
    <row r="371" spans="1:25">
      <c r="A371" t="s">
        <v>8</v>
      </c>
      <c r="B371" s="2" t="s">
        <v>2</v>
      </c>
      <c r="C371" s="2">
        <v>2</v>
      </c>
      <c r="D371" s="2">
        <v>2</v>
      </c>
      <c r="E371" s="37">
        <v>43498</v>
      </c>
      <c r="F371" s="1">
        <v>299</v>
      </c>
      <c r="G371" s="34">
        <v>2.5099999999999998</v>
      </c>
      <c r="H371" s="13">
        <v>0.33124999999999999</v>
      </c>
      <c r="I371" s="3">
        <f t="shared" si="48"/>
        <v>5.5439814814814822E-3</v>
      </c>
      <c r="J371" s="14">
        <f t="shared" ref="J371:J373" si="78">IF(ROUNDDOWN(IFERROR($G371*60*60/($K371*60+L371), 0),3)=0,"",ROUNDDOWN(IFERROR($G371*60*60/($K371*60+$L371), 0),3))</f>
        <v>7.53</v>
      </c>
      <c r="K371" s="1">
        <v>20</v>
      </c>
      <c r="L371" s="1">
        <v>0</v>
      </c>
      <c r="M371" s="1">
        <v>19</v>
      </c>
      <c r="N371" s="34">
        <v>0.27</v>
      </c>
      <c r="O371" s="13">
        <v>0.62291666666666667</v>
      </c>
      <c r="P371" s="3">
        <f t="shared" si="49"/>
        <v>1.0289351851851852E-2</v>
      </c>
      <c r="Q371" s="14">
        <f t="shared" si="50"/>
        <v>4.05</v>
      </c>
      <c r="R371" s="1">
        <v>4</v>
      </c>
      <c r="S371" s="1">
        <v>0</v>
      </c>
      <c r="T371" s="2">
        <f t="shared" si="51"/>
        <v>318</v>
      </c>
      <c r="U371" s="20">
        <f t="shared" si="52"/>
        <v>2.78</v>
      </c>
      <c r="V371" s="2">
        <f t="shared" si="53"/>
        <v>24</v>
      </c>
      <c r="W371" s="2">
        <f t="shared" si="54"/>
        <v>0</v>
      </c>
      <c r="X371" s="9">
        <f t="shared" si="55"/>
        <v>1.6666666666666666E-2</v>
      </c>
      <c r="Y371" s="52">
        <v>0.67013888888888884</v>
      </c>
    </row>
    <row r="372" spans="1:25">
      <c r="A372" t="s">
        <v>8</v>
      </c>
      <c r="B372" s="2" t="s">
        <v>1</v>
      </c>
      <c r="C372" s="2">
        <v>2</v>
      </c>
      <c r="D372" s="2">
        <v>3</v>
      </c>
      <c r="E372" s="37">
        <v>43499</v>
      </c>
      <c r="F372" s="1">
        <v>511</v>
      </c>
      <c r="G372" s="34">
        <v>4.3</v>
      </c>
      <c r="H372" s="13">
        <v>0.32916666666666666</v>
      </c>
      <c r="I372" s="3">
        <f t="shared" si="48"/>
        <v>5.4976851851851853E-3</v>
      </c>
      <c r="J372" s="14">
        <f t="shared" si="78"/>
        <v>7.5880000000000001</v>
      </c>
      <c r="K372" s="1">
        <v>34</v>
      </c>
      <c r="L372" s="1">
        <v>0</v>
      </c>
      <c r="M372" s="1">
        <v>25</v>
      </c>
      <c r="N372" s="34">
        <v>0.33</v>
      </c>
      <c r="O372" s="13">
        <v>0.62361111111111112</v>
      </c>
      <c r="P372" s="3">
        <f t="shared" si="49"/>
        <v>1.0532407407407407E-2</v>
      </c>
      <c r="Q372" s="14">
        <f t="shared" si="50"/>
        <v>3.96</v>
      </c>
      <c r="R372" s="1">
        <v>5</v>
      </c>
      <c r="S372" s="1">
        <v>0</v>
      </c>
      <c r="T372" s="2">
        <f t="shared" si="51"/>
        <v>536</v>
      </c>
      <c r="U372" s="20">
        <f t="shared" si="52"/>
        <v>4.63</v>
      </c>
      <c r="V372" s="2">
        <f t="shared" si="53"/>
        <v>39</v>
      </c>
      <c r="W372" s="2">
        <f t="shared" si="54"/>
        <v>0</v>
      </c>
      <c r="X372" s="9">
        <f t="shared" si="55"/>
        <v>2.7083333333333334E-2</v>
      </c>
      <c r="Y372" s="52">
        <v>0.41666666666666669</v>
      </c>
    </row>
    <row r="373" spans="1:25">
      <c r="B373" s="2" t="s">
        <v>0</v>
      </c>
      <c r="C373" s="2">
        <v>2</v>
      </c>
      <c r="D373" s="2">
        <v>4</v>
      </c>
      <c r="E373" s="37">
        <v>43500</v>
      </c>
      <c r="F373" s="1">
        <v>0</v>
      </c>
      <c r="G373" s="1">
        <v>0</v>
      </c>
      <c r="H373">
        <v>0</v>
      </c>
      <c r="I373" s="3" t="str">
        <f t="shared" si="48"/>
        <v/>
      </c>
      <c r="J373" s="14" t="str">
        <f t="shared" si="78"/>
        <v/>
      </c>
      <c r="K373">
        <v>0</v>
      </c>
      <c r="L373">
        <v>0</v>
      </c>
      <c r="M373">
        <v>0</v>
      </c>
      <c r="N373">
        <v>0</v>
      </c>
      <c r="O373">
        <v>0</v>
      </c>
      <c r="P373" s="3" t="str">
        <f t="shared" si="49"/>
        <v/>
      </c>
      <c r="Q373" s="14" t="str">
        <f t="shared" si="50"/>
        <v/>
      </c>
      <c r="R373">
        <v>0</v>
      </c>
      <c r="S373">
        <v>0</v>
      </c>
      <c r="T373" s="2">
        <f t="shared" si="51"/>
        <v>0</v>
      </c>
      <c r="U373" s="20">
        <f t="shared" si="52"/>
        <v>0</v>
      </c>
      <c r="V373" s="2">
        <f t="shared" si="53"/>
        <v>0</v>
      </c>
      <c r="W373" s="2">
        <f t="shared" si="54"/>
        <v>0</v>
      </c>
      <c r="X373" s="9">
        <f t="shared" si="55"/>
        <v>0</v>
      </c>
    </row>
    <row r="374" spans="1:25">
      <c r="B374" s="2" t="s">
        <v>6</v>
      </c>
      <c r="C374" s="2">
        <v>2</v>
      </c>
      <c r="D374" s="2">
        <v>5</v>
      </c>
      <c r="E374" s="37">
        <v>43501</v>
      </c>
      <c r="F374" s="1">
        <v>0</v>
      </c>
      <c r="G374" s="1">
        <v>0</v>
      </c>
      <c r="H374">
        <v>0</v>
      </c>
      <c r="I374" s="3" t="str">
        <f t="shared" si="48"/>
        <v/>
      </c>
      <c r="J374" s="14" t="str">
        <f t="shared" ref="J374" si="79">IF(ROUNDDOWN(IFERROR($G374*60*60/($K374*60+L374), 0),3)=0,"",ROUNDDOWN(IFERROR($G374*60*60/($K374*60+$L374), 0),3))</f>
        <v/>
      </c>
      <c r="K374">
        <v>0</v>
      </c>
      <c r="L374">
        <v>0</v>
      </c>
      <c r="M374">
        <v>0</v>
      </c>
      <c r="N374">
        <v>0</v>
      </c>
      <c r="O374">
        <v>0</v>
      </c>
      <c r="P374" s="3" t="str">
        <f t="shared" si="49"/>
        <v/>
      </c>
      <c r="Q374" s="14" t="str">
        <f t="shared" si="50"/>
        <v/>
      </c>
      <c r="R374">
        <v>0</v>
      </c>
      <c r="S374">
        <v>0</v>
      </c>
      <c r="T374" s="2">
        <f t="shared" si="51"/>
        <v>0</v>
      </c>
      <c r="U374" s="20">
        <f t="shared" si="52"/>
        <v>0</v>
      </c>
      <c r="V374" s="2">
        <f t="shared" si="53"/>
        <v>0</v>
      </c>
      <c r="W374" s="2">
        <f t="shared" si="54"/>
        <v>0</v>
      </c>
      <c r="X374" s="9">
        <f t="shared" si="55"/>
        <v>0</v>
      </c>
    </row>
    <row r="375" spans="1:25">
      <c r="B375" s="2" t="s">
        <v>5</v>
      </c>
      <c r="C375" s="2">
        <v>2</v>
      </c>
      <c r="D375" s="2">
        <v>6</v>
      </c>
      <c r="E375" s="37">
        <v>43502</v>
      </c>
      <c r="F375" s="1">
        <v>0</v>
      </c>
      <c r="G375" s="1">
        <v>0</v>
      </c>
      <c r="H375">
        <v>0</v>
      </c>
      <c r="I375" s="3" t="str">
        <f t="shared" si="48"/>
        <v/>
      </c>
      <c r="J375" s="14" t="str">
        <f t="shared" ref="J375" si="80">IF(ROUNDDOWN(IFERROR($G375*60*60/($K375*60+L375), 0),3)=0,"",ROUNDDOWN(IFERROR($G375*60*60/($K375*60+$L375), 0),3))</f>
        <v/>
      </c>
      <c r="K375">
        <v>0</v>
      </c>
      <c r="L375">
        <v>0</v>
      </c>
      <c r="M375">
        <v>0</v>
      </c>
      <c r="N375">
        <v>0</v>
      </c>
      <c r="O375">
        <v>0</v>
      </c>
      <c r="P375" s="3" t="str">
        <f t="shared" si="49"/>
        <v/>
      </c>
      <c r="Q375" s="14" t="str">
        <f t="shared" si="50"/>
        <v/>
      </c>
      <c r="R375">
        <v>0</v>
      </c>
      <c r="S375">
        <v>0</v>
      </c>
      <c r="T375" s="2">
        <f t="shared" si="51"/>
        <v>0</v>
      </c>
      <c r="U375" s="20">
        <f t="shared" si="52"/>
        <v>0</v>
      </c>
      <c r="V375" s="2">
        <f t="shared" si="53"/>
        <v>0</v>
      </c>
      <c r="W375" s="2">
        <f t="shared" si="54"/>
        <v>0</v>
      </c>
      <c r="X375" s="9">
        <f t="shared" si="55"/>
        <v>0</v>
      </c>
    </row>
    <row r="376" spans="1:25">
      <c r="B376" s="2" t="s">
        <v>4</v>
      </c>
      <c r="C376" s="2">
        <v>2</v>
      </c>
      <c r="D376" s="2">
        <v>7</v>
      </c>
      <c r="E376" s="37">
        <v>43503</v>
      </c>
      <c r="F376" s="1">
        <v>0</v>
      </c>
      <c r="G376" s="1">
        <v>0</v>
      </c>
      <c r="H376">
        <v>0</v>
      </c>
      <c r="I376" s="3" t="str">
        <f t="shared" si="48"/>
        <v/>
      </c>
      <c r="J376" s="14" t="str">
        <f t="shared" ref="J376:J377" si="81">IF(ROUNDDOWN(IFERROR($G376*60*60/($K376*60+L376), 0),3)=0,"",ROUNDDOWN(IFERROR($G376*60*60/($K376*60+$L376), 0),3))</f>
        <v/>
      </c>
      <c r="K376">
        <v>0</v>
      </c>
      <c r="L376">
        <v>0</v>
      </c>
      <c r="M376">
        <v>0</v>
      </c>
      <c r="N376">
        <v>0</v>
      </c>
      <c r="O376">
        <v>0</v>
      </c>
      <c r="P376" s="3" t="str">
        <f t="shared" si="49"/>
        <v/>
      </c>
      <c r="Q376" s="14" t="str">
        <f t="shared" si="50"/>
        <v/>
      </c>
      <c r="R376">
        <v>0</v>
      </c>
      <c r="S376">
        <v>0</v>
      </c>
      <c r="T376" s="2">
        <f t="shared" si="51"/>
        <v>0</v>
      </c>
      <c r="U376" s="20">
        <f t="shared" si="52"/>
        <v>0</v>
      </c>
      <c r="V376" s="2">
        <f t="shared" si="53"/>
        <v>0</v>
      </c>
      <c r="W376" s="2">
        <f t="shared" si="54"/>
        <v>0</v>
      </c>
      <c r="X376" s="9">
        <f t="shared" si="55"/>
        <v>0</v>
      </c>
    </row>
    <row r="377" spans="1:25">
      <c r="A377" t="s">
        <v>8</v>
      </c>
      <c r="B377" s="2" t="s">
        <v>3</v>
      </c>
      <c r="C377" s="2">
        <v>2</v>
      </c>
      <c r="D377" s="2">
        <v>8</v>
      </c>
      <c r="E377" s="37">
        <v>43504</v>
      </c>
      <c r="F377" s="1">
        <v>512</v>
      </c>
      <c r="G377" s="34">
        <v>4.3</v>
      </c>
      <c r="H377" s="13">
        <v>0.32847222222222222</v>
      </c>
      <c r="I377" s="3">
        <f t="shared" si="48"/>
        <v>5.4976851851851853E-3</v>
      </c>
      <c r="J377" s="14">
        <f t="shared" si="81"/>
        <v>7.5880000000000001</v>
      </c>
      <c r="K377" s="1">
        <v>34</v>
      </c>
      <c r="L377" s="1">
        <v>0</v>
      </c>
      <c r="M377" s="1">
        <v>24</v>
      </c>
      <c r="N377" s="34">
        <v>0.33</v>
      </c>
      <c r="O377" s="13">
        <v>0.62777777777777777</v>
      </c>
      <c r="P377" s="3">
        <f t="shared" si="49"/>
        <v>1.0532407407407407E-2</v>
      </c>
      <c r="Q377" s="14">
        <f t="shared" si="50"/>
        <v>3.96</v>
      </c>
      <c r="R377" s="1">
        <v>5</v>
      </c>
      <c r="S377" s="1">
        <v>0</v>
      </c>
      <c r="T377" s="2">
        <f t="shared" si="51"/>
        <v>536</v>
      </c>
      <c r="U377" s="20">
        <f t="shared" si="52"/>
        <v>4.63</v>
      </c>
      <c r="V377" s="2">
        <f t="shared" si="53"/>
        <v>39</v>
      </c>
      <c r="W377" s="2">
        <f t="shared" si="54"/>
        <v>0</v>
      </c>
      <c r="X377" s="9">
        <f t="shared" si="55"/>
        <v>2.7083333333333334E-2</v>
      </c>
      <c r="Y377" s="52">
        <v>0.3888888888888889</v>
      </c>
    </row>
    <row r="378" spans="1:25">
      <c r="B378" s="2" t="s">
        <v>2</v>
      </c>
      <c r="C378" s="2">
        <v>2</v>
      </c>
      <c r="D378" s="2">
        <v>9</v>
      </c>
      <c r="E378" s="37">
        <v>43505</v>
      </c>
      <c r="F378" s="1">
        <v>0</v>
      </c>
      <c r="G378" s="1">
        <v>0</v>
      </c>
      <c r="H378">
        <v>0</v>
      </c>
      <c r="I378" s="3" t="str">
        <f t="shared" si="48"/>
        <v/>
      </c>
      <c r="J378" s="14" t="str">
        <f t="shared" ref="J378:J379" si="82">IF(ROUNDDOWN(IFERROR($G378*60*60/($K378*60+L378), 0),3)=0,"",ROUNDDOWN(IFERROR($G378*60*60/($K378*60+$L378), 0),3))</f>
        <v/>
      </c>
      <c r="K378">
        <v>0</v>
      </c>
      <c r="L378">
        <v>0</v>
      </c>
      <c r="M378">
        <v>0</v>
      </c>
      <c r="N378">
        <v>0</v>
      </c>
      <c r="O378">
        <v>0</v>
      </c>
      <c r="P378" s="3" t="str">
        <f t="shared" si="49"/>
        <v/>
      </c>
      <c r="Q378" s="14" t="str">
        <f t="shared" si="50"/>
        <v/>
      </c>
      <c r="R378">
        <v>0</v>
      </c>
      <c r="S378">
        <v>0</v>
      </c>
      <c r="T378" s="2">
        <f t="shared" si="51"/>
        <v>0</v>
      </c>
      <c r="U378" s="20">
        <f t="shared" si="52"/>
        <v>0</v>
      </c>
      <c r="V378" s="2">
        <f t="shared" si="53"/>
        <v>0</v>
      </c>
      <c r="W378" s="2">
        <f t="shared" si="54"/>
        <v>0</v>
      </c>
      <c r="X378" s="9">
        <f t="shared" si="55"/>
        <v>0</v>
      </c>
    </row>
    <row r="379" spans="1:25">
      <c r="A379" t="s">
        <v>8</v>
      </c>
      <c r="B379" s="2" t="s">
        <v>1</v>
      </c>
      <c r="C379" s="2">
        <v>2</v>
      </c>
      <c r="D379" s="2">
        <v>10</v>
      </c>
      <c r="E379" s="37">
        <v>43506</v>
      </c>
      <c r="F379" s="1">
        <v>860</v>
      </c>
      <c r="G379" s="34">
        <v>7.2</v>
      </c>
      <c r="H379" s="13">
        <v>0.34652777777777777</v>
      </c>
      <c r="I379" s="3">
        <f t="shared" si="48"/>
        <v>5.7870370370370376E-3</v>
      </c>
      <c r="J379" s="14">
        <f t="shared" si="82"/>
        <v>7.2</v>
      </c>
      <c r="K379" s="1">
        <v>60</v>
      </c>
      <c r="L379" s="1">
        <v>0</v>
      </c>
      <c r="M379" s="1">
        <v>25</v>
      </c>
      <c r="N379" s="34">
        <v>0.33</v>
      </c>
      <c r="O379" s="13">
        <v>0.62777777777777777</v>
      </c>
      <c r="P379" s="3">
        <f t="shared" si="49"/>
        <v>1.0532407407407407E-2</v>
      </c>
      <c r="Q379" s="14">
        <f t="shared" si="50"/>
        <v>3.96</v>
      </c>
      <c r="R379" s="1">
        <v>5</v>
      </c>
      <c r="S379" s="1">
        <v>0</v>
      </c>
      <c r="T379" s="2">
        <f t="shared" si="51"/>
        <v>885</v>
      </c>
      <c r="U379" s="20">
        <f t="shared" si="52"/>
        <v>7.53</v>
      </c>
      <c r="V379" s="2">
        <f t="shared" si="53"/>
        <v>65</v>
      </c>
      <c r="W379" s="2">
        <f t="shared" si="54"/>
        <v>0</v>
      </c>
      <c r="X379" s="9">
        <f t="shared" si="55"/>
        <v>4.5138888888888888E-2</v>
      </c>
      <c r="Y379" s="52">
        <v>0.38194444444444442</v>
      </c>
    </row>
    <row r="380" spans="1:25">
      <c r="B380" s="2" t="s">
        <v>0</v>
      </c>
      <c r="C380" s="2">
        <v>2</v>
      </c>
      <c r="D380" s="2">
        <v>11</v>
      </c>
      <c r="E380" s="37">
        <v>43507</v>
      </c>
      <c r="F380" s="1">
        <v>0</v>
      </c>
      <c r="G380" s="1">
        <v>0</v>
      </c>
      <c r="H380">
        <v>0</v>
      </c>
      <c r="I380" s="3" t="str">
        <f t="shared" si="48"/>
        <v/>
      </c>
      <c r="J380" s="14" t="str">
        <f t="shared" ref="J380" si="83">IF(ROUNDDOWN(IFERROR($G380*60*60/($K380*60+L380), 0),3)=0,"",ROUNDDOWN(IFERROR($G380*60*60/($K380*60+$L380), 0),3))</f>
        <v/>
      </c>
      <c r="K380">
        <v>0</v>
      </c>
      <c r="L380">
        <v>0</v>
      </c>
      <c r="M380">
        <v>0</v>
      </c>
      <c r="N380">
        <v>0</v>
      </c>
      <c r="O380">
        <v>0</v>
      </c>
      <c r="P380" s="3" t="str">
        <f t="shared" si="49"/>
        <v/>
      </c>
      <c r="Q380" s="14" t="str">
        <f t="shared" si="50"/>
        <v/>
      </c>
      <c r="R380">
        <v>0</v>
      </c>
      <c r="S380">
        <v>0</v>
      </c>
      <c r="T380" s="2">
        <f t="shared" si="51"/>
        <v>0</v>
      </c>
      <c r="U380" s="20">
        <f t="shared" si="52"/>
        <v>0</v>
      </c>
      <c r="V380" s="2">
        <f t="shared" si="53"/>
        <v>0</v>
      </c>
      <c r="W380" s="2">
        <f t="shared" si="54"/>
        <v>0</v>
      </c>
      <c r="X380" s="9">
        <f t="shared" si="55"/>
        <v>0</v>
      </c>
    </row>
    <row r="381" spans="1:25">
      <c r="B381" s="2" t="s">
        <v>6</v>
      </c>
      <c r="C381" s="2">
        <v>2</v>
      </c>
      <c r="D381" s="2">
        <v>12</v>
      </c>
      <c r="E381" s="37">
        <v>43508</v>
      </c>
      <c r="F381" s="1">
        <v>0</v>
      </c>
      <c r="G381" s="1">
        <v>0</v>
      </c>
      <c r="H381">
        <v>0</v>
      </c>
      <c r="I381" s="3" t="str">
        <f t="shared" si="48"/>
        <v/>
      </c>
      <c r="J381" s="14" t="str">
        <f t="shared" ref="J381:J382" si="84">IF(ROUNDDOWN(IFERROR($G381*60*60/($K381*60+L381), 0),3)=0,"",ROUNDDOWN(IFERROR($G381*60*60/($K381*60+$L381), 0),3))</f>
        <v/>
      </c>
      <c r="K381">
        <v>0</v>
      </c>
      <c r="L381">
        <v>0</v>
      </c>
      <c r="M381">
        <v>0</v>
      </c>
      <c r="N381">
        <v>0</v>
      </c>
      <c r="O381">
        <v>0</v>
      </c>
      <c r="P381" s="3" t="str">
        <f t="shared" si="49"/>
        <v/>
      </c>
      <c r="Q381" s="14" t="str">
        <f t="shared" si="50"/>
        <v/>
      </c>
      <c r="R381">
        <v>0</v>
      </c>
      <c r="S381">
        <v>0</v>
      </c>
      <c r="T381" s="2">
        <f t="shared" si="51"/>
        <v>0</v>
      </c>
      <c r="U381" s="20">
        <f t="shared" si="52"/>
        <v>0</v>
      </c>
      <c r="V381" s="2">
        <f t="shared" si="53"/>
        <v>0</v>
      </c>
      <c r="W381" s="2">
        <f t="shared" si="54"/>
        <v>0</v>
      </c>
      <c r="X381" s="9">
        <f t="shared" si="55"/>
        <v>0</v>
      </c>
    </row>
    <row r="382" spans="1:25">
      <c r="A382" t="s">
        <v>8</v>
      </c>
      <c r="B382" s="2" t="s">
        <v>5</v>
      </c>
      <c r="C382" s="2">
        <v>2</v>
      </c>
      <c r="D382" s="2">
        <v>13</v>
      </c>
      <c r="E382" s="37">
        <v>43509</v>
      </c>
      <c r="F382" s="1">
        <v>307</v>
      </c>
      <c r="G382" s="34">
        <v>2.58</v>
      </c>
      <c r="H382" s="13">
        <v>0.32222222222222224</v>
      </c>
      <c r="I382" s="3">
        <f t="shared" si="48"/>
        <v>5.3935185185185188E-3</v>
      </c>
      <c r="J382" s="14">
        <f t="shared" si="84"/>
        <v>7.74</v>
      </c>
      <c r="K382" s="1">
        <v>20</v>
      </c>
      <c r="L382" s="1">
        <v>0</v>
      </c>
      <c r="M382" s="1">
        <v>19</v>
      </c>
      <c r="N382" s="34">
        <v>0.27</v>
      </c>
      <c r="O382" s="13">
        <v>0.62291666666666667</v>
      </c>
      <c r="P382" s="3">
        <f t="shared" si="49"/>
        <v>1.0289351851851852E-2</v>
      </c>
      <c r="Q382" s="14">
        <f t="shared" si="50"/>
        <v>4.05</v>
      </c>
      <c r="R382" s="1">
        <v>4</v>
      </c>
      <c r="S382" s="1">
        <v>0</v>
      </c>
      <c r="T382" s="2">
        <f t="shared" si="51"/>
        <v>326</v>
      </c>
      <c r="U382" s="20">
        <f t="shared" si="52"/>
        <v>2.85</v>
      </c>
      <c r="V382" s="2">
        <f t="shared" si="53"/>
        <v>24</v>
      </c>
      <c r="W382" s="2">
        <f t="shared" si="54"/>
        <v>0</v>
      </c>
      <c r="X382" s="9">
        <f t="shared" si="55"/>
        <v>1.6666666666666666E-2</v>
      </c>
      <c r="Y382" s="52">
        <v>0.38194444444444442</v>
      </c>
    </row>
    <row r="383" spans="1:25">
      <c r="B383" s="2" t="s">
        <v>4</v>
      </c>
      <c r="C383" s="2">
        <v>2</v>
      </c>
      <c r="D383" s="2">
        <v>14</v>
      </c>
      <c r="E383" s="37">
        <v>43510</v>
      </c>
      <c r="F383" s="1">
        <v>0</v>
      </c>
      <c r="G383" s="1">
        <v>0</v>
      </c>
      <c r="H383">
        <v>0</v>
      </c>
      <c r="I383" s="3" t="str">
        <f t="shared" si="48"/>
        <v/>
      </c>
      <c r="J383" s="14" t="str">
        <f t="shared" ref="J383:J386" si="85">IF(ROUNDDOWN(IFERROR($G383*60*60/($K383*60+L383), 0),3)=0,"",ROUNDDOWN(IFERROR($G383*60*60/($K383*60+$L383), 0),3))</f>
        <v/>
      </c>
      <c r="K383">
        <v>0</v>
      </c>
      <c r="L383">
        <v>0</v>
      </c>
      <c r="M383">
        <v>0</v>
      </c>
      <c r="N383">
        <v>0</v>
      </c>
      <c r="O383">
        <v>0</v>
      </c>
      <c r="P383" s="3" t="str">
        <f t="shared" si="49"/>
        <v/>
      </c>
      <c r="Q383" s="14" t="str">
        <f t="shared" si="50"/>
        <v/>
      </c>
      <c r="R383">
        <v>0</v>
      </c>
      <c r="S383">
        <v>0</v>
      </c>
      <c r="T383" s="2">
        <f t="shared" si="51"/>
        <v>0</v>
      </c>
      <c r="U383" s="20">
        <f t="shared" si="52"/>
        <v>0</v>
      </c>
      <c r="V383" s="2">
        <f t="shared" si="53"/>
        <v>0</v>
      </c>
      <c r="W383" s="2">
        <f t="shared" si="54"/>
        <v>0</v>
      </c>
      <c r="X383" s="9">
        <f t="shared" si="55"/>
        <v>0</v>
      </c>
    </row>
    <row r="384" spans="1:25">
      <c r="A384" t="s">
        <v>8</v>
      </c>
      <c r="B384" s="2" t="s">
        <v>3</v>
      </c>
      <c r="C384" s="2">
        <v>2</v>
      </c>
      <c r="D384" s="2">
        <v>15</v>
      </c>
      <c r="E384" s="37">
        <v>43511</v>
      </c>
      <c r="F384" s="1">
        <v>597</v>
      </c>
      <c r="G384" s="34">
        <v>5.07</v>
      </c>
      <c r="H384" s="13">
        <v>0.28680555555555554</v>
      </c>
      <c r="I384" s="3">
        <f t="shared" si="48"/>
        <v>4.8032407407407407E-3</v>
      </c>
      <c r="J384" s="14">
        <f t="shared" si="85"/>
        <v>8.6910000000000007</v>
      </c>
      <c r="K384" s="1">
        <v>35</v>
      </c>
      <c r="L384" s="1">
        <v>0</v>
      </c>
      <c r="M384" s="1">
        <v>24</v>
      </c>
      <c r="N384" s="34">
        <v>0.33</v>
      </c>
      <c r="O384" s="13">
        <v>0.62222222222222223</v>
      </c>
      <c r="P384" s="3">
        <f t="shared" si="49"/>
        <v>1.0532407407407407E-2</v>
      </c>
      <c r="Q384" s="14">
        <f t="shared" si="50"/>
        <v>3.96</v>
      </c>
      <c r="R384" s="1">
        <v>5</v>
      </c>
      <c r="S384" s="1">
        <v>0</v>
      </c>
      <c r="T384" s="2">
        <f t="shared" si="51"/>
        <v>621</v>
      </c>
      <c r="U384" s="20">
        <f t="shared" si="52"/>
        <v>5.4</v>
      </c>
      <c r="V384" s="2">
        <f t="shared" si="53"/>
        <v>40</v>
      </c>
      <c r="W384" s="2">
        <f t="shared" si="54"/>
        <v>0</v>
      </c>
      <c r="X384" s="9">
        <f t="shared" si="55"/>
        <v>2.7777777777777776E-2</v>
      </c>
      <c r="Y384" s="52">
        <v>0.75</v>
      </c>
    </row>
    <row r="385" spans="1:25">
      <c r="A385" t="s">
        <v>8</v>
      </c>
      <c r="B385" s="2" t="s">
        <v>2</v>
      </c>
      <c r="C385" s="2">
        <v>2</v>
      </c>
      <c r="D385" s="2">
        <v>16</v>
      </c>
      <c r="E385" s="37">
        <v>43512</v>
      </c>
      <c r="F385" s="1">
        <v>280</v>
      </c>
      <c r="G385" s="34">
        <v>2.33</v>
      </c>
      <c r="H385" s="13">
        <v>0.35625000000000001</v>
      </c>
      <c r="I385" s="3">
        <f t="shared" si="48"/>
        <v>5.9722222222222225E-3</v>
      </c>
      <c r="J385" s="14">
        <f t="shared" si="85"/>
        <v>6.99</v>
      </c>
      <c r="K385" s="1">
        <v>20</v>
      </c>
      <c r="L385" s="1">
        <v>0</v>
      </c>
      <c r="M385" s="1">
        <v>19</v>
      </c>
      <c r="N385" s="34">
        <v>0.27</v>
      </c>
      <c r="O385" s="13">
        <v>0.62361111111111112</v>
      </c>
      <c r="P385" s="3">
        <f t="shared" si="49"/>
        <v>1.0289351851851852E-2</v>
      </c>
      <c r="Q385" s="14">
        <f t="shared" si="50"/>
        <v>4.05</v>
      </c>
      <c r="R385" s="1">
        <v>4</v>
      </c>
      <c r="S385" s="1">
        <v>0</v>
      </c>
      <c r="T385" s="2">
        <f t="shared" si="51"/>
        <v>299</v>
      </c>
      <c r="U385" s="20">
        <f t="shared" si="52"/>
        <v>2.6</v>
      </c>
      <c r="V385" s="2">
        <f t="shared" si="53"/>
        <v>24</v>
      </c>
      <c r="W385" s="2">
        <f t="shared" si="54"/>
        <v>0</v>
      </c>
      <c r="X385" s="9">
        <f t="shared" si="55"/>
        <v>1.6666666666666666E-2</v>
      </c>
      <c r="Y385" s="52">
        <v>0.4236111111111111</v>
      </c>
    </row>
    <row r="386" spans="1:25">
      <c r="A386" t="s">
        <v>8</v>
      </c>
      <c r="B386" s="2" t="s">
        <v>1</v>
      </c>
      <c r="C386" s="2">
        <v>2</v>
      </c>
      <c r="D386" s="2">
        <v>17</v>
      </c>
      <c r="E386" s="37">
        <v>43513</v>
      </c>
      <c r="F386" s="1">
        <v>862</v>
      </c>
      <c r="G386" s="34">
        <v>7.21</v>
      </c>
      <c r="H386" s="13">
        <v>0.34583333333333338</v>
      </c>
      <c r="I386" s="3">
        <f t="shared" si="48"/>
        <v>5.7870370370370376E-3</v>
      </c>
      <c r="J386" s="14">
        <f t="shared" si="85"/>
        <v>7.21</v>
      </c>
      <c r="K386" s="1">
        <v>60</v>
      </c>
      <c r="L386" s="1">
        <v>0</v>
      </c>
      <c r="M386" s="1">
        <v>24</v>
      </c>
      <c r="N386" s="34">
        <v>0.33</v>
      </c>
      <c r="O386" s="13">
        <v>0.62361111111111112</v>
      </c>
      <c r="P386" s="3">
        <f t="shared" si="49"/>
        <v>1.0532407407407407E-2</v>
      </c>
      <c r="Q386" s="14">
        <f t="shared" si="50"/>
        <v>3.96</v>
      </c>
      <c r="R386" s="1">
        <v>5</v>
      </c>
      <c r="S386" s="1">
        <v>0</v>
      </c>
      <c r="T386" s="2">
        <f t="shared" si="51"/>
        <v>886</v>
      </c>
      <c r="U386" s="20">
        <f t="shared" si="52"/>
        <v>7.54</v>
      </c>
      <c r="V386" s="2">
        <f t="shared" si="53"/>
        <v>65</v>
      </c>
      <c r="W386" s="2">
        <f t="shared" si="54"/>
        <v>0</v>
      </c>
      <c r="X386" s="9">
        <f t="shared" si="55"/>
        <v>4.5138888888888888E-2</v>
      </c>
      <c r="Y386" s="52">
        <v>0.39583333333333331</v>
      </c>
    </row>
    <row r="387" spans="1:25">
      <c r="A387" t="s">
        <v>8</v>
      </c>
      <c r="B387" s="2" t="s">
        <v>0</v>
      </c>
      <c r="C387" s="2">
        <v>2</v>
      </c>
      <c r="D387" s="2">
        <v>18</v>
      </c>
      <c r="E387" s="37">
        <v>43514</v>
      </c>
      <c r="F387" s="1">
        <v>280</v>
      </c>
      <c r="G387" s="34">
        <v>2.34</v>
      </c>
      <c r="H387" s="13">
        <v>0.35486111111111113</v>
      </c>
      <c r="I387" s="3">
        <f t="shared" si="48"/>
        <v>5.9375000000000009E-3</v>
      </c>
      <c r="J387" s="14">
        <f t="shared" ref="J387:J388" si="86">IF(ROUNDDOWN(IFERROR($G387*60*60/($K387*60+L387), 0),3)=0,"",ROUNDDOWN(IFERROR($G387*60*60/($K387*60+$L387), 0),3))</f>
        <v>7.02</v>
      </c>
      <c r="K387" s="1">
        <v>20</v>
      </c>
      <c r="L387" s="1">
        <v>0</v>
      </c>
      <c r="M387" s="1">
        <v>20</v>
      </c>
      <c r="N387" s="34">
        <v>0.27</v>
      </c>
      <c r="O387" s="13">
        <v>0.62361111111111112</v>
      </c>
      <c r="P387" s="3">
        <f t="shared" si="49"/>
        <v>1.0289351851851852E-2</v>
      </c>
      <c r="Q387" s="14">
        <f t="shared" si="50"/>
        <v>4.05</v>
      </c>
      <c r="R387" s="1">
        <v>4</v>
      </c>
      <c r="S387" s="1">
        <v>0</v>
      </c>
      <c r="T387" s="2">
        <f t="shared" si="51"/>
        <v>300</v>
      </c>
      <c r="U387" s="20">
        <f t="shared" si="52"/>
        <v>2.61</v>
      </c>
      <c r="V387" s="2">
        <f t="shared" si="53"/>
        <v>24</v>
      </c>
      <c r="W387" s="2">
        <f t="shared" si="54"/>
        <v>0</v>
      </c>
      <c r="X387" s="9">
        <f t="shared" si="55"/>
        <v>1.6666666666666666E-2</v>
      </c>
      <c r="Y387" s="52">
        <v>0.4548611111111111</v>
      </c>
    </row>
    <row r="388" spans="1:25">
      <c r="B388" s="2" t="s">
        <v>6</v>
      </c>
      <c r="C388" s="2">
        <v>2</v>
      </c>
      <c r="D388" s="2">
        <v>19</v>
      </c>
      <c r="E388" s="37">
        <v>43515</v>
      </c>
      <c r="F388" s="1">
        <v>0</v>
      </c>
      <c r="G388" s="1">
        <v>0</v>
      </c>
      <c r="H388">
        <v>0</v>
      </c>
      <c r="I388" s="3" t="str">
        <f t="shared" si="48"/>
        <v/>
      </c>
      <c r="J388" s="14" t="str">
        <f t="shared" si="86"/>
        <v/>
      </c>
      <c r="K388">
        <v>0</v>
      </c>
      <c r="L388">
        <v>0</v>
      </c>
      <c r="M388">
        <v>0</v>
      </c>
      <c r="N388">
        <v>0</v>
      </c>
      <c r="O388">
        <v>0</v>
      </c>
      <c r="P388" s="3" t="str">
        <f t="shared" si="49"/>
        <v/>
      </c>
      <c r="Q388" s="14" t="str">
        <f t="shared" si="50"/>
        <v/>
      </c>
      <c r="R388">
        <v>0</v>
      </c>
      <c r="S388">
        <v>0</v>
      </c>
      <c r="T388" s="2">
        <f t="shared" ref="T388:T451" si="87">$F388+$M388</f>
        <v>0</v>
      </c>
      <c r="U388" s="20">
        <f t="shared" ref="U388:U451" si="88">$G388+$N388</f>
        <v>0</v>
      </c>
      <c r="V388" s="2">
        <f t="shared" ref="V388:V451" si="89">$K388+$R388+INT(($L388+$S388)/60)</f>
        <v>0</v>
      </c>
      <c r="W388" s="2">
        <f t="shared" ref="W388:W451" si="90">MOD(($L388+$S388),60)</f>
        <v>0</v>
      </c>
      <c r="X388" s="9">
        <f t="shared" ref="X388:X451" si="91">TIME(,$V388,$W388)</f>
        <v>0</v>
      </c>
    </row>
    <row r="389" spans="1:25">
      <c r="B389" s="2" t="s">
        <v>5</v>
      </c>
      <c r="C389" s="2">
        <v>2</v>
      </c>
      <c r="D389" s="2">
        <v>20</v>
      </c>
      <c r="E389" s="37">
        <v>43516</v>
      </c>
      <c r="F389" s="1">
        <v>0</v>
      </c>
      <c r="G389" s="1">
        <v>0</v>
      </c>
      <c r="H389">
        <v>0</v>
      </c>
      <c r="I389" s="3" t="str">
        <f t="shared" ref="I389:I451" si="92">IFERROR(TIME(,,ROUNDUP(($K389*60+$L389)/$G389,0)),"")</f>
        <v/>
      </c>
      <c r="J389" s="14" t="str">
        <f t="shared" ref="J389:J411" si="93">IF(ROUNDDOWN(IFERROR($G389*60*60/($K389*60+L389), 0),3)=0,"",ROUNDDOWN(IFERROR($G389*60*60/($K389*60+$L389), 0),3))</f>
        <v/>
      </c>
      <c r="K389">
        <v>0</v>
      </c>
      <c r="L389">
        <v>0</v>
      </c>
      <c r="M389">
        <v>0</v>
      </c>
      <c r="N389">
        <v>0</v>
      </c>
      <c r="O389">
        <v>0</v>
      </c>
      <c r="P389" s="3" t="str">
        <f t="shared" si="49"/>
        <v/>
      </c>
      <c r="Q389" s="14" t="str">
        <f t="shared" si="50"/>
        <v/>
      </c>
      <c r="R389">
        <v>0</v>
      </c>
      <c r="S389">
        <v>0</v>
      </c>
      <c r="T389" s="2">
        <f t="shared" si="87"/>
        <v>0</v>
      </c>
      <c r="U389" s="20">
        <f t="shared" si="88"/>
        <v>0</v>
      </c>
      <c r="V389" s="2">
        <f t="shared" si="89"/>
        <v>0</v>
      </c>
      <c r="W389" s="2">
        <f t="shared" si="90"/>
        <v>0</v>
      </c>
      <c r="X389" s="9">
        <f t="shared" si="91"/>
        <v>0</v>
      </c>
    </row>
    <row r="390" spans="1:25">
      <c r="A390" t="s">
        <v>10</v>
      </c>
      <c r="B390" s="2" t="s">
        <v>4</v>
      </c>
      <c r="C390" s="2">
        <v>2</v>
      </c>
      <c r="D390" s="2">
        <v>21</v>
      </c>
      <c r="E390" s="37">
        <v>43517</v>
      </c>
      <c r="F390" s="1">
        <v>291</v>
      </c>
      <c r="G390" s="34">
        <v>2.44</v>
      </c>
      <c r="H390" s="13">
        <v>0.34027777777777773</v>
      </c>
      <c r="I390" s="3">
        <f t="shared" si="48"/>
        <v>5.6944444444444438E-3</v>
      </c>
      <c r="J390" s="14">
        <f t="shared" si="93"/>
        <v>7.32</v>
      </c>
      <c r="K390" s="1">
        <v>20</v>
      </c>
      <c r="L390" s="1">
        <v>0</v>
      </c>
      <c r="M390" s="1">
        <v>20</v>
      </c>
      <c r="N390" s="34">
        <v>0.27</v>
      </c>
      <c r="O390" s="13">
        <v>0.62222222222222223</v>
      </c>
      <c r="P390" s="3">
        <f t="shared" ref="P390:P451" si="94">IFERROR(TIME(,,ROUNDUP(($R390*60+$S390)/$N390,0)),"")</f>
        <v>1.0289351851851852E-2</v>
      </c>
      <c r="Q390" s="14">
        <f t="shared" ref="Q390:Q451" si="95">IF(ROUNDDOWN(IFERROR($N390*60*60/($R390*60+$S390), 0),3)=0,"",ROUNDDOWN(IFERROR($N390*60*60/($R390*60+$S390), 0),3))</f>
        <v>4.05</v>
      </c>
      <c r="R390" s="1">
        <v>4</v>
      </c>
      <c r="S390" s="1">
        <v>0</v>
      </c>
      <c r="T390" s="2">
        <f t="shared" si="87"/>
        <v>311</v>
      </c>
      <c r="U390" s="20">
        <f t="shared" si="88"/>
        <v>2.71</v>
      </c>
      <c r="V390" s="2">
        <f t="shared" si="89"/>
        <v>24</v>
      </c>
      <c r="W390" s="2">
        <f t="shared" si="90"/>
        <v>0</v>
      </c>
      <c r="X390" s="9">
        <f t="shared" si="91"/>
        <v>1.6666666666666666E-2</v>
      </c>
      <c r="Y390" s="52">
        <v>0.39583333333333331</v>
      </c>
    </row>
    <row r="391" spans="1:25">
      <c r="A391" t="s">
        <v>8</v>
      </c>
      <c r="B391" s="2" t="s">
        <v>3</v>
      </c>
      <c r="C391" s="2">
        <v>2</v>
      </c>
      <c r="D391" s="2">
        <v>22</v>
      </c>
      <c r="E391" s="37">
        <v>43518</v>
      </c>
      <c r="F391" s="1">
        <v>512</v>
      </c>
      <c r="G391" s="34">
        <v>4.3</v>
      </c>
      <c r="H391" s="13">
        <v>0.32847222222222222</v>
      </c>
      <c r="I391" s="3">
        <f t="shared" si="48"/>
        <v>5.4976851851851853E-3</v>
      </c>
      <c r="J391" s="14">
        <f t="shared" ref="J391:J392" si="96">IF(ROUNDDOWN(IFERROR($G391*60*60/($K391*60+L391), 0),3)=0,"",ROUNDDOWN(IFERROR($G391*60*60/($K391*60+$L391), 0),3))</f>
        <v>7.5880000000000001</v>
      </c>
      <c r="K391" s="1">
        <v>34</v>
      </c>
      <c r="L391" s="1">
        <v>0</v>
      </c>
      <c r="M391" s="1">
        <v>24</v>
      </c>
      <c r="N391" s="34">
        <v>0.33</v>
      </c>
      <c r="O391" s="13">
        <v>0.62777777777777777</v>
      </c>
      <c r="P391" s="3">
        <f t="shared" si="94"/>
        <v>1.0532407407407407E-2</v>
      </c>
      <c r="Q391" s="14">
        <f t="shared" si="95"/>
        <v>3.96</v>
      </c>
      <c r="R391" s="1">
        <v>5</v>
      </c>
      <c r="S391" s="1">
        <v>0</v>
      </c>
      <c r="T391" s="2">
        <f t="shared" si="87"/>
        <v>536</v>
      </c>
      <c r="U391" s="20">
        <f t="shared" si="88"/>
        <v>4.63</v>
      </c>
      <c r="V391" s="2">
        <f t="shared" si="89"/>
        <v>39</v>
      </c>
      <c r="W391" s="2">
        <f t="shared" si="90"/>
        <v>0</v>
      </c>
      <c r="X391" s="9">
        <f t="shared" si="91"/>
        <v>2.7083333333333334E-2</v>
      </c>
      <c r="Y391" s="52">
        <v>0.375</v>
      </c>
    </row>
    <row r="392" spans="1:25">
      <c r="A392" t="s">
        <v>8</v>
      </c>
      <c r="B392" s="2" t="s">
        <v>2</v>
      </c>
      <c r="C392" s="2">
        <v>2</v>
      </c>
      <c r="D392" s="2">
        <v>23</v>
      </c>
      <c r="E392" s="37">
        <v>43519</v>
      </c>
      <c r="F392" s="1">
        <v>951</v>
      </c>
      <c r="G392" s="34">
        <v>8.0299999999999994</v>
      </c>
      <c r="H392" s="13">
        <v>0.31111111111111112</v>
      </c>
      <c r="I392" s="3">
        <f t="shared" ref="I392:I394" si="97">IFERROR(TIME(,,ROUNDUP(($K392*60+$L392)/$G392,0)),"")</f>
        <v>5.1967592592592595E-3</v>
      </c>
      <c r="J392" s="14">
        <f t="shared" si="96"/>
        <v>8.0299999999999994</v>
      </c>
      <c r="K392" s="1">
        <v>60</v>
      </c>
      <c r="L392" s="1">
        <v>0</v>
      </c>
      <c r="M392" s="1">
        <v>24</v>
      </c>
      <c r="N392" s="34">
        <v>0.33</v>
      </c>
      <c r="O392" s="13">
        <v>0.62777777777777777</v>
      </c>
      <c r="P392" s="3">
        <f t="shared" si="94"/>
        <v>1.0532407407407407E-2</v>
      </c>
      <c r="Q392" s="14">
        <f t="shared" si="95"/>
        <v>3.96</v>
      </c>
      <c r="R392" s="1">
        <v>5</v>
      </c>
      <c r="S392" s="1">
        <v>0</v>
      </c>
      <c r="T392" s="2">
        <f t="shared" si="87"/>
        <v>975</v>
      </c>
      <c r="U392" s="20">
        <f t="shared" si="88"/>
        <v>8.36</v>
      </c>
      <c r="V392" s="2">
        <f t="shared" si="89"/>
        <v>65</v>
      </c>
      <c r="W392" s="2">
        <f t="shared" si="90"/>
        <v>0</v>
      </c>
      <c r="X392" s="9">
        <f t="shared" si="91"/>
        <v>4.5138888888888888E-2</v>
      </c>
      <c r="Y392" s="52">
        <v>0.80208333333333337</v>
      </c>
    </row>
    <row r="393" spans="1:25">
      <c r="A393" t="s">
        <v>8</v>
      </c>
      <c r="B393" s="2" t="s">
        <v>1</v>
      </c>
      <c r="C393" s="2">
        <v>2</v>
      </c>
      <c r="D393" s="2">
        <v>24</v>
      </c>
      <c r="E393" s="37">
        <v>43520</v>
      </c>
      <c r="F393" s="1">
        <v>269</v>
      </c>
      <c r="G393" s="34">
        <v>2.23</v>
      </c>
      <c r="H393" s="13">
        <v>0.37152777777777773</v>
      </c>
      <c r="I393" s="3">
        <f t="shared" si="97"/>
        <v>6.238425925925925E-3</v>
      </c>
      <c r="J393" s="14">
        <f t="shared" ref="J393" si="98">IF(ROUNDDOWN(IFERROR($G393*60*60/($K393*60+L393), 0),3)=0,"",ROUNDDOWN(IFERROR($G393*60*60/($K393*60+$L393), 0),3))</f>
        <v>6.69</v>
      </c>
      <c r="K393" s="1">
        <v>20</v>
      </c>
      <c r="L393" s="1">
        <v>0</v>
      </c>
      <c r="M393" s="1">
        <v>19</v>
      </c>
      <c r="N393" s="34">
        <v>0.27</v>
      </c>
      <c r="O393" s="13">
        <v>0.62361111111111112</v>
      </c>
      <c r="P393" s="3">
        <f t="shared" si="94"/>
        <v>1.0289351851851852E-2</v>
      </c>
      <c r="Q393" s="14">
        <f t="shared" si="95"/>
        <v>4.05</v>
      </c>
      <c r="R393" s="1">
        <v>4</v>
      </c>
      <c r="S393" s="1">
        <v>0</v>
      </c>
      <c r="T393" s="2">
        <f t="shared" si="87"/>
        <v>288</v>
      </c>
      <c r="U393" s="20">
        <f t="shared" si="88"/>
        <v>2.5</v>
      </c>
      <c r="V393" s="2">
        <f t="shared" si="89"/>
        <v>24</v>
      </c>
      <c r="W393" s="2">
        <f t="shared" si="90"/>
        <v>0</v>
      </c>
      <c r="X393" s="9">
        <f t="shared" si="91"/>
        <v>1.6666666666666666E-2</v>
      </c>
      <c r="Y393" s="52">
        <v>0.46875</v>
      </c>
    </row>
    <row r="394" spans="1:25">
      <c r="A394" t="s">
        <v>8</v>
      </c>
      <c r="B394" s="2" t="s">
        <v>0</v>
      </c>
      <c r="C394" s="2">
        <v>2</v>
      </c>
      <c r="D394" s="2">
        <v>25</v>
      </c>
      <c r="E394" s="37">
        <v>43521</v>
      </c>
      <c r="F394" s="1">
        <v>512</v>
      </c>
      <c r="G394" s="34">
        <v>4.3</v>
      </c>
      <c r="H394" s="13">
        <v>0.41319444444444398</v>
      </c>
      <c r="I394" s="3">
        <f t="shared" si="97"/>
        <v>5.4976851851851853E-3</v>
      </c>
      <c r="J394" s="14">
        <f t="shared" ref="J394" si="99">IF(ROUNDDOWN(IFERROR($G394*60*60/($K394*60+L394), 0),3)=0,"",ROUNDDOWN(IFERROR($G394*60*60/($K394*60+$L394), 0),3))</f>
        <v>7.5880000000000001</v>
      </c>
      <c r="K394" s="1">
        <v>34</v>
      </c>
      <c r="L394" s="1">
        <v>0</v>
      </c>
      <c r="M394" s="1">
        <v>19</v>
      </c>
      <c r="N394" s="34">
        <v>0.33</v>
      </c>
      <c r="O394" s="13">
        <v>0.66527777777777797</v>
      </c>
      <c r="P394" s="3">
        <f t="shared" si="94"/>
        <v>1.0532407407407407E-2</v>
      </c>
      <c r="Q394" s="14">
        <f t="shared" si="95"/>
        <v>3.96</v>
      </c>
      <c r="R394" s="1">
        <v>5</v>
      </c>
      <c r="S394" s="1">
        <v>0</v>
      </c>
      <c r="T394" s="2">
        <f t="shared" si="87"/>
        <v>531</v>
      </c>
      <c r="U394" s="20">
        <f t="shared" si="88"/>
        <v>4.63</v>
      </c>
      <c r="V394" s="2">
        <f t="shared" si="89"/>
        <v>39</v>
      </c>
      <c r="W394" s="2">
        <f t="shared" si="90"/>
        <v>0</v>
      </c>
      <c r="X394" s="9">
        <f t="shared" si="91"/>
        <v>2.7083333333333334E-2</v>
      </c>
    </row>
    <row r="395" spans="1:25">
      <c r="B395" s="2" t="s">
        <v>6</v>
      </c>
      <c r="C395" s="2">
        <v>2</v>
      </c>
      <c r="D395" s="2">
        <v>26</v>
      </c>
      <c r="E395" s="37">
        <v>43522</v>
      </c>
      <c r="G395" s="34"/>
      <c r="I395" s="3" t="str">
        <f t="shared" si="92"/>
        <v/>
      </c>
      <c r="J395" s="14" t="str">
        <f t="shared" si="93"/>
        <v/>
      </c>
      <c r="K395" s="1"/>
      <c r="L395" s="1"/>
      <c r="M395" s="1"/>
      <c r="N395" s="1"/>
      <c r="O395" s="1"/>
      <c r="P395" s="3" t="str">
        <f t="shared" si="94"/>
        <v/>
      </c>
      <c r="Q395" s="14" t="str">
        <f t="shared" si="95"/>
        <v/>
      </c>
      <c r="R395" s="1"/>
      <c r="S395" s="1"/>
      <c r="T395" s="2">
        <f t="shared" si="87"/>
        <v>0</v>
      </c>
      <c r="U395" s="20">
        <f t="shared" si="88"/>
        <v>0</v>
      </c>
      <c r="V395" s="2">
        <f t="shared" si="89"/>
        <v>0</v>
      </c>
      <c r="W395" s="2">
        <f t="shared" si="90"/>
        <v>0</v>
      </c>
      <c r="X395" s="9">
        <f t="shared" si="91"/>
        <v>0</v>
      </c>
    </row>
    <row r="396" spans="1:25">
      <c r="B396" s="2" t="s">
        <v>5</v>
      </c>
      <c r="C396" s="2">
        <v>2</v>
      </c>
      <c r="D396" s="2">
        <v>27</v>
      </c>
      <c r="E396" s="37">
        <v>43523</v>
      </c>
      <c r="G396" s="34"/>
      <c r="I396" s="3" t="str">
        <f t="shared" si="92"/>
        <v/>
      </c>
      <c r="J396" s="14" t="str">
        <f t="shared" si="93"/>
        <v/>
      </c>
      <c r="K396" s="1"/>
      <c r="L396" s="1"/>
      <c r="M396" s="1"/>
      <c r="N396" s="1"/>
      <c r="O396" s="1"/>
      <c r="P396" s="3" t="str">
        <f t="shared" si="94"/>
        <v/>
      </c>
      <c r="Q396" s="14" t="str">
        <f t="shared" si="95"/>
        <v/>
      </c>
      <c r="R396" s="1"/>
      <c r="S396" s="1"/>
      <c r="T396" s="2">
        <f t="shared" si="87"/>
        <v>0</v>
      </c>
      <c r="U396" s="20">
        <f t="shared" si="88"/>
        <v>0</v>
      </c>
      <c r="V396" s="2">
        <f t="shared" si="89"/>
        <v>0</v>
      </c>
      <c r="W396" s="2">
        <f t="shared" si="90"/>
        <v>0</v>
      </c>
      <c r="X396" s="9">
        <f t="shared" si="91"/>
        <v>0</v>
      </c>
    </row>
    <row r="397" spans="1:25">
      <c r="B397" s="2" t="s">
        <v>4</v>
      </c>
      <c r="C397" s="2">
        <v>2</v>
      </c>
      <c r="D397" s="2">
        <v>28</v>
      </c>
      <c r="E397" s="37">
        <v>43524</v>
      </c>
      <c r="G397" s="34"/>
      <c r="I397" s="3" t="str">
        <f t="shared" si="92"/>
        <v/>
      </c>
      <c r="J397" s="14" t="str">
        <f t="shared" si="93"/>
        <v/>
      </c>
      <c r="K397" s="1"/>
      <c r="L397" s="1"/>
      <c r="M397" s="1"/>
      <c r="N397" s="1"/>
      <c r="O397" s="1"/>
      <c r="P397" s="3" t="str">
        <f t="shared" si="94"/>
        <v/>
      </c>
      <c r="Q397" s="14" t="str">
        <f t="shared" si="95"/>
        <v/>
      </c>
      <c r="R397" s="1"/>
      <c r="S397" s="1"/>
      <c r="T397" s="2">
        <f t="shared" si="87"/>
        <v>0</v>
      </c>
      <c r="U397" s="20">
        <f t="shared" si="88"/>
        <v>0</v>
      </c>
      <c r="V397" s="2">
        <f t="shared" si="89"/>
        <v>0</v>
      </c>
      <c r="W397" s="2">
        <f t="shared" si="90"/>
        <v>0</v>
      </c>
      <c r="X397" s="9">
        <f t="shared" si="91"/>
        <v>0</v>
      </c>
    </row>
    <row r="398" spans="1:25">
      <c r="B398" s="2" t="s">
        <v>3</v>
      </c>
      <c r="C398" s="2">
        <v>3</v>
      </c>
      <c r="D398" s="2">
        <v>1</v>
      </c>
      <c r="E398" s="37">
        <v>43525</v>
      </c>
      <c r="G398" s="34"/>
      <c r="I398" s="3" t="str">
        <f t="shared" si="92"/>
        <v/>
      </c>
      <c r="J398" s="14" t="str">
        <f t="shared" si="93"/>
        <v/>
      </c>
      <c r="K398" s="1"/>
      <c r="L398" s="1"/>
      <c r="M398" s="1"/>
      <c r="N398" s="1"/>
      <c r="O398" s="1"/>
      <c r="P398" s="3" t="str">
        <f t="shared" si="94"/>
        <v/>
      </c>
      <c r="Q398" s="14" t="str">
        <f t="shared" si="95"/>
        <v/>
      </c>
      <c r="R398" s="1"/>
      <c r="S398" s="1"/>
      <c r="T398" s="2">
        <f t="shared" si="87"/>
        <v>0</v>
      </c>
      <c r="U398" s="20">
        <f t="shared" si="88"/>
        <v>0</v>
      </c>
      <c r="V398" s="2">
        <f t="shared" si="89"/>
        <v>0</v>
      </c>
      <c r="W398" s="2">
        <f t="shared" si="90"/>
        <v>0</v>
      </c>
      <c r="X398" s="9">
        <f t="shared" si="91"/>
        <v>0</v>
      </c>
    </row>
    <row r="399" spans="1:25">
      <c r="B399" s="2" t="s">
        <v>2</v>
      </c>
      <c r="C399" s="2">
        <v>3</v>
      </c>
      <c r="D399" s="2">
        <v>2</v>
      </c>
      <c r="E399" s="37">
        <v>43526</v>
      </c>
      <c r="G399" s="34"/>
      <c r="I399" s="3" t="str">
        <f t="shared" si="92"/>
        <v/>
      </c>
      <c r="J399" s="14" t="str">
        <f t="shared" si="93"/>
        <v/>
      </c>
      <c r="K399" s="1"/>
      <c r="L399" s="1"/>
      <c r="M399" s="1"/>
      <c r="N399" s="1"/>
      <c r="O399" s="1"/>
      <c r="P399" s="3" t="str">
        <f t="shared" si="94"/>
        <v/>
      </c>
      <c r="Q399" s="14" t="str">
        <f t="shared" si="95"/>
        <v/>
      </c>
      <c r="R399" s="1"/>
      <c r="S399" s="1"/>
      <c r="T399" s="2">
        <f t="shared" si="87"/>
        <v>0</v>
      </c>
      <c r="U399" s="20">
        <f t="shared" si="88"/>
        <v>0</v>
      </c>
      <c r="V399" s="2">
        <f t="shared" si="89"/>
        <v>0</v>
      </c>
      <c r="W399" s="2">
        <f t="shared" si="90"/>
        <v>0</v>
      </c>
      <c r="X399" s="9">
        <f t="shared" si="91"/>
        <v>0</v>
      </c>
    </row>
    <row r="400" spans="1:25">
      <c r="B400" s="2" t="s">
        <v>1</v>
      </c>
      <c r="C400" s="2">
        <v>3</v>
      </c>
      <c r="D400" s="2">
        <v>3</v>
      </c>
      <c r="E400" s="37">
        <v>43527</v>
      </c>
      <c r="G400" s="34"/>
      <c r="I400" s="3" t="str">
        <f t="shared" si="92"/>
        <v/>
      </c>
      <c r="J400" s="14" t="str">
        <f t="shared" si="93"/>
        <v/>
      </c>
      <c r="K400" s="1"/>
      <c r="L400" s="1"/>
      <c r="M400" s="1"/>
      <c r="N400" s="1"/>
      <c r="O400" s="1"/>
      <c r="P400" s="3" t="str">
        <f t="shared" si="94"/>
        <v/>
      </c>
      <c r="Q400" s="14" t="str">
        <f t="shared" si="95"/>
        <v/>
      </c>
      <c r="R400" s="1"/>
      <c r="S400" s="1"/>
      <c r="T400" s="2">
        <f t="shared" si="87"/>
        <v>0</v>
      </c>
      <c r="U400" s="20">
        <f t="shared" si="88"/>
        <v>0</v>
      </c>
      <c r="V400" s="2">
        <f t="shared" si="89"/>
        <v>0</v>
      </c>
      <c r="W400" s="2">
        <f t="shared" si="90"/>
        <v>0</v>
      </c>
      <c r="X400" s="9">
        <f t="shared" si="91"/>
        <v>0</v>
      </c>
    </row>
    <row r="401" spans="2:24">
      <c r="B401" s="2" t="s">
        <v>0</v>
      </c>
      <c r="C401" s="2">
        <v>3</v>
      </c>
      <c r="D401" s="2">
        <v>4</v>
      </c>
      <c r="E401" s="37">
        <v>43528</v>
      </c>
      <c r="G401" s="34"/>
      <c r="I401" s="3" t="str">
        <f t="shared" si="92"/>
        <v/>
      </c>
      <c r="J401" s="14" t="str">
        <f t="shared" si="93"/>
        <v/>
      </c>
      <c r="K401" s="1"/>
      <c r="L401" s="1"/>
      <c r="M401" s="1"/>
      <c r="N401" s="1"/>
      <c r="O401" s="1"/>
      <c r="P401" s="3" t="str">
        <f t="shared" si="94"/>
        <v/>
      </c>
      <c r="Q401" s="14" t="str">
        <f t="shared" si="95"/>
        <v/>
      </c>
      <c r="R401" s="1"/>
      <c r="S401" s="1"/>
      <c r="T401" s="2">
        <f t="shared" si="87"/>
        <v>0</v>
      </c>
      <c r="U401" s="20">
        <f t="shared" si="88"/>
        <v>0</v>
      </c>
      <c r="V401" s="2">
        <f t="shared" si="89"/>
        <v>0</v>
      </c>
      <c r="W401" s="2">
        <f t="shared" si="90"/>
        <v>0</v>
      </c>
      <c r="X401" s="9">
        <f t="shared" si="91"/>
        <v>0</v>
      </c>
    </row>
    <row r="402" spans="2:24">
      <c r="B402" s="2" t="s">
        <v>6</v>
      </c>
      <c r="C402" s="2">
        <v>3</v>
      </c>
      <c r="D402" s="2">
        <v>5</v>
      </c>
      <c r="E402" s="37">
        <v>43529</v>
      </c>
      <c r="G402" s="34"/>
      <c r="I402" s="3" t="str">
        <f t="shared" si="92"/>
        <v/>
      </c>
      <c r="J402" s="14" t="str">
        <f t="shared" si="93"/>
        <v/>
      </c>
      <c r="K402" s="1"/>
      <c r="L402" s="1"/>
      <c r="M402" s="1"/>
      <c r="N402" s="1"/>
      <c r="O402" s="1"/>
      <c r="P402" s="3" t="str">
        <f t="shared" si="94"/>
        <v/>
      </c>
      <c r="Q402" s="14" t="str">
        <f t="shared" si="95"/>
        <v/>
      </c>
      <c r="R402" s="1"/>
      <c r="S402" s="1"/>
      <c r="T402" s="2">
        <f t="shared" si="87"/>
        <v>0</v>
      </c>
      <c r="U402" s="20">
        <f t="shared" si="88"/>
        <v>0</v>
      </c>
      <c r="V402" s="2">
        <f t="shared" si="89"/>
        <v>0</v>
      </c>
      <c r="W402" s="2">
        <f t="shared" si="90"/>
        <v>0</v>
      </c>
      <c r="X402" s="9">
        <f t="shared" si="91"/>
        <v>0</v>
      </c>
    </row>
    <row r="403" spans="2:24">
      <c r="B403" s="2" t="s">
        <v>5</v>
      </c>
      <c r="C403" s="2">
        <v>3</v>
      </c>
      <c r="D403" s="2">
        <v>6</v>
      </c>
      <c r="E403" s="37">
        <v>43530</v>
      </c>
      <c r="G403" s="34"/>
      <c r="I403" s="3" t="str">
        <f t="shared" si="92"/>
        <v/>
      </c>
      <c r="J403" s="14" t="str">
        <f t="shared" si="93"/>
        <v/>
      </c>
      <c r="K403" s="1"/>
      <c r="L403" s="1"/>
      <c r="M403" s="1"/>
      <c r="N403" s="1"/>
      <c r="O403" s="1"/>
      <c r="P403" s="3" t="str">
        <f t="shared" si="94"/>
        <v/>
      </c>
      <c r="Q403" s="14" t="str">
        <f t="shared" si="95"/>
        <v/>
      </c>
      <c r="R403" s="1"/>
      <c r="S403" s="1"/>
      <c r="T403" s="2">
        <f t="shared" si="87"/>
        <v>0</v>
      </c>
      <c r="U403" s="20">
        <f t="shared" si="88"/>
        <v>0</v>
      </c>
      <c r="V403" s="2">
        <f t="shared" si="89"/>
        <v>0</v>
      </c>
      <c r="W403" s="2">
        <f t="shared" si="90"/>
        <v>0</v>
      </c>
      <c r="X403" s="9">
        <f t="shared" si="91"/>
        <v>0</v>
      </c>
    </row>
    <row r="404" spans="2:24">
      <c r="B404" s="2" t="s">
        <v>4</v>
      </c>
      <c r="C404" s="2">
        <v>3</v>
      </c>
      <c r="D404" s="2">
        <v>7</v>
      </c>
      <c r="E404" s="37">
        <v>43531</v>
      </c>
      <c r="G404" s="34"/>
      <c r="I404" s="3" t="str">
        <f t="shared" si="92"/>
        <v/>
      </c>
      <c r="J404" s="14" t="str">
        <f t="shared" si="93"/>
        <v/>
      </c>
      <c r="K404" s="1"/>
      <c r="L404" s="1"/>
      <c r="M404" s="1"/>
      <c r="N404" s="1"/>
      <c r="O404" s="1"/>
      <c r="P404" s="3" t="str">
        <f t="shared" si="94"/>
        <v/>
      </c>
      <c r="Q404" s="14" t="str">
        <f t="shared" si="95"/>
        <v/>
      </c>
      <c r="R404" s="1"/>
      <c r="S404" s="1"/>
      <c r="T404" s="2">
        <f t="shared" si="87"/>
        <v>0</v>
      </c>
      <c r="U404" s="20">
        <f t="shared" si="88"/>
        <v>0</v>
      </c>
      <c r="V404" s="2">
        <f t="shared" si="89"/>
        <v>0</v>
      </c>
      <c r="W404" s="2">
        <f t="shared" si="90"/>
        <v>0</v>
      </c>
      <c r="X404" s="9">
        <f t="shared" si="91"/>
        <v>0</v>
      </c>
    </row>
    <row r="405" spans="2:24">
      <c r="B405" s="2" t="s">
        <v>3</v>
      </c>
      <c r="C405" s="2">
        <v>3</v>
      </c>
      <c r="D405" s="2">
        <v>8</v>
      </c>
      <c r="E405" s="37">
        <v>43532</v>
      </c>
      <c r="G405" s="34"/>
      <c r="I405" s="3" t="str">
        <f t="shared" si="92"/>
        <v/>
      </c>
      <c r="J405" s="14" t="str">
        <f t="shared" si="93"/>
        <v/>
      </c>
      <c r="K405" s="1"/>
      <c r="L405" s="1"/>
      <c r="M405" s="1"/>
      <c r="N405" s="1"/>
      <c r="O405" s="1"/>
      <c r="P405" s="3" t="str">
        <f t="shared" si="94"/>
        <v/>
      </c>
      <c r="Q405" s="14" t="str">
        <f t="shared" si="95"/>
        <v/>
      </c>
      <c r="R405" s="1"/>
      <c r="S405" s="1"/>
      <c r="T405" s="2">
        <f t="shared" si="87"/>
        <v>0</v>
      </c>
      <c r="U405" s="20">
        <f t="shared" si="88"/>
        <v>0</v>
      </c>
      <c r="V405" s="2">
        <f t="shared" si="89"/>
        <v>0</v>
      </c>
      <c r="W405" s="2">
        <f t="shared" si="90"/>
        <v>0</v>
      </c>
      <c r="X405" s="9">
        <f t="shared" si="91"/>
        <v>0</v>
      </c>
    </row>
    <row r="406" spans="2:24">
      <c r="B406" s="2" t="s">
        <v>2</v>
      </c>
      <c r="C406" s="2">
        <v>3</v>
      </c>
      <c r="D406" s="2">
        <v>9</v>
      </c>
      <c r="E406" s="37">
        <v>43533</v>
      </c>
      <c r="G406" s="34"/>
      <c r="I406" s="3" t="str">
        <f t="shared" si="92"/>
        <v/>
      </c>
      <c r="J406" s="14" t="str">
        <f t="shared" si="93"/>
        <v/>
      </c>
      <c r="K406" s="1"/>
      <c r="L406" s="1"/>
      <c r="M406" s="1"/>
      <c r="N406" s="1"/>
      <c r="O406" s="1"/>
      <c r="P406" s="3" t="str">
        <f t="shared" si="94"/>
        <v/>
      </c>
      <c r="Q406" s="14" t="str">
        <f t="shared" si="95"/>
        <v/>
      </c>
      <c r="R406" s="1"/>
      <c r="S406" s="1"/>
      <c r="T406" s="2">
        <f t="shared" si="87"/>
        <v>0</v>
      </c>
      <c r="U406" s="20">
        <f t="shared" si="88"/>
        <v>0</v>
      </c>
      <c r="V406" s="2">
        <f t="shared" si="89"/>
        <v>0</v>
      </c>
      <c r="W406" s="2">
        <f t="shared" si="90"/>
        <v>0</v>
      </c>
      <c r="X406" s="9">
        <f t="shared" si="91"/>
        <v>0</v>
      </c>
    </row>
    <row r="407" spans="2:24">
      <c r="B407" s="2" t="s">
        <v>1</v>
      </c>
      <c r="C407" s="2">
        <v>3</v>
      </c>
      <c r="D407" s="2">
        <v>10</v>
      </c>
      <c r="E407" s="37">
        <v>43534</v>
      </c>
      <c r="G407" s="34"/>
      <c r="I407" s="3" t="str">
        <f t="shared" si="92"/>
        <v/>
      </c>
      <c r="J407" s="14" t="str">
        <f t="shared" si="93"/>
        <v/>
      </c>
      <c r="K407" s="1"/>
      <c r="L407" s="1"/>
      <c r="M407" s="1"/>
      <c r="N407" s="1"/>
      <c r="O407" s="1"/>
      <c r="P407" s="3" t="str">
        <f t="shared" si="94"/>
        <v/>
      </c>
      <c r="Q407" s="14" t="str">
        <f t="shared" si="95"/>
        <v/>
      </c>
      <c r="R407" s="1"/>
      <c r="S407" s="1"/>
      <c r="T407" s="2">
        <f t="shared" si="87"/>
        <v>0</v>
      </c>
      <c r="U407" s="20">
        <f t="shared" si="88"/>
        <v>0</v>
      </c>
      <c r="V407" s="2">
        <f t="shared" si="89"/>
        <v>0</v>
      </c>
      <c r="W407" s="2">
        <f t="shared" si="90"/>
        <v>0</v>
      </c>
      <c r="X407" s="9">
        <f t="shared" si="91"/>
        <v>0</v>
      </c>
    </row>
    <row r="408" spans="2:24">
      <c r="B408" s="2" t="s">
        <v>0</v>
      </c>
      <c r="C408" s="2">
        <v>3</v>
      </c>
      <c r="D408" s="2">
        <v>11</v>
      </c>
      <c r="E408" s="37">
        <v>43535</v>
      </c>
      <c r="G408" s="34"/>
      <c r="I408" s="3" t="str">
        <f t="shared" si="92"/>
        <v/>
      </c>
      <c r="J408" s="14" t="str">
        <f t="shared" si="93"/>
        <v/>
      </c>
      <c r="K408" s="1"/>
      <c r="L408" s="1"/>
      <c r="M408" s="1"/>
      <c r="N408" s="1"/>
      <c r="O408" s="1"/>
      <c r="P408" s="3" t="str">
        <f t="shared" si="94"/>
        <v/>
      </c>
      <c r="Q408" s="14" t="str">
        <f t="shared" si="95"/>
        <v/>
      </c>
      <c r="R408" s="1"/>
      <c r="S408" s="1"/>
      <c r="T408" s="2">
        <f t="shared" si="87"/>
        <v>0</v>
      </c>
      <c r="U408" s="20">
        <f t="shared" si="88"/>
        <v>0</v>
      </c>
      <c r="V408" s="2">
        <f t="shared" si="89"/>
        <v>0</v>
      </c>
      <c r="W408" s="2">
        <f t="shared" si="90"/>
        <v>0</v>
      </c>
      <c r="X408" s="9">
        <f t="shared" si="91"/>
        <v>0</v>
      </c>
    </row>
    <row r="409" spans="2:24">
      <c r="B409" s="2" t="s">
        <v>6</v>
      </c>
      <c r="C409" s="2">
        <v>3</v>
      </c>
      <c r="D409" s="2">
        <v>12</v>
      </c>
      <c r="E409" s="37">
        <v>43536</v>
      </c>
      <c r="G409" s="34"/>
      <c r="I409" s="3" t="str">
        <f t="shared" si="92"/>
        <v/>
      </c>
      <c r="J409" s="14" t="str">
        <f t="shared" si="93"/>
        <v/>
      </c>
      <c r="K409" s="1"/>
      <c r="L409" s="1"/>
      <c r="M409" s="1"/>
      <c r="N409" s="1"/>
      <c r="O409" s="1"/>
      <c r="P409" s="3" t="str">
        <f t="shared" si="94"/>
        <v/>
      </c>
      <c r="Q409" s="14" t="str">
        <f t="shared" si="95"/>
        <v/>
      </c>
      <c r="R409" s="1"/>
      <c r="S409" s="1"/>
      <c r="T409" s="2">
        <f t="shared" si="87"/>
        <v>0</v>
      </c>
      <c r="U409" s="20">
        <f t="shared" si="88"/>
        <v>0</v>
      </c>
      <c r="V409" s="2">
        <f t="shared" si="89"/>
        <v>0</v>
      </c>
      <c r="W409" s="2">
        <f t="shared" si="90"/>
        <v>0</v>
      </c>
      <c r="X409" s="9">
        <f t="shared" si="91"/>
        <v>0</v>
      </c>
    </row>
    <row r="410" spans="2:24">
      <c r="B410" s="2" t="s">
        <v>5</v>
      </c>
      <c r="C410" s="2">
        <v>3</v>
      </c>
      <c r="D410" s="2">
        <v>13</v>
      </c>
      <c r="E410" s="37">
        <v>43537</v>
      </c>
      <c r="G410" s="34"/>
      <c r="I410" s="3" t="str">
        <f t="shared" si="92"/>
        <v/>
      </c>
      <c r="J410" s="14" t="str">
        <f t="shared" si="93"/>
        <v/>
      </c>
      <c r="K410" s="1"/>
      <c r="L410" s="1"/>
      <c r="M410" s="1"/>
      <c r="N410" s="1"/>
      <c r="O410" s="1"/>
      <c r="P410" s="3" t="str">
        <f t="shared" si="94"/>
        <v/>
      </c>
      <c r="Q410" s="14" t="str">
        <f t="shared" si="95"/>
        <v/>
      </c>
      <c r="R410" s="1"/>
      <c r="S410" s="1"/>
      <c r="T410" s="2">
        <f t="shared" si="87"/>
        <v>0</v>
      </c>
      <c r="U410" s="20">
        <f t="shared" si="88"/>
        <v>0</v>
      </c>
      <c r="V410" s="2">
        <f t="shared" si="89"/>
        <v>0</v>
      </c>
      <c r="W410" s="2">
        <f t="shared" si="90"/>
        <v>0</v>
      </c>
      <c r="X410" s="9">
        <f t="shared" si="91"/>
        <v>0</v>
      </c>
    </row>
    <row r="411" spans="2:24">
      <c r="B411" s="2" t="s">
        <v>4</v>
      </c>
      <c r="C411" s="2">
        <v>3</v>
      </c>
      <c r="D411" s="2">
        <v>14</v>
      </c>
      <c r="E411" s="37">
        <v>43538</v>
      </c>
      <c r="G411" s="34"/>
      <c r="I411" s="3" t="str">
        <f t="shared" si="92"/>
        <v/>
      </c>
      <c r="J411" s="14" t="str">
        <f t="shared" si="93"/>
        <v/>
      </c>
      <c r="K411" s="1"/>
      <c r="L411" s="1"/>
      <c r="M411" s="1"/>
      <c r="N411" s="1"/>
      <c r="O411" s="1"/>
      <c r="P411" s="3" t="str">
        <f t="shared" si="94"/>
        <v/>
      </c>
      <c r="Q411" s="14" t="str">
        <f t="shared" si="95"/>
        <v/>
      </c>
      <c r="R411" s="1"/>
      <c r="S411" s="1"/>
      <c r="T411" s="2">
        <f t="shared" si="87"/>
        <v>0</v>
      </c>
      <c r="U411" s="20">
        <f t="shared" si="88"/>
        <v>0</v>
      </c>
      <c r="V411" s="2">
        <f t="shared" si="89"/>
        <v>0</v>
      </c>
      <c r="W411" s="2">
        <f t="shared" si="90"/>
        <v>0</v>
      </c>
      <c r="X411" s="9">
        <f t="shared" si="91"/>
        <v>0</v>
      </c>
    </row>
    <row r="412" spans="2:24">
      <c r="B412" s="2" t="s">
        <v>3</v>
      </c>
      <c r="C412" s="2">
        <v>3</v>
      </c>
      <c r="D412" s="2">
        <v>15</v>
      </c>
      <c r="E412" s="37">
        <v>43539</v>
      </c>
      <c r="G412" s="34"/>
      <c r="I412" s="3" t="str">
        <f t="shared" si="92"/>
        <v/>
      </c>
      <c r="J412" s="14" t="str">
        <f t="shared" ref="J412:J475" si="100">IF(ROUNDDOWN(IFERROR($G412*60*60/($K412*60+L412), 0),3)=0,"",ROUNDDOWN(IFERROR($G412*60*60/($K412*60+$L412), 0),3))</f>
        <v/>
      </c>
      <c r="K412" s="1"/>
      <c r="L412" s="1"/>
      <c r="M412" s="1"/>
      <c r="N412" s="1"/>
      <c r="O412" s="1"/>
      <c r="P412" s="3" t="str">
        <f t="shared" si="94"/>
        <v/>
      </c>
      <c r="Q412" s="14" t="str">
        <f t="shared" si="95"/>
        <v/>
      </c>
      <c r="R412" s="1"/>
      <c r="S412" s="1"/>
      <c r="T412" s="2">
        <f t="shared" si="87"/>
        <v>0</v>
      </c>
      <c r="U412" s="20">
        <f t="shared" si="88"/>
        <v>0</v>
      </c>
      <c r="V412" s="2">
        <f t="shared" si="89"/>
        <v>0</v>
      </c>
      <c r="W412" s="2">
        <f t="shared" si="90"/>
        <v>0</v>
      </c>
      <c r="X412" s="9">
        <f t="shared" si="91"/>
        <v>0</v>
      </c>
    </row>
    <row r="413" spans="2:24">
      <c r="B413" s="2" t="s">
        <v>2</v>
      </c>
      <c r="C413" s="2">
        <v>3</v>
      </c>
      <c r="D413" s="2">
        <v>16</v>
      </c>
      <c r="E413" s="37">
        <v>43540</v>
      </c>
      <c r="G413" s="34"/>
      <c r="I413" s="3" t="str">
        <f t="shared" si="92"/>
        <v/>
      </c>
      <c r="J413" s="14" t="str">
        <f t="shared" si="100"/>
        <v/>
      </c>
      <c r="K413" s="1"/>
      <c r="L413" s="1"/>
      <c r="M413" s="1"/>
      <c r="N413" s="1"/>
      <c r="O413" s="1"/>
      <c r="P413" s="3" t="str">
        <f t="shared" si="94"/>
        <v/>
      </c>
      <c r="Q413" s="14" t="str">
        <f t="shared" si="95"/>
        <v/>
      </c>
      <c r="R413" s="1"/>
      <c r="S413" s="1"/>
      <c r="T413" s="2">
        <f t="shared" si="87"/>
        <v>0</v>
      </c>
      <c r="U413" s="20">
        <f t="shared" si="88"/>
        <v>0</v>
      </c>
      <c r="V413" s="2">
        <f t="shared" si="89"/>
        <v>0</v>
      </c>
      <c r="W413" s="2">
        <f t="shared" si="90"/>
        <v>0</v>
      </c>
      <c r="X413" s="9">
        <f t="shared" si="91"/>
        <v>0</v>
      </c>
    </row>
    <row r="414" spans="2:24">
      <c r="B414" s="2" t="s">
        <v>1</v>
      </c>
      <c r="C414" s="2">
        <v>3</v>
      </c>
      <c r="D414" s="2">
        <v>17</v>
      </c>
      <c r="E414" s="37">
        <v>43541</v>
      </c>
      <c r="G414" s="34"/>
      <c r="I414" s="3" t="str">
        <f t="shared" si="92"/>
        <v/>
      </c>
      <c r="J414" s="14" t="str">
        <f t="shared" si="100"/>
        <v/>
      </c>
      <c r="K414" s="1"/>
      <c r="L414" s="1"/>
      <c r="M414" s="1"/>
      <c r="N414" s="1"/>
      <c r="O414" s="1"/>
      <c r="P414" s="3" t="str">
        <f t="shared" si="94"/>
        <v/>
      </c>
      <c r="Q414" s="14" t="str">
        <f t="shared" si="95"/>
        <v/>
      </c>
      <c r="R414" s="1"/>
      <c r="S414" s="1"/>
      <c r="T414" s="2">
        <f t="shared" si="87"/>
        <v>0</v>
      </c>
      <c r="U414" s="20">
        <f t="shared" si="88"/>
        <v>0</v>
      </c>
      <c r="V414" s="2">
        <f t="shared" si="89"/>
        <v>0</v>
      </c>
      <c r="W414" s="2">
        <f t="shared" si="90"/>
        <v>0</v>
      </c>
      <c r="X414" s="9">
        <f t="shared" si="91"/>
        <v>0</v>
      </c>
    </row>
    <row r="415" spans="2:24">
      <c r="B415" s="2" t="s">
        <v>0</v>
      </c>
      <c r="C415" s="2">
        <v>3</v>
      </c>
      <c r="D415" s="2">
        <v>18</v>
      </c>
      <c r="E415" s="37">
        <v>43542</v>
      </c>
      <c r="G415" s="34"/>
      <c r="I415" s="3" t="str">
        <f t="shared" si="92"/>
        <v/>
      </c>
      <c r="J415" s="14" t="str">
        <f t="shared" si="100"/>
        <v/>
      </c>
      <c r="K415" s="1"/>
      <c r="L415" s="1"/>
      <c r="M415" s="1"/>
      <c r="N415" s="1"/>
      <c r="O415" s="1"/>
      <c r="P415" s="3" t="str">
        <f t="shared" si="94"/>
        <v/>
      </c>
      <c r="Q415" s="14" t="str">
        <f t="shared" si="95"/>
        <v/>
      </c>
      <c r="R415" s="1"/>
      <c r="S415" s="1"/>
      <c r="T415" s="2">
        <f t="shared" si="87"/>
        <v>0</v>
      </c>
      <c r="U415" s="20">
        <f t="shared" si="88"/>
        <v>0</v>
      </c>
      <c r="V415" s="2">
        <f t="shared" si="89"/>
        <v>0</v>
      </c>
      <c r="W415" s="2">
        <f t="shared" si="90"/>
        <v>0</v>
      </c>
      <c r="X415" s="9">
        <f t="shared" si="91"/>
        <v>0</v>
      </c>
    </row>
    <row r="416" spans="2:24">
      <c r="B416" s="2" t="s">
        <v>6</v>
      </c>
      <c r="C416" s="2">
        <v>3</v>
      </c>
      <c r="D416" s="2">
        <v>19</v>
      </c>
      <c r="E416" s="37">
        <v>43543</v>
      </c>
      <c r="G416" s="34"/>
      <c r="I416" s="3" t="str">
        <f t="shared" si="92"/>
        <v/>
      </c>
      <c r="J416" s="14" t="str">
        <f t="shared" si="100"/>
        <v/>
      </c>
      <c r="K416" s="1"/>
      <c r="L416" s="1"/>
      <c r="M416" s="1"/>
      <c r="N416" s="1"/>
      <c r="O416" s="1"/>
      <c r="P416" s="3" t="str">
        <f t="shared" si="94"/>
        <v/>
      </c>
      <c r="Q416" s="14" t="str">
        <f t="shared" si="95"/>
        <v/>
      </c>
      <c r="R416" s="1"/>
      <c r="S416" s="1"/>
      <c r="T416" s="2">
        <f t="shared" si="87"/>
        <v>0</v>
      </c>
      <c r="U416" s="20">
        <f t="shared" si="88"/>
        <v>0</v>
      </c>
      <c r="V416" s="2">
        <f t="shared" si="89"/>
        <v>0</v>
      </c>
      <c r="W416" s="2">
        <f t="shared" si="90"/>
        <v>0</v>
      </c>
      <c r="X416" s="9">
        <f t="shared" si="91"/>
        <v>0</v>
      </c>
    </row>
    <row r="417" spans="2:24">
      <c r="B417" s="2" t="s">
        <v>5</v>
      </c>
      <c r="C417" s="2">
        <v>3</v>
      </c>
      <c r="D417" s="2">
        <v>20</v>
      </c>
      <c r="E417" s="37">
        <v>43544</v>
      </c>
      <c r="G417" s="34"/>
      <c r="I417" s="3" t="str">
        <f t="shared" si="92"/>
        <v/>
      </c>
      <c r="J417" s="14" t="str">
        <f t="shared" si="100"/>
        <v/>
      </c>
      <c r="K417" s="1"/>
      <c r="L417" s="1"/>
      <c r="M417" s="1"/>
      <c r="N417" s="1"/>
      <c r="O417" s="1"/>
      <c r="P417" s="3" t="str">
        <f t="shared" si="94"/>
        <v/>
      </c>
      <c r="Q417" s="14" t="str">
        <f t="shared" si="95"/>
        <v/>
      </c>
      <c r="R417" s="1"/>
      <c r="S417" s="1"/>
      <c r="T417" s="2">
        <f t="shared" si="87"/>
        <v>0</v>
      </c>
      <c r="U417" s="20">
        <f t="shared" si="88"/>
        <v>0</v>
      </c>
      <c r="V417" s="2">
        <f t="shared" si="89"/>
        <v>0</v>
      </c>
      <c r="W417" s="2">
        <f t="shared" si="90"/>
        <v>0</v>
      </c>
      <c r="X417" s="9">
        <f t="shared" si="91"/>
        <v>0</v>
      </c>
    </row>
    <row r="418" spans="2:24">
      <c r="B418" s="2" t="s">
        <v>4</v>
      </c>
      <c r="C418" s="2">
        <v>3</v>
      </c>
      <c r="D418" s="2">
        <v>21</v>
      </c>
      <c r="E418" s="37">
        <v>43545</v>
      </c>
      <c r="G418" s="34"/>
      <c r="I418" s="3" t="str">
        <f t="shared" si="92"/>
        <v/>
      </c>
      <c r="J418" s="14" t="str">
        <f t="shared" si="100"/>
        <v/>
      </c>
      <c r="K418" s="1"/>
      <c r="L418" s="1"/>
      <c r="M418" s="1"/>
      <c r="N418" s="1"/>
      <c r="O418" s="1"/>
      <c r="P418" s="3" t="str">
        <f t="shared" si="94"/>
        <v/>
      </c>
      <c r="Q418" s="14" t="str">
        <f t="shared" si="95"/>
        <v/>
      </c>
      <c r="R418" s="1"/>
      <c r="S418" s="1"/>
      <c r="T418" s="2">
        <f t="shared" si="87"/>
        <v>0</v>
      </c>
      <c r="U418" s="20">
        <f t="shared" si="88"/>
        <v>0</v>
      </c>
      <c r="V418" s="2">
        <f t="shared" si="89"/>
        <v>0</v>
      </c>
      <c r="W418" s="2">
        <f t="shared" si="90"/>
        <v>0</v>
      </c>
      <c r="X418" s="9">
        <f t="shared" si="91"/>
        <v>0</v>
      </c>
    </row>
    <row r="419" spans="2:24">
      <c r="B419" s="2" t="s">
        <v>3</v>
      </c>
      <c r="C419" s="2">
        <v>3</v>
      </c>
      <c r="D419" s="2">
        <v>22</v>
      </c>
      <c r="E419" s="37">
        <v>43546</v>
      </c>
      <c r="G419" s="34"/>
      <c r="I419" s="3" t="str">
        <f t="shared" si="92"/>
        <v/>
      </c>
      <c r="J419" s="14" t="str">
        <f t="shared" si="100"/>
        <v/>
      </c>
      <c r="K419" s="1"/>
      <c r="L419" s="1"/>
      <c r="M419" s="1"/>
      <c r="N419" s="1"/>
      <c r="O419" s="1"/>
      <c r="P419" s="3" t="str">
        <f t="shared" si="94"/>
        <v/>
      </c>
      <c r="Q419" s="14" t="str">
        <f t="shared" si="95"/>
        <v/>
      </c>
      <c r="R419" s="1"/>
      <c r="S419" s="1"/>
      <c r="T419" s="2">
        <f t="shared" si="87"/>
        <v>0</v>
      </c>
      <c r="U419" s="20">
        <f t="shared" si="88"/>
        <v>0</v>
      </c>
      <c r="V419" s="2">
        <f t="shared" si="89"/>
        <v>0</v>
      </c>
      <c r="W419" s="2">
        <f t="shared" si="90"/>
        <v>0</v>
      </c>
      <c r="X419" s="9">
        <f t="shared" si="91"/>
        <v>0</v>
      </c>
    </row>
    <row r="420" spans="2:24">
      <c r="B420" s="2" t="s">
        <v>2</v>
      </c>
      <c r="C420" s="2">
        <v>3</v>
      </c>
      <c r="D420" s="2">
        <v>23</v>
      </c>
      <c r="E420" s="37">
        <v>43547</v>
      </c>
      <c r="G420" s="34"/>
      <c r="I420" s="3" t="str">
        <f t="shared" si="92"/>
        <v/>
      </c>
      <c r="J420" s="14" t="str">
        <f t="shared" si="100"/>
        <v/>
      </c>
      <c r="K420" s="1"/>
      <c r="L420" s="1"/>
      <c r="M420" s="1"/>
      <c r="N420" s="1"/>
      <c r="O420" s="1"/>
      <c r="P420" s="3" t="str">
        <f t="shared" si="94"/>
        <v/>
      </c>
      <c r="Q420" s="14" t="str">
        <f t="shared" si="95"/>
        <v/>
      </c>
      <c r="R420" s="1"/>
      <c r="S420" s="1"/>
      <c r="T420" s="2">
        <f t="shared" si="87"/>
        <v>0</v>
      </c>
      <c r="U420" s="20">
        <f t="shared" si="88"/>
        <v>0</v>
      </c>
      <c r="V420" s="2">
        <f t="shared" si="89"/>
        <v>0</v>
      </c>
      <c r="W420" s="2">
        <f t="shared" si="90"/>
        <v>0</v>
      </c>
      <c r="X420" s="9">
        <f t="shared" si="91"/>
        <v>0</v>
      </c>
    </row>
    <row r="421" spans="2:24">
      <c r="B421" s="2" t="s">
        <v>1</v>
      </c>
      <c r="C421" s="2">
        <v>3</v>
      </c>
      <c r="D421" s="2">
        <v>24</v>
      </c>
      <c r="E421" s="37">
        <v>43548</v>
      </c>
      <c r="G421" s="34"/>
      <c r="I421" s="3" t="str">
        <f t="shared" si="92"/>
        <v/>
      </c>
      <c r="J421" s="14" t="str">
        <f t="shared" si="100"/>
        <v/>
      </c>
      <c r="K421" s="1"/>
      <c r="L421" s="1"/>
      <c r="M421" s="1"/>
      <c r="N421" s="1"/>
      <c r="O421" s="1"/>
      <c r="P421" s="3" t="str">
        <f t="shared" si="94"/>
        <v/>
      </c>
      <c r="Q421" s="14" t="str">
        <f t="shared" si="95"/>
        <v/>
      </c>
      <c r="R421" s="1"/>
      <c r="S421" s="1"/>
      <c r="T421" s="2">
        <f t="shared" si="87"/>
        <v>0</v>
      </c>
      <c r="U421" s="20">
        <f t="shared" si="88"/>
        <v>0</v>
      </c>
      <c r="V421" s="2">
        <f t="shared" si="89"/>
        <v>0</v>
      </c>
      <c r="W421" s="2">
        <f t="shared" si="90"/>
        <v>0</v>
      </c>
      <c r="X421" s="9">
        <f t="shared" si="91"/>
        <v>0</v>
      </c>
    </row>
    <row r="422" spans="2:24">
      <c r="B422" s="2" t="s">
        <v>0</v>
      </c>
      <c r="C422" s="2">
        <v>3</v>
      </c>
      <c r="D422" s="2">
        <v>25</v>
      </c>
      <c r="E422" s="37">
        <v>43549</v>
      </c>
      <c r="G422" s="34"/>
      <c r="I422" s="3" t="str">
        <f t="shared" si="92"/>
        <v/>
      </c>
      <c r="J422" s="14" t="str">
        <f t="shared" si="100"/>
        <v/>
      </c>
      <c r="K422" s="1"/>
      <c r="L422" s="1"/>
      <c r="M422" s="1"/>
      <c r="N422" s="1"/>
      <c r="O422" s="1"/>
      <c r="P422" s="3" t="str">
        <f t="shared" si="94"/>
        <v/>
      </c>
      <c r="Q422" s="14" t="str">
        <f t="shared" si="95"/>
        <v/>
      </c>
      <c r="R422" s="1"/>
      <c r="S422" s="1"/>
      <c r="T422" s="2">
        <f t="shared" si="87"/>
        <v>0</v>
      </c>
      <c r="U422" s="20">
        <f t="shared" si="88"/>
        <v>0</v>
      </c>
      <c r="V422" s="2">
        <f t="shared" si="89"/>
        <v>0</v>
      </c>
      <c r="W422" s="2">
        <f t="shared" si="90"/>
        <v>0</v>
      </c>
      <c r="X422" s="9">
        <f t="shared" si="91"/>
        <v>0</v>
      </c>
    </row>
    <row r="423" spans="2:24">
      <c r="B423" s="2" t="s">
        <v>6</v>
      </c>
      <c r="C423" s="2">
        <v>3</v>
      </c>
      <c r="D423" s="2">
        <v>26</v>
      </c>
      <c r="E423" s="37">
        <v>43550</v>
      </c>
      <c r="G423" s="34"/>
      <c r="I423" s="3" t="str">
        <f t="shared" si="92"/>
        <v/>
      </c>
      <c r="J423" s="14" t="str">
        <f t="shared" si="100"/>
        <v/>
      </c>
      <c r="K423" s="1"/>
      <c r="L423" s="1"/>
      <c r="M423" s="1"/>
      <c r="N423" s="1"/>
      <c r="O423" s="1"/>
      <c r="P423" s="3" t="str">
        <f t="shared" si="94"/>
        <v/>
      </c>
      <c r="Q423" s="14" t="str">
        <f t="shared" si="95"/>
        <v/>
      </c>
      <c r="R423" s="1"/>
      <c r="S423" s="1"/>
      <c r="T423" s="2">
        <f t="shared" si="87"/>
        <v>0</v>
      </c>
      <c r="U423" s="20">
        <f t="shared" si="88"/>
        <v>0</v>
      </c>
      <c r="V423" s="2">
        <f t="shared" si="89"/>
        <v>0</v>
      </c>
      <c r="W423" s="2">
        <f t="shared" si="90"/>
        <v>0</v>
      </c>
      <c r="X423" s="9">
        <f t="shared" si="91"/>
        <v>0</v>
      </c>
    </row>
    <row r="424" spans="2:24">
      <c r="B424" s="2" t="s">
        <v>5</v>
      </c>
      <c r="C424" s="2">
        <v>3</v>
      </c>
      <c r="D424" s="2">
        <v>27</v>
      </c>
      <c r="E424" s="37">
        <v>43551</v>
      </c>
      <c r="G424" s="34"/>
      <c r="I424" s="3" t="str">
        <f t="shared" si="92"/>
        <v/>
      </c>
      <c r="J424" s="14" t="str">
        <f t="shared" si="100"/>
        <v/>
      </c>
      <c r="K424" s="1"/>
      <c r="L424" s="1"/>
      <c r="M424" s="1"/>
      <c r="N424" s="1"/>
      <c r="O424" s="1"/>
      <c r="P424" s="3" t="str">
        <f t="shared" si="94"/>
        <v/>
      </c>
      <c r="Q424" s="14" t="str">
        <f t="shared" si="95"/>
        <v/>
      </c>
      <c r="R424" s="1"/>
      <c r="S424" s="1"/>
      <c r="T424" s="2">
        <f t="shared" si="87"/>
        <v>0</v>
      </c>
      <c r="U424" s="20">
        <f t="shared" si="88"/>
        <v>0</v>
      </c>
      <c r="V424" s="2">
        <f t="shared" si="89"/>
        <v>0</v>
      </c>
      <c r="W424" s="2">
        <f t="shared" si="90"/>
        <v>0</v>
      </c>
      <c r="X424" s="9">
        <f t="shared" si="91"/>
        <v>0</v>
      </c>
    </row>
    <row r="425" spans="2:24">
      <c r="B425" s="2" t="s">
        <v>4</v>
      </c>
      <c r="C425" s="2">
        <v>3</v>
      </c>
      <c r="D425" s="2">
        <v>28</v>
      </c>
      <c r="E425" s="37">
        <v>43552</v>
      </c>
      <c r="G425" s="34"/>
      <c r="I425" s="3" t="str">
        <f t="shared" si="92"/>
        <v/>
      </c>
      <c r="J425" s="14" t="str">
        <f t="shared" si="100"/>
        <v/>
      </c>
      <c r="K425" s="1"/>
      <c r="L425" s="1"/>
      <c r="M425" s="1"/>
      <c r="N425" s="1"/>
      <c r="O425" s="1"/>
      <c r="P425" s="3" t="str">
        <f t="shared" si="94"/>
        <v/>
      </c>
      <c r="Q425" s="14" t="str">
        <f t="shared" si="95"/>
        <v/>
      </c>
      <c r="R425" s="1"/>
      <c r="S425" s="1"/>
      <c r="T425" s="2">
        <f t="shared" si="87"/>
        <v>0</v>
      </c>
      <c r="U425" s="20">
        <f t="shared" si="88"/>
        <v>0</v>
      </c>
      <c r="V425" s="2">
        <f t="shared" si="89"/>
        <v>0</v>
      </c>
      <c r="W425" s="2">
        <f t="shared" si="90"/>
        <v>0</v>
      </c>
      <c r="X425" s="9">
        <f t="shared" si="91"/>
        <v>0</v>
      </c>
    </row>
    <row r="426" spans="2:24">
      <c r="B426" s="2" t="s">
        <v>3</v>
      </c>
      <c r="C426" s="2">
        <v>3</v>
      </c>
      <c r="D426" s="2">
        <v>29</v>
      </c>
      <c r="E426" s="37">
        <v>43553</v>
      </c>
      <c r="G426" s="34"/>
      <c r="I426" s="3" t="str">
        <f t="shared" si="92"/>
        <v/>
      </c>
      <c r="J426" s="14" t="str">
        <f t="shared" si="100"/>
        <v/>
      </c>
      <c r="K426" s="1"/>
      <c r="L426" s="1"/>
      <c r="M426" s="1"/>
      <c r="N426" s="1"/>
      <c r="O426" s="1"/>
      <c r="P426" s="3" t="str">
        <f t="shared" si="94"/>
        <v/>
      </c>
      <c r="Q426" s="14" t="str">
        <f t="shared" si="95"/>
        <v/>
      </c>
      <c r="R426" s="1"/>
      <c r="S426" s="1"/>
      <c r="T426" s="2">
        <f t="shared" si="87"/>
        <v>0</v>
      </c>
      <c r="U426" s="20">
        <f t="shared" si="88"/>
        <v>0</v>
      </c>
      <c r="V426" s="2">
        <f t="shared" si="89"/>
        <v>0</v>
      </c>
      <c r="W426" s="2">
        <f t="shared" si="90"/>
        <v>0</v>
      </c>
      <c r="X426" s="9">
        <f t="shared" si="91"/>
        <v>0</v>
      </c>
    </row>
    <row r="427" spans="2:24">
      <c r="B427" s="2" t="s">
        <v>2</v>
      </c>
      <c r="C427" s="2">
        <v>3</v>
      </c>
      <c r="D427" s="2">
        <v>30</v>
      </c>
      <c r="E427" s="37">
        <v>43554</v>
      </c>
      <c r="G427" s="34"/>
      <c r="I427" s="3" t="str">
        <f t="shared" si="92"/>
        <v/>
      </c>
      <c r="J427" s="14" t="str">
        <f t="shared" si="100"/>
        <v/>
      </c>
      <c r="K427" s="1"/>
      <c r="L427" s="1"/>
      <c r="M427" s="1"/>
      <c r="N427" s="1"/>
      <c r="O427" s="1"/>
      <c r="P427" s="3" t="str">
        <f t="shared" si="94"/>
        <v/>
      </c>
      <c r="Q427" s="14" t="str">
        <f t="shared" si="95"/>
        <v/>
      </c>
      <c r="R427" s="1"/>
      <c r="S427" s="1"/>
      <c r="T427" s="2">
        <f t="shared" si="87"/>
        <v>0</v>
      </c>
      <c r="U427" s="20">
        <f t="shared" si="88"/>
        <v>0</v>
      </c>
      <c r="V427" s="2">
        <f t="shared" si="89"/>
        <v>0</v>
      </c>
      <c r="W427" s="2">
        <f t="shared" si="90"/>
        <v>0</v>
      </c>
      <c r="X427" s="9">
        <f t="shared" si="91"/>
        <v>0</v>
      </c>
    </row>
    <row r="428" spans="2:24">
      <c r="B428" s="2" t="s">
        <v>1</v>
      </c>
      <c r="C428" s="2">
        <v>3</v>
      </c>
      <c r="D428" s="2">
        <v>31</v>
      </c>
      <c r="E428" s="37">
        <v>43555</v>
      </c>
      <c r="G428" s="34"/>
      <c r="I428" s="3" t="str">
        <f t="shared" si="92"/>
        <v/>
      </c>
      <c r="J428" s="14" t="str">
        <f t="shared" si="100"/>
        <v/>
      </c>
      <c r="K428" s="1"/>
      <c r="L428" s="1"/>
      <c r="M428" s="1"/>
      <c r="N428" s="1"/>
      <c r="O428" s="1"/>
      <c r="P428" s="3" t="str">
        <f t="shared" si="94"/>
        <v/>
      </c>
      <c r="Q428" s="14" t="str">
        <f t="shared" si="95"/>
        <v/>
      </c>
      <c r="R428" s="1"/>
      <c r="S428" s="1"/>
      <c r="T428" s="2">
        <f t="shared" si="87"/>
        <v>0</v>
      </c>
      <c r="U428" s="20">
        <f t="shared" si="88"/>
        <v>0</v>
      </c>
      <c r="V428" s="2">
        <f t="shared" si="89"/>
        <v>0</v>
      </c>
      <c r="W428" s="2">
        <f t="shared" si="90"/>
        <v>0</v>
      </c>
      <c r="X428" s="9">
        <f t="shared" si="91"/>
        <v>0</v>
      </c>
    </row>
    <row r="429" spans="2:24">
      <c r="B429" s="2" t="s">
        <v>0</v>
      </c>
      <c r="C429" s="2">
        <v>4</v>
      </c>
      <c r="D429" s="2">
        <v>1</v>
      </c>
      <c r="E429" s="37">
        <v>43556</v>
      </c>
      <c r="G429" s="34"/>
      <c r="I429" s="3" t="str">
        <f t="shared" si="92"/>
        <v/>
      </c>
      <c r="J429" s="14" t="str">
        <f t="shared" si="100"/>
        <v/>
      </c>
      <c r="K429" s="1"/>
      <c r="L429" s="1"/>
      <c r="M429" s="1"/>
      <c r="N429" s="1"/>
      <c r="O429" s="1"/>
      <c r="P429" s="3" t="str">
        <f t="shared" si="94"/>
        <v/>
      </c>
      <c r="Q429" s="14" t="str">
        <f t="shared" si="95"/>
        <v/>
      </c>
      <c r="R429" s="1"/>
      <c r="S429" s="1"/>
      <c r="T429" s="2">
        <f t="shared" si="87"/>
        <v>0</v>
      </c>
      <c r="U429" s="20">
        <f t="shared" si="88"/>
        <v>0</v>
      </c>
      <c r="V429" s="2">
        <f t="shared" si="89"/>
        <v>0</v>
      </c>
      <c r="W429" s="2">
        <f t="shared" si="90"/>
        <v>0</v>
      </c>
      <c r="X429" s="9">
        <f t="shared" si="91"/>
        <v>0</v>
      </c>
    </row>
    <row r="430" spans="2:24">
      <c r="B430" s="2" t="s">
        <v>6</v>
      </c>
      <c r="C430" s="2">
        <v>4</v>
      </c>
      <c r="D430" s="2">
        <v>2</v>
      </c>
      <c r="E430" s="37">
        <v>43557</v>
      </c>
      <c r="G430" s="34"/>
      <c r="I430" s="3" t="str">
        <f t="shared" si="92"/>
        <v/>
      </c>
      <c r="J430" s="14" t="str">
        <f t="shared" si="100"/>
        <v/>
      </c>
      <c r="K430" s="1"/>
      <c r="L430" s="1"/>
      <c r="M430" s="1"/>
      <c r="N430" s="1"/>
      <c r="O430" s="1"/>
      <c r="P430" s="3" t="str">
        <f t="shared" si="94"/>
        <v/>
      </c>
      <c r="Q430" s="14" t="str">
        <f t="shared" si="95"/>
        <v/>
      </c>
      <c r="R430" s="1"/>
      <c r="S430" s="1"/>
      <c r="T430" s="2">
        <f t="shared" si="87"/>
        <v>0</v>
      </c>
      <c r="U430" s="20">
        <f t="shared" si="88"/>
        <v>0</v>
      </c>
      <c r="V430" s="2">
        <f t="shared" si="89"/>
        <v>0</v>
      </c>
      <c r="W430" s="2">
        <f t="shared" si="90"/>
        <v>0</v>
      </c>
      <c r="X430" s="9">
        <f t="shared" si="91"/>
        <v>0</v>
      </c>
    </row>
    <row r="431" spans="2:24">
      <c r="B431" s="2" t="s">
        <v>5</v>
      </c>
      <c r="C431" s="2">
        <v>4</v>
      </c>
      <c r="D431" s="2">
        <v>3</v>
      </c>
      <c r="E431" s="37">
        <v>43558</v>
      </c>
      <c r="G431" s="34"/>
      <c r="I431" s="3" t="str">
        <f t="shared" si="92"/>
        <v/>
      </c>
      <c r="J431" s="14" t="str">
        <f t="shared" si="100"/>
        <v/>
      </c>
      <c r="K431" s="1"/>
      <c r="L431" s="1"/>
      <c r="M431" s="1"/>
      <c r="N431" s="1"/>
      <c r="O431" s="1"/>
      <c r="P431" s="3" t="str">
        <f t="shared" si="94"/>
        <v/>
      </c>
      <c r="Q431" s="14" t="str">
        <f t="shared" si="95"/>
        <v/>
      </c>
      <c r="R431" s="1"/>
      <c r="S431" s="1"/>
      <c r="T431" s="2">
        <f t="shared" si="87"/>
        <v>0</v>
      </c>
      <c r="U431" s="20">
        <f t="shared" si="88"/>
        <v>0</v>
      </c>
      <c r="V431" s="2">
        <f t="shared" si="89"/>
        <v>0</v>
      </c>
      <c r="W431" s="2">
        <f t="shared" si="90"/>
        <v>0</v>
      </c>
      <c r="X431" s="9">
        <f t="shared" si="91"/>
        <v>0</v>
      </c>
    </row>
    <row r="432" spans="2:24">
      <c r="B432" s="2" t="s">
        <v>4</v>
      </c>
      <c r="C432" s="2">
        <v>4</v>
      </c>
      <c r="D432" s="2">
        <v>4</v>
      </c>
      <c r="E432" s="37">
        <v>43559</v>
      </c>
      <c r="G432" s="34"/>
      <c r="I432" s="3" t="str">
        <f t="shared" si="92"/>
        <v/>
      </c>
      <c r="J432" s="14" t="str">
        <f t="shared" si="100"/>
        <v/>
      </c>
      <c r="K432" s="1"/>
      <c r="L432" s="1"/>
      <c r="M432" s="1"/>
      <c r="N432" s="1"/>
      <c r="O432" s="1"/>
      <c r="P432" s="3" t="str">
        <f t="shared" si="94"/>
        <v/>
      </c>
      <c r="Q432" s="14" t="str">
        <f t="shared" si="95"/>
        <v/>
      </c>
      <c r="R432" s="1"/>
      <c r="S432" s="1"/>
      <c r="T432" s="2">
        <f t="shared" si="87"/>
        <v>0</v>
      </c>
      <c r="U432" s="20">
        <f t="shared" si="88"/>
        <v>0</v>
      </c>
      <c r="V432" s="2">
        <f t="shared" si="89"/>
        <v>0</v>
      </c>
      <c r="W432" s="2">
        <f t="shared" si="90"/>
        <v>0</v>
      </c>
      <c r="X432" s="9">
        <f t="shared" si="91"/>
        <v>0</v>
      </c>
    </row>
    <row r="433" spans="2:24">
      <c r="B433" s="2" t="s">
        <v>3</v>
      </c>
      <c r="C433" s="2">
        <v>4</v>
      </c>
      <c r="D433" s="2">
        <v>5</v>
      </c>
      <c r="E433" s="37">
        <v>43560</v>
      </c>
      <c r="G433" s="34"/>
      <c r="I433" s="3" t="str">
        <f t="shared" si="92"/>
        <v/>
      </c>
      <c r="J433" s="14" t="str">
        <f t="shared" si="100"/>
        <v/>
      </c>
      <c r="K433" s="1"/>
      <c r="L433" s="1"/>
      <c r="M433" s="1"/>
      <c r="N433" s="1"/>
      <c r="O433" s="1"/>
      <c r="P433" s="3" t="str">
        <f t="shared" si="94"/>
        <v/>
      </c>
      <c r="Q433" s="14" t="str">
        <f t="shared" si="95"/>
        <v/>
      </c>
      <c r="R433" s="1"/>
      <c r="S433" s="1"/>
      <c r="T433" s="2">
        <f t="shared" si="87"/>
        <v>0</v>
      </c>
      <c r="U433" s="20">
        <f t="shared" si="88"/>
        <v>0</v>
      </c>
      <c r="V433" s="2">
        <f t="shared" si="89"/>
        <v>0</v>
      </c>
      <c r="W433" s="2">
        <f t="shared" si="90"/>
        <v>0</v>
      </c>
      <c r="X433" s="9">
        <f t="shared" si="91"/>
        <v>0</v>
      </c>
    </row>
    <row r="434" spans="2:24">
      <c r="B434" s="2" t="s">
        <v>2</v>
      </c>
      <c r="C434" s="2">
        <v>4</v>
      </c>
      <c r="D434" s="2">
        <v>6</v>
      </c>
      <c r="E434" s="37">
        <v>43561</v>
      </c>
      <c r="G434" s="34"/>
      <c r="I434" s="3" t="str">
        <f t="shared" si="92"/>
        <v/>
      </c>
      <c r="J434" s="14" t="str">
        <f t="shared" si="100"/>
        <v/>
      </c>
      <c r="K434" s="1"/>
      <c r="L434" s="1"/>
      <c r="M434" s="1"/>
      <c r="N434" s="1"/>
      <c r="O434" s="1"/>
      <c r="P434" s="3" t="str">
        <f t="shared" si="94"/>
        <v/>
      </c>
      <c r="Q434" s="14" t="str">
        <f t="shared" si="95"/>
        <v/>
      </c>
      <c r="R434" s="1"/>
      <c r="S434" s="1"/>
      <c r="T434" s="2">
        <f t="shared" si="87"/>
        <v>0</v>
      </c>
      <c r="U434" s="20">
        <f t="shared" si="88"/>
        <v>0</v>
      </c>
      <c r="V434" s="2">
        <f t="shared" si="89"/>
        <v>0</v>
      </c>
      <c r="W434" s="2">
        <f t="shared" si="90"/>
        <v>0</v>
      </c>
      <c r="X434" s="9">
        <f t="shared" si="91"/>
        <v>0</v>
      </c>
    </row>
    <row r="435" spans="2:24">
      <c r="B435" s="2" t="s">
        <v>1</v>
      </c>
      <c r="C435" s="2">
        <v>4</v>
      </c>
      <c r="D435" s="2">
        <v>7</v>
      </c>
      <c r="E435" s="37">
        <v>43562</v>
      </c>
      <c r="G435" s="34"/>
      <c r="I435" s="3" t="str">
        <f t="shared" si="92"/>
        <v/>
      </c>
      <c r="J435" s="14" t="str">
        <f t="shared" si="100"/>
        <v/>
      </c>
      <c r="K435" s="1"/>
      <c r="L435" s="1"/>
      <c r="M435" s="1"/>
      <c r="N435" s="1"/>
      <c r="O435" s="1"/>
      <c r="P435" s="3" t="str">
        <f t="shared" si="94"/>
        <v/>
      </c>
      <c r="Q435" s="14" t="str">
        <f t="shared" si="95"/>
        <v/>
      </c>
      <c r="R435" s="1"/>
      <c r="S435" s="1"/>
      <c r="T435" s="2">
        <f t="shared" si="87"/>
        <v>0</v>
      </c>
      <c r="U435" s="20">
        <f t="shared" si="88"/>
        <v>0</v>
      </c>
      <c r="V435" s="2">
        <f t="shared" si="89"/>
        <v>0</v>
      </c>
      <c r="W435" s="2">
        <f t="shared" si="90"/>
        <v>0</v>
      </c>
      <c r="X435" s="9">
        <f t="shared" si="91"/>
        <v>0</v>
      </c>
    </row>
    <row r="436" spans="2:24">
      <c r="B436" s="2" t="s">
        <v>0</v>
      </c>
      <c r="C436" s="2">
        <v>4</v>
      </c>
      <c r="D436" s="2">
        <v>8</v>
      </c>
      <c r="E436" s="37">
        <v>43563</v>
      </c>
      <c r="G436" s="34"/>
      <c r="I436" s="3" t="str">
        <f t="shared" si="92"/>
        <v/>
      </c>
      <c r="J436" s="14" t="str">
        <f t="shared" si="100"/>
        <v/>
      </c>
      <c r="K436" s="1"/>
      <c r="L436" s="1"/>
      <c r="M436" s="1"/>
      <c r="N436" s="1"/>
      <c r="O436" s="1"/>
      <c r="P436" s="3" t="str">
        <f t="shared" si="94"/>
        <v/>
      </c>
      <c r="Q436" s="14" t="str">
        <f t="shared" si="95"/>
        <v/>
      </c>
      <c r="R436" s="1"/>
      <c r="S436" s="1"/>
      <c r="T436" s="2">
        <f t="shared" si="87"/>
        <v>0</v>
      </c>
      <c r="U436" s="20">
        <f t="shared" si="88"/>
        <v>0</v>
      </c>
      <c r="V436" s="2">
        <f t="shared" si="89"/>
        <v>0</v>
      </c>
      <c r="W436" s="2">
        <f t="shared" si="90"/>
        <v>0</v>
      </c>
      <c r="X436" s="9">
        <f t="shared" si="91"/>
        <v>0</v>
      </c>
    </row>
    <row r="437" spans="2:24">
      <c r="B437" s="2" t="s">
        <v>6</v>
      </c>
      <c r="C437" s="2">
        <v>4</v>
      </c>
      <c r="D437" s="2">
        <v>9</v>
      </c>
      <c r="E437" s="37">
        <v>43564</v>
      </c>
      <c r="G437" s="34"/>
      <c r="I437" s="3" t="str">
        <f t="shared" si="92"/>
        <v/>
      </c>
      <c r="J437" s="14" t="str">
        <f t="shared" si="100"/>
        <v/>
      </c>
      <c r="K437" s="1"/>
      <c r="L437" s="1"/>
      <c r="M437" s="1"/>
      <c r="N437" s="1"/>
      <c r="O437" s="1"/>
      <c r="P437" s="3" t="str">
        <f t="shared" si="94"/>
        <v/>
      </c>
      <c r="Q437" s="14" t="str">
        <f t="shared" si="95"/>
        <v/>
      </c>
      <c r="R437" s="1"/>
      <c r="S437" s="1"/>
      <c r="T437" s="2">
        <f t="shared" si="87"/>
        <v>0</v>
      </c>
      <c r="U437" s="20">
        <f t="shared" si="88"/>
        <v>0</v>
      </c>
      <c r="V437" s="2">
        <f t="shared" si="89"/>
        <v>0</v>
      </c>
      <c r="W437" s="2">
        <f t="shared" si="90"/>
        <v>0</v>
      </c>
      <c r="X437" s="9">
        <f t="shared" si="91"/>
        <v>0</v>
      </c>
    </row>
    <row r="438" spans="2:24">
      <c r="B438" s="2" t="s">
        <v>5</v>
      </c>
      <c r="C438" s="2">
        <v>4</v>
      </c>
      <c r="D438" s="2">
        <v>10</v>
      </c>
      <c r="E438" s="37">
        <v>43565</v>
      </c>
      <c r="G438" s="34"/>
      <c r="I438" s="3" t="str">
        <f t="shared" si="92"/>
        <v/>
      </c>
      <c r="J438" s="14" t="str">
        <f t="shared" si="100"/>
        <v/>
      </c>
      <c r="K438" s="1"/>
      <c r="L438" s="1"/>
      <c r="M438" s="1"/>
      <c r="N438" s="1"/>
      <c r="O438" s="1"/>
      <c r="P438" s="3" t="str">
        <f t="shared" si="94"/>
        <v/>
      </c>
      <c r="Q438" s="14" t="str">
        <f t="shared" si="95"/>
        <v/>
      </c>
      <c r="R438" s="1"/>
      <c r="S438" s="1"/>
      <c r="T438" s="2">
        <f t="shared" si="87"/>
        <v>0</v>
      </c>
      <c r="U438" s="20">
        <f t="shared" si="88"/>
        <v>0</v>
      </c>
      <c r="V438" s="2">
        <f t="shared" si="89"/>
        <v>0</v>
      </c>
      <c r="W438" s="2">
        <f t="shared" si="90"/>
        <v>0</v>
      </c>
      <c r="X438" s="9">
        <f t="shared" si="91"/>
        <v>0</v>
      </c>
    </row>
    <row r="439" spans="2:24">
      <c r="B439" s="2" t="s">
        <v>4</v>
      </c>
      <c r="C439" s="2">
        <v>4</v>
      </c>
      <c r="D439" s="2">
        <v>11</v>
      </c>
      <c r="E439" s="37">
        <v>43566</v>
      </c>
      <c r="G439" s="34"/>
      <c r="I439" s="3" t="str">
        <f t="shared" si="92"/>
        <v/>
      </c>
      <c r="J439" s="14" t="str">
        <f t="shared" si="100"/>
        <v/>
      </c>
      <c r="K439" s="1"/>
      <c r="L439" s="1"/>
      <c r="M439" s="1"/>
      <c r="N439" s="1"/>
      <c r="O439" s="1"/>
      <c r="P439" s="3" t="str">
        <f t="shared" si="94"/>
        <v/>
      </c>
      <c r="Q439" s="14" t="str">
        <f t="shared" si="95"/>
        <v/>
      </c>
      <c r="R439" s="1"/>
      <c r="S439" s="1"/>
      <c r="T439" s="2">
        <f t="shared" si="87"/>
        <v>0</v>
      </c>
      <c r="U439" s="20">
        <f t="shared" si="88"/>
        <v>0</v>
      </c>
      <c r="V439" s="2">
        <f t="shared" si="89"/>
        <v>0</v>
      </c>
      <c r="W439" s="2">
        <f t="shared" si="90"/>
        <v>0</v>
      </c>
      <c r="X439" s="9">
        <f t="shared" si="91"/>
        <v>0</v>
      </c>
    </row>
    <row r="440" spans="2:24">
      <c r="B440" s="2" t="s">
        <v>3</v>
      </c>
      <c r="C440" s="2">
        <v>4</v>
      </c>
      <c r="D440" s="2">
        <v>12</v>
      </c>
      <c r="E440" s="37">
        <v>43567</v>
      </c>
      <c r="G440" s="34"/>
      <c r="I440" s="3" t="str">
        <f t="shared" si="92"/>
        <v/>
      </c>
      <c r="J440" s="14" t="str">
        <f t="shared" si="100"/>
        <v/>
      </c>
      <c r="K440" s="1"/>
      <c r="L440" s="1"/>
      <c r="M440" s="1"/>
      <c r="N440" s="1"/>
      <c r="O440" s="1"/>
      <c r="P440" s="3" t="str">
        <f t="shared" si="94"/>
        <v/>
      </c>
      <c r="Q440" s="14" t="str">
        <f t="shared" si="95"/>
        <v/>
      </c>
      <c r="R440" s="1"/>
      <c r="S440" s="1"/>
      <c r="T440" s="2">
        <f t="shared" si="87"/>
        <v>0</v>
      </c>
      <c r="U440" s="20">
        <f t="shared" si="88"/>
        <v>0</v>
      </c>
      <c r="V440" s="2">
        <f t="shared" si="89"/>
        <v>0</v>
      </c>
      <c r="W440" s="2">
        <f t="shared" si="90"/>
        <v>0</v>
      </c>
      <c r="X440" s="9">
        <f t="shared" si="91"/>
        <v>0</v>
      </c>
    </row>
    <row r="441" spans="2:24">
      <c r="B441" s="2" t="s">
        <v>2</v>
      </c>
      <c r="C441" s="2">
        <v>4</v>
      </c>
      <c r="D441" s="2">
        <v>13</v>
      </c>
      <c r="E441" s="37">
        <v>43568</v>
      </c>
      <c r="G441" s="34"/>
      <c r="I441" s="3" t="str">
        <f t="shared" si="92"/>
        <v/>
      </c>
      <c r="J441" s="14" t="str">
        <f t="shared" si="100"/>
        <v/>
      </c>
      <c r="K441" s="1"/>
      <c r="L441" s="1"/>
      <c r="M441" s="1"/>
      <c r="N441" s="1"/>
      <c r="O441" s="1"/>
      <c r="P441" s="3" t="str">
        <f t="shared" si="94"/>
        <v/>
      </c>
      <c r="Q441" s="14" t="str">
        <f t="shared" si="95"/>
        <v/>
      </c>
      <c r="R441" s="1"/>
      <c r="S441" s="1"/>
      <c r="T441" s="2">
        <f t="shared" si="87"/>
        <v>0</v>
      </c>
      <c r="U441" s="20">
        <f t="shared" si="88"/>
        <v>0</v>
      </c>
      <c r="V441" s="2">
        <f t="shared" si="89"/>
        <v>0</v>
      </c>
      <c r="W441" s="2">
        <f t="shared" si="90"/>
        <v>0</v>
      </c>
      <c r="X441" s="9">
        <f t="shared" si="91"/>
        <v>0</v>
      </c>
    </row>
    <row r="442" spans="2:24">
      <c r="B442" s="2" t="s">
        <v>1</v>
      </c>
      <c r="C442" s="2">
        <v>4</v>
      </c>
      <c r="D442" s="2">
        <v>14</v>
      </c>
      <c r="E442" s="37">
        <v>43569</v>
      </c>
      <c r="G442" s="34"/>
      <c r="I442" s="3" t="str">
        <f t="shared" si="92"/>
        <v/>
      </c>
      <c r="J442" s="14" t="str">
        <f t="shared" si="100"/>
        <v/>
      </c>
      <c r="K442" s="1"/>
      <c r="L442" s="1"/>
      <c r="M442" s="1"/>
      <c r="N442" s="1"/>
      <c r="O442" s="1"/>
      <c r="P442" s="3" t="str">
        <f t="shared" si="94"/>
        <v/>
      </c>
      <c r="Q442" s="14" t="str">
        <f t="shared" si="95"/>
        <v/>
      </c>
      <c r="R442" s="1"/>
      <c r="S442" s="1"/>
      <c r="T442" s="2">
        <f t="shared" si="87"/>
        <v>0</v>
      </c>
      <c r="U442" s="20">
        <f t="shared" si="88"/>
        <v>0</v>
      </c>
      <c r="V442" s="2">
        <f t="shared" si="89"/>
        <v>0</v>
      </c>
      <c r="W442" s="2">
        <f t="shared" si="90"/>
        <v>0</v>
      </c>
      <c r="X442" s="9">
        <f t="shared" si="91"/>
        <v>0</v>
      </c>
    </row>
    <row r="443" spans="2:24">
      <c r="B443" s="2" t="s">
        <v>0</v>
      </c>
      <c r="C443" s="2">
        <v>4</v>
      </c>
      <c r="D443" s="2">
        <v>15</v>
      </c>
      <c r="E443" s="37">
        <v>43570</v>
      </c>
      <c r="G443" s="34"/>
      <c r="I443" s="3" t="str">
        <f t="shared" si="92"/>
        <v/>
      </c>
      <c r="J443" s="14" t="str">
        <f t="shared" si="100"/>
        <v/>
      </c>
      <c r="K443" s="1"/>
      <c r="L443" s="1"/>
      <c r="M443" s="1"/>
      <c r="N443" s="1"/>
      <c r="O443" s="1"/>
      <c r="P443" s="3" t="str">
        <f t="shared" si="94"/>
        <v/>
      </c>
      <c r="Q443" s="14" t="str">
        <f t="shared" si="95"/>
        <v/>
      </c>
      <c r="R443" s="1"/>
      <c r="S443" s="1"/>
      <c r="T443" s="2">
        <f t="shared" si="87"/>
        <v>0</v>
      </c>
      <c r="U443" s="20">
        <f t="shared" si="88"/>
        <v>0</v>
      </c>
      <c r="V443" s="2">
        <f t="shared" si="89"/>
        <v>0</v>
      </c>
      <c r="W443" s="2">
        <f t="shared" si="90"/>
        <v>0</v>
      </c>
      <c r="X443" s="9">
        <f t="shared" si="91"/>
        <v>0</v>
      </c>
    </row>
    <row r="444" spans="2:24">
      <c r="B444" s="2" t="s">
        <v>6</v>
      </c>
      <c r="C444" s="2">
        <v>4</v>
      </c>
      <c r="D444" s="2">
        <v>16</v>
      </c>
      <c r="E444" s="37">
        <v>43571</v>
      </c>
      <c r="G444" s="34"/>
      <c r="I444" s="3" t="str">
        <f t="shared" si="92"/>
        <v/>
      </c>
      <c r="J444" s="14" t="str">
        <f t="shared" si="100"/>
        <v/>
      </c>
      <c r="K444" s="1"/>
      <c r="L444" s="1"/>
      <c r="M444" s="1"/>
      <c r="N444" s="1"/>
      <c r="O444" s="1"/>
      <c r="P444" s="3" t="str">
        <f t="shared" si="94"/>
        <v/>
      </c>
      <c r="Q444" s="14" t="str">
        <f t="shared" si="95"/>
        <v/>
      </c>
      <c r="R444" s="1"/>
      <c r="S444" s="1"/>
      <c r="T444" s="2">
        <f t="shared" si="87"/>
        <v>0</v>
      </c>
      <c r="U444" s="20">
        <f t="shared" si="88"/>
        <v>0</v>
      </c>
      <c r="V444" s="2">
        <f t="shared" si="89"/>
        <v>0</v>
      </c>
      <c r="W444" s="2">
        <f t="shared" si="90"/>
        <v>0</v>
      </c>
      <c r="X444" s="9">
        <f t="shared" si="91"/>
        <v>0</v>
      </c>
    </row>
    <row r="445" spans="2:24">
      <c r="B445" s="2" t="s">
        <v>5</v>
      </c>
      <c r="C445" s="2">
        <v>4</v>
      </c>
      <c r="D445" s="2">
        <v>17</v>
      </c>
      <c r="E445" s="37">
        <v>43572</v>
      </c>
      <c r="G445" s="34"/>
      <c r="I445" s="3" t="str">
        <f t="shared" si="92"/>
        <v/>
      </c>
      <c r="J445" s="14" t="str">
        <f t="shared" si="100"/>
        <v/>
      </c>
      <c r="K445" s="1"/>
      <c r="L445" s="1"/>
      <c r="M445" s="1"/>
      <c r="N445" s="1"/>
      <c r="O445" s="1"/>
      <c r="P445" s="3" t="str">
        <f t="shared" si="94"/>
        <v/>
      </c>
      <c r="Q445" s="14" t="str">
        <f t="shared" si="95"/>
        <v/>
      </c>
      <c r="R445" s="1"/>
      <c r="S445" s="1"/>
      <c r="T445" s="2">
        <f t="shared" si="87"/>
        <v>0</v>
      </c>
      <c r="U445" s="20">
        <f t="shared" si="88"/>
        <v>0</v>
      </c>
      <c r="V445" s="2">
        <f t="shared" si="89"/>
        <v>0</v>
      </c>
      <c r="W445" s="2">
        <f t="shared" si="90"/>
        <v>0</v>
      </c>
      <c r="X445" s="9">
        <f t="shared" si="91"/>
        <v>0</v>
      </c>
    </row>
    <row r="446" spans="2:24">
      <c r="B446" s="2" t="s">
        <v>4</v>
      </c>
      <c r="C446" s="2">
        <v>4</v>
      </c>
      <c r="D446" s="2">
        <v>18</v>
      </c>
      <c r="E446" s="37">
        <v>43573</v>
      </c>
      <c r="G446" s="34"/>
      <c r="I446" s="3" t="str">
        <f t="shared" si="92"/>
        <v/>
      </c>
      <c r="J446" s="14" t="str">
        <f t="shared" si="100"/>
        <v/>
      </c>
      <c r="K446" s="1"/>
      <c r="L446" s="1"/>
      <c r="M446" s="1"/>
      <c r="N446" s="1"/>
      <c r="O446" s="1"/>
      <c r="P446" s="3" t="str">
        <f t="shared" si="94"/>
        <v/>
      </c>
      <c r="Q446" s="14" t="str">
        <f t="shared" si="95"/>
        <v/>
      </c>
      <c r="R446" s="1"/>
      <c r="S446" s="1"/>
      <c r="T446" s="2">
        <f t="shared" si="87"/>
        <v>0</v>
      </c>
      <c r="U446" s="20">
        <f t="shared" si="88"/>
        <v>0</v>
      </c>
      <c r="V446" s="2">
        <f t="shared" si="89"/>
        <v>0</v>
      </c>
      <c r="W446" s="2">
        <f t="shared" si="90"/>
        <v>0</v>
      </c>
      <c r="X446" s="9">
        <f t="shared" si="91"/>
        <v>0</v>
      </c>
    </row>
    <row r="447" spans="2:24">
      <c r="B447" s="2" t="s">
        <v>3</v>
      </c>
      <c r="C447" s="2">
        <v>4</v>
      </c>
      <c r="D447" s="2">
        <v>19</v>
      </c>
      <c r="E447" s="37">
        <v>43574</v>
      </c>
      <c r="G447" s="34"/>
      <c r="I447" s="3" t="str">
        <f t="shared" si="92"/>
        <v/>
      </c>
      <c r="J447" s="14" t="str">
        <f t="shared" si="100"/>
        <v/>
      </c>
      <c r="K447" s="1"/>
      <c r="L447" s="1"/>
      <c r="M447" s="1"/>
      <c r="N447" s="1"/>
      <c r="O447" s="1"/>
      <c r="P447" s="3" t="str">
        <f t="shared" si="94"/>
        <v/>
      </c>
      <c r="Q447" s="14" t="str">
        <f t="shared" si="95"/>
        <v/>
      </c>
      <c r="R447" s="1"/>
      <c r="S447" s="1"/>
      <c r="T447" s="2">
        <f t="shared" si="87"/>
        <v>0</v>
      </c>
      <c r="U447" s="20">
        <f t="shared" si="88"/>
        <v>0</v>
      </c>
      <c r="V447" s="2">
        <f t="shared" si="89"/>
        <v>0</v>
      </c>
      <c r="W447" s="2">
        <f t="shared" si="90"/>
        <v>0</v>
      </c>
      <c r="X447" s="9">
        <f t="shared" si="91"/>
        <v>0</v>
      </c>
    </row>
    <row r="448" spans="2:24">
      <c r="B448" s="2" t="s">
        <v>2</v>
      </c>
      <c r="C448" s="2">
        <v>4</v>
      </c>
      <c r="D448" s="2">
        <v>20</v>
      </c>
      <c r="E448" s="37">
        <v>43575</v>
      </c>
      <c r="G448" s="34"/>
      <c r="I448" s="3" t="str">
        <f t="shared" si="92"/>
        <v/>
      </c>
      <c r="J448" s="14" t="str">
        <f t="shared" si="100"/>
        <v/>
      </c>
      <c r="K448" s="1"/>
      <c r="L448" s="1"/>
      <c r="M448" s="1"/>
      <c r="N448" s="1"/>
      <c r="O448" s="1"/>
      <c r="P448" s="3" t="str">
        <f t="shared" si="94"/>
        <v/>
      </c>
      <c r="Q448" s="14" t="str">
        <f t="shared" si="95"/>
        <v/>
      </c>
      <c r="R448" s="1"/>
      <c r="S448" s="1"/>
      <c r="T448" s="2">
        <f t="shared" si="87"/>
        <v>0</v>
      </c>
      <c r="U448" s="20">
        <f t="shared" si="88"/>
        <v>0</v>
      </c>
      <c r="V448" s="2">
        <f t="shared" si="89"/>
        <v>0</v>
      </c>
      <c r="W448" s="2">
        <f t="shared" si="90"/>
        <v>0</v>
      </c>
      <c r="X448" s="9">
        <f t="shared" si="91"/>
        <v>0</v>
      </c>
    </row>
    <row r="449" spans="2:24">
      <c r="B449" s="2" t="s">
        <v>1</v>
      </c>
      <c r="C449" s="2">
        <v>4</v>
      </c>
      <c r="D449" s="2">
        <v>21</v>
      </c>
      <c r="E449" s="37">
        <v>43576</v>
      </c>
      <c r="G449" s="34"/>
      <c r="I449" s="3" t="str">
        <f t="shared" si="92"/>
        <v/>
      </c>
      <c r="J449" s="14" t="str">
        <f t="shared" si="100"/>
        <v/>
      </c>
      <c r="K449" s="1"/>
      <c r="L449" s="1"/>
      <c r="M449" s="1"/>
      <c r="N449" s="1"/>
      <c r="O449" s="1"/>
      <c r="P449" s="3" t="str">
        <f t="shared" si="94"/>
        <v/>
      </c>
      <c r="Q449" s="14" t="str">
        <f t="shared" si="95"/>
        <v/>
      </c>
      <c r="R449" s="1"/>
      <c r="S449" s="1"/>
      <c r="T449" s="2">
        <f t="shared" si="87"/>
        <v>0</v>
      </c>
      <c r="U449" s="20">
        <f t="shared" si="88"/>
        <v>0</v>
      </c>
      <c r="V449" s="2">
        <f t="shared" si="89"/>
        <v>0</v>
      </c>
      <c r="W449" s="2">
        <f t="shared" si="90"/>
        <v>0</v>
      </c>
      <c r="X449" s="9">
        <f t="shared" si="91"/>
        <v>0</v>
      </c>
    </row>
    <row r="450" spans="2:24">
      <c r="B450" s="2" t="s">
        <v>0</v>
      </c>
      <c r="C450" s="2">
        <v>4</v>
      </c>
      <c r="D450" s="2">
        <v>22</v>
      </c>
      <c r="E450" s="37">
        <v>43577</v>
      </c>
      <c r="G450" s="34"/>
      <c r="I450" s="3" t="str">
        <f t="shared" si="92"/>
        <v/>
      </c>
      <c r="J450" s="14" t="str">
        <f t="shared" si="100"/>
        <v/>
      </c>
      <c r="K450" s="1"/>
      <c r="L450" s="1"/>
      <c r="M450" s="1"/>
      <c r="N450" s="1"/>
      <c r="O450" s="1"/>
      <c r="P450" s="3" t="str">
        <f t="shared" si="94"/>
        <v/>
      </c>
      <c r="Q450" s="14" t="str">
        <f t="shared" si="95"/>
        <v/>
      </c>
      <c r="R450" s="1"/>
      <c r="S450" s="1"/>
      <c r="T450" s="2">
        <f t="shared" si="87"/>
        <v>0</v>
      </c>
      <c r="U450" s="20">
        <f t="shared" si="88"/>
        <v>0</v>
      </c>
      <c r="V450" s="2">
        <f t="shared" si="89"/>
        <v>0</v>
      </c>
      <c r="W450" s="2">
        <f t="shared" si="90"/>
        <v>0</v>
      </c>
      <c r="X450" s="9">
        <f t="shared" si="91"/>
        <v>0</v>
      </c>
    </row>
    <row r="451" spans="2:24">
      <c r="B451" s="2" t="s">
        <v>6</v>
      </c>
      <c r="C451" s="2">
        <v>4</v>
      </c>
      <c r="D451" s="2">
        <v>23</v>
      </c>
      <c r="E451" s="37">
        <v>43578</v>
      </c>
      <c r="G451" s="34"/>
      <c r="I451" s="3" t="str">
        <f t="shared" si="92"/>
        <v/>
      </c>
      <c r="J451" s="14" t="str">
        <f t="shared" si="100"/>
        <v/>
      </c>
      <c r="K451" s="1"/>
      <c r="L451" s="1"/>
      <c r="M451" s="1"/>
      <c r="N451" s="1"/>
      <c r="O451" s="1"/>
      <c r="P451" s="3" t="str">
        <f t="shared" si="94"/>
        <v/>
      </c>
      <c r="Q451" s="14" t="str">
        <f t="shared" si="95"/>
        <v/>
      </c>
      <c r="R451" s="1"/>
      <c r="S451" s="1"/>
      <c r="T451" s="2">
        <f t="shared" si="87"/>
        <v>0</v>
      </c>
      <c r="U451" s="20">
        <f t="shared" si="88"/>
        <v>0</v>
      </c>
      <c r="V451" s="2">
        <f t="shared" si="89"/>
        <v>0</v>
      </c>
      <c r="W451" s="2">
        <f t="shared" si="90"/>
        <v>0</v>
      </c>
      <c r="X451" s="9">
        <f t="shared" si="91"/>
        <v>0</v>
      </c>
    </row>
    <row r="452" spans="2:24">
      <c r="B452" s="2" t="s">
        <v>5</v>
      </c>
      <c r="C452" s="2">
        <v>4</v>
      </c>
      <c r="D452" s="2">
        <v>24</v>
      </c>
      <c r="E452" s="37">
        <v>43579</v>
      </c>
      <c r="G452" s="34"/>
      <c r="I452" s="3" t="str">
        <f t="shared" ref="I452:I515" si="101">IFERROR(TIME(,,ROUNDUP(($K452*60+$L452)/$G452,0)),"")</f>
        <v/>
      </c>
      <c r="J452" s="14" t="str">
        <f t="shared" si="100"/>
        <v/>
      </c>
      <c r="K452" s="1"/>
      <c r="L452" s="1"/>
      <c r="M452" s="1"/>
      <c r="N452" s="1"/>
      <c r="O452" s="1"/>
      <c r="P452" s="3" t="str">
        <f t="shared" ref="P452:P515" si="102">IFERROR(TIME(,,ROUNDUP(($R452*60+$S452)/$N452,0)),"")</f>
        <v/>
      </c>
      <c r="Q452" s="14" t="str">
        <f t="shared" ref="Q452:Q515" si="103">IF(ROUNDDOWN(IFERROR($N452*60*60/($R452*60+$S452), 0),3)=0,"",ROUNDDOWN(IFERROR($N452*60*60/($R452*60+$S452), 0),3))</f>
        <v/>
      </c>
      <c r="R452" s="1"/>
      <c r="S452" s="1"/>
      <c r="T452" s="2">
        <f t="shared" ref="T452:T515" si="104">$F452+$M452</f>
        <v>0</v>
      </c>
      <c r="U452" s="20">
        <f t="shared" ref="U452:U515" si="105">$G452+$N452</f>
        <v>0</v>
      </c>
      <c r="V452" s="2">
        <f t="shared" ref="V452:V515" si="106">$K452+$R452+INT(($L452+$S452)/60)</f>
        <v>0</v>
      </c>
      <c r="W452" s="2">
        <f t="shared" ref="W452:W515" si="107">MOD(($L452+$S452),60)</f>
        <v>0</v>
      </c>
      <c r="X452" s="9">
        <f t="shared" ref="X452:X515" si="108">TIME(,$V452,$W452)</f>
        <v>0</v>
      </c>
    </row>
    <row r="453" spans="2:24">
      <c r="B453" s="2" t="s">
        <v>4</v>
      </c>
      <c r="C453" s="2">
        <v>4</v>
      </c>
      <c r="D453" s="2">
        <v>25</v>
      </c>
      <c r="E453" s="37">
        <v>43580</v>
      </c>
      <c r="G453" s="34"/>
      <c r="I453" s="3" t="str">
        <f t="shared" si="101"/>
        <v/>
      </c>
      <c r="J453" s="14" t="str">
        <f t="shared" si="100"/>
        <v/>
      </c>
      <c r="K453" s="1"/>
      <c r="L453" s="1"/>
      <c r="M453" s="1"/>
      <c r="N453" s="1"/>
      <c r="O453" s="1"/>
      <c r="P453" s="3" t="str">
        <f t="shared" si="102"/>
        <v/>
      </c>
      <c r="Q453" s="14" t="str">
        <f t="shared" si="103"/>
        <v/>
      </c>
      <c r="R453" s="1"/>
      <c r="S453" s="1"/>
      <c r="T453" s="2">
        <f t="shared" si="104"/>
        <v>0</v>
      </c>
      <c r="U453" s="20">
        <f t="shared" si="105"/>
        <v>0</v>
      </c>
      <c r="V453" s="2">
        <f t="shared" si="106"/>
        <v>0</v>
      </c>
      <c r="W453" s="2">
        <f t="shared" si="107"/>
        <v>0</v>
      </c>
      <c r="X453" s="9">
        <f t="shared" si="108"/>
        <v>0</v>
      </c>
    </row>
    <row r="454" spans="2:24">
      <c r="B454" s="2" t="s">
        <v>3</v>
      </c>
      <c r="C454" s="2">
        <v>4</v>
      </c>
      <c r="D454" s="2">
        <v>26</v>
      </c>
      <c r="E454" s="37">
        <v>43581</v>
      </c>
      <c r="G454" s="34"/>
      <c r="I454" s="3" t="str">
        <f t="shared" si="101"/>
        <v/>
      </c>
      <c r="J454" s="14" t="str">
        <f t="shared" si="100"/>
        <v/>
      </c>
      <c r="K454" s="1"/>
      <c r="L454" s="1"/>
      <c r="M454" s="1"/>
      <c r="N454" s="1"/>
      <c r="O454" s="1"/>
      <c r="P454" s="3" t="str">
        <f t="shared" si="102"/>
        <v/>
      </c>
      <c r="Q454" s="14" t="str">
        <f t="shared" si="103"/>
        <v/>
      </c>
      <c r="R454" s="1"/>
      <c r="S454" s="1"/>
      <c r="T454" s="2">
        <f t="shared" si="104"/>
        <v>0</v>
      </c>
      <c r="U454" s="20">
        <f t="shared" si="105"/>
        <v>0</v>
      </c>
      <c r="V454" s="2">
        <f t="shared" si="106"/>
        <v>0</v>
      </c>
      <c r="W454" s="2">
        <f t="shared" si="107"/>
        <v>0</v>
      </c>
      <c r="X454" s="9">
        <f t="shared" si="108"/>
        <v>0</v>
      </c>
    </row>
    <row r="455" spans="2:24">
      <c r="B455" s="2" t="s">
        <v>2</v>
      </c>
      <c r="C455" s="2">
        <v>4</v>
      </c>
      <c r="D455" s="2">
        <v>27</v>
      </c>
      <c r="E455" s="37">
        <v>43582</v>
      </c>
      <c r="F455" s="55"/>
      <c r="G455" s="56"/>
      <c r="H455" s="55"/>
      <c r="I455" s="3" t="str">
        <f t="shared" si="101"/>
        <v/>
      </c>
      <c r="J455" s="14" t="str">
        <f t="shared" si="100"/>
        <v/>
      </c>
      <c r="K455" s="55"/>
      <c r="L455" s="55"/>
      <c r="M455" s="55"/>
      <c r="N455" s="55"/>
      <c r="O455" s="55"/>
      <c r="P455" s="3" t="str">
        <f t="shared" si="102"/>
        <v/>
      </c>
      <c r="Q455" s="14" t="str">
        <f t="shared" si="103"/>
        <v/>
      </c>
      <c r="R455" s="1"/>
      <c r="S455" s="1"/>
      <c r="T455" s="2">
        <f t="shared" si="104"/>
        <v>0</v>
      </c>
      <c r="U455" s="20">
        <f t="shared" si="105"/>
        <v>0</v>
      </c>
      <c r="V455" s="2">
        <f t="shared" si="106"/>
        <v>0</v>
      </c>
      <c r="W455" s="2">
        <f t="shared" si="107"/>
        <v>0</v>
      </c>
      <c r="X455" s="9">
        <f t="shared" si="108"/>
        <v>0</v>
      </c>
    </row>
    <row r="456" spans="2:24">
      <c r="B456" s="2" t="s">
        <v>1</v>
      </c>
      <c r="C456" s="2">
        <v>4</v>
      </c>
      <c r="D456" s="2">
        <v>28</v>
      </c>
      <c r="E456" s="37">
        <v>43583</v>
      </c>
      <c r="G456" s="34"/>
      <c r="I456" s="3" t="str">
        <f t="shared" si="101"/>
        <v/>
      </c>
      <c r="J456" s="14" t="str">
        <f t="shared" si="100"/>
        <v/>
      </c>
      <c r="K456" s="1"/>
      <c r="L456" s="1"/>
      <c r="M456" s="1"/>
      <c r="N456" s="1"/>
      <c r="O456" s="1"/>
      <c r="P456" s="3" t="str">
        <f t="shared" si="102"/>
        <v/>
      </c>
      <c r="Q456" s="14" t="str">
        <f t="shared" si="103"/>
        <v/>
      </c>
      <c r="R456" s="1"/>
      <c r="S456" s="1"/>
      <c r="T456" s="2">
        <f t="shared" si="104"/>
        <v>0</v>
      </c>
      <c r="U456" s="20">
        <f t="shared" si="105"/>
        <v>0</v>
      </c>
      <c r="V456" s="2">
        <f t="shared" si="106"/>
        <v>0</v>
      </c>
      <c r="W456" s="2">
        <f t="shared" si="107"/>
        <v>0</v>
      </c>
      <c r="X456" s="9">
        <f t="shared" si="108"/>
        <v>0</v>
      </c>
    </row>
    <row r="457" spans="2:24">
      <c r="B457" s="2" t="s">
        <v>0</v>
      </c>
      <c r="C457" s="2">
        <v>4</v>
      </c>
      <c r="D457" s="2">
        <v>29</v>
      </c>
      <c r="E457" s="37">
        <v>43584</v>
      </c>
      <c r="G457" s="34"/>
      <c r="I457" s="3" t="str">
        <f t="shared" si="101"/>
        <v/>
      </c>
      <c r="J457" s="14" t="str">
        <f t="shared" si="100"/>
        <v/>
      </c>
      <c r="K457" s="1"/>
      <c r="L457" s="1"/>
      <c r="M457" s="1"/>
      <c r="N457" s="1"/>
      <c r="O457" s="1"/>
      <c r="P457" s="3" t="str">
        <f t="shared" si="102"/>
        <v/>
      </c>
      <c r="Q457" s="14" t="str">
        <f t="shared" si="103"/>
        <v/>
      </c>
      <c r="R457" s="1"/>
      <c r="S457" s="1"/>
      <c r="T457" s="2">
        <f t="shared" si="104"/>
        <v>0</v>
      </c>
      <c r="U457" s="20">
        <f t="shared" si="105"/>
        <v>0</v>
      </c>
      <c r="V457" s="2">
        <f t="shared" si="106"/>
        <v>0</v>
      </c>
      <c r="W457" s="2">
        <f t="shared" si="107"/>
        <v>0</v>
      </c>
      <c r="X457" s="9">
        <f t="shared" si="108"/>
        <v>0</v>
      </c>
    </row>
    <row r="458" spans="2:24">
      <c r="B458" s="2" t="s">
        <v>6</v>
      </c>
      <c r="C458" s="2">
        <v>4</v>
      </c>
      <c r="D458" s="2">
        <v>30</v>
      </c>
      <c r="E458" s="37">
        <v>43585</v>
      </c>
      <c r="G458" s="34"/>
      <c r="I458" s="3" t="str">
        <f t="shared" si="101"/>
        <v/>
      </c>
      <c r="J458" s="14" t="str">
        <f t="shared" si="100"/>
        <v/>
      </c>
      <c r="K458" s="1"/>
      <c r="L458" s="1"/>
      <c r="M458" s="1"/>
      <c r="N458" s="1"/>
      <c r="O458" s="1"/>
      <c r="P458" s="3" t="str">
        <f t="shared" si="102"/>
        <v/>
      </c>
      <c r="Q458" s="14" t="str">
        <f t="shared" si="103"/>
        <v/>
      </c>
      <c r="R458" s="1"/>
      <c r="S458" s="1"/>
      <c r="T458" s="2">
        <f t="shared" si="104"/>
        <v>0</v>
      </c>
      <c r="U458" s="20">
        <f t="shared" si="105"/>
        <v>0</v>
      </c>
      <c r="V458" s="2">
        <f t="shared" si="106"/>
        <v>0</v>
      </c>
      <c r="W458" s="2">
        <f t="shared" si="107"/>
        <v>0</v>
      </c>
      <c r="X458" s="9">
        <f t="shared" si="108"/>
        <v>0</v>
      </c>
    </row>
    <row r="459" spans="2:24">
      <c r="B459" s="2" t="s">
        <v>5</v>
      </c>
      <c r="C459" s="2">
        <v>5</v>
      </c>
      <c r="D459" s="2">
        <v>1</v>
      </c>
      <c r="E459" s="37">
        <v>43586</v>
      </c>
      <c r="G459" s="34"/>
      <c r="I459" s="3" t="str">
        <f t="shared" si="101"/>
        <v/>
      </c>
      <c r="J459" s="14" t="str">
        <f t="shared" si="100"/>
        <v/>
      </c>
      <c r="K459" s="1"/>
      <c r="L459" s="1"/>
      <c r="M459" s="1"/>
      <c r="N459" s="1"/>
      <c r="O459" s="1"/>
      <c r="P459" s="3" t="str">
        <f t="shared" si="102"/>
        <v/>
      </c>
      <c r="Q459" s="14" t="str">
        <f t="shared" si="103"/>
        <v/>
      </c>
      <c r="R459" s="1"/>
      <c r="S459" s="1"/>
      <c r="T459" s="2">
        <f t="shared" si="104"/>
        <v>0</v>
      </c>
      <c r="U459" s="20">
        <f t="shared" si="105"/>
        <v>0</v>
      </c>
      <c r="V459" s="2">
        <f t="shared" si="106"/>
        <v>0</v>
      </c>
      <c r="W459" s="2">
        <f t="shared" si="107"/>
        <v>0</v>
      </c>
      <c r="X459" s="9">
        <f t="shared" si="108"/>
        <v>0</v>
      </c>
    </row>
    <row r="460" spans="2:24">
      <c r="B460" s="2" t="s">
        <v>4</v>
      </c>
      <c r="C460" s="2">
        <v>5</v>
      </c>
      <c r="D460" s="2">
        <v>2</v>
      </c>
      <c r="E460" s="37">
        <v>43587</v>
      </c>
      <c r="G460" s="34"/>
      <c r="I460" s="3" t="str">
        <f t="shared" si="101"/>
        <v/>
      </c>
      <c r="J460" s="14" t="str">
        <f t="shared" si="100"/>
        <v/>
      </c>
      <c r="K460" s="1"/>
      <c r="L460" s="1"/>
      <c r="M460" s="1"/>
      <c r="N460" s="1"/>
      <c r="O460" s="1"/>
      <c r="P460" s="3" t="str">
        <f t="shared" si="102"/>
        <v/>
      </c>
      <c r="Q460" s="14" t="str">
        <f t="shared" si="103"/>
        <v/>
      </c>
      <c r="R460" s="1"/>
      <c r="S460" s="1"/>
      <c r="T460" s="2">
        <f t="shared" si="104"/>
        <v>0</v>
      </c>
      <c r="U460" s="20">
        <f t="shared" si="105"/>
        <v>0</v>
      </c>
      <c r="V460" s="2">
        <f t="shared" si="106"/>
        <v>0</v>
      </c>
      <c r="W460" s="2">
        <f t="shared" si="107"/>
        <v>0</v>
      </c>
      <c r="X460" s="9">
        <f t="shared" si="108"/>
        <v>0</v>
      </c>
    </row>
    <row r="461" spans="2:24">
      <c r="B461" s="2" t="s">
        <v>3</v>
      </c>
      <c r="C461" s="2">
        <v>5</v>
      </c>
      <c r="D461" s="2">
        <v>3</v>
      </c>
      <c r="E461" s="37">
        <v>43588</v>
      </c>
      <c r="G461" s="34"/>
      <c r="I461" s="3" t="str">
        <f t="shared" si="101"/>
        <v/>
      </c>
      <c r="J461" s="14" t="str">
        <f t="shared" si="100"/>
        <v/>
      </c>
      <c r="K461" s="1"/>
      <c r="L461" s="1"/>
      <c r="M461" s="1"/>
      <c r="N461" s="1"/>
      <c r="O461" s="1"/>
      <c r="P461" s="3" t="str">
        <f t="shared" si="102"/>
        <v/>
      </c>
      <c r="Q461" s="14" t="str">
        <f t="shared" si="103"/>
        <v/>
      </c>
      <c r="R461" s="1"/>
      <c r="S461" s="1"/>
      <c r="T461" s="2">
        <f t="shared" si="104"/>
        <v>0</v>
      </c>
      <c r="U461" s="20">
        <f t="shared" si="105"/>
        <v>0</v>
      </c>
      <c r="V461" s="2">
        <f t="shared" si="106"/>
        <v>0</v>
      </c>
      <c r="W461" s="2">
        <f t="shared" si="107"/>
        <v>0</v>
      </c>
      <c r="X461" s="9">
        <f t="shared" si="108"/>
        <v>0</v>
      </c>
    </row>
    <row r="462" spans="2:24">
      <c r="B462" s="2" t="s">
        <v>2</v>
      </c>
      <c r="C462" s="2">
        <v>5</v>
      </c>
      <c r="D462" s="2">
        <v>4</v>
      </c>
      <c r="E462" s="37">
        <v>43589</v>
      </c>
      <c r="G462" s="34"/>
      <c r="I462" s="3" t="str">
        <f t="shared" si="101"/>
        <v/>
      </c>
      <c r="J462" s="14" t="str">
        <f t="shared" si="100"/>
        <v/>
      </c>
      <c r="K462" s="1"/>
      <c r="L462" s="1"/>
      <c r="M462" s="1"/>
      <c r="N462" s="1"/>
      <c r="O462" s="1"/>
      <c r="P462" s="3" t="str">
        <f t="shared" si="102"/>
        <v/>
      </c>
      <c r="Q462" s="14" t="str">
        <f t="shared" si="103"/>
        <v/>
      </c>
      <c r="R462" s="1"/>
      <c r="S462" s="1"/>
      <c r="T462" s="2">
        <f t="shared" si="104"/>
        <v>0</v>
      </c>
      <c r="U462" s="20">
        <f t="shared" si="105"/>
        <v>0</v>
      </c>
      <c r="V462" s="2">
        <f t="shared" si="106"/>
        <v>0</v>
      </c>
      <c r="W462" s="2">
        <f t="shared" si="107"/>
        <v>0</v>
      </c>
      <c r="X462" s="9">
        <f t="shared" si="108"/>
        <v>0</v>
      </c>
    </row>
    <row r="463" spans="2:24">
      <c r="B463" s="2" t="s">
        <v>1</v>
      </c>
      <c r="C463" s="2">
        <v>5</v>
      </c>
      <c r="D463" s="2">
        <v>5</v>
      </c>
      <c r="E463" s="37">
        <v>43590</v>
      </c>
      <c r="G463" s="34"/>
      <c r="I463" s="3" t="str">
        <f t="shared" si="101"/>
        <v/>
      </c>
      <c r="J463" s="14" t="str">
        <f t="shared" si="100"/>
        <v/>
      </c>
      <c r="K463" s="1"/>
      <c r="L463" s="1"/>
      <c r="M463" s="1"/>
      <c r="N463" s="1"/>
      <c r="O463" s="1"/>
      <c r="P463" s="3" t="str">
        <f t="shared" si="102"/>
        <v/>
      </c>
      <c r="Q463" s="14" t="str">
        <f t="shared" si="103"/>
        <v/>
      </c>
      <c r="R463" s="1"/>
      <c r="S463" s="1"/>
      <c r="T463" s="2">
        <f t="shared" si="104"/>
        <v>0</v>
      </c>
      <c r="U463" s="20">
        <f t="shared" si="105"/>
        <v>0</v>
      </c>
      <c r="V463" s="2">
        <f t="shared" si="106"/>
        <v>0</v>
      </c>
      <c r="W463" s="2">
        <f t="shared" si="107"/>
        <v>0</v>
      </c>
      <c r="X463" s="9">
        <f t="shared" si="108"/>
        <v>0</v>
      </c>
    </row>
    <row r="464" spans="2:24">
      <c r="B464" s="2" t="s">
        <v>0</v>
      </c>
      <c r="C464" s="2">
        <v>5</v>
      </c>
      <c r="D464" s="2">
        <v>6</v>
      </c>
      <c r="E464" s="37">
        <v>43591</v>
      </c>
      <c r="G464" s="34"/>
      <c r="I464" s="3" t="str">
        <f t="shared" si="101"/>
        <v/>
      </c>
      <c r="J464" s="14" t="str">
        <f t="shared" si="100"/>
        <v/>
      </c>
      <c r="K464" s="1"/>
      <c r="L464" s="1"/>
      <c r="M464" s="1"/>
      <c r="N464" s="1"/>
      <c r="O464" s="1"/>
      <c r="P464" s="3" t="str">
        <f t="shared" si="102"/>
        <v/>
      </c>
      <c r="Q464" s="14" t="str">
        <f t="shared" si="103"/>
        <v/>
      </c>
      <c r="R464" s="1"/>
      <c r="S464" s="1"/>
      <c r="T464" s="2">
        <f t="shared" si="104"/>
        <v>0</v>
      </c>
      <c r="U464" s="20">
        <f t="shared" si="105"/>
        <v>0</v>
      </c>
      <c r="V464" s="2">
        <f t="shared" si="106"/>
        <v>0</v>
      </c>
      <c r="W464" s="2">
        <f t="shared" si="107"/>
        <v>0</v>
      </c>
      <c r="X464" s="9">
        <f t="shared" si="108"/>
        <v>0</v>
      </c>
    </row>
    <row r="465" spans="2:24">
      <c r="B465" s="2" t="s">
        <v>6</v>
      </c>
      <c r="C465" s="2">
        <v>5</v>
      </c>
      <c r="D465" s="2">
        <v>7</v>
      </c>
      <c r="E465" s="37">
        <v>43592</v>
      </c>
      <c r="G465" s="34"/>
      <c r="I465" s="3" t="str">
        <f t="shared" si="101"/>
        <v/>
      </c>
      <c r="J465" s="14" t="str">
        <f t="shared" si="100"/>
        <v/>
      </c>
      <c r="K465" s="1"/>
      <c r="L465" s="1"/>
      <c r="M465" s="1"/>
      <c r="N465" s="1"/>
      <c r="O465" s="1"/>
      <c r="P465" s="3" t="str">
        <f t="shared" si="102"/>
        <v/>
      </c>
      <c r="Q465" s="14" t="str">
        <f t="shared" si="103"/>
        <v/>
      </c>
      <c r="R465" s="1"/>
      <c r="S465" s="1"/>
      <c r="T465" s="2">
        <f t="shared" si="104"/>
        <v>0</v>
      </c>
      <c r="U465" s="20">
        <f t="shared" si="105"/>
        <v>0</v>
      </c>
      <c r="V465" s="2">
        <f t="shared" si="106"/>
        <v>0</v>
      </c>
      <c r="W465" s="2">
        <f t="shared" si="107"/>
        <v>0</v>
      </c>
      <c r="X465" s="9">
        <f t="shared" si="108"/>
        <v>0</v>
      </c>
    </row>
    <row r="466" spans="2:24">
      <c r="B466" s="2" t="s">
        <v>5</v>
      </c>
      <c r="C466" s="2">
        <v>5</v>
      </c>
      <c r="D466" s="2">
        <v>8</v>
      </c>
      <c r="E466" s="37">
        <v>43593</v>
      </c>
      <c r="G466" s="34"/>
      <c r="I466" s="3" t="str">
        <f t="shared" si="101"/>
        <v/>
      </c>
      <c r="J466" s="14" t="str">
        <f t="shared" si="100"/>
        <v/>
      </c>
      <c r="K466" s="1"/>
      <c r="L466" s="1"/>
      <c r="M466" s="1"/>
      <c r="N466" s="1"/>
      <c r="O466" s="1"/>
      <c r="P466" s="3" t="str">
        <f t="shared" si="102"/>
        <v/>
      </c>
      <c r="Q466" s="14" t="str">
        <f t="shared" si="103"/>
        <v/>
      </c>
      <c r="R466" s="1"/>
      <c r="S466" s="1"/>
      <c r="T466" s="2">
        <f t="shared" si="104"/>
        <v>0</v>
      </c>
      <c r="U466" s="20">
        <f t="shared" si="105"/>
        <v>0</v>
      </c>
      <c r="V466" s="2">
        <f t="shared" si="106"/>
        <v>0</v>
      </c>
      <c r="W466" s="2">
        <f t="shared" si="107"/>
        <v>0</v>
      </c>
      <c r="X466" s="9">
        <f t="shared" si="108"/>
        <v>0</v>
      </c>
    </row>
    <row r="467" spans="2:24">
      <c r="B467" s="2" t="s">
        <v>4</v>
      </c>
      <c r="C467" s="2">
        <v>5</v>
      </c>
      <c r="D467" s="2">
        <v>9</v>
      </c>
      <c r="E467" s="37">
        <v>43594</v>
      </c>
      <c r="G467" s="34"/>
      <c r="I467" s="3" t="str">
        <f t="shared" si="101"/>
        <v/>
      </c>
      <c r="J467" s="14" t="str">
        <f t="shared" si="100"/>
        <v/>
      </c>
      <c r="K467" s="1"/>
      <c r="L467" s="1"/>
      <c r="M467" s="1"/>
      <c r="N467" s="1"/>
      <c r="O467" s="1"/>
      <c r="P467" s="3" t="str">
        <f t="shared" si="102"/>
        <v/>
      </c>
      <c r="Q467" s="14" t="str">
        <f t="shared" si="103"/>
        <v/>
      </c>
      <c r="R467" s="1"/>
      <c r="S467" s="1"/>
      <c r="T467" s="2">
        <f t="shared" si="104"/>
        <v>0</v>
      </c>
      <c r="U467" s="20">
        <f t="shared" si="105"/>
        <v>0</v>
      </c>
      <c r="V467" s="2">
        <f t="shared" si="106"/>
        <v>0</v>
      </c>
      <c r="W467" s="2">
        <f t="shared" si="107"/>
        <v>0</v>
      </c>
      <c r="X467" s="9">
        <f t="shared" si="108"/>
        <v>0</v>
      </c>
    </row>
    <row r="468" spans="2:24">
      <c r="B468" s="2" t="s">
        <v>3</v>
      </c>
      <c r="C468" s="2">
        <v>5</v>
      </c>
      <c r="D468" s="2">
        <v>10</v>
      </c>
      <c r="E468" s="37">
        <v>43595</v>
      </c>
      <c r="G468" s="34"/>
      <c r="I468" s="3" t="str">
        <f t="shared" si="101"/>
        <v/>
      </c>
      <c r="J468" s="14" t="str">
        <f t="shared" si="100"/>
        <v/>
      </c>
      <c r="K468" s="1"/>
      <c r="L468" s="1"/>
      <c r="M468" s="1"/>
      <c r="N468" s="1"/>
      <c r="O468" s="1"/>
      <c r="P468" s="3" t="str">
        <f t="shared" si="102"/>
        <v/>
      </c>
      <c r="Q468" s="14" t="str">
        <f t="shared" si="103"/>
        <v/>
      </c>
      <c r="R468" s="1"/>
      <c r="S468" s="1"/>
      <c r="T468" s="2">
        <f t="shared" si="104"/>
        <v>0</v>
      </c>
      <c r="U468" s="20">
        <f t="shared" si="105"/>
        <v>0</v>
      </c>
      <c r="V468" s="2">
        <f t="shared" si="106"/>
        <v>0</v>
      </c>
      <c r="W468" s="2">
        <f t="shared" si="107"/>
        <v>0</v>
      </c>
      <c r="X468" s="9">
        <f t="shared" si="108"/>
        <v>0</v>
      </c>
    </row>
    <row r="469" spans="2:24">
      <c r="B469" s="2" t="s">
        <v>2</v>
      </c>
      <c r="C469" s="2">
        <v>5</v>
      </c>
      <c r="D469" s="2">
        <v>11</v>
      </c>
      <c r="E469" s="37">
        <v>43596</v>
      </c>
      <c r="G469" s="34"/>
      <c r="I469" s="3" t="str">
        <f t="shared" si="101"/>
        <v/>
      </c>
      <c r="J469" s="14" t="str">
        <f t="shared" si="100"/>
        <v/>
      </c>
      <c r="K469" s="1"/>
      <c r="L469" s="1"/>
      <c r="M469" s="1"/>
      <c r="N469" s="1"/>
      <c r="O469" s="1"/>
      <c r="P469" s="3" t="str">
        <f t="shared" si="102"/>
        <v/>
      </c>
      <c r="Q469" s="14" t="str">
        <f t="shared" si="103"/>
        <v/>
      </c>
      <c r="R469" s="1"/>
      <c r="S469" s="1"/>
      <c r="T469" s="2">
        <f t="shared" si="104"/>
        <v>0</v>
      </c>
      <c r="U469" s="20">
        <f t="shared" si="105"/>
        <v>0</v>
      </c>
      <c r="V469" s="2">
        <f t="shared" si="106"/>
        <v>0</v>
      </c>
      <c r="W469" s="2">
        <f t="shared" si="107"/>
        <v>0</v>
      </c>
      <c r="X469" s="9">
        <f t="shared" si="108"/>
        <v>0</v>
      </c>
    </row>
    <row r="470" spans="2:24">
      <c r="B470" s="2" t="s">
        <v>1</v>
      </c>
      <c r="C470" s="2">
        <v>5</v>
      </c>
      <c r="D470" s="2">
        <v>12</v>
      </c>
      <c r="E470" s="37">
        <v>43597</v>
      </c>
      <c r="G470" s="34"/>
      <c r="I470" s="3" t="str">
        <f t="shared" si="101"/>
        <v/>
      </c>
      <c r="J470" s="14" t="str">
        <f t="shared" si="100"/>
        <v/>
      </c>
      <c r="K470" s="1"/>
      <c r="L470" s="1"/>
      <c r="M470" s="1"/>
      <c r="N470" s="1"/>
      <c r="O470" s="1"/>
      <c r="P470" s="3" t="str">
        <f t="shared" si="102"/>
        <v/>
      </c>
      <c r="Q470" s="14" t="str">
        <f t="shared" si="103"/>
        <v/>
      </c>
      <c r="R470" s="1"/>
      <c r="S470" s="1"/>
      <c r="T470" s="2">
        <f t="shared" si="104"/>
        <v>0</v>
      </c>
      <c r="U470" s="20">
        <f t="shared" si="105"/>
        <v>0</v>
      </c>
      <c r="V470" s="2">
        <f t="shared" si="106"/>
        <v>0</v>
      </c>
      <c r="W470" s="2">
        <f t="shared" si="107"/>
        <v>0</v>
      </c>
      <c r="X470" s="9">
        <f t="shared" si="108"/>
        <v>0</v>
      </c>
    </row>
    <row r="471" spans="2:24">
      <c r="B471" s="2" t="s">
        <v>0</v>
      </c>
      <c r="C471" s="2">
        <v>5</v>
      </c>
      <c r="D471" s="2">
        <v>13</v>
      </c>
      <c r="E471" s="37">
        <v>43598</v>
      </c>
      <c r="G471" s="34"/>
      <c r="I471" s="3" t="str">
        <f t="shared" si="101"/>
        <v/>
      </c>
      <c r="J471" s="14" t="str">
        <f t="shared" si="100"/>
        <v/>
      </c>
      <c r="K471" s="1"/>
      <c r="L471" s="1"/>
      <c r="M471" s="1"/>
      <c r="N471" s="1"/>
      <c r="O471" s="1"/>
      <c r="P471" s="3" t="str">
        <f t="shared" si="102"/>
        <v/>
      </c>
      <c r="Q471" s="14" t="str">
        <f t="shared" si="103"/>
        <v/>
      </c>
      <c r="R471" s="1"/>
      <c r="S471" s="1"/>
      <c r="T471" s="2">
        <f t="shared" si="104"/>
        <v>0</v>
      </c>
      <c r="U471" s="20">
        <f t="shared" si="105"/>
        <v>0</v>
      </c>
      <c r="V471" s="2">
        <f t="shared" si="106"/>
        <v>0</v>
      </c>
      <c r="W471" s="2">
        <f t="shared" si="107"/>
        <v>0</v>
      </c>
      <c r="X471" s="9">
        <f t="shared" si="108"/>
        <v>0</v>
      </c>
    </row>
    <row r="472" spans="2:24">
      <c r="B472" s="2" t="s">
        <v>6</v>
      </c>
      <c r="C472" s="2">
        <v>5</v>
      </c>
      <c r="D472" s="2">
        <v>14</v>
      </c>
      <c r="E472" s="37">
        <v>43599</v>
      </c>
      <c r="G472" s="34"/>
      <c r="I472" s="3" t="str">
        <f t="shared" si="101"/>
        <v/>
      </c>
      <c r="J472" s="14" t="str">
        <f t="shared" si="100"/>
        <v/>
      </c>
      <c r="K472" s="1"/>
      <c r="L472" s="1"/>
      <c r="M472" s="1"/>
      <c r="N472" s="1"/>
      <c r="O472" s="1"/>
      <c r="P472" s="3" t="str">
        <f t="shared" si="102"/>
        <v/>
      </c>
      <c r="Q472" s="14" t="str">
        <f t="shared" si="103"/>
        <v/>
      </c>
      <c r="R472" s="1"/>
      <c r="S472" s="1"/>
      <c r="T472" s="2">
        <f t="shared" si="104"/>
        <v>0</v>
      </c>
      <c r="U472" s="20">
        <f t="shared" si="105"/>
        <v>0</v>
      </c>
      <c r="V472" s="2">
        <f t="shared" si="106"/>
        <v>0</v>
      </c>
      <c r="W472" s="2">
        <f t="shared" si="107"/>
        <v>0</v>
      </c>
      <c r="X472" s="9">
        <f t="shared" si="108"/>
        <v>0</v>
      </c>
    </row>
    <row r="473" spans="2:24">
      <c r="B473" s="2" t="s">
        <v>5</v>
      </c>
      <c r="C473" s="2">
        <v>5</v>
      </c>
      <c r="D473" s="2">
        <v>15</v>
      </c>
      <c r="E473" s="37">
        <v>43600</v>
      </c>
      <c r="G473" s="34"/>
      <c r="I473" s="3" t="str">
        <f t="shared" si="101"/>
        <v/>
      </c>
      <c r="J473" s="14" t="str">
        <f t="shared" si="100"/>
        <v/>
      </c>
      <c r="K473" s="1"/>
      <c r="L473" s="1"/>
      <c r="M473" s="1"/>
      <c r="N473" s="1"/>
      <c r="O473" s="1"/>
      <c r="P473" s="3" t="str">
        <f t="shared" si="102"/>
        <v/>
      </c>
      <c r="Q473" s="14" t="str">
        <f t="shared" si="103"/>
        <v/>
      </c>
      <c r="R473" s="1"/>
      <c r="S473" s="1"/>
      <c r="T473" s="2">
        <f t="shared" si="104"/>
        <v>0</v>
      </c>
      <c r="U473" s="20">
        <f t="shared" si="105"/>
        <v>0</v>
      </c>
      <c r="V473" s="2">
        <f t="shared" si="106"/>
        <v>0</v>
      </c>
      <c r="W473" s="2">
        <f t="shared" si="107"/>
        <v>0</v>
      </c>
      <c r="X473" s="9">
        <f t="shared" si="108"/>
        <v>0</v>
      </c>
    </row>
    <row r="474" spans="2:24">
      <c r="B474" s="2" t="s">
        <v>4</v>
      </c>
      <c r="C474" s="2">
        <v>5</v>
      </c>
      <c r="D474" s="2">
        <v>16</v>
      </c>
      <c r="E474" s="37">
        <v>43601</v>
      </c>
      <c r="G474" s="34"/>
      <c r="I474" s="3" t="str">
        <f t="shared" si="101"/>
        <v/>
      </c>
      <c r="J474" s="14" t="str">
        <f t="shared" si="100"/>
        <v/>
      </c>
      <c r="K474" s="1"/>
      <c r="L474" s="1"/>
      <c r="M474" s="1"/>
      <c r="N474" s="1"/>
      <c r="O474" s="1"/>
      <c r="P474" s="3" t="str">
        <f t="shared" si="102"/>
        <v/>
      </c>
      <c r="Q474" s="14" t="str">
        <f t="shared" si="103"/>
        <v/>
      </c>
      <c r="R474" s="1"/>
      <c r="S474" s="1"/>
      <c r="T474" s="2">
        <f t="shared" si="104"/>
        <v>0</v>
      </c>
      <c r="U474" s="20">
        <f t="shared" si="105"/>
        <v>0</v>
      </c>
      <c r="V474" s="2">
        <f t="shared" si="106"/>
        <v>0</v>
      </c>
      <c r="W474" s="2">
        <f t="shared" si="107"/>
        <v>0</v>
      </c>
      <c r="X474" s="9">
        <f t="shared" si="108"/>
        <v>0</v>
      </c>
    </row>
    <row r="475" spans="2:24">
      <c r="B475" s="2" t="s">
        <v>3</v>
      </c>
      <c r="C475" s="2">
        <v>5</v>
      </c>
      <c r="D475" s="2">
        <v>17</v>
      </c>
      <c r="E475" s="37">
        <v>43602</v>
      </c>
      <c r="G475" s="34"/>
      <c r="I475" s="3" t="str">
        <f t="shared" si="101"/>
        <v/>
      </c>
      <c r="J475" s="14" t="str">
        <f t="shared" si="100"/>
        <v/>
      </c>
      <c r="K475" s="1"/>
      <c r="L475" s="1"/>
      <c r="M475" s="1"/>
      <c r="N475" s="1"/>
      <c r="O475" s="1"/>
      <c r="P475" s="3" t="str">
        <f t="shared" si="102"/>
        <v/>
      </c>
      <c r="Q475" s="14" t="str">
        <f t="shared" si="103"/>
        <v/>
      </c>
      <c r="R475" s="1"/>
      <c r="S475" s="1"/>
      <c r="T475" s="2">
        <f t="shared" si="104"/>
        <v>0</v>
      </c>
      <c r="U475" s="20">
        <f t="shared" si="105"/>
        <v>0</v>
      </c>
      <c r="V475" s="2">
        <f t="shared" si="106"/>
        <v>0</v>
      </c>
      <c r="W475" s="2">
        <f t="shared" si="107"/>
        <v>0</v>
      </c>
      <c r="X475" s="9">
        <f t="shared" si="108"/>
        <v>0</v>
      </c>
    </row>
    <row r="476" spans="2:24">
      <c r="B476" s="2" t="s">
        <v>2</v>
      </c>
      <c r="C476" s="2">
        <v>5</v>
      </c>
      <c r="D476" s="2">
        <v>18</v>
      </c>
      <c r="E476" s="37">
        <v>43603</v>
      </c>
      <c r="G476" s="34"/>
      <c r="I476" s="3" t="str">
        <f t="shared" si="101"/>
        <v/>
      </c>
      <c r="J476" s="14" t="str">
        <f t="shared" ref="J476:J539" si="109">IF(ROUNDDOWN(IFERROR($G476*60*60/($K476*60+L476), 0),3)=0,"",ROUNDDOWN(IFERROR($G476*60*60/($K476*60+$L476), 0),3))</f>
        <v/>
      </c>
      <c r="K476" s="1"/>
      <c r="L476" s="1"/>
      <c r="M476" s="1"/>
      <c r="N476" s="1"/>
      <c r="O476" s="1"/>
      <c r="P476" s="3" t="str">
        <f t="shared" si="102"/>
        <v/>
      </c>
      <c r="Q476" s="14" t="str">
        <f t="shared" si="103"/>
        <v/>
      </c>
      <c r="R476" s="1"/>
      <c r="S476" s="1"/>
      <c r="T476" s="2">
        <f t="shared" si="104"/>
        <v>0</v>
      </c>
      <c r="U476" s="20">
        <f t="shared" si="105"/>
        <v>0</v>
      </c>
      <c r="V476" s="2">
        <f t="shared" si="106"/>
        <v>0</v>
      </c>
      <c r="W476" s="2">
        <f t="shared" si="107"/>
        <v>0</v>
      </c>
      <c r="X476" s="9">
        <f t="shared" si="108"/>
        <v>0</v>
      </c>
    </row>
    <row r="477" spans="2:24">
      <c r="B477" s="2" t="s">
        <v>1</v>
      </c>
      <c r="C477" s="2">
        <v>5</v>
      </c>
      <c r="D477" s="2">
        <v>19</v>
      </c>
      <c r="E477" s="37">
        <v>43604</v>
      </c>
      <c r="G477" s="34"/>
      <c r="I477" s="3" t="str">
        <f t="shared" si="101"/>
        <v/>
      </c>
      <c r="J477" s="14" t="str">
        <f t="shared" si="109"/>
        <v/>
      </c>
      <c r="K477" s="1"/>
      <c r="L477" s="1"/>
      <c r="M477" s="1"/>
      <c r="N477" s="1"/>
      <c r="O477" s="1"/>
      <c r="P477" s="3" t="str">
        <f t="shared" si="102"/>
        <v/>
      </c>
      <c r="Q477" s="14" t="str">
        <f t="shared" si="103"/>
        <v/>
      </c>
      <c r="R477" s="1"/>
      <c r="S477" s="1"/>
      <c r="T477" s="2">
        <f t="shared" si="104"/>
        <v>0</v>
      </c>
      <c r="U477" s="20">
        <f t="shared" si="105"/>
        <v>0</v>
      </c>
      <c r="V477" s="2">
        <f t="shared" si="106"/>
        <v>0</v>
      </c>
      <c r="W477" s="2">
        <f t="shared" si="107"/>
        <v>0</v>
      </c>
      <c r="X477" s="9">
        <f t="shared" si="108"/>
        <v>0</v>
      </c>
    </row>
    <row r="478" spans="2:24">
      <c r="B478" s="2" t="s">
        <v>0</v>
      </c>
      <c r="C478" s="2">
        <v>5</v>
      </c>
      <c r="D478" s="2">
        <v>20</v>
      </c>
      <c r="E478" s="37">
        <v>43605</v>
      </c>
      <c r="G478" s="34"/>
      <c r="I478" s="3" t="str">
        <f t="shared" si="101"/>
        <v/>
      </c>
      <c r="J478" s="14" t="str">
        <f t="shared" si="109"/>
        <v/>
      </c>
      <c r="K478" s="1"/>
      <c r="L478" s="1"/>
      <c r="M478" s="1"/>
      <c r="N478" s="1"/>
      <c r="O478" s="1"/>
      <c r="P478" s="3" t="str">
        <f t="shared" si="102"/>
        <v/>
      </c>
      <c r="Q478" s="14" t="str">
        <f t="shared" si="103"/>
        <v/>
      </c>
      <c r="R478" s="1"/>
      <c r="S478" s="1"/>
      <c r="T478" s="2">
        <f t="shared" si="104"/>
        <v>0</v>
      </c>
      <c r="U478" s="20">
        <f t="shared" si="105"/>
        <v>0</v>
      </c>
      <c r="V478" s="2">
        <f t="shared" si="106"/>
        <v>0</v>
      </c>
      <c r="W478" s="2">
        <f t="shared" si="107"/>
        <v>0</v>
      </c>
      <c r="X478" s="9">
        <f t="shared" si="108"/>
        <v>0</v>
      </c>
    </row>
    <row r="479" spans="2:24">
      <c r="B479" s="2" t="s">
        <v>6</v>
      </c>
      <c r="C479" s="2">
        <v>5</v>
      </c>
      <c r="D479" s="2">
        <v>21</v>
      </c>
      <c r="E479" s="37">
        <v>43606</v>
      </c>
      <c r="G479" s="34"/>
      <c r="I479" s="3" t="str">
        <f t="shared" si="101"/>
        <v/>
      </c>
      <c r="J479" s="14" t="str">
        <f t="shared" si="109"/>
        <v/>
      </c>
      <c r="K479" s="1"/>
      <c r="L479" s="1"/>
      <c r="M479" s="1"/>
      <c r="N479" s="1"/>
      <c r="O479" s="1"/>
      <c r="P479" s="3" t="str">
        <f t="shared" si="102"/>
        <v/>
      </c>
      <c r="Q479" s="14" t="str">
        <f t="shared" si="103"/>
        <v/>
      </c>
      <c r="R479" s="1"/>
      <c r="S479" s="1"/>
      <c r="T479" s="2">
        <f t="shared" si="104"/>
        <v>0</v>
      </c>
      <c r="U479" s="20">
        <f t="shared" si="105"/>
        <v>0</v>
      </c>
      <c r="V479" s="2">
        <f t="shared" si="106"/>
        <v>0</v>
      </c>
      <c r="W479" s="2">
        <f t="shared" si="107"/>
        <v>0</v>
      </c>
      <c r="X479" s="9">
        <f t="shared" si="108"/>
        <v>0</v>
      </c>
    </row>
    <row r="480" spans="2:24">
      <c r="B480" s="2" t="s">
        <v>5</v>
      </c>
      <c r="C480" s="2">
        <v>5</v>
      </c>
      <c r="D480" s="2">
        <v>22</v>
      </c>
      <c r="E480" s="37">
        <v>43607</v>
      </c>
      <c r="G480" s="34"/>
      <c r="I480" s="3" t="str">
        <f t="shared" si="101"/>
        <v/>
      </c>
      <c r="J480" s="14" t="str">
        <f t="shared" si="109"/>
        <v/>
      </c>
      <c r="K480" s="1"/>
      <c r="L480" s="1"/>
      <c r="M480" s="1"/>
      <c r="N480" s="1"/>
      <c r="O480" s="1"/>
      <c r="P480" s="3" t="str">
        <f t="shared" si="102"/>
        <v/>
      </c>
      <c r="Q480" s="14" t="str">
        <f t="shared" si="103"/>
        <v/>
      </c>
      <c r="R480" s="1"/>
      <c r="S480" s="1"/>
      <c r="T480" s="2">
        <f t="shared" si="104"/>
        <v>0</v>
      </c>
      <c r="U480" s="20">
        <f t="shared" si="105"/>
        <v>0</v>
      </c>
      <c r="V480" s="2">
        <f t="shared" si="106"/>
        <v>0</v>
      </c>
      <c r="W480" s="2">
        <f t="shared" si="107"/>
        <v>0</v>
      </c>
      <c r="X480" s="9">
        <f t="shared" si="108"/>
        <v>0</v>
      </c>
    </row>
    <row r="481" spans="2:24">
      <c r="B481" s="2" t="s">
        <v>4</v>
      </c>
      <c r="C481" s="2">
        <v>5</v>
      </c>
      <c r="D481" s="2">
        <v>23</v>
      </c>
      <c r="E481" s="37">
        <v>43608</v>
      </c>
      <c r="G481" s="34"/>
      <c r="I481" s="3" t="str">
        <f t="shared" si="101"/>
        <v/>
      </c>
      <c r="J481" s="14" t="str">
        <f t="shared" si="109"/>
        <v/>
      </c>
      <c r="K481" s="1"/>
      <c r="L481" s="1"/>
      <c r="M481" s="1"/>
      <c r="N481" s="1"/>
      <c r="O481" s="1"/>
      <c r="P481" s="3" t="str">
        <f t="shared" si="102"/>
        <v/>
      </c>
      <c r="Q481" s="14" t="str">
        <f t="shared" si="103"/>
        <v/>
      </c>
      <c r="R481" s="1"/>
      <c r="S481" s="1"/>
      <c r="T481" s="2">
        <f t="shared" si="104"/>
        <v>0</v>
      </c>
      <c r="U481" s="20">
        <f t="shared" si="105"/>
        <v>0</v>
      </c>
      <c r="V481" s="2">
        <f t="shared" si="106"/>
        <v>0</v>
      </c>
      <c r="W481" s="2">
        <f t="shared" si="107"/>
        <v>0</v>
      </c>
      <c r="X481" s="9">
        <f t="shared" si="108"/>
        <v>0</v>
      </c>
    </row>
    <row r="482" spans="2:24">
      <c r="B482" s="2" t="s">
        <v>3</v>
      </c>
      <c r="C482" s="2">
        <v>5</v>
      </c>
      <c r="D482" s="2">
        <v>24</v>
      </c>
      <c r="E482" s="37">
        <v>43609</v>
      </c>
      <c r="G482" s="34"/>
      <c r="I482" s="3" t="str">
        <f t="shared" si="101"/>
        <v/>
      </c>
      <c r="J482" s="14" t="str">
        <f t="shared" si="109"/>
        <v/>
      </c>
      <c r="K482" s="1"/>
      <c r="L482" s="1"/>
      <c r="M482" s="1"/>
      <c r="N482" s="1"/>
      <c r="O482" s="1"/>
      <c r="P482" s="3" t="str">
        <f t="shared" si="102"/>
        <v/>
      </c>
      <c r="Q482" s="14" t="str">
        <f t="shared" si="103"/>
        <v/>
      </c>
      <c r="R482" s="1"/>
      <c r="S482" s="1"/>
      <c r="T482" s="2">
        <f t="shared" si="104"/>
        <v>0</v>
      </c>
      <c r="U482" s="20">
        <f t="shared" si="105"/>
        <v>0</v>
      </c>
      <c r="V482" s="2">
        <f t="shared" si="106"/>
        <v>0</v>
      </c>
      <c r="W482" s="2">
        <f t="shared" si="107"/>
        <v>0</v>
      </c>
      <c r="X482" s="9">
        <f t="shared" si="108"/>
        <v>0</v>
      </c>
    </row>
    <row r="483" spans="2:24">
      <c r="B483" s="2" t="s">
        <v>2</v>
      </c>
      <c r="C483" s="2">
        <v>5</v>
      </c>
      <c r="D483" s="2">
        <v>25</v>
      </c>
      <c r="E483" s="37">
        <v>43610</v>
      </c>
      <c r="G483" s="34"/>
      <c r="I483" s="3" t="str">
        <f t="shared" si="101"/>
        <v/>
      </c>
      <c r="J483" s="14" t="str">
        <f t="shared" si="109"/>
        <v/>
      </c>
      <c r="K483" s="1"/>
      <c r="L483" s="1"/>
      <c r="M483" s="1"/>
      <c r="N483" s="1"/>
      <c r="O483" s="1"/>
      <c r="P483" s="3" t="str">
        <f t="shared" si="102"/>
        <v/>
      </c>
      <c r="Q483" s="14" t="str">
        <f t="shared" si="103"/>
        <v/>
      </c>
      <c r="R483" s="1"/>
      <c r="S483" s="1"/>
      <c r="T483" s="2">
        <f t="shared" si="104"/>
        <v>0</v>
      </c>
      <c r="U483" s="20">
        <f t="shared" si="105"/>
        <v>0</v>
      </c>
      <c r="V483" s="2">
        <f t="shared" si="106"/>
        <v>0</v>
      </c>
      <c r="W483" s="2">
        <f t="shared" si="107"/>
        <v>0</v>
      </c>
      <c r="X483" s="9">
        <f t="shared" si="108"/>
        <v>0</v>
      </c>
    </row>
    <row r="484" spans="2:24">
      <c r="B484" s="2" t="s">
        <v>1</v>
      </c>
      <c r="C484" s="2">
        <v>5</v>
      </c>
      <c r="D484" s="2">
        <v>26</v>
      </c>
      <c r="E484" s="37">
        <v>43611</v>
      </c>
      <c r="G484" s="34"/>
      <c r="I484" s="3" t="str">
        <f t="shared" si="101"/>
        <v/>
      </c>
      <c r="J484" s="14" t="str">
        <f t="shared" si="109"/>
        <v/>
      </c>
      <c r="K484" s="1"/>
      <c r="L484" s="1"/>
      <c r="M484" s="1"/>
      <c r="N484" s="1"/>
      <c r="O484" s="1"/>
      <c r="P484" s="3" t="str">
        <f t="shared" si="102"/>
        <v/>
      </c>
      <c r="Q484" s="14" t="str">
        <f t="shared" si="103"/>
        <v/>
      </c>
      <c r="R484" s="1"/>
      <c r="S484" s="1"/>
      <c r="T484" s="2">
        <f t="shared" si="104"/>
        <v>0</v>
      </c>
      <c r="U484" s="20">
        <f t="shared" si="105"/>
        <v>0</v>
      </c>
      <c r="V484" s="2">
        <f t="shared" si="106"/>
        <v>0</v>
      </c>
      <c r="W484" s="2">
        <f t="shared" si="107"/>
        <v>0</v>
      </c>
      <c r="X484" s="9">
        <f t="shared" si="108"/>
        <v>0</v>
      </c>
    </row>
    <row r="485" spans="2:24">
      <c r="B485" s="2" t="s">
        <v>0</v>
      </c>
      <c r="C485" s="2">
        <v>5</v>
      </c>
      <c r="D485" s="2">
        <v>27</v>
      </c>
      <c r="E485" s="37">
        <v>43612</v>
      </c>
      <c r="G485" s="34"/>
      <c r="I485" s="3" t="str">
        <f t="shared" si="101"/>
        <v/>
      </c>
      <c r="J485" s="14" t="str">
        <f t="shared" si="109"/>
        <v/>
      </c>
      <c r="K485" s="1"/>
      <c r="L485" s="1"/>
      <c r="M485" s="1"/>
      <c r="N485" s="1"/>
      <c r="O485" s="1"/>
      <c r="P485" s="3" t="str">
        <f t="shared" si="102"/>
        <v/>
      </c>
      <c r="Q485" s="14" t="str">
        <f t="shared" si="103"/>
        <v/>
      </c>
      <c r="R485" s="1"/>
      <c r="S485" s="1"/>
      <c r="T485" s="2">
        <f t="shared" si="104"/>
        <v>0</v>
      </c>
      <c r="U485" s="20">
        <f t="shared" si="105"/>
        <v>0</v>
      </c>
      <c r="V485" s="2">
        <f t="shared" si="106"/>
        <v>0</v>
      </c>
      <c r="W485" s="2">
        <f t="shared" si="107"/>
        <v>0</v>
      </c>
      <c r="X485" s="9">
        <f t="shared" si="108"/>
        <v>0</v>
      </c>
    </row>
    <row r="486" spans="2:24">
      <c r="B486" s="2" t="s">
        <v>6</v>
      </c>
      <c r="C486" s="2">
        <v>5</v>
      </c>
      <c r="D486" s="2">
        <v>28</v>
      </c>
      <c r="E486" s="37">
        <v>43613</v>
      </c>
      <c r="G486" s="34"/>
      <c r="I486" s="3" t="str">
        <f t="shared" si="101"/>
        <v/>
      </c>
      <c r="J486" s="14" t="str">
        <f t="shared" si="109"/>
        <v/>
      </c>
      <c r="K486" s="1"/>
      <c r="L486" s="1"/>
      <c r="M486" s="1"/>
      <c r="N486" s="1"/>
      <c r="O486" s="1"/>
      <c r="P486" s="3" t="str">
        <f t="shared" si="102"/>
        <v/>
      </c>
      <c r="Q486" s="14" t="str">
        <f t="shared" si="103"/>
        <v/>
      </c>
      <c r="R486" s="1"/>
      <c r="S486" s="1"/>
      <c r="T486" s="2">
        <f t="shared" si="104"/>
        <v>0</v>
      </c>
      <c r="U486" s="20">
        <f t="shared" si="105"/>
        <v>0</v>
      </c>
      <c r="V486" s="2">
        <f t="shared" si="106"/>
        <v>0</v>
      </c>
      <c r="W486" s="2">
        <f t="shared" si="107"/>
        <v>0</v>
      </c>
      <c r="X486" s="9">
        <f t="shared" si="108"/>
        <v>0</v>
      </c>
    </row>
    <row r="487" spans="2:24">
      <c r="B487" s="2" t="s">
        <v>5</v>
      </c>
      <c r="C487" s="2">
        <v>5</v>
      </c>
      <c r="D487" s="2">
        <v>29</v>
      </c>
      <c r="E487" s="37">
        <v>43614</v>
      </c>
      <c r="G487" s="34"/>
      <c r="I487" s="3" t="str">
        <f t="shared" si="101"/>
        <v/>
      </c>
      <c r="J487" s="14" t="str">
        <f t="shared" si="109"/>
        <v/>
      </c>
      <c r="K487" s="1"/>
      <c r="L487" s="1"/>
      <c r="M487" s="1"/>
      <c r="N487" s="1"/>
      <c r="O487" s="1"/>
      <c r="P487" s="3" t="str">
        <f t="shared" si="102"/>
        <v/>
      </c>
      <c r="Q487" s="14" t="str">
        <f t="shared" si="103"/>
        <v/>
      </c>
      <c r="R487" s="1"/>
      <c r="S487" s="1"/>
      <c r="T487" s="2">
        <f t="shared" si="104"/>
        <v>0</v>
      </c>
      <c r="U487" s="20">
        <f t="shared" si="105"/>
        <v>0</v>
      </c>
      <c r="V487" s="2">
        <f t="shared" si="106"/>
        <v>0</v>
      </c>
      <c r="W487" s="2">
        <f t="shared" si="107"/>
        <v>0</v>
      </c>
      <c r="X487" s="9">
        <f t="shared" si="108"/>
        <v>0</v>
      </c>
    </row>
    <row r="488" spans="2:24">
      <c r="B488" s="2" t="s">
        <v>4</v>
      </c>
      <c r="C488" s="2">
        <v>5</v>
      </c>
      <c r="D488" s="2">
        <v>30</v>
      </c>
      <c r="E488" s="37">
        <v>43615</v>
      </c>
      <c r="G488" s="34"/>
      <c r="I488" s="3" t="str">
        <f t="shared" si="101"/>
        <v/>
      </c>
      <c r="J488" s="14" t="str">
        <f t="shared" si="109"/>
        <v/>
      </c>
      <c r="K488" s="1"/>
      <c r="L488" s="1"/>
      <c r="M488" s="1"/>
      <c r="N488" s="1"/>
      <c r="O488" s="1"/>
      <c r="P488" s="3" t="str">
        <f t="shared" si="102"/>
        <v/>
      </c>
      <c r="Q488" s="14" t="str">
        <f t="shared" si="103"/>
        <v/>
      </c>
      <c r="R488" s="1"/>
      <c r="S488" s="1"/>
      <c r="T488" s="2">
        <f t="shared" si="104"/>
        <v>0</v>
      </c>
      <c r="U488" s="20">
        <f t="shared" si="105"/>
        <v>0</v>
      </c>
      <c r="V488" s="2">
        <f t="shared" si="106"/>
        <v>0</v>
      </c>
      <c r="W488" s="2">
        <f t="shared" si="107"/>
        <v>0</v>
      </c>
      <c r="X488" s="9">
        <f t="shared" si="108"/>
        <v>0</v>
      </c>
    </row>
    <row r="489" spans="2:24">
      <c r="B489" s="2" t="s">
        <v>3</v>
      </c>
      <c r="C489" s="2">
        <v>5</v>
      </c>
      <c r="D489" s="2">
        <v>31</v>
      </c>
      <c r="E489" s="37">
        <v>43616</v>
      </c>
      <c r="G489" s="34"/>
      <c r="I489" s="3" t="str">
        <f t="shared" si="101"/>
        <v/>
      </c>
      <c r="J489" s="14" t="str">
        <f t="shared" si="109"/>
        <v/>
      </c>
      <c r="K489" s="1"/>
      <c r="L489" s="1"/>
      <c r="M489" s="1"/>
      <c r="N489" s="1"/>
      <c r="O489" s="1"/>
      <c r="P489" s="3" t="str">
        <f t="shared" si="102"/>
        <v/>
      </c>
      <c r="Q489" s="14" t="str">
        <f t="shared" si="103"/>
        <v/>
      </c>
      <c r="R489" s="1"/>
      <c r="S489" s="1"/>
      <c r="T489" s="2">
        <f t="shared" si="104"/>
        <v>0</v>
      </c>
      <c r="U489" s="20">
        <f t="shared" si="105"/>
        <v>0</v>
      </c>
      <c r="V489" s="2">
        <f t="shared" si="106"/>
        <v>0</v>
      </c>
      <c r="W489" s="2">
        <f t="shared" si="107"/>
        <v>0</v>
      </c>
      <c r="X489" s="9">
        <f t="shared" si="108"/>
        <v>0</v>
      </c>
    </row>
    <row r="490" spans="2:24">
      <c r="B490" s="2" t="s">
        <v>2</v>
      </c>
      <c r="C490" s="2">
        <v>6</v>
      </c>
      <c r="D490" s="2">
        <v>1</v>
      </c>
      <c r="E490" s="37">
        <v>43617</v>
      </c>
      <c r="G490" s="34"/>
      <c r="I490" s="3" t="str">
        <f t="shared" si="101"/>
        <v/>
      </c>
      <c r="J490" s="14" t="str">
        <f t="shared" si="109"/>
        <v/>
      </c>
      <c r="K490" s="1"/>
      <c r="L490" s="1"/>
      <c r="M490" s="1"/>
      <c r="N490" s="1"/>
      <c r="O490" s="1"/>
      <c r="P490" s="3" t="str">
        <f t="shared" si="102"/>
        <v/>
      </c>
      <c r="Q490" s="14" t="str">
        <f t="shared" si="103"/>
        <v/>
      </c>
      <c r="R490" s="1"/>
      <c r="S490" s="1"/>
      <c r="T490" s="2">
        <f t="shared" si="104"/>
        <v>0</v>
      </c>
      <c r="U490" s="20">
        <f t="shared" si="105"/>
        <v>0</v>
      </c>
      <c r="V490" s="2">
        <f t="shared" si="106"/>
        <v>0</v>
      </c>
      <c r="W490" s="2">
        <f t="shared" si="107"/>
        <v>0</v>
      </c>
      <c r="X490" s="9">
        <f t="shared" si="108"/>
        <v>0</v>
      </c>
    </row>
    <row r="491" spans="2:24">
      <c r="B491" s="2" t="s">
        <v>1</v>
      </c>
      <c r="C491" s="2">
        <v>6</v>
      </c>
      <c r="D491" s="2">
        <v>2</v>
      </c>
      <c r="E491" s="37">
        <v>43618</v>
      </c>
      <c r="G491" s="34"/>
      <c r="I491" s="3" t="str">
        <f t="shared" si="101"/>
        <v/>
      </c>
      <c r="J491" s="14" t="str">
        <f t="shared" si="109"/>
        <v/>
      </c>
      <c r="K491" s="1"/>
      <c r="L491" s="1"/>
      <c r="M491" s="1"/>
      <c r="N491" s="1"/>
      <c r="O491" s="1"/>
      <c r="P491" s="3" t="str">
        <f t="shared" si="102"/>
        <v/>
      </c>
      <c r="Q491" s="14" t="str">
        <f t="shared" si="103"/>
        <v/>
      </c>
      <c r="R491" s="1"/>
      <c r="S491" s="1"/>
      <c r="T491" s="2">
        <f t="shared" si="104"/>
        <v>0</v>
      </c>
      <c r="U491" s="20">
        <f t="shared" si="105"/>
        <v>0</v>
      </c>
      <c r="V491" s="2">
        <f t="shared" si="106"/>
        <v>0</v>
      </c>
      <c r="W491" s="2">
        <f t="shared" si="107"/>
        <v>0</v>
      </c>
      <c r="X491" s="9">
        <f t="shared" si="108"/>
        <v>0</v>
      </c>
    </row>
    <row r="492" spans="2:24">
      <c r="B492" s="2" t="s">
        <v>0</v>
      </c>
      <c r="C492" s="2">
        <v>6</v>
      </c>
      <c r="D492" s="2">
        <v>3</v>
      </c>
      <c r="E492" s="37">
        <v>43619</v>
      </c>
      <c r="G492" s="34"/>
      <c r="I492" s="3" t="str">
        <f t="shared" si="101"/>
        <v/>
      </c>
      <c r="J492" s="14" t="str">
        <f t="shared" si="109"/>
        <v/>
      </c>
      <c r="K492" s="1"/>
      <c r="L492" s="1"/>
      <c r="M492" s="1"/>
      <c r="N492" s="1"/>
      <c r="O492" s="1"/>
      <c r="P492" s="3" t="str">
        <f t="shared" si="102"/>
        <v/>
      </c>
      <c r="Q492" s="14" t="str">
        <f t="shared" si="103"/>
        <v/>
      </c>
      <c r="R492" s="1"/>
      <c r="S492" s="1"/>
      <c r="T492" s="2">
        <f t="shared" si="104"/>
        <v>0</v>
      </c>
      <c r="U492" s="20">
        <f t="shared" si="105"/>
        <v>0</v>
      </c>
      <c r="V492" s="2">
        <f t="shared" si="106"/>
        <v>0</v>
      </c>
      <c r="W492" s="2">
        <f t="shared" si="107"/>
        <v>0</v>
      </c>
      <c r="X492" s="9">
        <f t="shared" si="108"/>
        <v>0</v>
      </c>
    </row>
    <row r="493" spans="2:24">
      <c r="B493" s="2" t="s">
        <v>6</v>
      </c>
      <c r="C493" s="2">
        <v>6</v>
      </c>
      <c r="D493" s="2">
        <v>4</v>
      </c>
      <c r="E493" s="37">
        <v>43620</v>
      </c>
      <c r="G493" s="34"/>
      <c r="I493" s="3" t="str">
        <f t="shared" si="101"/>
        <v/>
      </c>
      <c r="J493" s="14" t="str">
        <f t="shared" si="109"/>
        <v/>
      </c>
      <c r="K493" s="1"/>
      <c r="L493" s="1"/>
      <c r="M493" s="1"/>
      <c r="N493" s="1"/>
      <c r="O493" s="1"/>
      <c r="P493" s="3" t="str">
        <f t="shared" si="102"/>
        <v/>
      </c>
      <c r="Q493" s="14" t="str">
        <f t="shared" si="103"/>
        <v/>
      </c>
      <c r="R493" s="1"/>
      <c r="S493" s="1"/>
      <c r="T493" s="2">
        <f t="shared" si="104"/>
        <v>0</v>
      </c>
      <c r="U493" s="20">
        <f t="shared" si="105"/>
        <v>0</v>
      </c>
      <c r="V493" s="2">
        <f t="shared" si="106"/>
        <v>0</v>
      </c>
      <c r="W493" s="2">
        <f t="shared" si="107"/>
        <v>0</v>
      </c>
      <c r="X493" s="9">
        <f t="shared" si="108"/>
        <v>0</v>
      </c>
    </row>
    <row r="494" spans="2:24">
      <c r="B494" s="2" t="s">
        <v>5</v>
      </c>
      <c r="C494" s="2">
        <v>6</v>
      </c>
      <c r="D494" s="2">
        <v>5</v>
      </c>
      <c r="E494" s="37">
        <v>43621</v>
      </c>
      <c r="G494" s="34"/>
      <c r="I494" s="3" t="str">
        <f t="shared" si="101"/>
        <v/>
      </c>
      <c r="J494" s="14" t="str">
        <f t="shared" si="109"/>
        <v/>
      </c>
      <c r="K494" s="1"/>
      <c r="L494" s="1"/>
      <c r="M494" s="1"/>
      <c r="N494" s="1"/>
      <c r="O494" s="1"/>
      <c r="P494" s="3" t="str">
        <f t="shared" si="102"/>
        <v/>
      </c>
      <c r="Q494" s="14" t="str">
        <f t="shared" si="103"/>
        <v/>
      </c>
      <c r="R494" s="1"/>
      <c r="S494" s="1"/>
      <c r="T494" s="2">
        <f t="shared" si="104"/>
        <v>0</v>
      </c>
      <c r="U494" s="20">
        <f t="shared" si="105"/>
        <v>0</v>
      </c>
      <c r="V494" s="2">
        <f t="shared" si="106"/>
        <v>0</v>
      </c>
      <c r="W494" s="2">
        <f t="shared" si="107"/>
        <v>0</v>
      </c>
      <c r="X494" s="9">
        <f t="shared" si="108"/>
        <v>0</v>
      </c>
    </row>
    <row r="495" spans="2:24">
      <c r="B495" s="2" t="s">
        <v>4</v>
      </c>
      <c r="C495" s="2">
        <v>6</v>
      </c>
      <c r="D495" s="2">
        <v>6</v>
      </c>
      <c r="E495" s="37">
        <v>43622</v>
      </c>
      <c r="G495" s="34"/>
      <c r="I495" s="3" t="str">
        <f t="shared" si="101"/>
        <v/>
      </c>
      <c r="J495" s="14" t="str">
        <f t="shared" si="109"/>
        <v/>
      </c>
      <c r="K495" s="1"/>
      <c r="L495" s="1"/>
      <c r="M495" s="1"/>
      <c r="N495" s="1"/>
      <c r="O495" s="1"/>
      <c r="P495" s="3" t="str">
        <f t="shared" si="102"/>
        <v/>
      </c>
      <c r="Q495" s="14" t="str">
        <f t="shared" si="103"/>
        <v/>
      </c>
      <c r="R495" s="1"/>
      <c r="S495" s="1"/>
      <c r="T495" s="2">
        <f t="shared" si="104"/>
        <v>0</v>
      </c>
      <c r="U495" s="20">
        <f t="shared" si="105"/>
        <v>0</v>
      </c>
      <c r="V495" s="2">
        <f t="shared" si="106"/>
        <v>0</v>
      </c>
      <c r="W495" s="2">
        <f t="shared" si="107"/>
        <v>0</v>
      </c>
      <c r="X495" s="9">
        <f t="shared" si="108"/>
        <v>0</v>
      </c>
    </row>
    <row r="496" spans="2:24">
      <c r="B496" s="2" t="s">
        <v>3</v>
      </c>
      <c r="C496" s="2">
        <v>6</v>
      </c>
      <c r="D496" s="2">
        <v>7</v>
      </c>
      <c r="E496" s="37">
        <v>43623</v>
      </c>
      <c r="G496" s="34"/>
      <c r="I496" s="3" t="str">
        <f t="shared" si="101"/>
        <v/>
      </c>
      <c r="J496" s="14" t="str">
        <f t="shared" si="109"/>
        <v/>
      </c>
      <c r="K496" s="1"/>
      <c r="L496" s="1"/>
      <c r="M496" s="1"/>
      <c r="N496" s="1"/>
      <c r="O496" s="1"/>
      <c r="P496" s="3" t="str">
        <f t="shared" si="102"/>
        <v/>
      </c>
      <c r="Q496" s="14" t="str">
        <f t="shared" si="103"/>
        <v/>
      </c>
      <c r="R496" s="1"/>
      <c r="S496" s="1"/>
      <c r="T496" s="2">
        <f t="shared" si="104"/>
        <v>0</v>
      </c>
      <c r="U496" s="20">
        <f t="shared" si="105"/>
        <v>0</v>
      </c>
      <c r="V496" s="2">
        <f t="shared" si="106"/>
        <v>0</v>
      </c>
      <c r="W496" s="2">
        <f t="shared" si="107"/>
        <v>0</v>
      </c>
      <c r="X496" s="9">
        <f t="shared" si="108"/>
        <v>0</v>
      </c>
    </row>
    <row r="497" spans="2:24">
      <c r="B497" s="2" t="s">
        <v>2</v>
      </c>
      <c r="C497" s="2">
        <v>6</v>
      </c>
      <c r="D497" s="2">
        <v>8</v>
      </c>
      <c r="E497" s="37">
        <v>43624</v>
      </c>
      <c r="G497" s="34"/>
      <c r="I497" s="3" t="str">
        <f t="shared" si="101"/>
        <v/>
      </c>
      <c r="J497" s="14" t="str">
        <f t="shared" si="109"/>
        <v/>
      </c>
      <c r="K497" s="1"/>
      <c r="L497" s="1"/>
      <c r="M497" s="1"/>
      <c r="N497" s="1"/>
      <c r="O497" s="1"/>
      <c r="P497" s="3" t="str">
        <f t="shared" si="102"/>
        <v/>
      </c>
      <c r="Q497" s="14" t="str">
        <f t="shared" si="103"/>
        <v/>
      </c>
      <c r="R497" s="1"/>
      <c r="S497" s="1"/>
      <c r="T497" s="2">
        <f t="shared" si="104"/>
        <v>0</v>
      </c>
      <c r="U497" s="20">
        <f t="shared" si="105"/>
        <v>0</v>
      </c>
      <c r="V497" s="2">
        <f t="shared" si="106"/>
        <v>0</v>
      </c>
      <c r="W497" s="2">
        <f t="shared" si="107"/>
        <v>0</v>
      </c>
      <c r="X497" s="9">
        <f t="shared" si="108"/>
        <v>0</v>
      </c>
    </row>
    <row r="498" spans="2:24">
      <c r="B498" s="2" t="s">
        <v>1</v>
      </c>
      <c r="C498" s="2">
        <v>6</v>
      </c>
      <c r="D498" s="2">
        <v>9</v>
      </c>
      <c r="E498" s="37">
        <v>43625</v>
      </c>
      <c r="G498" s="34"/>
      <c r="I498" s="3" t="str">
        <f t="shared" si="101"/>
        <v/>
      </c>
      <c r="J498" s="14" t="str">
        <f t="shared" si="109"/>
        <v/>
      </c>
      <c r="K498" s="1"/>
      <c r="L498" s="1"/>
      <c r="M498" s="1"/>
      <c r="N498" s="1"/>
      <c r="O498" s="1"/>
      <c r="P498" s="3" t="str">
        <f t="shared" si="102"/>
        <v/>
      </c>
      <c r="Q498" s="14" t="str">
        <f t="shared" si="103"/>
        <v/>
      </c>
      <c r="R498" s="1"/>
      <c r="S498" s="1"/>
      <c r="T498" s="2">
        <f t="shared" si="104"/>
        <v>0</v>
      </c>
      <c r="U498" s="20">
        <f t="shared" si="105"/>
        <v>0</v>
      </c>
      <c r="V498" s="2">
        <f t="shared" si="106"/>
        <v>0</v>
      </c>
      <c r="W498" s="2">
        <f t="shared" si="107"/>
        <v>0</v>
      </c>
      <c r="X498" s="9">
        <f t="shared" si="108"/>
        <v>0</v>
      </c>
    </row>
    <row r="499" spans="2:24">
      <c r="B499" s="2" t="s">
        <v>0</v>
      </c>
      <c r="C499" s="2">
        <v>6</v>
      </c>
      <c r="D499" s="2">
        <v>10</v>
      </c>
      <c r="E499" s="37">
        <v>43626</v>
      </c>
      <c r="G499" s="34"/>
      <c r="I499" s="3" t="str">
        <f t="shared" si="101"/>
        <v/>
      </c>
      <c r="J499" s="14" t="str">
        <f t="shared" si="109"/>
        <v/>
      </c>
      <c r="K499" s="1"/>
      <c r="L499" s="1"/>
      <c r="M499" s="1"/>
      <c r="N499" s="1"/>
      <c r="O499" s="1"/>
      <c r="P499" s="3" t="str">
        <f t="shared" si="102"/>
        <v/>
      </c>
      <c r="Q499" s="14" t="str">
        <f t="shared" si="103"/>
        <v/>
      </c>
      <c r="R499" s="1"/>
      <c r="S499" s="1"/>
      <c r="T499" s="2">
        <f t="shared" si="104"/>
        <v>0</v>
      </c>
      <c r="U499" s="20">
        <f t="shared" si="105"/>
        <v>0</v>
      </c>
      <c r="V499" s="2">
        <f t="shared" si="106"/>
        <v>0</v>
      </c>
      <c r="W499" s="2">
        <f t="shared" si="107"/>
        <v>0</v>
      </c>
      <c r="X499" s="9">
        <f t="shared" si="108"/>
        <v>0</v>
      </c>
    </row>
    <row r="500" spans="2:24">
      <c r="B500" s="2" t="s">
        <v>6</v>
      </c>
      <c r="C500" s="2">
        <v>6</v>
      </c>
      <c r="D500" s="2">
        <v>11</v>
      </c>
      <c r="E500" s="37">
        <v>43627</v>
      </c>
      <c r="G500" s="34"/>
      <c r="I500" s="3" t="str">
        <f t="shared" si="101"/>
        <v/>
      </c>
      <c r="J500" s="14" t="str">
        <f t="shared" si="109"/>
        <v/>
      </c>
      <c r="K500" s="1"/>
      <c r="L500" s="1"/>
      <c r="M500" s="1"/>
      <c r="N500" s="1"/>
      <c r="O500" s="1"/>
      <c r="P500" s="3" t="str">
        <f t="shared" si="102"/>
        <v/>
      </c>
      <c r="Q500" s="14" t="str">
        <f t="shared" si="103"/>
        <v/>
      </c>
      <c r="R500" s="1"/>
      <c r="S500" s="1"/>
      <c r="T500" s="2">
        <f t="shared" si="104"/>
        <v>0</v>
      </c>
      <c r="U500" s="20">
        <f t="shared" si="105"/>
        <v>0</v>
      </c>
      <c r="V500" s="2">
        <f t="shared" si="106"/>
        <v>0</v>
      </c>
      <c r="W500" s="2">
        <f t="shared" si="107"/>
        <v>0</v>
      </c>
      <c r="X500" s="9">
        <f t="shared" si="108"/>
        <v>0</v>
      </c>
    </row>
    <row r="501" spans="2:24">
      <c r="B501" s="2" t="s">
        <v>5</v>
      </c>
      <c r="C501" s="2">
        <v>6</v>
      </c>
      <c r="D501" s="2">
        <v>12</v>
      </c>
      <c r="E501" s="37">
        <v>43628</v>
      </c>
      <c r="G501" s="34"/>
      <c r="I501" s="3" t="str">
        <f t="shared" si="101"/>
        <v/>
      </c>
      <c r="J501" s="14" t="str">
        <f t="shared" si="109"/>
        <v/>
      </c>
      <c r="K501" s="1"/>
      <c r="L501" s="1"/>
      <c r="M501" s="1"/>
      <c r="N501" s="1"/>
      <c r="O501" s="1"/>
      <c r="P501" s="3" t="str">
        <f t="shared" si="102"/>
        <v/>
      </c>
      <c r="Q501" s="14" t="str">
        <f t="shared" si="103"/>
        <v/>
      </c>
      <c r="R501" s="1"/>
      <c r="S501" s="1"/>
      <c r="T501" s="2">
        <f t="shared" si="104"/>
        <v>0</v>
      </c>
      <c r="U501" s="20">
        <f t="shared" si="105"/>
        <v>0</v>
      </c>
      <c r="V501" s="2">
        <f t="shared" si="106"/>
        <v>0</v>
      </c>
      <c r="W501" s="2">
        <f t="shared" si="107"/>
        <v>0</v>
      </c>
      <c r="X501" s="9">
        <f t="shared" si="108"/>
        <v>0</v>
      </c>
    </row>
    <row r="502" spans="2:24">
      <c r="B502" s="2" t="s">
        <v>4</v>
      </c>
      <c r="C502" s="2">
        <v>6</v>
      </c>
      <c r="D502" s="2">
        <v>13</v>
      </c>
      <c r="E502" s="37">
        <v>43629</v>
      </c>
      <c r="G502" s="34"/>
      <c r="I502" s="3" t="str">
        <f t="shared" si="101"/>
        <v/>
      </c>
      <c r="J502" s="14" t="str">
        <f t="shared" si="109"/>
        <v/>
      </c>
      <c r="K502" s="1"/>
      <c r="L502" s="1"/>
      <c r="M502" s="1"/>
      <c r="N502" s="1"/>
      <c r="O502" s="1"/>
      <c r="P502" s="3" t="str">
        <f t="shared" si="102"/>
        <v/>
      </c>
      <c r="Q502" s="14" t="str">
        <f t="shared" si="103"/>
        <v/>
      </c>
      <c r="R502" s="1"/>
      <c r="S502" s="1"/>
      <c r="T502" s="2">
        <f t="shared" si="104"/>
        <v>0</v>
      </c>
      <c r="U502" s="20">
        <f t="shared" si="105"/>
        <v>0</v>
      </c>
      <c r="V502" s="2">
        <f t="shared" si="106"/>
        <v>0</v>
      </c>
      <c r="W502" s="2">
        <f t="shared" si="107"/>
        <v>0</v>
      </c>
      <c r="X502" s="9">
        <f t="shared" si="108"/>
        <v>0</v>
      </c>
    </row>
    <row r="503" spans="2:24">
      <c r="B503" s="2" t="s">
        <v>3</v>
      </c>
      <c r="C503" s="2">
        <v>6</v>
      </c>
      <c r="D503" s="2">
        <v>14</v>
      </c>
      <c r="E503" s="37">
        <v>43630</v>
      </c>
      <c r="G503" s="34"/>
      <c r="I503" s="3" t="str">
        <f t="shared" si="101"/>
        <v/>
      </c>
      <c r="J503" s="14" t="str">
        <f t="shared" si="109"/>
        <v/>
      </c>
      <c r="K503" s="1"/>
      <c r="L503" s="1"/>
      <c r="M503" s="1"/>
      <c r="N503" s="1"/>
      <c r="O503" s="1"/>
      <c r="P503" s="3" t="str">
        <f t="shared" si="102"/>
        <v/>
      </c>
      <c r="Q503" s="14" t="str">
        <f t="shared" si="103"/>
        <v/>
      </c>
      <c r="R503" s="1"/>
      <c r="S503" s="1"/>
      <c r="T503" s="2">
        <f t="shared" si="104"/>
        <v>0</v>
      </c>
      <c r="U503" s="20">
        <f t="shared" si="105"/>
        <v>0</v>
      </c>
      <c r="V503" s="2">
        <f t="shared" si="106"/>
        <v>0</v>
      </c>
      <c r="W503" s="2">
        <f t="shared" si="107"/>
        <v>0</v>
      </c>
      <c r="X503" s="9">
        <f t="shared" si="108"/>
        <v>0</v>
      </c>
    </row>
    <row r="504" spans="2:24">
      <c r="B504" s="2" t="s">
        <v>2</v>
      </c>
      <c r="C504" s="2">
        <v>6</v>
      </c>
      <c r="D504" s="2">
        <v>15</v>
      </c>
      <c r="E504" s="37">
        <v>43631</v>
      </c>
      <c r="G504" s="34"/>
      <c r="I504" s="3" t="str">
        <f t="shared" si="101"/>
        <v/>
      </c>
      <c r="J504" s="14" t="str">
        <f t="shared" si="109"/>
        <v/>
      </c>
      <c r="K504" s="1"/>
      <c r="L504" s="1"/>
      <c r="M504" s="1"/>
      <c r="N504" s="1"/>
      <c r="O504" s="1"/>
      <c r="P504" s="3" t="str">
        <f t="shared" si="102"/>
        <v/>
      </c>
      <c r="Q504" s="14" t="str">
        <f t="shared" si="103"/>
        <v/>
      </c>
      <c r="R504" s="1"/>
      <c r="S504" s="1"/>
      <c r="T504" s="2">
        <f t="shared" si="104"/>
        <v>0</v>
      </c>
      <c r="U504" s="20">
        <f t="shared" si="105"/>
        <v>0</v>
      </c>
      <c r="V504" s="2">
        <f t="shared" si="106"/>
        <v>0</v>
      </c>
      <c r="W504" s="2">
        <f t="shared" si="107"/>
        <v>0</v>
      </c>
      <c r="X504" s="9">
        <f t="shared" si="108"/>
        <v>0</v>
      </c>
    </row>
    <row r="505" spans="2:24">
      <c r="B505" s="2" t="s">
        <v>1</v>
      </c>
      <c r="C505" s="2">
        <v>6</v>
      </c>
      <c r="D505" s="2">
        <v>16</v>
      </c>
      <c r="E505" s="37">
        <v>43632</v>
      </c>
      <c r="G505" s="34"/>
      <c r="I505" s="3" t="str">
        <f t="shared" si="101"/>
        <v/>
      </c>
      <c r="J505" s="14" t="str">
        <f t="shared" si="109"/>
        <v/>
      </c>
      <c r="K505" s="1"/>
      <c r="L505" s="1"/>
      <c r="M505" s="1"/>
      <c r="N505" s="1"/>
      <c r="O505" s="1"/>
      <c r="P505" s="3" t="str">
        <f t="shared" si="102"/>
        <v/>
      </c>
      <c r="Q505" s="14" t="str">
        <f t="shared" si="103"/>
        <v/>
      </c>
      <c r="R505" s="1"/>
      <c r="S505" s="1"/>
      <c r="T505" s="2">
        <f t="shared" si="104"/>
        <v>0</v>
      </c>
      <c r="U505" s="20">
        <f t="shared" si="105"/>
        <v>0</v>
      </c>
      <c r="V505" s="2">
        <f t="shared" si="106"/>
        <v>0</v>
      </c>
      <c r="W505" s="2">
        <f t="shared" si="107"/>
        <v>0</v>
      </c>
      <c r="X505" s="9">
        <f t="shared" si="108"/>
        <v>0</v>
      </c>
    </row>
    <row r="506" spans="2:24">
      <c r="B506" s="2" t="s">
        <v>0</v>
      </c>
      <c r="C506" s="2">
        <v>6</v>
      </c>
      <c r="D506" s="2">
        <v>17</v>
      </c>
      <c r="E506" s="37">
        <v>43633</v>
      </c>
      <c r="G506" s="34"/>
      <c r="I506" s="3" t="str">
        <f t="shared" si="101"/>
        <v/>
      </c>
      <c r="J506" s="14" t="str">
        <f t="shared" si="109"/>
        <v/>
      </c>
      <c r="K506" s="1"/>
      <c r="L506" s="1"/>
      <c r="M506" s="1"/>
      <c r="N506" s="1"/>
      <c r="O506" s="1"/>
      <c r="P506" s="3" t="str">
        <f t="shared" si="102"/>
        <v/>
      </c>
      <c r="Q506" s="14" t="str">
        <f t="shared" si="103"/>
        <v/>
      </c>
      <c r="R506" s="1"/>
      <c r="S506" s="1"/>
      <c r="T506" s="2">
        <f t="shared" si="104"/>
        <v>0</v>
      </c>
      <c r="U506" s="20">
        <f t="shared" si="105"/>
        <v>0</v>
      </c>
      <c r="V506" s="2">
        <f t="shared" si="106"/>
        <v>0</v>
      </c>
      <c r="W506" s="2">
        <f t="shared" si="107"/>
        <v>0</v>
      </c>
      <c r="X506" s="9">
        <f t="shared" si="108"/>
        <v>0</v>
      </c>
    </row>
    <row r="507" spans="2:24">
      <c r="B507" s="2" t="s">
        <v>6</v>
      </c>
      <c r="C507" s="2">
        <v>6</v>
      </c>
      <c r="D507" s="2">
        <v>18</v>
      </c>
      <c r="E507" s="37">
        <v>43634</v>
      </c>
      <c r="G507" s="34"/>
      <c r="I507" s="3" t="str">
        <f t="shared" si="101"/>
        <v/>
      </c>
      <c r="J507" s="14" t="str">
        <f t="shared" si="109"/>
        <v/>
      </c>
      <c r="K507" s="1"/>
      <c r="L507" s="1"/>
      <c r="M507" s="1"/>
      <c r="N507" s="1"/>
      <c r="O507" s="1"/>
      <c r="P507" s="3" t="str">
        <f t="shared" si="102"/>
        <v/>
      </c>
      <c r="Q507" s="14" t="str">
        <f t="shared" si="103"/>
        <v/>
      </c>
      <c r="R507" s="1"/>
      <c r="S507" s="1"/>
      <c r="T507" s="2">
        <f t="shared" si="104"/>
        <v>0</v>
      </c>
      <c r="U507" s="20">
        <f t="shared" si="105"/>
        <v>0</v>
      </c>
      <c r="V507" s="2">
        <f t="shared" si="106"/>
        <v>0</v>
      </c>
      <c r="W507" s="2">
        <f t="shared" si="107"/>
        <v>0</v>
      </c>
      <c r="X507" s="9">
        <f t="shared" si="108"/>
        <v>0</v>
      </c>
    </row>
    <row r="508" spans="2:24">
      <c r="B508" s="2" t="s">
        <v>5</v>
      </c>
      <c r="C508" s="2">
        <v>6</v>
      </c>
      <c r="D508" s="2">
        <v>19</v>
      </c>
      <c r="E508" s="37">
        <v>43635</v>
      </c>
      <c r="G508" s="34"/>
      <c r="I508" s="3" t="str">
        <f t="shared" si="101"/>
        <v/>
      </c>
      <c r="J508" s="14" t="str">
        <f t="shared" si="109"/>
        <v/>
      </c>
      <c r="K508" s="1"/>
      <c r="L508" s="1"/>
      <c r="M508" s="1"/>
      <c r="N508" s="1"/>
      <c r="O508" s="1"/>
      <c r="P508" s="3" t="str">
        <f t="shared" si="102"/>
        <v/>
      </c>
      <c r="Q508" s="14" t="str">
        <f t="shared" si="103"/>
        <v/>
      </c>
      <c r="R508" s="1"/>
      <c r="S508" s="1"/>
      <c r="T508" s="2">
        <f t="shared" si="104"/>
        <v>0</v>
      </c>
      <c r="U508" s="20">
        <f t="shared" si="105"/>
        <v>0</v>
      </c>
      <c r="V508" s="2">
        <f t="shared" si="106"/>
        <v>0</v>
      </c>
      <c r="W508" s="2">
        <f t="shared" si="107"/>
        <v>0</v>
      </c>
      <c r="X508" s="9">
        <f t="shared" si="108"/>
        <v>0</v>
      </c>
    </row>
    <row r="509" spans="2:24">
      <c r="B509" s="2" t="s">
        <v>4</v>
      </c>
      <c r="C509" s="2">
        <v>6</v>
      </c>
      <c r="D509" s="2">
        <v>20</v>
      </c>
      <c r="E509" s="37">
        <v>43636</v>
      </c>
      <c r="G509" s="34"/>
      <c r="I509" s="3" t="str">
        <f t="shared" si="101"/>
        <v/>
      </c>
      <c r="J509" s="14" t="str">
        <f t="shared" si="109"/>
        <v/>
      </c>
      <c r="K509" s="1"/>
      <c r="L509" s="1"/>
      <c r="M509" s="1"/>
      <c r="N509" s="1"/>
      <c r="O509" s="1"/>
      <c r="P509" s="3" t="str">
        <f t="shared" si="102"/>
        <v/>
      </c>
      <c r="Q509" s="14" t="str">
        <f t="shared" si="103"/>
        <v/>
      </c>
      <c r="R509" s="1"/>
      <c r="S509" s="1"/>
      <c r="T509" s="2">
        <f t="shared" si="104"/>
        <v>0</v>
      </c>
      <c r="U509" s="20">
        <f t="shared" si="105"/>
        <v>0</v>
      </c>
      <c r="V509" s="2">
        <f t="shared" si="106"/>
        <v>0</v>
      </c>
      <c r="W509" s="2">
        <f t="shared" si="107"/>
        <v>0</v>
      </c>
      <c r="X509" s="9">
        <f t="shared" si="108"/>
        <v>0</v>
      </c>
    </row>
    <row r="510" spans="2:24">
      <c r="B510" s="2" t="s">
        <v>3</v>
      </c>
      <c r="C510" s="2">
        <v>6</v>
      </c>
      <c r="D510" s="2">
        <v>21</v>
      </c>
      <c r="E510" s="37">
        <v>43637</v>
      </c>
      <c r="G510" s="34"/>
      <c r="I510" s="3" t="str">
        <f t="shared" si="101"/>
        <v/>
      </c>
      <c r="J510" s="14" t="str">
        <f t="shared" si="109"/>
        <v/>
      </c>
      <c r="K510" s="1"/>
      <c r="L510" s="1"/>
      <c r="M510" s="1"/>
      <c r="N510" s="1"/>
      <c r="O510" s="1"/>
      <c r="P510" s="3" t="str">
        <f t="shared" si="102"/>
        <v/>
      </c>
      <c r="Q510" s="14" t="str">
        <f t="shared" si="103"/>
        <v/>
      </c>
      <c r="R510" s="1"/>
      <c r="S510" s="1"/>
      <c r="T510" s="2">
        <f t="shared" si="104"/>
        <v>0</v>
      </c>
      <c r="U510" s="20">
        <f t="shared" si="105"/>
        <v>0</v>
      </c>
      <c r="V510" s="2">
        <f t="shared" si="106"/>
        <v>0</v>
      </c>
      <c r="W510" s="2">
        <f t="shared" si="107"/>
        <v>0</v>
      </c>
      <c r="X510" s="9">
        <f t="shared" si="108"/>
        <v>0</v>
      </c>
    </row>
    <row r="511" spans="2:24">
      <c r="B511" s="2" t="s">
        <v>2</v>
      </c>
      <c r="C511" s="2">
        <v>6</v>
      </c>
      <c r="D511" s="2">
        <v>22</v>
      </c>
      <c r="E511" s="37">
        <v>43638</v>
      </c>
      <c r="G511" s="34"/>
      <c r="I511" s="3" t="str">
        <f t="shared" si="101"/>
        <v/>
      </c>
      <c r="J511" s="14" t="str">
        <f t="shared" si="109"/>
        <v/>
      </c>
      <c r="K511" s="1"/>
      <c r="L511" s="1"/>
      <c r="M511" s="1"/>
      <c r="N511" s="1"/>
      <c r="O511" s="1"/>
      <c r="P511" s="3" t="str">
        <f t="shared" si="102"/>
        <v/>
      </c>
      <c r="Q511" s="14" t="str">
        <f t="shared" si="103"/>
        <v/>
      </c>
      <c r="R511" s="1"/>
      <c r="S511" s="1"/>
      <c r="T511" s="2">
        <f t="shared" si="104"/>
        <v>0</v>
      </c>
      <c r="U511" s="20">
        <f t="shared" si="105"/>
        <v>0</v>
      </c>
      <c r="V511" s="2">
        <f t="shared" si="106"/>
        <v>0</v>
      </c>
      <c r="W511" s="2">
        <f t="shared" si="107"/>
        <v>0</v>
      </c>
      <c r="X511" s="9">
        <f t="shared" si="108"/>
        <v>0</v>
      </c>
    </row>
    <row r="512" spans="2:24">
      <c r="B512" s="2" t="s">
        <v>1</v>
      </c>
      <c r="C512" s="2">
        <v>6</v>
      </c>
      <c r="D512" s="2">
        <v>23</v>
      </c>
      <c r="E512" s="37">
        <v>43639</v>
      </c>
      <c r="G512" s="34"/>
      <c r="I512" s="3" t="str">
        <f t="shared" si="101"/>
        <v/>
      </c>
      <c r="J512" s="14" t="str">
        <f t="shared" si="109"/>
        <v/>
      </c>
      <c r="K512" s="1"/>
      <c r="L512" s="1"/>
      <c r="M512" s="1"/>
      <c r="N512" s="1"/>
      <c r="O512" s="1"/>
      <c r="P512" s="3" t="str">
        <f t="shared" si="102"/>
        <v/>
      </c>
      <c r="Q512" s="14" t="str">
        <f t="shared" si="103"/>
        <v/>
      </c>
      <c r="R512" s="1"/>
      <c r="S512" s="1"/>
      <c r="T512" s="2">
        <f t="shared" si="104"/>
        <v>0</v>
      </c>
      <c r="U512" s="20">
        <f t="shared" si="105"/>
        <v>0</v>
      </c>
      <c r="V512" s="2">
        <f t="shared" si="106"/>
        <v>0</v>
      </c>
      <c r="W512" s="2">
        <f t="shared" si="107"/>
        <v>0</v>
      </c>
      <c r="X512" s="9">
        <f t="shared" si="108"/>
        <v>0</v>
      </c>
    </row>
    <row r="513" spans="2:24">
      <c r="B513" s="2" t="s">
        <v>0</v>
      </c>
      <c r="C513" s="2">
        <v>6</v>
      </c>
      <c r="D513" s="2">
        <v>24</v>
      </c>
      <c r="E513" s="37">
        <v>43640</v>
      </c>
      <c r="G513" s="34"/>
      <c r="I513" s="3" t="str">
        <f t="shared" si="101"/>
        <v/>
      </c>
      <c r="J513" s="14" t="str">
        <f t="shared" si="109"/>
        <v/>
      </c>
      <c r="K513" s="1"/>
      <c r="L513" s="1"/>
      <c r="M513" s="1"/>
      <c r="N513" s="1"/>
      <c r="O513" s="1"/>
      <c r="P513" s="3" t="str">
        <f t="shared" si="102"/>
        <v/>
      </c>
      <c r="Q513" s="14" t="str">
        <f t="shared" si="103"/>
        <v/>
      </c>
      <c r="R513" s="1"/>
      <c r="S513" s="1"/>
      <c r="T513" s="2">
        <f t="shared" si="104"/>
        <v>0</v>
      </c>
      <c r="U513" s="20">
        <f t="shared" si="105"/>
        <v>0</v>
      </c>
      <c r="V513" s="2">
        <f t="shared" si="106"/>
        <v>0</v>
      </c>
      <c r="W513" s="2">
        <f t="shared" si="107"/>
        <v>0</v>
      </c>
      <c r="X513" s="9">
        <f t="shared" si="108"/>
        <v>0</v>
      </c>
    </row>
    <row r="514" spans="2:24">
      <c r="B514" s="2" t="s">
        <v>6</v>
      </c>
      <c r="C514" s="2">
        <v>6</v>
      </c>
      <c r="D514" s="2">
        <v>25</v>
      </c>
      <c r="E514" s="37">
        <v>43641</v>
      </c>
      <c r="G514" s="34"/>
      <c r="I514" s="3" t="str">
        <f t="shared" si="101"/>
        <v/>
      </c>
      <c r="J514" s="14" t="str">
        <f t="shared" si="109"/>
        <v/>
      </c>
      <c r="K514" s="1"/>
      <c r="L514" s="1"/>
      <c r="M514" s="1"/>
      <c r="N514" s="1"/>
      <c r="O514" s="1"/>
      <c r="P514" s="3" t="str">
        <f t="shared" si="102"/>
        <v/>
      </c>
      <c r="Q514" s="14" t="str">
        <f t="shared" si="103"/>
        <v/>
      </c>
      <c r="R514" s="1"/>
      <c r="S514" s="1"/>
      <c r="T514" s="2">
        <f t="shared" si="104"/>
        <v>0</v>
      </c>
      <c r="U514" s="20">
        <f t="shared" si="105"/>
        <v>0</v>
      </c>
      <c r="V514" s="2">
        <f t="shared" si="106"/>
        <v>0</v>
      </c>
      <c r="W514" s="2">
        <f t="shared" si="107"/>
        <v>0</v>
      </c>
      <c r="X514" s="9">
        <f t="shared" si="108"/>
        <v>0</v>
      </c>
    </row>
    <row r="515" spans="2:24">
      <c r="B515" s="2" t="s">
        <v>5</v>
      </c>
      <c r="C515" s="2">
        <v>6</v>
      </c>
      <c r="D515" s="2">
        <v>26</v>
      </c>
      <c r="E515" s="37">
        <v>43642</v>
      </c>
      <c r="G515" s="34"/>
      <c r="I515" s="3" t="str">
        <f t="shared" si="101"/>
        <v/>
      </c>
      <c r="J515" s="14" t="str">
        <f t="shared" si="109"/>
        <v/>
      </c>
      <c r="K515" s="1"/>
      <c r="L515" s="1"/>
      <c r="M515" s="1"/>
      <c r="N515" s="1"/>
      <c r="O515" s="1"/>
      <c r="P515" s="3" t="str">
        <f t="shared" si="102"/>
        <v/>
      </c>
      <c r="Q515" s="14" t="str">
        <f t="shared" si="103"/>
        <v/>
      </c>
      <c r="R515" s="1"/>
      <c r="S515" s="1"/>
      <c r="T515" s="2">
        <f t="shared" si="104"/>
        <v>0</v>
      </c>
      <c r="U515" s="20">
        <f t="shared" si="105"/>
        <v>0</v>
      </c>
      <c r="V515" s="2">
        <f t="shared" si="106"/>
        <v>0</v>
      </c>
      <c r="W515" s="2">
        <f t="shared" si="107"/>
        <v>0</v>
      </c>
      <c r="X515" s="9">
        <f t="shared" si="108"/>
        <v>0</v>
      </c>
    </row>
    <row r="516" spans="2:24">
      <c r="B516" s="2" t="s">
        <v>4</v>
      </c>
      <c r="C516" s="2">
        <v>6</v>
      </c>
      <c r="D516" s="2">
        <v>27</v>
      </c>
      <c r="E516" s="37">
        <v>43643</v>
      </c>
      <c r="G516" s="34"/>
      <c r="I516" s="3" t="str">
        <f t="shared" ref="I516:I579" si="110">IFERROR(TIME(,,ROUNDUP(($K516*60+$L516)/$G516,0)),"")</f>
        <v/>
      </c>
      <c r="J516" s="14" t="str">
        <f t="shared" si="109"/>
        <v/>
      </c>
      <c r="K516" s="1"/>
      <c r="L516" s="1"/>
      <c r="M516" s="1"/>
      <c r="N516" s="1"/>
      <c r="O516" s="1"/>
      <c r="P516" s="3" t="str">
        <f t="shared" ref="P516:P579" si="111">IFERROR(TIME(,,ROUNDUP(($R516*60+$S516)/$N516,0)),"")</f>
        <v/>
      </c>
      <c r="Q516" s="14" t="str">
        <f t="shared" ref="Q516:Q579" si="112">IF(ROUNDDOWN(IFERROR($N516*60*60/($R516*60+$S516), 0),3)=0,"",ROUNDDOWN(IFERROR($N516*60*60/($R516*60+$S516), 0),3))</f>
        <v/>
      </c>
      <c r="R516" s="1"/>
      <c r="S516" s="1"/>
      <c r="T516" s="2">
        <f t="shared" ref="T516:T579" si="113">$F516+$M516</f>
        <v>0</v>
      </c>
      <c r="U516" s="20">
        <f t="shared" ref="U516:U579" si="114">$G516+$N516</f>
        <v>0</v>
      </c>
      <c r="V516" s="2">
        <f t="shared" ref="V516:V579" si="115">$K516+$R516+INT(($L516+$S516)/60)</f>
        <v>0</v>
      </c>
      <c r="W516" s="2">
        <f t="shared" ref="W516:W579" si="116">MOD(($L516+$S516),60)</f>
        <v>0</v>
      </c>
      <c r="X516" s="9">
        <f t="shared" ref="X516:X579" si="117">TIME(,$V516,$W516)</f>
        <v>0</v>
      </c>
    </row>
    <row r="517" spans="2:24">
      <c r="B517" s="2" t="s">
        <v>3</v>
      </c>
      <c r="C517" s="2">
        <v>6</v>
      </c>
      <c r="D517" s="2">
        <v>28</v>
      </c>
      <c r="E517" s="37">
        <v>43644</v>
      </c>
      <c r="G517" s="34"/>
      <c r="I517" s="3" t="str">
        <f t="shared" si="110"/>
        <v/>
      </c>
      <c r="J517" s="14" t="str">
        <f t="shared" si="109"/>
        <v/>
      </c>
      <c r="K517" s="1"/>
      <c r="L517" s="1"/>
      <c r="M517" s="1"/>
      <c r="N517" s="1"/>
      <c r="O517" s="1"/>
      <c r="P517" s="3" t="str">
        <f t="shared" si="111"/>
        <v/>
      </c>
      <c r="Q517" s="14" t="str">
        <f t="shared" si="112"/>
        <v/>
      </c>
      <c r="R517" s="1"/>
      <c r="S517" s="1"/>
      <c r="T517" s="2">
        <f t="shared" si="113"/>
        <v>0</v>
      </c>
      <c r="U517" s="20">
        <f t="shared" si="114"/>
        <v>0</v>
      </c>
      <c r="V517" s="2">
        <f t="shared" si="115"/>
        <v>0</v>
      </c>
      <c r="W517" s="2">
        <f t="shared" si="116"/>
        <v>0</v>
      </c>
      <c r="X517" s="9">
        <f t="shared" si="117"/>
        <v>0</v>
      </c>
    </row>
    <row r="518" spans="2:24">
      <c r="B518" s="2" t="s">
        <v>2</v>
      </c>
      <c r="C518" s="2">
        <v>6</v>
      </c>
      <c r="D518" s="2">
        <v>29</v>
      </c>
      <c r="E518" s="37">
        <v>43645</v>
      </c>
      <c r="G518" s="34"/>
      <c r="I518" s="3" t="str">
        <f t="shared" si="110"/>
        <v/>
      </c>
      <c r="J518" s="14" t="str">
        <f t="shared" si="109"/>
        <v/>
      </c>
      <c r="K518" s="1"/>
      <c r="L518" s="1"/>
      <c r="M518" s="1"/>
      <c r="N518" s="1"/>
      <c r="O518" s="1"/>
      <c r="P518" s="3" t="str">
        <f t="shared" si="111"/>
        <v/>
      </c>
      <c r="Q518" s="14" t="str">
        <f t="shared" si="112"/>
        <v/>
      </c>
      <c r="R518" s="1"/>
      <c r="S518" s="1"/>
      <c r="T518" s="2">
        <f t="shared" si="113"/>
        <v>0</v>
      </c>
      <c r="U518" s="20">
        <f t="shared" si="114"/>
        <v>0</v>
      </c>
      <c r="V518" s="2">
        <f t="shared" si="115"/>
        <v>0</v>
      </c>
      <c r="W518" s="2">
        <f t="shared" si="116"/>
        <v>0</v>
      </c>
      <c r="X518" s="9">
        <f t="shared" si="117"/>
        <v>0</v>
      </c>
    </row>
    <row r="519" spans="2:24">
      <c r="B519" s="2" t="s">
        <v>1</v>
      </c>
      <c r="C519" s="2">
        <v>6</v>
      </c>
      <c r="D519" s="2">
        <v>30</v>
      </c>
      <c r="E519" s="37">
        <v>43646</v>
      </c>
      <c r="G519" s="34"/>
      <c r="I519" s="3" t="str">
        <f t="shared" si="110"/>
        <v/>
      </c>
      <c r="J519" s="14" t="str">
        <f t="shared" si="109"/>
        <v/>
      </c>
      <c r="K519" s="1"/>
      <c r="L519" s="1"/>
      <c r="M519" s="1"/>
      <c r="N519" s="1"/>
      <c r="O519" s="1"/>
      <c r="P519" s="3" t="str">
        <f t="shared" si="111"/>
        <v/>
      </c>
      <c r="Q519" s="14" t="str">
        <f t="shared" si="112"/>
        <v/>
      </c>
      <c r="R519" s="1"/>
      <c r="S519" s="1"/>
      <c r="T519" s="2">
        <f t="shared" si="113"/>
        <v>0</v>
      </c>
      <c r="U519" s="20">
        <f t="shared" si="114"/>
        <v>0</v>
      </c>
      <c r="V519" s="2">
        <f t="shared" si="115"/>
        <v>0</v>
      </c>
      <c r="W519" s="2">
        <f t="shared" si="116"/>
        <v>0</v>
      </c>
      <c r="X519" s="9">
        <f t="shared" si="117"/>
        <v>0</v>
      </c>
    </row>
    <row r="520" spans="2:24">
      <c r="B520" s="2" t="s">
        <v>0</v>
      </c>
      <c r="C520" s="2">
        <v>7</v>
      </c>
      <c r="D520" s="2">
        <v>1</v>
      </c>
      <c r="E520" s="37">
        <v>43647</v>
      </c>
      <c r="G520" s="34"/>
      <c r="I520" s="3" t="str">
        <f t="shared" si="110"/>
        <v/>
      </c>
      <c r="J520" s="14" t="str">
        <f t="shared" si="109"/>
        <v/>
      </c>
      <c r="K520" s="1"/>
      <c r="L520" s="1"/>
      <c r="M520" s="1"/>
      <c r="N520" s="1"/>
      <c r="O520" s="1"/>
      <c r="P520" s="3" t="str">
        <f t="shared" si="111"/>
        <v/>
      </c>
      <c r="Q520" s="14" t="str">
        <f t="shared" si="112"/>
        <v/>
      </c>
      <c r="R520" s="1"/>
      <c r="S520" s="1"/>
      <c r="T520" s="2">
        <f t="shared" si="113"/>
        <v>0</v>
      </c>
      <c r="U520" s="20">
        <f t="shared" si="114"/>
        <v>0</v>
      </c>
      <c r="V520" s="2">
        <f t="shared" si="115"/>
        <v>0</v>
      </c>
      <c r="W520" s="2">
        <f t="shared" si="116"/>
        <v>0</v>
      </c>
      <c r="X520" s="9">
        <f t="shared" si="117"/>
        <v>0</v>
      </c>
    </row>
    <row r="521" spans="2:24">
      <c r="B521" s="2" t="s">
        <v>6</v>
      </c>
      <c r="C521" s="2">
        <v>7</v>
      </c>
      <c r="D521" s="2">
        <v>2</v>
      </c>
      <c r="E521" s="37">
        <v>43648</v>
      </c>
      <c r="G521" s="34"/>
      <c r="I521" s="3" t="str">
        <f t="shared" si="110"/>
        <v/>
      </c>
      <c r="J521" s="14" t="str">
        <f t="shared" si="109"/>
        <v/>
      </c>
      <c r="K521" s="1"/>
      <c r="L521" s="1"/>
      <c r="M521" s="1"/>
      <c r="N521" s="1"/>
      <c r="O521" s="1"/>
      <c r="P521" s="3" t="str">
        <f t="shared" si="111"/>
        <v/>
      </c>
      <c r="Q521" s="14" t="str">
        <f t="shared" si="112"/>
        <v/>
      </c>
      <c r="R521" s="1"/>
      <c r="S521" s="1"/>
      <c r="T521" s="2">
        <f t="shared" si="113"/>
        <v>0</v>
      </c>
      <c r="U521" s="20">
        <f t="shared" si="114"/>
        <v>0</v>
      </c>
      <c r="V521" s="2">
        <f t="shared" si="115"/>
        <v>0</v>
      </c>
      <c r="W521" s="2">
        <f t="shared" si="116"/>
        <v>0</v>
      </c>
      <c r="X521" s="9">
        <f t="shared" si="117"/>
        <v>0</v>
      </c>
    </row>
    <row r="522" spans="2:24">
      <c r="B522" s="2" t="s">
        <v>5</v>
      </c>
      <c r="C522" s="2">
        <v>7</v>
      </c>
      <c r="D522" s="2">
        <v>3</v>
      </c>
      <c r="E522" s="37">
        <v>43649</v>
      </c>
      <c r="G522" s="34"/>
      <c r="I522" s="3" t="str">
        <f t="shared" si="110"/>
        <v/>
      </c>
      <c r="J522" s="14" t="str">
        <f t="shared" si="109"/>
        <v/>
      </c>
      <c r="K522" s="1"/>
      <c r="L522" s="1"/>
      <c r="M522" s="1"/>
      <c r="N522" s="1"/>
      <c r="O522" s="1"/>
      <c r="P522" s="3" t="str">
        <f t="shared" si="111"/>
        <v/>
      </c>
      <c r="Q522" s="14" t="str">
        <f t="shared" si="112"/>
        <v/>
      </c>
      <c r="R522" s="1"/>
      <c r="S522" s="1"/>
      <c r="T522" s="2">
        <f t="shared" si="113"/>
        <v>0</v>
      </c>
      <c r="U522" s="20">
        <f t="shared" si="114"/>
        <v>0</v>
      </c>
      <c r="V522" s="2">
        <f t="shared" si="115"/>
        <v>0</v>
      </c>
      <c r="W522" s="2">
        <f t="shared" si="116"/>
        <v>0</v>
      </c>
      <c r="X522" s="9">
        <f t="shared" si="117"/>
        <v>0</v>
      </c>
    </row>
    <row r="523" spans="2:24">
      <c r="B523" s="2" t="s">
        <v>4</v>
      </c>
      <c r="C523" s="2">
        <v>7</v>
      </c>
      <c r="D523" s="2">
        <v>4</v>
      </c>
      <c r="E523" s="37">
        <v>43650</v>
      </c>
      <c r="G523" s="34"/>
      <c r="I523" s="3" t="str">
        <f t="shared" si="110"/>
        <v/>
      </c>
      <c r="J523" s="14" t="str">
        <f t="shared" si="109"/>
        <v/>
      </c>
      <c r="K523" s="1"/>
      <c r="L523" s="1"/>
      <c r="M523" s="1"/>
      <c r="N523" s="1"/>
      <c r="O523" s="1"/>
      <c r="P523" s="3" t="str">
        <f t="shared" si="111"/>
        <v/>
      </c>
      <c r="Q523" s="14" t="str">
        <f t="shared" si="112"/>
        <v/>
      </c>
      <c r="R523" s="1"/>
      <c r="S523" s="1"/>
      <c r="T523" s="2">
        <f t="shared" si="113"/>
        <v>0</v>
      </c>
      <c r="U523" s="20">
        <f t="shared" si="114"/>
        <v>0</v>
      </c>
      <c r="V523" s="2">
        <f t="shared" si="115"/>
        <v>0</v>
      </c>
      <c r="W523" s="2">
        <f t="shared" si="116"/>
        <v>0</v>
      </c>
      <c r="X523" s="9">
        <f t="shared" si="117"/>
        <v>0</v>
      </c>
    </row>
    <row r="524" spans="2:24">
      <c r="B524" s="2" t="s">
        <v>3</v>
      </c>
      <c r="C524" s="2">
        <v>7</v>
      </c>
      <c r="D524" s="2">
        <v>5</v>
      </c>
      <c r="E524" s="37">
        <v>43651</v>
      </c>
      <c r="G524" s="34"/>
      <c r="I524" s="3" t="str">
        <f t="shared" si="110"/>
        <v/>
      </c>
      <c r="J524" s="14" t="str">
        <f t="shared" si="109"/>
        <v/>
      </c>
      <c r="K524" s="1"/>
      <c r="L524" s="1"/>
      <c r="M524" s="1"/>
      <c r="N524" s="1"/>
      <c r="O524" s="1"/>
      <c r="P524" s="3" t="str">
        <f t="shared" si="111"/>
        <v/>
      </c>
      <c r="Q524" s="14" t="str">
        <f t="shared" si="112"/>
        <v/>
      </c>
      <c r="R524" s="1"/>
      <c r="S524" s="1"/>
      <c r="T524" s="2">
        <f t="shared" si="113"/>
        <v>0</v>
      </c>
      <c r="U524" s="20">
        <f t="shared" si="114"/>
        <v>0</v>
      </c>
      <c r="V524" s="2">
        <f t="shared" si="115"/>
        <v>0</v>
      </c>
      <c r="W524" s="2">
        <f t="shared" si="116"/>
        <v>0</v>
      </c>
      <c r="X524" s="9">
        <f t="shared" si="117"/>
        <v>0</v>
      </c>
    </row>
    <row r="525" spans="2:24">
      <c r="B525" s="2" t="s">
        <v>2</v>
      </c>
      <c r="C525" s="2">
        <v>7</v>
      </c>
      <c r="D525" s="2">
        <v>6</v>
      </c>
      <c r="E525" s="37">
        <v>43652</v>
      </c>
      <c r="G525" s="34"/>
      <c r="I525" s="3" t="str">
        <f t="shared" si="110"/>
        <v/>
      </c>
      <c r="J525" s="14" t="str">
        <f t="shared" si="109"/>
        <v/>
      </c>
      <c r="K525" s="1"/>
      <c r="L525" s="1"/>
      <c r="M525" s="1"/>
      <c r="N525" s="1"/>
      <c r="O525" s="1"/>
      <c r="P525" s="3" t="str">
        <f t="shared" si="111"/>
        <v/>
      </c>
      <c r="Q525" s="14" t="str">
        <f t="shared" si="112"/>
        <v/>
      </c>
      <c r="R525" s="1"/>
      <c r="S525" s="1"/>
      <c r="T525" s="2">
        <f t="shared" si="113"/>
        <v>0</v>
      </c>
      <c r="U525" s="20">
        <f t="shared" si="114"/>
        <v>0</v>
      </c>
      <c r="V525" s="2">
        <f t="shared" si="115"/>
        <v>0</v>
      </c>
      <c r="W525" s="2">
        <f t="shared" si="116"/>
        <v>0</v>
      </c>
      <c r="X525" s="9">
        <f t="shared" si="117"/>
        <v>0</v>
      </c>
    </row>
    <row r="526" spans="2:24">
      <c r="B526" s="2" t="s">
        <v>1</v>
      </c>
      <c r="C526" s="2">
        <v>7</v>
      </c>
      <c r="D526" s="2">
        <v>7</v>
      </c>
      <c r="E526" s="37">
        <v>43653</v>
      </c>
      <c r="G526" s="34"/>
      <c r="I526" s="3" t="str">
        <f t="shared" si="110"/>
        <v/>
      </c>
      <c r="J526" s="14" t="str">
        <f t="shared" si="109"/>
        <v/>
      </c>
      <c r="K526" s="1"/>
      <c r="L526" s="1"/>
      <c r="M526" s="1"/>
      <c r="N526" s="1"/>
      <c r="O526" s="1"/>
      <c r="P526" s="3" t="str">
        <f t="shared" si="111"/>
        <v/>
      </c>
      <c r="Q526" s="14" t="str">
        <f t="shared" si="112"/>
        <v/>
      </c>
      <c r="R526" s="1"/>
      <c r="S526" s="1"/>
      <c r="T526" s="2">
        <f t="shared" si="113"/>
        <v>0</v>
      </c>
      <c r="U526" s="20">
        <f t="shared" si="114"/>
        <v>0</v>
      </c>
      <c r="V526" s="2">
        <f t="shared" si="115"/>
        <v>0</v>
      </c>
      <c r="W526" s="2">
        <f t="shared" si="116"/>
        <v>0</v>
      </c>
      <c r="X526" s="9">
        <f t="shared" si="117"/>
        <v>0</v>
      </c>
    </row>
    <row r="527" spans="2:24">
      <c r="B527" s="2" t="s">
        <v>0</v>
      </c>
      <c r="C527" s="2">
        <v>7</v>
      </c>
      <c r="D527" s="2">
        <v>8</v>
      </c>
      <c r="E527" s="37">
        <v>43654</v>
      </c>
      <c r="G527" s="34"/>
      <c r="I527" s="3" t="str">
        <f t="shared" si="110"/>
        <v/>
      </c>
      <c r="J527" s="14" t="str">
        <f t="shared" si="109"/>
        <v/>
      </c>
      <c r="K527" s="1"/>
      <c r="L527" s="1"/>
      <c r="M527" s="1"/>
      <c r="N527" s="1"/>
      <c r="O527" s="1"/>
      <c r="P527" s="3" t="str">
        <f t="shared" si="111"/>
        <v/>
      </c>
      <c r="Q527" s="14" t="str">
        <f t="shared" si="112"/>
        <v/>
      </c>
      <c r="R527" s="1"/>
      <c r="S527" s="1"/>
      <c r="T527" s="2">
        <f t="shared" si="113"/>
        <v>0</v>
      </c>
      <c r="U527" s="20">
        <f t="shared" si="114"/>
        <v>0</v>
      </c>
      <c r="V527" s="2">
        <f t="shared" si="115"/>
        <v>0</v>
      </c>
      <c r="W527" s="2">
        <f t="shared" si="116"/>
        <v>0</v>
      </c>
      <c r="X527" s="9">
        <f t="shared" si="117"/>
        <v>0</v>
      </c>
    </row>
    <row r="528" spans="2:24">
      <c r="B528" s="2" t="s">
        <v>6</v>
      </c>
      <c r="C528" s="2">
        <v>7</v>
      </c>
      <c r="D528" s="2">
        <v>9</v>
      </c>
      <c r="E528" s="37">
        <v>43655</v>
      </c>
      <c r="G528" s="34"/>
      <c r="I528" s="3" t="str">
        <f t="shared" si="110"/>
        <v/>
      </c>
      <c r="J528" s="14" t="str">
        <f t="shared" si="109"/>
        <v/>
      </c>
      <c r="K528" s="1"/>
      <c r="L528" s="1"/>
      <c r="M528" s="1"/>
      <c r="N528" s="1"/>
      <c r="O528" s="1"/>
      <c r="P528" s="3" t="str">
        <f t="shared" si="111"/>
        <v/>
      </c>
      <c r="Q528" s="14" t="str">
        <f t="shared" si="112"/>
        <v/>
      </c>
      <c r="R528" s="1"/>
      <c r="S528" s="1"/>
      <c r="T528" s="2">
        <f t="shared" si="113"/>
        <v>0</v>
      </c>
      <c r="U528" s="20">
        <f t="shared" si="114"/>
        <v>0</v>
      </c>
      <c r="V528" s="2">
        <f t="shared" si="115"/>
        <v>0</v>
      </c>
      <c r="W528" s="2">
        <f t="shared" si="116"/>
        <v>0</v>
      </c>
      <c r="X528" s="9">
        <f t="shared" si="117"/>
        <v>0</v>
      </c>
    </row>
    <row r="529" spans="2:24">
      <c r="B529" s="2" t="s">
        <v>5</v>
      </c>
      <c r="C529" s="2">
        <v>7</v>
      </c>
      <c r="D529" s="2">
        <v>10</v>
      </c>
      <c r="E529" s="37">
        <v>43656</v>
      </c>
      <c r="G529" s="34"/>
      <c r="I529" s="3" t="str">
        <f t="shared" si="110"/>
        <v/>
      </c>
      <c r="J529" s="14" t="str">
        <f t="shared" si="109"/>
        <v/>
      </c>
      <c r="K529" s="1"/>
      <c r="L529" s="1"/>
      <c r="M529" s="1"/>
      <c r="N529" s="1"/>
      <c r="O529" s="1"/>
      <c r="P529" s="3" t="str">
        <f t="shared" si="111"/>
        <v/>
      </c>
      <c r="Q529" s="14" t="str">
        <f t="shared" si="112"/>
        <v/>
      </c>
      <c r="R529" s="1"/>
      <c r="S529" s="1"/>
      <c r="T529" s="2">
        <f t="shared" si="113"/>
        <v>0</v>
      </c>
      <c r="U529" s="20">
        <f t="shared" si="114"/>
        <v>0</v>
      </c>
      <c r="V529" s="2">
        <f t="shared" si="115"/>
        <v>0</v>
      </c>
      <c r="W529" s="2">
        <f t="shared" si="116"/>
        <v>0</v>
      </c>
      <c r="X529" s="9">
        <f t="shared" si="117"/>
        <v>0</v>
      </c>
    </row>
    <row r="530" spans="2:24">
      <c r="B530" s="2" t="s">
        <v>4</v>
      </c>
      <c r="C530" s="2">
        <v>7</v>
      </c>
      <c r="D530" s="2">
        <v>11</v>
      </c>
      <c r="E530" s="37">
        <v>43657</v>
      </c>
      <c r="G530" s="34"/>
      <c r="I530" s="3" t="str">
        <f t="shared" si="110"/>
        <v/>
      </c>
      <c r="J530" s="14" t="str">
        <f t="shared" si="109"/>
        <v/>
      </c>
      <c r="K530" s="1"/>
      <c r="L530" s="1"/>
      <c r="M530" s="1"/>
      <c r="N530" s="1"/>
      <c r="O530" s="1"/>
      <c r="P530" s="3" t="str">
        <f t="shared" si="111"/>
        <v/>
      </c>
      <c r="Q530" s="14" t="str">
        <f t="shared" si="112"/>
        <v/>
      </c>
      <c r="R530" s="1"/>
      <c r="S530" s="1"/>
      <c r="T530" s="2">
        <f t="shared" si="113"/>
        <v>0</v>
      </c>
      <c r="U530" s="20">
        <f t="shared" si="114"/>
        <v>0</v>
      </c>
      <c r="V530" s="2">
        <f t="shared" si="115"/>
        <v>0</v>
      </c>
      <c r="W530" s="2">
        <f t="shared" si="116"/>
        <v>0</v>
      </c>
      <c r="X530" s="9">
        <f t="shared" si="117"/>
        <v>0</v>
      </c>
    </row>
    <row r="531" spans="2:24">
      <c r="B531" s="2" t="s">
        <v>3</v>
      </c>
      <c r="C531" s="2">
        <v>7</v>
      </c>
      <c r="D531" s="2">
        <v>12</v>
      </c>
      <c r="E531" s="37">
        <v>43658</v>
      </c>
      <c r="G531" s="34"/>
      <c r="I531" s="3" t="str">
        <f t="shared" si="110"/>
        <v/>
      </c>
      <c r="J531" s="14" t="str">
        <f t="shared" si="109"/>
        <v/>
      </c>
      <c r="K531" s="1"/>
      <c r="L531" s="1"/>
      <c r="M531" s="1"/>
      <c r="N531" s="1"/>
      <c r="O531" s="1"/>
      <c r="P531" s="3" t="str">
        <f t="shared" si="111"/>
        <v/>
      </c>
      <c r="Q531" s="14" t="str">
        <f t="shared" si="112"/>
        <v/>
      </c>
      <c r="R531" s="1"/>
      <c r="S531" s="1"/>
      <c r="T531" s="2">
        <f t="shared" si="113"/>
        <v>0</v>
      </c>
      <c r="U531" s="20">
        <f t="shared" si="114"/>
        <v>0</v>
      </c>
      <c r="V531" s="2">
        <f t="shared" si="115"/>
        <v>0</v>
      </c>
      <c r="W531" s="2">
        <f t="shared" si="116"/>
        <v>0</v>
      </c>
      <c r="X531" s="9">
        <f t="shared" si="117"/>
        <v>0</v>
      </c>
    </row>
    <row r="532" spans="2:24">
      <c r="B532" s="2" t="s">
        <v>2</v>
      </c>
      <c r="C532" s="2">
        <v>7</v>
      </c>
      <c r="D532" s="2">
        <v>13</v>
      </c>
      <c r="E532" s="37">
        <v>43659</v>
      </c>
      <c r="G532" s="34"/>
      <c r="I532" s="3" t="str">
        <f t="shared" si="110"/>
        <v/>
      </c>
      <c r="J532" s="14" t="str">
        <f t="shared" si="109"/>
        <v/>
      </c>
      <c r="K532" s="1"/>
      <c r="L532" s="1"/>
      <c r="M532" s="1"/>
      <c r="N532" s="1"/>
      <c r="O532" s="1"/>
      <c r="P532" s="3" t="str">
        <f t="shared" si="111"/>
        <v/>
      </c>
      <c r="Q532" s="14" t="str">
        <f t="shared" si="112"/>
        <v/>
      </c>
      <c r="R532" s="1"/>
      <c r="S532" s="1"/>
      <c r="T532" s="2">
        <f t="shared" si="113"/>
        <v>0</v>
      </c>
      <c r="U532" s="20">
        <f t="shared" si="114"/>
        <v>0</v>
      </c>
      <c r="V532" s="2">
        <f t="shared" si="115"/>
        <v>0</v>
      </c>
      <c r="W532" s="2">
        <f t="shared" si="116"/>
        <v>0</v>
      </c>
      <c r="X532" s="9">
        <f t="shared" si="117"/>
        <v>0</v>
      </c>
    </row>
    <row r="533" spans="2:24">
      <c r="B533" s="2" t="s">
        <v>1</v>
      </c>
      <c r="C533" s="2">
        <v>7</v>
      </c>
      <c r="D533" s="2">
        <v>14</v>
      </c>
      <c r="E533" s="37">
        <v>43660</v>
      </c>
      <c r="G533" s="34"/>
      <c r="I533" s="3" t="str">
        <f t="shared" si="110"/>
        <v/>
      </c>
      <c r="J533" s="14" t="str">
        <f t="shared" si="109"/>
        <v/>
      </c>
      <c r="K533" s="1"/>
      <c r="L533" s="1"/>
      <c r="M533" s="1"/>
      <c r="N533" s="1"/>
      <c r="O533" s="1"/>
      <c r="P533" s="3" t="str">
        <f t="shared" si="111"/>
        <v/>
      </c>
      <c r="Q533" s="14" t="str">
        <f t="shared" si="112"/>
        <v/>
      </c>
      <c r="R533" s="1"/>
      <c r="S533" s="1"/>
      <c r="T533" s="2">
        <f t="shared" si="113"/>
        <v>0</v>
      </c>
      <c r="U533" s="20">
        <f t="shared" si="114"/>
        <v>0</v>
      </c>
      <c r="V533" s="2">
        <f t="shared" si="115"/>
        <v>0</v>
      </c>
      <c r="W533" s="2">
        <f t="shared" si="116"/>
        <v>0</v>
      </c>
      <c r="X533" s="9">
        <f t="shared" si="117"/>
        <v>0</v>
      </c>
    </row>
    <row r="534" spans="2:24">
      <c r="B534" s="2" t="s">
        <v>0</v>
      </c>
      <c r="C534" s="2">
        <v>7</v>
      </c>
      <c r="D534" s="2">
        <v>15</v>
      </c>
      <c r="E534" s="37">
        <v>43661</v>
      </c>
      <c r="G534" s="34"/>
      <c r="I534" s="3" t="str">
        <f t="shared" si="110"/>
        <v/>
      </c>
      <c r="J534" s="14" t="str">
        <f t="shared" si="109"/>
        <v/>
      </c>
      <c r="K534" s="1"/>
      <c r="L534" s="1"/>
      <c r="M534" s="1"/>
      <c r="N534" s="1"/>
      <c r="O534" s="1"/>
      <c r="P534" s="3" t="str">
        <f t="shared" si="111"/>
        <v/>
      </c>
      <c r="Q534" s="14" t="str">
        <f t="shared" si="112"/>
        <v/>
      </c>
      <c r="R534" s="1"/>
      <c r="S534" s="1"/>
      <c r="T534" s="2">
        <f t="shared" si="113"/>
        <v>0</v>
      </c>
      <c r="U534" s="20">
        <f t="shared" si="114"/>
        <v>0</v>
      </c>
      <c r="V534" s="2">
        <f t="shared" si="115"/>
        <v>0</v>
      </c>
      <c r="W534" s="2">
        <f t="shared" si="116"/>
        <v>0</v>
      </c>
      <c r="X534" s="9">
        <f t="shared" si="117"/>
        <v>0</v>
      </c>
    </row>
    <row r="535" spans="2:24">
      <c r="B535" s="2" t="s">
        <v>6</v>
      </c>
      <c r="C535" s="2">
        <v>7</v>
      </c>
      <c r="D535" s="2">
        <v>16</v>
      </c>
      <c r="E535" s="37">
        <v>43662</v>
      </c>
      <c r="G535" s="34"/>
      <c r="I535" s="3" t="str">
        <f t="shared" si="110"/>
        <v/>
      </c>
      <c r="J535" s="14" t="str">
        <f t="shared" si="109"/>
        <v/>
      </c>
      <c r="K535" s="1"/>
      <c r="L535" s="1"/>
      <c r="M535" s="1"/>
      <c r="N535" s="1"/>
      <c r="O535" s="1"/>
      <c r="P535" s="3" t="str">
        <f t="shared" si="111"/>
        <v/>
      </c>
      <c r="Q535" s="14" t="str">
        <f t="shared" si="112"/>
        <v/>
      </c>
      <c r="R535" s="1"/>
      <c r="S535" s="1"/>
      <c r="T535" s="2">
        <f t="shared" si="113"/>
        <v>0</v>
      </c>
      <c r="U535" s="20">
        <f t="shared" si="114"/>
        <v>0</v>
      </c>
      <c r="V535" s="2">
        <f t="shared" si="115"/>
        <v>0</v>
      </c>
      <c r="W535" s="2">
        <f t="shared" si="116"/>
        <v>0</v>
      </c>
      <c r="X535" s="9">
        <f t="shared" si="117"/>
        <v>0</v>
      </c>
    </row>
    <row r="536" spans="2:24">
      <c r="B536" s="2" t="s">
        <v>5</v>
      </c>
      <c r="C536" s="2">
        <v>7</v>
      </c>
      <c r="D536" s="2">
        <v>17</v>
      </c>
      <c r="E536" s="37">
        <v>43663</v>
      </c>
      <c r="G536" s="34"/>
      <c r="I536" s="3" t="str">
        <f t="shared" si="110"/>
        <v/>
      </c>
      <c r="J536" s="14" t="str">
        <f t="shared" si="109"/>
        <v/>
      </c>
      <c r="K536" s="1"/>
      <c r="L536" s="1"/>
      <c r="M536" s="1"/>
      <c r="N536" s="1"/>
      <c r="O536" s="1"/>
      <c r="P536" s="3" t="str">
        <f t="shared" si="111"/>
        <v/>
      </c>
      <c r="Q536" s="14" t="str">
        <f t="shared" si="112"/>
        <v/>
      </c>
      <c r="R536" s="1"/>
      <c r="S536" s="1"/>
      <c r="T536" s="2">
        <f t="shared" si="113"/>
        <v>0</v>
      </c>
      <c r="U536" s="20">
        <f t="shared" si="114"/>
        <v>0</v>
      </c>
      <c r="V536" s="2">
        <f t="shared" si="115"/>
        <v>0</v>
      </c>
      <c r="W536" s="2">
        <f t="shared" si="116"/>
        <v>0</v>
      </c>
      <c r="X536" s="9">
        <f t="shared" si="117"/>
        <v>0</v>
      </c>
    </row>
    <row r="537" spans="2:24">
      <c r="B537" s="2" t="s">
        <v>4</v>
      </c>
      <c r="C537" s="2">
        <v>7</v>
      </c>
      <c r="D537" s="2">
        <v>18</v>
      </c>
      <c r="E537" s="37">
        <v>43664</v>
      </c>
      <c r="G537" s="34"/>
      <c r="I537" s="3" t="str">
        <f t="shared" si="110"/>
        <v/>
      </c>
      <c r="J537" s="14" t="str">
        <f t="shared" si="109"/>
        <v/>
      </c>
      <c r="K537" s="1"/>
      <c r="L537" s="1"/>
      <c r="M537" s="1"/>
      <c r="N537" s="1"/>
      <c r="O537" s="1"/>
      <c r="P537" s="3" t="str">
        <f t="shared" si="111"/>
        <v/>
      </c>
      <c r="Q537" s="14" t="str">
        <f t="shared" si="112"/>
        <v/>
      </c>
      <c r="R537" s="1"/>
      <c r="S537" s="1"/>
      <c r="T537" s="2">
        <f t="shared" si="113"/>
        <v>0</v>
      </c>
      <c r="U537" s="20">
        <f t="shared" si="114"/>
        <v>0</v>
      </c>
      <c r="V537" s="2">
        <f t="shared" si="115"/>
        <v>0</v>
      </c>
      <c r="W537" s="2">
        <f t="shared" si="116"/>
        <v>0</v>
      </c>
      <c r="X537" s="9">
        <f t="shared" si="117"/>
        <v>0</v>
      </c>
    </row>
    <row r="538" spans="2:24">
      <c r="B538" s="2" t="s">
        <v>3</v>
      </c>
      <c r="C538" s="2">
        <v>7</v>
      </c>
      <c r="D538" s="2">
        <v>19</v>
      </c>
      <c r="E538" s="37">
        <v>43665</v>
      </c>
      <c r="G538" s="34"/>
      <c r="I538" s="3" t="str">
        <f t="shared" si="110"/>
        <v/>
      </c>
      <c r="J538" s="14" t="str">
        <f t="shared" si="109"/>
        <v/>
      </c>
      <c r="K538" s="1"/>
      <c r="L538" s="1"/>
      <c r="M538" s="1"/>
      <c r="N538" s="1"/>
      <c r="O538" s="1"/>
      <c r="P538" s="3" t="str">
        <f t="shared" si="111"/>
        <v/>
      </c>
      <c r="Q538" s="14" t="str">
        <f t="shared" si="112"/>
        <v/>
      </c>
      <c r="R538" s="1"/>
      <c r="S538" s="1"/>
      <c r="T538" s="2">
        <f t="shared" si="113"/>
        <v>0</v>
      </c>
      <c r="U538" s="20">
        <f t="shared" si="114"/>
        <v>0</v>
      </c>
      <c r="V538" s="2">
        <f t="shared" si="115"/>
        <v>0</v>
      </c>
      <c r="W538" s="2">
        <f t="shared" si="116"/>
        <v>0</v>
      </c>
      <c r="X538" s="9">
        <f t="shared" si="117"/>
        <v>0</v>
      </c>
    </row>
    <row r="539" spans="2:24">
      <c r="B539" s="2" t="s">
        <v>2</v>
      </c>
      <c r="C539" s="2">
        <v>7</v>
      </c>
      <c r="D539" s="2">
        <v>20</v>
      </c>
      <c r="E539" s="37">
        <v>43666</v>
      </c>
      <c r="G539" s="34"/>
      <c r="I539" s="3" t="str">
        <f t="shared" si="110"/>
        <v/>
      </c>
      <c r="J539" s="14" t="str">
        <f t="shared" si="109"/>
        <v/>
      </c>
      <c r="K539" s="1"/>
      <c r="L539" s="1"/>
      <c r="M539" s="1"/>
      <c r="N539" s="1"/>
      <c r="O539" s="1"/>
      <c r="P539" s="3" t="str">
        <f t="shared" si="111"/>
        <v/>
      </c>
      <c r="Q539" s="14" t="str">
        <f t="shared" si="112"/>
        <v/>
      </c>
      <c r="R539" s="1"/>
      <c r="S539" s="1"/>
      <c r="T539" s="2">
        <f t="shared" si="113"/>
        <v>0</v>
      </c>
      <c r="U539" s="20">
        <f t="shared" si="114"/>
        <v>0</v>
      </c>
      <c r="V539" s="2">
        <f t="shared" si="115"/>
        <v>0</v>
      </c>
      <c r="W539" s="2">
        <f t="shared" si="116"/>
        <v>0</v>
      </c>
      <c r="X539" s="9">
        <f t="shared" si="117"/>
        <v>0</v>
      </c>
    </row>
    <row r="540" spans="2:24">
      <c r="B540" s="2" t="s">
        <v>1</v>
      </c>
      <c r="C540" s="2">
        <v>7</v>
      </c>
      <c r="D540" s="2">
        <v>21</v>
      </c>
      <c r="E540" s="37">
        <v>43667</v>
      </c>
      <c r="G540" s="34"/>
      <c r="I540" s="3" t="str">
        <f t="shared" si="110"/>
        <v/>
      </c>
      <c r="J540" s="14" t="str">
        <f t="shared" ref="J540:J603" si="118">IF(ROUNDDOWN(IFERROR($G540*60*60/($K540*60+L540), 0),3)=0,"",ROUNDDOWN(IFERROR($G540*60*60/($K540*60+$L540), 0),3))</f>
        <v/>
      </c>
      <c r="K540" s="1"/>
      <c r="L540" s="1"/>
      <c r="M540" s="1"/>
      <c r="N540" s="1"/>
      <c r="O540" s="1"/>
      <c r="P540" s="3" t="str">
        <f t="shared" si="111"/>
        <v/>
      </c>
      <c r="Q540" s="14" t="str">
        <f t="shared" si="112"/>
        <v/>
      </c>
      <c r="R540" s="1"/>
      <c r="S540" s="1"/>
      <c r="T540" s="2">
        <f t="shared" si="113"/>
        <v>0</v>
      </c>
      <c r="U540" s="20">
        <f t="shared" si="114"/>
        <v>0</v>
      </c>
      <c r="V540" s="2">
        <f t="shared" si="115"/>
        <v>0</v>
      </c>
      <c r="W540" s="2">
        <f t="shared" si="116"/>
        <v>0</v>
      </c>
      <c r="X540" s="9">
        <f t="shared" si="117"/>
        <v>0</v>
      </c>
    </row>
    <row r="541" spans="2:24">
      <c r="B541" s="2" t="s">
        <v>0</v>
      </c>
      <c r="C541" s="2">
        <v>7</v>
      </c>
      <c r="D541" s="2">
        <v>22</v>
      </c>
      <c r="E541" s="37">
        <v>43668</v>
      </c>
      <c r="G541" s="34"/>
      <c r="I541" s="3" t="str">
        <f t="shared" si="110"/>
        <v/>
      </c>
      <c r="J541" s="14" t="str">
        <f t="shared" si="118"/>
        <v/>
      </c>
      <c r="K541" s="1"/>
      <c r="L541" s="1"/>
      <c r="M541" s="1"/>
      <c r="N541" s="1"/>
      <c r="O541" s="1"/>
      <c r="P541" s="3" t="str">
        <f t="shared" si="111"/>
        <v/>
      </c>
      <c r="Q541" s="14" t="str">
        <f t="shared" si="112"/>
        <v/>
      </c>
      <c r="R541" s="1"/>
      <c r="S541" s="1"/>
      <c r="T541" s="2">
        <f t="shared" si="113"/>
        <v>0</v>
      </c>
      <c r="U541" s="20">
        <f t="shared" si="114"/>
        <v>0</v>
      </c>
      <c r="V541" s="2">
        <f t="shared" si="115"/>
        <v>0</v>
      </c>
      <c r="W541" s="2">
        <f t="shared" si="116"/>
        <v>0</v>
      </c>
      <c r="X541" s="9">
        <f t="shared" si="117"/>
        <v>0</v>
      </c>
    </row>
    <row r="542" spans="2:24">
      <c r="B542" s="2" t="s">
        <v>6</v>
      </c>
      <c r="C542" s="2">
        <v>7</v>
      </c>
      <c r="D542" s="2">
        <v>23</v>
      </c>
      <c r="E542" s="37">
        <v>43669</v>
      </c>
      <c r="G542" s="34"/>
      <c r="I542" s="3" t="str">
        <f t="shared" si="110"/>
        <v/>
      </c>
      <c r="J542" s="14" t="str">
        <f t="shared" si="118"/>
        <v/>
      </c>
      <c r="K542" s="1"/>
      <c r="L542" s="1"/>
      <c r="M542" s="1"/>
      <c r="N542" s="1"/>
      <c r="O542" s="1"/>
      <c r="P542" s="3" t="str">
        <f t="shared" si="111"/>
        <v/>
      </c>
      <c r="Q542" s="14" t="str">
        <f t="shared" si="112"/>
        <v/>
      </c>
      <c r="R542" s="1"/>
      <c r="S542" s="1"/>
      <c r="T542" s="2">
        <f t="shared" si="113"/>
        <v>0</v>
      </c>
      <c r="U542" s="20">
        <f t="shared" si="114"/>
        <v>0</v>
      </c>
      <c r="V542" s="2">
        <f t="shared" si="115"/>
        <v>0</v>
      </c>
      <c r="W542" s="2">
        <f t="shared" si="116"/>
        <v>0</v>
      </c>
      <c r="X542" s="9">
        <f t="shared" si="117"/>
        <v>0</v>
      </c>
    </row>
    <row r="543" spans="2:24">
      <c r="B543" s="2" t="s">
        <v>5</v>
      </c>
      <c r="C543" s="2">
        <v>7</v>
      </c>
      <c r="D543" s="2">
        <v>24</v>
      </c>
      <c r="E543" s="37">
        <v>43670</v>
      </c>
      <c r="G543" s="34"/>
      <c r="I543" s="3" t="str">
        <f t="shared" si="110"/>
        <v/>
      </c>
      <c r="J543" s="14" t="str">
        <f t="shared" si="118"/>
        <v/>
      </c>
      <c r="K543" s="1"/>
      <c r="L543" s="1"/>
      <c r="M543" s="1"/>
      <c r="N543" s="1"/>
      <c r="O543" s="1"/>
      <c r="P543" s="3" t="str">
        <f t="shared" si="111"/>
        <v/>
      </c>
      <c r="Q543" s="14" t="str">
        <f t="shared" si="112"/>
        <v/>
      </c>
      <c r="R543" s="1"/>
      <c r="S543" s="1"/>
      <c r="T543" s="2">
        <f t="shared" si="113"/>
        <v>0</v>
      </c>
      <c r="U543" s="20">
        <f t="shared" si="114"/>
        <v>0</v>
      </c>
      <c r="V543" s="2">
        <f t="shared" si="115"/>
        <v>0</v>
      </c>
      <c r="W543" s="2">
        <f t="shared" si="116"/>
        <v>0</v>
      </c>
      <c r="X543" s="9">
        <f t="shared" si="117"/>
        <v>0</v>
      </c>
    </row>
    <row r="544" spans="2:24">
      <c r="B544" s="2" t="s">
        <v>4</v>
      </c>
      <c r="C544" s="2">
        <v>7</v>
      </c>
      <c r="D544" s="2">
        <v>25</v>
      </c>
      <c r="E544" s="37">
        <v>43671</v>
      </c>
      <c r="G544" s="34"/>
      <c r="I544" s="3" t="str">
        <f t="shared" si="110"/>
        <v/>
      </c>
      <c r="J544" s="14" t="str">
        <f t="shared" si="118"/>
        <v/>
      </c>
      <c r="K544" s="1"/>
      <c r="L544" s="1"/>
      <c r="M544" s="1"/>
      <c r="N544" s="1"/>
      <c r="O544" s="1"/>
      <c r="P544" s="3" t="str">
        <f t="shared" si="111"/>
        <v/>
      </c>
      <c r="Q544" s="14" t="str">
        <f t="shared" si="112"/>
        <v/>
      </c>
      <c r="R544" s="1"/>
      <c r="S544" s="1"/>
      <c r="T544" s="2">
        <f t="shared" si="113"/>
        <v>0</v>
      </c>
      <c r="U544" s="20">
        <f t="shared" si="114"/>
        <v>0</v>
      </c>
      <c r="V544" s="2">
        <f t="shared" si="115"/>
        <v>0</v>
      </c>
      <c r="W544" s="2">
        <f t="shared" si="116"/>
        <v>0</v>
      </c>
      <c r="X544" s="9">
        <f t="shared" si="117"/>
        <v>0</v>
      </c>
    </row>
    <row r="545" spans="2:24">
      <c r="B545" s="2" t="s">
        <v>3</v>
      </c>
      <c r="C545" s="2">
        <v>7</v>
      </c>
      <c r="D545" s="2">
        <v>26</v>
      </c>
      <c r="E545" s="37">
        <v>43672</v>
      </c>
      <c r="G545" s="34"/>
      <c r="I545" s="3" t="str">
        <f t="shared" si="110"/>
        <v/>
      </c>
      <c r="J545" s="14" t="str">
        <f t="shared" si="118"/>
        <v/>
      </c>
      <c r="K545" s="1"/>
      <c r="L545" s="1"/>
      <c r="M545" s="1"/>
      <c r="N545" s="1"/>
      <c r="O545" s="1"/>
      <c r="P545" s="3" t="str">
        <f t="shared" si="111"/>
        <v/>
      </c>
      <c r="Q545" s="14" t="str">
        <f t="shared" si="112"/>
        <v/>
      </c>
      <c r="R545" s="1"/>
      <c r="S545" s="1"/>
      <c r="T545" s="2">
        <f t="shared" si="113"/>
        <v>0</v>
      </c>
      <c r="U545" s="20">
        <f t="shared" si="114"/>
        <v>0</v>
      </c>
      <c r="V545" s="2">
        <f t="shared" si="115"/>
        <v>0</v>
      </c>
      <c r="W545" s="2">
        <f t="shared" si="116"/>
        <v>0</v>
      </c>
      <c r="X545" s="9">
        <f t="shared" si="117"/>
        <v>0</v>
      </c>
    </row>
    <row r="546" spans="2:24">
      <c r="B546" s="2" t="s">
        <v>2</v>
      </c>
      <c r="C546" s="2">
        <v>7</v>
      </c>
      <c r="D546" s="2">
        <v>27</v>
      </c>
      <c r="E546" s="37">
        <v>43673</v>
      </c>
      <c r="G546" s="34"/>
      <c r="I546" s="3" t="str">
        <f t="shared" si="110"/>
        <v/>
      </c>
      <c r="J546" s="14" t="str">
        <f t="shared" si="118"/>
        <v/>
      </c>
      <c r="K546" s="1"/>
      <c r="L546" s="1"/>
      <c r="M546" s="1"/>
      <c r="N546" s="1"/>
      <c r="O546" s="1"/>
      <c r="P546" s="3" t="str">
        <f t="shared" si="111"/>
        <v/>
      </c>
      <c r="Q546" s="14" t="str">
        <f t="shared" si="112"/>
        <v/>
      </c>
      <c r="R546" s="1"/>
      <c r="S546" s="1"/>
      <c r="T546" s="2">
        <f t="shared" si="113"/>
        <v>0</v>
      </c>
      <c r="U546" s="20">
        <f t="shared" si="114"/>
        <v>0</v>
      </c>
      <c r="V546" s="2">
        <f t="shared" si="115"/>
        <v>0</v>
      </c>
      <c r="W546" s="2">
        <f t="shared" si="116"/>
        <v>0</v>
      </c>
      <c r="X546" s="9">
        <f t="shared" si="117"/>
        <v>0</v>
      </c>
    </row>
    <row r="547" spans="2:24">
      <c r="B547" s="2" t="s">
        <v>1</v>
      </c>
      <c r="C547" s="2">
        <v>7</v>
      </c>
      <c r="D547" s="2">
        <v>28</v>
      </c>
      <c r="E547" s="37">
        <v>43674</v>
      </c>
      <c r="G547" s="34"/>
      <c r="I547" s="3" t="str">
        <f t="shared" si="110"/>
        <v/>
      </c>
      <c r="J547" s="14" t="str">
        <f t="shared" si="118"/>
        <v/>
      </c>
      <c r="K547" s="1"/>
      <c r="L547" s="1"/>
      <c r="M547" s="1"/>
      <c r="N547" s="1"/>
      <c r="O547" s="1"/>
      <c r="P547" s="3" t="str">
        <f t="shared" si="111"/>
        <v/>
      </c>
      <c r="Q547" s="14" t="str">
        <f t="shared" si="112"/>
        <v/>
      </c>
      <c r="R547" s="1"/>
      <c r="S547" s="1"/>
      <c r="T547" s="2">
        <f t="shared" si="113"/>
        <v>0</v>
      </c>
      <c r="U547" s="20">
        <f t="shared" si="114"/>
        <v>0</v>
      </c>
      <c r="V547" s="2">
        <f t="shared" si="115"/>
        <v>0</v>
      </c>
      <c r="W547" s="2">
        <f t="shared" si="116"/>
        <v>0</v>
      </c>
      <c r="X547" s="9">
        <f t="shared" si="117"/>
        <v>0</v>
      </c>
    </row>
    <row r="548" spans="2:24">
      <c r="B548" s="2" t="s">
        <v>0</v>
      </c>
      <c r="C548" s="2">
        <v>7</v>
      </c>
      <c r="D548" s="2">
        <v>29</v>
      </c>
      <c r="E548" s="37">
        <v>43675</v>
      </c>
      <c r="G548" s="34"/>
      <c r="I548" s="3" t="str">
        <f t="shared" si="110"/>
        <v/>
      </c>
      <c r="J548" s="14" t="str">
        <f t="shared" si="118"/>
        <v/>
      </c>
      <c r="K548" s="1"/>
      <c r="L548" s="1"/>
      <c r="M548" s="1"/>
      <c r="N548" s="1"/>
      <c r="O548" s="1"/>
      <c r="P548" s="3" t="str">
        <f t="shared" si="111"/>
        <v/>
      </c>
      <c r="Q548" s="14" t="str">
        <f t="shared" si="112"/>
        <v/>
      </c>
      <c r="R548" s="1"/>
      <c r="S548" s="1"/>
      <c r="T548" s="2">
        <f t="shared" si="113"/>
        <v>0</v>
      </c>
      <c r="U548" s="20">
        <f t="shared" si="114"/>
        <v>0</v>
      </c>
      <c r="V548" s="2">
        <f t="shared" si="115"/>
        <v>0</v>
      </c>
      <c r="W548" s="2">
        <f t="shared" si="116"/>
        <v>0</v>
      </c>
      <c r="X548" s="9">
        <f t="shared" si="117"/>
        <v>0</v>
      </c>
    </row>
    <row r="549" spans="2:24">
      <c r="B549" s="2" t="s">
        <v>6</v>
      </c>
      <c r="C549" s="2">
        <v>7</v>
      </c>
      <c r="D549" s="2">
        <v>30</v>
      </c>
      <c r="E549" s="37">
        <v>43676</v>
      </c>
      <c r="G549" s="34"/>
      <c r="I549" s="3" t="str">
        <f t="shared" si="110"/>
        <v/>
      </c>
      <c r="J549" s="14" t="str">
        <f t="shared" si="118"/>
        <v/>
      </c>
      <c r="K549" s="1"/>
      <c r="L549" s="1"/>
      <c r="M549" s="1"/>
      <c r="N549" s="1"/>
      <c r="O549" s="1"/>
      <c r="P549" s="3" t="str">
        <f t="shared" si="111"/>
        <v/>
      </c>
      <c r="Q549" s="14" t="str">
        <f t="shared" si="112"/>
        <v/>
      </c>
      <c r="R549" s="1"/>
      <c r="S549" s="1"/>
      <c r="T549" s="2">
        <f t="shared" si="113"/>
        <v>0</v>
      </c>
      <c r="U549" s="20">
        <f t="shared" si="114"/>
        <v>0</v>
      </c>
      <c r="V549" s="2">
        <f t="shared" si="115"/>
        <v>0</v>
      </c>
      <c r="W549" s="2">
        <f t="shared" si="116"/>
        <v>0</v>
      </c>
      <c r="X549" s="9">
        <f t="shared" si="117"/>
        <v>0</v>
      </c>
    </row>
    <row r="550" spans="2:24">
      <c r="B550" s="2" t="s">
        <v>5</v>
      </c>
      <c r="C550" s="2">
        <v>7</v>
      </c>
      <c r="D550" s="2">
        <v>31</v>
      </c>
      <c r="E550" s="37">
        <v>43677</v>
      </c>
      <c r="G550" s="34"/>
      <c r="I550" s="3" t="str">
        <f t="shared" si="110"/>
        <v/>
      </c>
      <c r="J550" s="14" t="str">
        <f t="shared" si="118"/>
        <v/>
      </c>
      <c r="K550" s="1"/>
      <c r="L550" s="1"/>
      <c r="M550" s="1"/>
      <c r="N550" s="1"/>
      <c r="O550" s="1"/>
      <c r="P550" s="3" t="str">
        <f t="shared" si="111"/>
        <v/>
      </c>
      <c r="Q550" s="14" t="str">
        <f t="shared" si="112"/>
        <v/>
      </c>
      <c r="R550" s="1"/>
      <c r="S550" s="1"/>
      <c r="T550" s="2">
        <f t="shared" si="113"/>
        <v>0</v>
      </c>
      <c r="U550" s="20">
        <f t="shared" si="114"/>
        <v>0</v>
      </c>
      <c r="V550" s="2">
        <f t="shared" si="115"/>
        <v>0</v>
      </c>
      <c r="W550" s="2">
        <f t="shared" si="116"/>
        <v>0</v>
      </c>
      <c r="X550" s="9">
        <f t="shared" si="117"/>
        <v>0</v>
      </c>
    </row>
    <row r="551" spans="2:24">
      <c r="B551" s="2" t="s">
        <v>4</v>
      </c>
      <c r="C551" s="2">
        <v>8</v>
      </c>
      <c r="D551" s="2">
        <v>1</v>
      </c>
      <c r="E551" s="37">
        <v>43678</v>
      </c>
      <c r="G551" s="34"/>
      <c r="I551" s="3" t="str">
        <f t="shared" si="110"/>
        <v/>
      </c>
      <c r="J551" s="14" t="str">
        <f t="shared" si="118"/>
        <v/>
      </c>
      <c r="K551" s="1"/>
      <c r="L551" s="1"/>
      <c r="M551" s="1"/>
      <c r="N551" s="1"/>
      <c r="O551" s="1"/>
      <c r="P551" s="3" t="str">
        <f t="shared" si="111"/>
        <v/>
      </c>
      <c r="Q551" s="14" t="str">
        <f t="shared" si="112"/>
        <v/>
      </c>
      <c r="R551" s="1"/>
      <c r="S551" s="1"/>
      <c r="T551" s="2">
        <f t="shared" si="113"/>
        <v>0</v>
      </c>
      <c r="U551" s="20">
        <f t="shared" si="114"/>
        <v>0</v>
      </c>
      <c r="V551" s="2">
        <f t="shared" si="115"/>
        <v>0</v>
      </c>
      <c r="W551" s="2">
        <f t="shared" si="116"/>
        <v>0</v>
      </c>
      <c r="X551" s="9">
        <f t="shared" si="117"/>
        <v>0</v>
      </c>
    </row>
    <row r="552" spans="2:24">
      <c r="B552" s="2" t="s">
        <v>3</v>
      </c>
      <c r="C552" s="2">
        <v>8</v>
      </c>
      <c r="D552" s="2">
        <v>2</v>
      </c>
      <c r="E552" s="37">
        <v>43679</v>
      </c>
      <c r="G552" s="34"/>
      <c r="I552" s="3" t="str">
        <f t="shared" si="110"/>
        <v/>
      </c>
      <c r="J552" s="14" t="str">
        <f t="shared" si="118"/>
        <v/>
      </c>
      <c r="K552" s="1"/>
      <c r="L552" s="1"/>
      <c r="M552" s="1"/>
      <c r="N552" s="1"/>
      <c r="O552" s="1"/>
      <c r="P552" s="3" t="str">
        <f t="shared" si="111"/>
        <v/>
      </c>
      <c r="Q552" s="14" t="str">
        <f t="shared" si="112"/>
        <v/>
      </c>
      <c r="R552" s="1"/>
      <c r="S552" s="1"/>
      <c r="T552" s="2">
        <f t="shared" si="113"/>
        <v>0</v>
      </c>
      <c r="U552" s="20">
        <f t="shared" si="114"/>
        <v>0</v>
      </c>
      <c r="V552" s="2">
        <f t="shared" si="115"/>
        <v>0</v>
      </c>
      <c r="W552" s="2">
        <f t="shared" si="116"/>
        <v>0</v>
      </c>
      <c r="X552" s="9">
        <f t="shared" si="117"/>
        <v>0</v>
      </c>
    </row>
    <row r="553" spans="2:24">
      <c r="B553" s="2" t="s">
        <v>2</v>
      </c>
      <c r="C553" s="2">
        <v>8</v>
      </c>
      <c r="D553" s="2">
        <v>3</v>
      </c>
      <c r="E553" s="37">
        <v>43680</v>
      </c>
      <c r="G553" s="34"/>
      <c r="I553" s="3" t="str">
        <f t="shared" si="110"/>
        <v/>
      </c>
      <c r="J553" s="14" t="str">
        <f t="shared" si="118"/>
        <v/>
      </c>
      <c r="K553" s="1"/>
      <c r="L553" s="1"/>
      <c r="M553" s="1"/>
      <c r="N553" s="1"/>
      <c r="O553" s="1"/>
      <c r="P553" s="3" t="str">
        <f t="shared" si="111"/>
        <v/>
      </c>
      <c r="Q553" s="14" t="str">
        <f t="shared" si="112"/>
        <v/>
      </c>
      <c r="R553" s="1"/>
      <c r="S553" s="1"/>
      <c r="T553" s="2">
        <f t="shared" si="113"/>
        <v>0</v>
      </c>
      <c r="U553" s="20">
        <f t="shared" si="114"/>
        <v>0</v>
      </c>
      <c r="V553" s="2">
        <f t="shared" si="115"/>
        <v>0</v>
      </c>
      <c r="W553" s="2">
        <f t="shared" si="116"/>
        <v>0</v>
      </c>
      <c r="X553" s="9">
        <f t="shared" si="117"/>
        <v>0</v>
      </c>
    </row>
    <row r="554" spans="2:24">
      <c r="B554" s="2" t="s">
        <v>1</v>
      </c>
      <c r="C554" s="2">
        <v>8</v>
      </c>
      <c r="D554" s="2">
        <v>4</v>
      </c>
      <c r="E554" s="37">
        <v>43681</v>
      </c>
      <c r="G554" s="34"/>
      <c r="I554" s="3" t="str">
        <f t="shared" si="110"/>
        <v/>
      </c>
      <c r="J554" s="14" t="str">
        <f t="shared" si="118"/>
        <v/>
      </c>
      <c r="K554" s="1"/>
      <c r="L554" s="1"/>
      <c r="M554" s="1"/>
      <c r="N554" s="1"/>
      <c r="O554" s="1"/>
      <c r="P554" s="3" t="str">
        <f t="shared" si="111"/>
        <v/>
      </c>
      <c r="Q554" s="14" t="str">
        <f t="shared" si="112"/>
        <v/>
      </c>
      <c r="R554" s="1"/>
      <c r="S554" s="1"/>
      <c r="T554" s="2">
        <f t="shared" si="113"/>
        <v>0</v>
      </c>
      <c r="U554" s="20">
        <f t="shared" si="114"/>
        <v>0</v>
      </c>
      <c r="V554" s="2">
        <f t="shared" si="115"/>
        <v>0</v>
      </c>
      <c r="W554" s="2">
        <f t="shared" si="116"/>
        <v>0</v>
      </c>
      <c r="X554" s="9">
        <f t="shared" si="117"/>
        <v>0</v>
      </c>
    </row>
    <row r="555" spans="2:24">
      <c r="B555" s="2" t="s">
        <v>0</v>
      </c>
      <c r="C555" s="2">
        <v>8</v>
      </c>
      <c r="D555" s="2">
        <v>5</v>
      </c>
      <c r="E555" s="37">
        <v>43682</v>
      </c>
      <c r="G555" s="34"/>
      <c r="I555" s="3" t="str">
        <f t="shared" si="110"/>
        <v/>
      </c>
      <c r="J555" s="14" t="str">
        <f t="shared" si="118"/>
        <v/>
      </c>
      <c r="K555" s="1"/>
      <c r="L555" s="1"/>
      <c r="M555" s="1"/>
      <c r="N555" s="1"/>
      <c r="O555" s="1"/>
      <c r="P555" s="3" t="str">
        <f t="shared" si="111"/>
        <v/>
      </c>
      <c r="Q555" s="14" t="str">
        <f t="shared" si="112"/>
        <v/>
      </c>
      <c r="R555" s="1"/>
      <c r="S555" s="1"/>
      <c r="T555" s="2">
        <f t="shared" si="113"/>
        <v>0</v>
      </c>
      <c r="U555" s="20">
        <f t="shared" si="114"/>
        <v>0</v>
      </c>
      <c r="V555" s="2">
        <f t="shared" si="115"/>
        <v>0</v>
      </c>
      <c r="W555" s="2">
        <f t="shared" si="116"/>
        <v>0</v>
      </c>
      <c r="X555" s="9">
        <f t="shared" si="117"/>
        <v>0</v>
      </c>
    </row>
    <row r="556" spans="2:24">
      <c r="B556" s="2" t="s">
        <v>6</v>
      </c>
      <c r="C556" s="2">
        <v>8</v>
      </c>
      <c r="D556" s="2">
        <v>6</v>
      </c>
      <c r="E556" s="37">
        <v>43683</v>
      </c>
      <c r="G556" s="34"/>
      <c r="I556" s="3" t="str">
        <f t="shared" si="110"/>
        <v/>
      </c>
      <c r="J556" s="14" t="str">
        <f t="shared" si="118"/>
        <v/>
      </c>
      <c r="K556" s="1"/>
      <c r="L556" s="1"/>
      <c r="M556" s="1"/>
      <c r="N556" s="1"/>
      <c r="O556" s="1"/>
      <c r="P556" s="3" t="str">
        <f t="shared" si="111"/>
        <v/>
      </c>
      <c r="Q556" s="14" t="str">
        <f t="shared" si="112"/>
        <v/>
      </c>
      <c r="R556" s="1"/>
      <c r="S556" s="1"/>
      <c r="T556" s="2">
        <f t="shared" si="113"/>
        <v>0</v>
      </c>
      <c r="U556" s="20">
        <f t="shared" si="114"/>
        <v>0</v>
      </c>
      <c r="V556" s="2">
        <f t="shared" si="115"/>
        <v>0</v>
      </c>
      <c r="W556" s="2">
        <f t="shared" si="116"/>
        <v>0</v>
      </c>
      <c r="X556" s="9">
        <f t="shared" si="117"/>
        <v>0</v>
      </c>
    </row>
    <row r="557" spans="2:24">
      <c r="B557" s="2" t="s">
        <v>5</v>
      </c>
      <c r="C557" s="2">
        <v>8</v>
      </c>
      <c r="D557" s="2">
        <v>7</v>
      </c>
      <c r="E557" s="37">
        <v>43684</v>
      </c>
      <c r="G557" s="34"/>
      <c r="I557" s="3" t="str">
        <f t="shared" si="110"/>
        <v/>
      </c>
      <c r="J557" s="14" t="str">
        <f t="shared" si="118"/>
        <v/>
      </c>
      <c r="K557" s="1"/>
      <c r="L557" s="1"/>
      <c r="M557" s="1"/>
      <c r="N557" s="1"/>
      <c r="O557" s="1"/>
      <c r="P557" s="3" t="str">
        <f t="shared" si="111"/>
        <v/>
      </c>
      <c r="Q557" s="14" t="str">
        <f t="shared" si="112"/>
        <v/>
      </c>
      <c r="R557" s="1"/>
      <c r="S557" s="1"/>
      <c r="T557" s="2">
        <f t="shared" si="113"/>
        <v>0</v>
      </c>
      <c r="U557" s="20">
        <f t="shared" si="114"/>
        <v>0</v>
      </c>
      <c r="V557" s="2">
        <f t="shared" si="115"/>
        <v>0</v>
      </c>
      <c r="W557" s="2">
        <f t="shared" si="116"/>
        <v>0</v>
      </c>
      <c r="X557" s="9">
        <f t="shared" si="117"/>
        <v>0</v>
      </c>
    </row>
    <row r="558" spans="2:24">
      <c r="B558" s="2" t="s">
        <v>4</v>
      </c>
      <c r="C558" s="2">
        <v>8</v>
      </c>
      <c r="D558" s="2">
        <v>8</v>
      </c>
      <c r="E558" s="37">
        <v>43685</v>
      </c>
      <c r="G558" s="34"/>
      <c r="I558" s="3" t="str">
        <f t="shared" si="110"/>
        <v/>
      </c>
      <c r="J558" s="14" t="str">
        <f t="shared" si="118"/>
        <v/>
      </c>
      <c r="K558" s="1"/>
      <c r="L558" s="1"/>
      <c r="M558" s="1"/>
      <c r="N558" s="1"/>
      <c r="O558" s="1"/>
      <c r="P558" s="3" t="str">
        <f t="shared" si="111"/>
        <v/>
      </c>
      <c r="Q558" s="14" t="str">
        <f t="shared" si="112"/>
        <v/>
      </c>
      <c r="R558" s="1"/>
      <c r="S558" s="1"/>
      <c r="T558" s="2">
        <f t="shared" si="113"/>
        <v>0</v>
      </c>
      <c r="U558" s="20">
        <f t="shared" si="114"/>
        <v>0</v>
      </c>
      <c r="V558" s="2">
        <f t="shared" si="115"/>
        <v>0</v>
      </c>
      <c r="W558" s="2">
        <f t="shared" si="116"/>
        <v>0</v>
      </c>
      <c r="X558" s="9">
        <f t="shared" si="117"/>
        <v>0</v>
      </c>
    </row>
    <row r="559" spans="2:24">
      <c r="B559" s="2" t="s">
        <v>3</v>
      </c>
      <c r="C559" s="2">
        <v>8</v>
      </c>
      <c r="D559" s="2">
        <v>9</v>
      </c>
      <c r="E559" s="37">
        <v>43686</v>
      </c>
      <c r="G559" s="34"/>
      <c r="I559" s="3" t="str">
        <f t="shared" si="110"/>
        <v/>
      </c>
      <c r="J559" s="14" t="str">
        <f t="shared" si="118"/>
        <v/>
      </c>
      <c r="K559" s="1"/>
      <c r="L559" s="1"/>
      <c r="M559" s="1"/>
      <c r="N559" s="1"/>
      <c r="O559" s="1"/>
      <c r="P559" s="3" t="str">
        <f t="shared" si="111"/>
        <v/>
      </c>
      <c r="Q559" s="14" t="str">
        <f t="shared" si="112"/>
        <v/>
      </c>
      <c r="R559" s="1"/>
      <c r="S559" s="1"/>
      <c r="T559" s="2">
        <f t="shared" si="113"/>
        <v>0</v>
      </c>
      <c r="U559" s="20">
        <f t="shared" si="114"/>
        <v>0</v>
      </c>
      <c r="V559" s="2">
        <f t="shared" si="115"/>
        <v>0</v>
      </c>
      <c r="W559" s="2">
        <f t="shared" si="116"/>
        <v>0</v>
      </c>
      <c r="X559" s="9">
        <f t="shared" si="117"/>
        <v>0</v>
      </c>
    </row>
    <row r="560" spans="2:24">
      <c r="B560" s="2" t="s">
        <v>2</v>
      </c>
      <c r="C560" s="2">
        <v>8</v>
      </c>
      <c r="D560" s="2">
        <v>10</v>
      </c>
      <c r="E560" s="37">
        <v>43687</v>
      </c>
      <c r="G560" s="34"/>
      <c r="I560" s="3" t="str">
        <f t="shared" si="110"/>
        <v/>
      </c>
      <c r="J560" s="14" t="str">
        <f t="shared" si="118"/>
        <v/>
      </c>
      <c r="K560" s="1"/>
      <c r="L560" s="1"/>
      <c r="M560" s="1"/>
      <c r="N560" s="1"/>
      <c r="O560" s="1"/>
      <c r="P560" s="3" t="str">
        <f t="shared" si="111"/>
        <v/>
      </c>
      <c r="Q560" s="14" t="str">
        <f t="shared" si="112"/>
        <v/>
      </c>
      <c r="R560" s="1"/>
      <c r="S560" s="1"/>
      <c r="T560" s="2">
        <f t="shared" si="113"/>
        <v>0</v>
      </c>
      <c r="U560" s="20">
        <f t="shared" si="114"/>
        <v>0</v>
      </c>
      <c r="V560" s="2">
        <f t="shared" si="115"/>
        <v>0</v>
      </c>
      <c r="W560" s="2">
        <f t="shared" si="116"/>
        <v>0</v>
      </c>
      <c r="X560" s="9">
        <f t="shared" si="117"/>
        <v>0</v>
      </c>
    </row>
    <row r="561" spans="2:24">
      <c r="B561" s="2" t="s">
        <v>1</v>
      </c>
      <c r="C561" s="2">
        <v>8</v>
      </c>
      <c r="D561" s="2">
        <v>11</v>
      </c>
      <c r="E561" s="37">
        <v>43688</v>
      </c>
      <c r="G561" s="34"/>
      <c r="I561" s="3" t="str">
        <f t="shared" si="110"/>
        <v/>
      </c>
      <c r="J561" s="14" t="str">
        <f t="shared" si="118"/>
        <v/>
      </c>
      <c r="K561" s="1"/>
      <c r="L561" s="1"/>
      <c r="M561" s="1"/>
      <c r="N561" s="1"/>
      <c r="O561" s="1"/>
      <c r="P561" s="3" t="str">
        <f t="shared" si="111"/>
        <v/>
      </c>
      <c r="Q561" s="14" t="str">
        <f t="shared" si="112"/>
        <v/>
      </c>
      <c r="R561" s="1"/>
      <c r="S561" s="1"/>
      <c r="T561" s="2">
        <f t="shared" si="113"/>
        <v>0</v>
      </c>
      <c r="U561" s="20">
        <f t="shared" si="114"/>
        <v>0</v>
      </c>
      <c r="V561" s="2">
        <f t="shared" si="115"/>
        <v>0</v>
      </c>
      <c r="W561" s="2">
        <f t="shared" si="116"/>
        <v>0</v>
      </c>
      <c r="X561" s="9">
        <f t="shared" si="117"/>
        <v>0</v>
      </c>
    </row>
    <row r="562" spans="2:24">
      <c r="B562" s="2" t="s">
        <v>0</v>
      </c>
      <c r="C562" s="2">
        <v>8</v>
      </c>
      <c r="D562" s="2">
        <v>12</v>
      </c>
      <c r="E562" s="37">
        <v>43689</v>
      </c>
      <c r="G562" s="34"/>
      <c r="I562" s="3" t="str">
        <f t="shared" si="110"/>
        <v/>
      </c>
      <c r="J562" s="14" t="str">
        <f t="shared" si="118"/>
        <v/>
      </c>
      <c r="K562" s="1"/>
      <c r="L562" s="1"/>
      <c r="M562" s="1"/>
      <c r="N562" s="1"/>
      <c r="O562" s="1"/>
      <c r="P562" s="3" t="str">
        <f t="shared" si="111"/>
        <v/>
      </c>
      <c r="Q562" s="14" t="str">
        <f t="shared" si="112"/>
        <v/>
      </c>
      <c r="R562" s="1"/>
      <c r="S562" s="1"/>
      <c r="T562" s="2">
        <f t="shared" si="113"/>
        <v>0</v>
      </c>
      <c r="U562" s="20">
        <f t="shared" si="114"/>
        <v>0</v>
      </c>
      <c r="V562" s="2">
        <f t="shared" si="115"/>
        <v>0</v>
      </c>
      <c r="W562" s="2">
        <f t="shared" si="116"/>
        <v>0</v>
      </c>
      <c r="X562" s="9">
        <f t="shared" si="117"/>
        <v>0</v>
      </c>
    </row>
    <row r="563" spans="2:24">
      <c r="B563" s="2" t="s">
        <v>6</v>
      </c>
      <c r="C563" s="2">
        <v>8</v>
      </c>
      <c r="D563" s="2">
        <v>13</v>
      </c>
      <c r="E563" s="37">
        <v>43690</v>
      </c>
      <c r="G563" s="34"/>
      <c r="I563" s="3" t="str">
        <f t="shared" si="110"/>
        <v/>
      </c>
      <c r="J563" s="14" t="str">
        <f t="shared" si="118"/>
        <v/>
      </c>
      <c r="K563" s="1"/>
      <c r="L563" s="1"/>
      <c r="M563" s="1"/>
      <c r="N563" s="1"/>
      <c r="O563" s="1"/>
      <c r="P563" s="3" t="str">
        <f t="shared" si="111"/>
        <v/>
      </c>
      <c r="Q563" s="14" t="str">
        <f t="shared" si="112"/>
        <v/>
      </c>
      <c r="R563" s="1"/>
      <c r="S563" s="1"/>
      <c r="T563" s="2">
        <f t="shared" si="113"/>
        <v>0</v>
      </c>
      <c r="U563" s="20">
        <f t="shared" si="114"/>
        <v>0</v>
      </c>
      <c r="V563" s="2">
        <f t="shared" si="115"/>
        <v>0</v>
      </c>
      <c r="W563" s="2">
        <f t="shared" si="116"/>
        <v>0</v>
      </c>
      <c r="X563" s="9">
        <f t="shared" si="117"/>
        <v>0</v>
      </c>
    </row>
    <row r="564" spans="2:24">
      <c r="B564" s="2" t="s">
        <v>5</v>
      </c>
      <c r="C564" s="2">
        <v>8</v>
      </c>
      <c r="D564" s="2">
        <v>14</v>
      </c>
      <c r="E564" s="37">
        <v>43691</v>
      </c>
      <c r="G564" s="34"/>
      <c r="I564" s="3" t="str">
        <f t="shared" si="110"/>
        <v/>
      </c>
      <c r="J564" s="14" t="str">
        <f t="shared" si="118"/>
        <v/>
      </c>
      <c r="K564" s="1"/>
      <c r="L564" s="1"/>
      <c r="M564" s="1"/>
      <c r="N564" s="1"/>
      <c r="O564" s="1"/>
      <c r="P564" s="3" t="str">
        <f t="shared" si="111"/>
        <v/>
      </c>
      <c r="Q564" s="14" t="str">
        <f t="shared" si="112"/>
        <v/>
      </c>
      <c r="R564" s="1"/>
      <c r="S564" s="1"/>
      <c r="T564" s="2">
        <f t="shared" si="113"/>
        <v>0</v>
      </c>
      <c r="U564" s="20">
        <f t="shared" si="114"/>
        <v>0</v>
      </c>
      <c r="V564" s="2">
        <f t="shared" si="115"/>
        <v>0</v>
      </c>
      <c r="W564" s="2">
        <f t="shared" si="116"/>
        <v>0</v>
      </c>
      <c r="X564" s="9">
        <f t="shared" si="117"/>
        <v>0</v>
      </c>
    </row>
    <row r="565" spans="2:24">
      <c r="B565" s="2" t="s">
        <v>4</v>
      </c>
      <c r="C565" s="2">
        <v>8</v>
      </c>
      <c r="D565" s="2">
        <v>15</v>
      </c>
      <c r="E565" s="37">
        <v>43692</v>
      </c>
      <c r="G565" s="34"/>
      <c r="I565" s="3" t="str">
        <f t="shared" si="110"/>
        <v/>
      </c>
      <c r="J565" s="14" t="str">
        <f t="shared" si="118"/>
        <v/>
      </c>
      <c r="K565" s="1"/>
      <c r="L565" s="1"/>
      <c r="M565" s="1"/>
      <c r="N565" s="1"/>
      <c r="O565" s="1"/>
      <c r="P565" s="3" t="str">
        <f t="shared" si="111"/>
        <v/>
      </c>
      <c r="Q565" s="14" t="str">
        <f t="shared" si="112"/>
        <v/>
      </c>
      <c r="R565" s="1"/>
      <c r="S565" s="1"/>
      <c r="T565" s="2">
        <f t="shared" si="113"/>
        <v>0</v>
      </c>
      <c r="U565" s="20">
        <f t="shared" si="114"/>
        <v>0</v>
      </c>
      <c r="V565" s="2">
        <f t="shared" si="115"/>
        <v>0</v>
      </c>
      <c r="W565" s="2">
        <f t="shared" si="116"/>
        <v>0</v>
      </c>
      <c r="X565" s="9">
        <f t="shared" si="117"/>
        <v>0</v>
      </c>
    </row>
    <row r="566" spans="2:24">
      <c r="B566" s="2" t="s">
        <v>3</v>
      </c>
      <c r="C566" s="2">
        <v>8</v>
      </c>
      <c r="D566" s="2">
        <v>16</v>
      </c>
      <c r="E566" s="37">
        <v>43693</v>
      </c>
      <c r="G566" s="34"/>
      <c r="I566" s="3" t="str">
        <f t="shared" si="110"/>
        <v/>
      </c>
      <c r="J566" s="14" t="str">
        <f t="shared" si="118"/>
        <v/>
      </c>
      <c r="K566" s="1"/>
      <c r="L566" s="1"/>
      <c r="M566" s="1"/>
      <c r="N566" s="1"/>
      <c r="O566" s="1"/>
      <c r="P566" s="3" t="str">
        <f t="shared" si="111"/>
        <v/>
      </c>
      <c r="Q566" s="14" t="str">
        <f t="shared" si="112"/>
        <v/>
      </c>
      <c r="R566" s="1"/>
      <c r="S566" s="1"/>
      <c r="T566" s="2">
        <f t="shared" si="113"/>
        <v>0</v>
      </c>
      <c r="U566" s="20">
        <f t="shared" si="114"/>
        <v>0</v>
      </c>
      <c r="V566" s="2">
        <f t="shared" si="115"/>
        <v>0</v>
      </c>
      <c r="W566" s="2">
        <f t="shared" si="116"/>
        <v>0</v>
      </c>
      <c r="X566" s="9">
        <f t="shared" si="117"/>
        <v>0</v>
      </c>
    </row>
    <row r="567" spans="2:24">
      <c r="B567" s="2" t="s">
        <v>2</v>
      </c>
      <c r="C567" s="2">
        <v>8</v>
      </c>
      <c r="D567" s="2">
        <v>17</v>
      </c>
      <c r="E567" s="37">
        <v>43694</v>
      </c>
      <c r="G567" s="34"/>
      <c r="I567" s="3" t="str">
        <f t="shared" si="110"/>
        <v/>
      </c>
      <c r="J567" s="14" t="str">
        <f t="shared" si="118"/>
        <v/>
      </c>
      <c r="K567" s="1"/>
      <c r="L567" s="1"/>
      <c r="M567" s="1"/>
      <c r="N567" s="1"/>
      <c r="O567" s="1"/>
      <c r="P567" s="3" t="str">
        <f t="shared" si="111"/>
        <v/>
      </c>
      <c r="Q567" s="14" t="str">
        <f t="shared" si="112"/>
        <v/>
      </c>
      <c r="R567" s="1"/>
      <c r="S567" s="1"/>
      <c r="T567" s="2">
        <f t="shared" si="113"/>
        <v>0</v>
      </c>
      <c r="U567" s="20">
        <f t="shared" si="114"/>
        <v>0</v>
      </c>
      <c r="V567" s="2">
        <f t="shared" si="115"/>
        <v>0</v>
      </c>
      <c r="W567" s="2">
        <f t="shared" si="116"/>
        <v>0</v>
      </c>
      <c r="X567" s="9">
        <f t="shared" si="117"/>
        <v>0</v>
      </c>
    </row>
    <row r="568" spans="2:24">
      <c r="B568" s="2" t="s">
        <v>1</v>
      </c>
      <c r="C568" s="2">
        <v>8</v>
      </c>
      <c r="D568" s="2">
        <v>18</v>
      </c>
      <c r="E568" s="37">
        <v>43695</v>
      </c>
      <c r="G568" s="34"/>
      <c r="I568" s="3" t="str">
        <f t="shared" si="110"/>
        <v/>
      </c>
      <c r="J568" s="14" t="str">
        <f t="shared" si="118"/>
        <v/>
      </c>
      <c r="K568" s="1"/>
      <c r="L568" s="1"/>
      <c r="M568" s="1"/>
      <c r="N568" s="1"/>
      <c r="O568" s="1"/>
      <c r="P568" s="3" t="str">
        <f t="shared" si="111"/>
        <v/>
      </c>
      <c r="Q568" s="14" t="str">
        <f t="shared" si="112"/>
        <v/>
      </c>
      <c r="R568" s="1"/>
      <c r="S568" s="1"/>
      <c r="T568" s="2">
        <f t="shared" si="113"/>
        <v>0</v>
      </c>
      <c r="U568" s="20">
        <f t="shared" si="114"/>
        <v>0</v>
      </c>
      <c r="V568" s="2">
        <f t="shared" si="115"/>
        <v>0</v>
      </c>
      <c r="W568" s="2">
        <f t="shared" si="116"/>
        <v>0</v>
      </c>
      <c r="X568" s="9">
        <f t="shared" si="117"/>
        <v>0</v>
      </c>
    </row>
    <row r="569" spans="2:24">
      <c r="B569" s="2" t="s">
        <v>0</v>
      </c>
      <c r="C569" s="2">
        <v>8</v>
      </c>
      <c r="D569" s="2">
        <v>19</v>
      </c>
      <c r="E569" s="37">
        <v>43696</v>
      </c>
      <c r="G569" s="34"/>
      <c r="I569" s="3" t="str">
        <f t="shared" si="110"/>
        <v/>
      </c>
      <c r="J569" s="14" t="str">
        <f t="shared" si="118"/>
        <v/>
      </c>
      <c r="K569" s="1"/>
      <c r="L569" s="1"/>
      <c r="M569" s="1"/>
      <c r="N569" s="1"/>
      <c r="O569" s="1"/>
      <c r="P569" s="3" t="str">
        <f t="shared" si="111"/>
        <v/>
      </c>
      <c r="Q569" s="14" t="str">
        <f t="shared" si="112"/>
        <v/>
      </c>
      <c r="R569" s="1"/>
      <c r="S569" s="1"/>
      <c r="T569" s="2">
        <f t="shared" si="113"/>
        <v>0</v>
      </c>
      <c r="U569" s="20">
        <f t="shared" si="114"/>
        <v>0</v>
      </c>
      <c r="V569" s="2">
        <f t="shared" si="115"/>
        <v>0</v>
      </c>
      <c r="W569" s="2">
        <f t="shared" si="116"/>
        <v>0</v>
      </c>
      <c r="X569" s="9">
        <f t="shared" si="117"/>
        <v>0</v>
      </c>
    </row>
    <row r="570" spans="2:24">
      <c r="B570" s="2" t="s">
        <v>6</v>
      </c>
      <c r="C570" s="2">
        <v>8</v>
      </c>
      <c r="D570" s="2">
        <v>20</v>
      </c>
      <c r="E570" s="37">
        <v>43697</v>
      </c>
      <c r="G570" s="34"/>
      <c r="I570" s="3" t="str">
        <f t="shared" si="110"/>
        <v/>
      </c>
      <c r="J570" s="14" t="str">
        <f t="shared" si="118"/>
        <v/>
      </c>
      <c r="K570" s="1"/>
      <c r="L570" s="1"/>
      <c r="M570" s="1"/>
      <c r="N570" s="1"/>
      <c r="O570" s="1"/>
      <c r="P570" s="3" t="str">
        <f t="shared" si="111"/>
        <v/>
      </c>
      <c r="Q570" s="14" t="str">
        <f t="shared" si="112"/>
        <v/>
      </c>
      <c r="R570" s="1"/>
      <c r="S570" s="1"/>
      <c r="T570" s="2">
        <f t="shared" si="113"/>
        <v>0</v>
      </c>
      <c r="U570" s="20">
        <f t="shared" si="114"/>
        <v>0</v>
      </c>
      <c r="V570" s="2">
        <f t="shared" si="115"/>
        <v>0</v>
      </c>
      <c r="W570" s="2">
        <f t="shared" si="116"/>
        <v>0</v>
      </c>
      <c r="X570" s="9">
        <f t="shared" si="117"/>
        <v>0</v>
      </c>
    </row>
    <row r="571" spans="2:24">
      <c r="B571" s="2" t="s">
        <v>5</v>
      </c>
      <c r="C571" s="2">
        <v>8</v>
      </c>
      <c r="D571" s="2">
        <v>21</v>
      </c>
      <c r="E571" s="37">
        <v>43698</v>
      </c>
      <c r="G571" s="34"/>
      <c r="I571" s="3" t="str">
        <f t="shared" si="110"/>
        <v/>
      </c>
      <c r="J571" s="14" t="str">
        <f t="shared" si="118"/>
        <v/>
      </c>
      <c r="K571" s="1"/>
      <c r="L571" s="1"/>
      <c r="M571" s="1"/>
      <c r="N571" s="1"/>
      <c r="O571" s="1"/>
      <c r="P571" s="3" t="str">
        <f t="shared" si="111"/>
        <v/>
      </c>
      <c r="Q571" s="14" t="str">
        <f t="shared" si="112"/>
        <v/>
      </c>
      <c r="R571" s="1"/>
      <c r="S571" s="1"/>
      <c r="T571" s="2">
        <f t="shared" si="113"/>
        <v>0</v>
      </c>
      <c r="U571" s="20">
        <f t="shared" si="114"/>
        <v>0</v>
      </c>
      <c r="V571" s="2">
        <f t="shared" si="115"/>
        <v>0</v>
      </c>
      <c r="W571" s="2">
        <f t="shared" si="116"/>
        <v>0</v>
      </c>
      <c r="X571" s="9">
        <f t="shared" si="117"/>
        <v>0</v>
      </c>
    </row>
    <row r="572" spans="2:24">
      <c r="B572" s="2" t="s">
        <v>4</v>
      </c>
      <c r="C572" s="2">
        <v>8</v>
      </c>
      <c r="D572" s="2">
        <v>22</v>
      </c>
      <c r="E572" s="37">
        <v>43699</v>
      </c>
      <c r="G572" s="34"/>
      <c r="I572" s="3" t="str">
        <f t="shared" si="110"/>
        <v/>
      </c>
      <c r="J572" s="14" t="str">
        <f t="shared" si="118"/>
        <v/>
      </c>
      <c r="K572" s="1"/>
      <c r="L572" s="1"/>
      <c r="M572" s="1"/>
      <c r="N572" s="1"/>
      <c r="O572" s="1"/>
      <c r="P572" s="3" t="str">
        <f t="shared" si="111"/>
        <v/>
      </c>
      <c r="Q572" s="14" t="str">
        <f t="shared" si="112"/>
        <v/>
      </c>
      <c r="R572" s="1"/>
      <c r="S572" s="1"/>
      <c r="T572" s="2">
        <f t="shared" si="113"/>
        <v>0</v>
      </c>
      <c r="U572" s="20">
        <f t="shared" si="114"/>
        <v>0</v>
      </c>
      <c r="V572" s="2">
        <f t="shared" si="115"/>
        <v>0</v>
      </c>
      <c r="W572" s="2">
        <f t="shared" si="116"/>
        <v>0</v>
      </c>
      <c r="X572" s="9">
        <f t="shared" si="117"/>
        <v>0</v>
      </c>
    </row>
    <row r="573" spans="2:24">
      <c r="B573" s="2" t="s">
        <v>3</v>
      </c>
      <c r="C573" s="2">
        <v>8</v>
      </c>
      <c r="D573" s="2">
        <v>23</v>
      </c>
      <c r="E573" s="37">
        <v>43700</v>
      </c>
      <c r="G573" s="34"/>
      <c r="I573" s="3" t="str">
        <f t="shared" si="110"/>
        <v/>
      </c>
      <c r="J573" s="14" t="str">
        <f t="shared" si="118"/>
        <v/>
      </c>
      <c r="K573" s="1"/>
      <c r="L573" s="1"/>
      <c r="M573" s="1"/>
      <c r="N573" s="1"/>
      <c r="O573" s="1"/>
      <c r="P573" s="3" t="str">
        <f t="shared" si="111"/>
        <v/>
      </c>
      <c r="Q573" s="14" t="str">
        <f t="shared" si="112"/>
        <v/>
      </c>
      <c r="R573" s="1"/>
      <c r="S573" s="1"/>
      <c r="T573" s="2">
        <f t="shared" si="113"/>
        <v>0</v>
      </c>
      <c r="U573" s="20">
        <f t="shared" si="114"/>
        <v>0</v>
      </c>
      <c r="V573" s="2">
        <f t="shared" si="115"/>
        <v>0</v>
      </c>
      <c r="W573" s="2">
        <f t="shared" si="116"/>
        <v>0</v>
      </c>
      <c r="X573" s="9">
        <f t="shared" si="117"/>
        <v>0</v>
      </c>
    </row>
    <row r="574" spans="2:24">
      <c r="B574" s="2" t="s">
        <v>2</v>
      </c>
      <c r="C574" s="2">
        <v>8</v>
      </c>
      <c r="D574" s="2">
        <v>24</v>
      </c>
      <c r="E574" s="37">
        <v>43701</v>
      </c>
      <c r="G574" s="34"/>
      <c r="I574" s="3" t="str">
        <f t="shared" si="110"/>
        <v/>
      </c>
      <c r="J574" s="14" t="str">
        <f t="shared" si="118"/>
        <v/>
      </c>
      <c r="K574" s="1"/>
      <c r="L574" s="1"/>
      <c r="M574" s="1"/>
      <c r="N574" s="1"/>
      <c r="O574" s="1"/>
      <c r="P574" s="3" t="str">
        <f t="shared" si="111"/>
        <v/>
      </c>
      <c r="Q574" s="14" t="str">
        <f t="shared" si="112"/>
        <v/>
      </c>
      <c r="R574" s="1"/>
      <c r="S574" s="1"/>
      <c r="T574" s="2">
        <f t="shared" si="113"/>
        <v>0</v>
      </c>
      <c r="U574" s="20">
        <f t="shared" si="114"/>
        <v>0</v>
      </c>
      <c r="V574" s="2">
        <f t="shared" si="115"/>
        <v>0</v>
      </c>
      <c r="W574" s="2">
        <f t="shared" si="116"/>
        <v>0</v>
      </c>
      <c r="X574" s="9">
        <f t="shared" si="117"/>
        <v>0</v>
      </c>
    </row>
    <row r="575" spans="2:24">
      <c r="B575" s="2" t="s">
        <v>1</v>
      </c>
      <c r="C575" s="2">
        <v>8</v>
      </c>
      <c r="D575" s="2">
        <v>25</v>
      </c>
      <c r="E575" s="37">
        <v>43702</v>
      </c>
      <c r="G575" s="34"/>
      <c r="I575" s="3" t="str">
        <f t="shared" si="110"/>
        <v/>
      </c>
      <c r="J575" s="14" t="str">
        <f t="shared" si="118"/>
        <v/>
      </c>
      <c r="K575" s="1"/>
      <c r="L575" s="1"/>
      <c r="M575" s="1"/>
      <c r="N575" s="1"/>
      <c r="O575" s="1"/>
      <c r="P575" s="3" t="str">
        <f t="shared" si="111"/>
        <v/>
      </c>
      <c r="Q575" s="14" t="str">
        <f t="shared" si="112"/>
        <v/>
      </c>
      <c r="R575" s="1"/>
      <c r="S575" s="1"/>
      <c r="T575" s="2">
        <f t="shared" si="113"/>
        <v>0</v>
      </c>
      <c r="U575" s="20">
        <f t="shared" si="114"/>
        <v>0</v>
      </c>
      <c r="V575" s="2">
        <f t="shared" si="115"/>
        <v>0</v>
      </c>
      <c r="W575" s="2">
        <f t="shared" si="116"/>
        <v>0</v>
      </c>
      <c r="X575" s="9">
        <f t="shared" si="117"/>
        <v>0</v>
      </c>
    </row>
    <row r="576" spans="2:24">
      <c r="B576" s="2" t="s">
        <v>0</v>
      </c>
      <c r="C576" s="2">
        <v>8</v>
      </c>
      <c r="D576" s="2">
        <v>26</v>
      </c>
      <c r="E576" s="37">
        <v>43703</v>
      </c>
      <c r="G576" s="34"/>
      <c r="I576" s="3" t="str">
        <f t="shared" si="110"/>
        <v/>
      </c>
      <c r="J576" s="14" t="str">
        <f t="shared" si="118"/>
        <v/>
      </c>
      <c r="K576" s="1"/>
      <c r="L576" s="1"/>
      <c r="M576" s="1"/>
      <c r="N576" s="1"/>
      <c r="O576" s="1"/>
      <c r="P576" s="3" t="str">
        <f t="shared" si="111"/>
        <v/>
      </c>
      <c r="Q576" s="14" t="str">
        <f t="shared" si="112"/>
        <v/>
      </c>
      <c r="R576" s="1"/>
      <c r="S576" s="1"/>
      <c r="T576" s="2">
        <f t="shared" si="113"/>
        <v>0</v>
      </c>
      <c r="U576" s="20">
        <f t="shared" si="114"/>
        <v>0</v>
      </c>
      <c r="V576" s="2">
        <f t="shared" si="115"/>
        <v>0</v>
      </c>
      <c r="W576" s="2">
        <f t="shared" si="116"/>
        <v>0</v>
      </c>
      <c r="X576" s="9">
        <f t="shared" si="117"/>
        <v>0</v>
      </c>
    </row>
    <row r="577" spans="2:24">
      <c r="B577" s="2" t="s">
        <v>6</v>
      </c>
      <c r="C577" s="2">
        <v>8</v>
      </c>
      <c r="D577" s="2">
        <v>27</v>
      </c>
      <c r="E577" s="37">
        <v>43704</v>
      </c>
      <c r="G577" s="34"/>
      <c r="I577" s="3" t="str">
        <f t="shared" si="110"/>
        <v/>
      </c>
      <c r="J577" s="14" t="str">
        <f t="shared" si="118"/>
        <v/>
      </c>
      <c r="K577" s="1"/>
      <c r="L577" s="1"/>
      <c r="M577" s="1"/>
      <c r="N577" s="1"/>
      <c r="O577" s="1"/>
      <c r="P577" s="3" t="str">
        <f t="shared" si="111"/>
        <v/>
      </c>
      <c r="Q577" s="14" t="str">
        <f t="shared" si="112"/>
        <v/>
      </c>
      <c r="R577" s="1"/>
      <c r="S577" s="1"/>
      <c r="T577" s="2">
        <f t="shared" si="113"/>
        <v>0</v>
      </c>
      <c r="U577" s="20">
        <f t="shared" si="114"/>
        <v>0</v>
      </c>
      <c r="V577" s="2">
        <f t="shared" si="115"/>
        <v>0</v>
      </c>
      <c r="W577" s="2">
        <f t="shared" si="116"/>
        <v>0</v>
      </c>
      <c r="X577" s="9">
        <f t="shared" si="117"/>
        <v>0</v>
      </c>
    </row>
    <row r="578" spans="2:24">
      <c r="B578" s="2" t="s">
        <v>5</v>
      </c>
      <c r="C578" s="2">
        <v>8</v>
      </c>
      <c r="D578" s="2">
        <v>28</v>
      </c>
      <c r="E578" s="37">
        <v>43705</v>
      </c>
      <c r="G578" s="34"/>
      <c r="I578" s="3" t="str">
        <f t="shared" si="110"/>
        <v/>
      </c>
      <c r="J578" s="14" t="str">
        <f t="shared" si="118"/>
        <v/>
      </c>
      <c r="K578" s="1"/>
      <c r="L578" s="1"/>
      <c r="M578" s="1"/>
      <c r="N578" s="1"/>
      <c r="O578" s="1"/>
      <c r="P578" s="3" t="str">
        <f t="shared" si="111"/>
        <v/>
      </c>
      <c r="Q578" s="14" t="str">
        <f t="shared" si="112"/>
        <v/>
      </c>
      <c r="R578" s="1"/>
      <c r="S578" s="1"/>
      <c r="T578" s="2">
        <f t="shared" si="113"/>
        <v>0</v>
      </c>
      <c r="U578" s="20">
        <f t="shared" si="114"/>
        <v>0</v>
      </c>
      <c r="V578" s="2">
        <f t="shared" si="115"/>
        <v>0</v>
      </c>
      <c r="W578" s="2">
        <f t="shared" si="116"/>
        <v>0</v>
      </c>
      <c r="X578" s="9">
        <f t="shared" si="117"/>
        <v>0</v>
      </c>
    </row>
    <row r="579" spans="2:24">
      <c r="B579" s="2" t="s">
        <v>4</v>
      </c>
      <c r="C579" s="2">
        <v>8</v>
      </c>
      <c r="D579" s="2">
        <v>29</v>
      </c>
      <c r="E579" s="37">
        <v>43706</v>
      </c>
      <c r="G579" s="34"/>
      <c r="I579" s="3" t="str">
        <f t="shared" si="110"/>
        <v/>
      </c>
      <c r="J579" s="14" t="str">
        <f t="shared" si="118"/>
        <v/>
      </c>
      <c r="K579" s="1"/>
      <c r="L579" s="1"/>
      <c r="M579" s="1"/>
      <c r="N579" s="1"/>
      <c r="O579" s="1"/>
      <c r="P579" s="3" t="str">
        <f t="shared" si="111"/>
        <v/>
      </c>
      <c r="Q579" s="14" t="str">
        <f t="shared" si="112"/>
        <v/>
      </c>
      <c r="R579" s="1"/>
      <c r="S579" s="1"/>
      <c r="T579" s="2">
        <f t="shared" si="113"/>
        <v>0</v>
      </c>
      <c r="U579" s="20">
        <f t="shared" si="114"/>
        <v>0</v>
      </c>
      <c r="V579" s="2">
        <f t="shared" si="115"/>
        <v>0</v>
      </c>
      <c r="W579" s="2">
        <f t="shared" si="116"/>
        <v>0</v>
      </c>
      <c r="X579" s="9">
        <f t="shared" si="117"/>
        <v>0</v>
      </c>
    </row>
    <row r="580" spans="2:24">
      <c r="B580" s="2" t="s">
        <v>3</v>
      </c>
      <c r="C580" s="2">
        <v>8</v>
      </c>
      <c r="D580" s="2">
        <v>30</v>
      </c>
      <c r="E580" s="37">
        <v>43707</v>
      </c>
      <c r="G580" s="34"/>
      <c r="I580" s="3" t="str">
        <f t="shared" ref="I580:I643" si="119">IFERROR(TIME(,,ROUNDUP(($K580*60+$L580)/$G580,0)),"")</f>
        <v/>
      </c>
      <c r="J580" s="14" t="str">
        <f t="shared" si="118"/>
        <v/>
      </c>
      <c r="K580" s="1"/>
      <c r="L580" s="1"/>
      <c r="M580" s="1"/>
      <c r="N580" s="1"/>
      <c r="O580" s="1"/>
      <c r="P580" s="3" t="str">
        <f t="shared" ref="P580:P643" si="120">IFERROR(TIME(,,ROUNDUP(($R580*60+$S580)/$N580,0)),"")</f>
        <v/>
      </c>
      <c r="Q580" s="14" t="str">
        <f t="shared" ref="Q580:Q643" si="121">IF(ROUNDDOWN(IFERROR($N580*60*60/($R580*60+$S580), 0),3)=0,"",ROUNDDOWN(IFERROR($N580*60*60/($R580*60+$S580), 0),3))</f>
        <v/>
      </c>
      <c r="R580" s="1"/>
      <c r="S580" s="1"/>
      <c r="T580" s="2">
        <f t="shared" ref="T580:T643" si="122">$F580+$M580</f>
        <v>0</v>
      </c>
      <c r="U580" s="20">
        <f t="shared" ref="U580:U643" si="123">$G580+$N580</f>
        <v>0</v>
      </c>
      <c r="V580" s="2">
        <f t="shared" ref="V580:V643" si="124">$K580+$R580+INT(($L580+$S580)/60)</f>
        <v>0</v>
      </c>
      <c r="W580" s="2">
        <f t="shared" ref="W580:W643" si="125">MOD(($L580+$S580),60)</f>
        <v>0</v>
      </c>
      <c r="X580" s="9">
        <f t="shared" ref="X580:X643" si="126">TIME(,$V580,$W580)</f>
        <v>0</v>
      </c>
    </row>
    <row r="581" spans="2:24">
      <c r="B581" s="2" t="s">
        <v>2</v>
      </c>
      <c r="C581" s="2">
        <v>8</v>
      </c>
      <c r="D581" s="2">
        <v>31</v>
      </c>
      <c r="E581" s="37">
        <v>43708</v>
      </c>
      <c r="G581" s="34"/>
      <c r="I581" s="3" t="str">
        <f t="shared" si="119"/>
        <v/>
      </c>
      <c r="J581" s="14" t="str">
        <f t="shared" si="118"/>
        <v/>
      </c>
      <c r="K581" s="1"/>
      <c r="L581" s="1"/>
      <c r="M581" s="1"/>
      <c r="N581" s="1"/>
      <c r="O581" s="1"/>
      <c r="P581" s="3" t="str">
        <f t="shared" si="120"/>
        <v/>
      </c>
      <c r="Q581" s="14" t="str">
        <f t="shared" si="121"/>
        <v/>
      </c>
      <c r="R581" s="1"/>
      <c r="S581" s="1"/>
      <c r="T581" s="2">
        <f t="shared" si="122"/>
        <v>0</v>
      </c>
      <c r="U581" s="20">
        <f t="shared" si="123"/>
        <v>0</v>
      </c>
      <c r="V581" s="2">
        <f t="shared" si="124"/>
        <v>0</v>
      </c>
      <c r="W581" s="2">
        <f t="shared" si="125"/>
        <v>0</v>
      </c>
      <c r="X581" s="9">
        <f t="shared" si="126"/>
        <v>0</v>
      </c>
    </row>
    <row r="582" spans="2:24">
      <c r="B582" s="2" t="s">
        <v>1</v>
      </c>
      <c r="C582" s="2">
        <v>9</v>
      </c>
      <c r="D582" s="2">
        <v>1</v>
      </c>
      <c r="E582" s="37">
        <v>43709</v>
      </c>
      <c r="G582" s="34"/>
      <c r="I582" s="3" t="str">
        <f t="shared" si="119"/>
        <v/>
      </c>
      <c r="J582" s="14" t="str">
        <f t="shared" si="118"/>
        <v/>
      </c>
      <c r="K582" s="1"/>
      <c r="L582" s="1"/>
      <c r="M582" s="1"/>
      <c r="N582" s="1"/>
      <c r="O582" s="1"/>
      <c r="P582" s="3" t="str">
        <f t="shared" si="120"/>
        <v/>
      </c>
      <c r="Q582" s="14" t="str">
        <f t="shared" si="121"/>
        <v/>
      </c>
      <c r="R582" s="1"/>
      <c r="S582" s="1"/>
      <c r="T582" s="2">
        <f t="shared" si="122"/>
        <v>0</v>
      </c>
      <c r="U582" s="20">
        <f t="shared" si="123"/>
        <v>0</v>
      </c>
      <c r="V582" s="2">
        <f t="shared" si="124"/>
        <v>0</v>
      </c>
      <c r="W582" s="2">
        <f t="shared" si="125"/>
        <v>0</v>
      </c>
      <c r="X582" s="9">
        <f t="shared" si="126"/>
        <v>0</v>
      </c>
    </row>
    <row r="583" spans="2:24">
      <c r="B583" s="2" t="s">
        <v>0</v>
      </c>
      <c r="C583" s="2">
        <v>9</v>
      </c>
      <c r="D583" s="2">
        <v>2</v>
      </c>
      <c r="E583" s="37">
        <v>43710</v>
      </c>
      <c r="G583" s="34"/>
      <c r="I583" s="3" t="str">
        <f t="shared" si="119"/>
        <v/>
      </c>
      <c r="J583" s="14" t="str">
        <f t="shared" si="118"/>
        <v/>
      </c>
      <c r="K583" s="1"/>
      <c r="L583" s="1"/>
      <c r="M583" s="1"/>
      <c r="N583" s="1"/>
      <c r="O583" s="1"/>
      <c r="P583" s="3" t="str">
        <f t="shared" si="120"/>
        <v/>
      </c>
      <c r="Q583" s="14" t="str">
        <f t="shared" si="121"/>
        <v/>
      </c>
      <c r="R583" s="1"/>
      <c r="S583" s="1"/>
      <c r="T583" s="2">
        <f t="shared" si="122"/>
        <v>0</v>
      </c>
      <c r="U583" s="20">
        <f t="shared" si="123"/>
        <v>0</v>
      </c>
      <c r="V583" s="2">
        <f t="shared" si="124"/>
        <v>0</v>
      </c>
      <c r="W583" s="2">
        <f t="shared" si="125"/>
        <v>0</v>
      </c>
      <c r="X583" s="9">
        <f t="shared" si="126"/>
        <v>0</v>
      </c>
    </row>
    <row r="584" spans="2:24">
      <c r="B584" s="2" t="s">
        <v>6</v>
      </c>
      <c r="C584" s="2">
        <v>9</v>
      </c>
      <c r="D584" s="2">
        <v>3</v>
      </c>
      <c r="E584" s="37">
        <v>43711</v>
      </c>
      <c r="G584" s="34"/>
      <c r="I584" s="3" t="str">
        <f t="shared" si="119"/>
        <v/>
      </c>
      <c r="J584" s="14" t="str">
        <f t="shared" si="118"/>
        <v/>
      </c>
      <c r="K584" s="1"/>
      <c r="L584" s="1"/>
      <c r="M584" s="1"/>
      <c r="N584" s="1"/>
      <c r="O584" s="1"/>
      <c r="P584" s="3" t="str">
        <f t="shared" si="120"/>
        <v/>
      </c>
      <c r="Q584" s="14" t="str">
        <f t="shared" si="121"/>
        <v/>
      </c>
      <c r="R584" s="1"/>
      <c r="S584" s="1"/>
      <c r="T584" s="2">
        <f t="shared" si="122"/>
        <v>0</v>
      </c>
      <c r="U584" s="20">
        <f t="shared" si="123"/>
        <v>0</v>
      </c>
      <c r="V584" s="2">
        <f t="shared" si="124"/>
        <v>0</v>
      </c>
      <c r="W584" s="2">
        <f t="shared" si="125"/>
        <v>0</v>
      </c>
      <c r="X584" s="9">
        <f t="shared" si="126"/>
        <v>0</v>
      </c>
    </row>
    <row r="585" spans="2:24">
      <c r="B585" s="2" t="s">
        <v>5</v>
      </c>
      <c r="C585" s="2">
        <v>9</v>
      </c>
      <c r="D585" s="2">
        <v>4</v>
      </c>
      <c r="E585" s="37">
        <v>43712</v>
      </c>
      <c r="G585" s="34"/>
      <c r="I585" s="3" t="str">
        <f t="shared" si="119"/>
        <v/>
      </c>
      <c r="J585" s="14" t="str">
        <f t="shared" si="118"/>
        <v/>
      </c>
      <c r="K585" s="1"/>
      <c r="L585" s="1"/>
      <c r="M585" s="1"/>
      <c r="N585" s="1"/>
      <c r="O585" s="1"/>
      <c r="P585" s="3" t="str">
        <f t="shared" si="120"/>
        <v/>
      </c>
      <c r="Q585" s="14" t="str">
        <f t="shared" si="121"/>
        <v/>
      </c>
      <c r="R585" s="1"/>
      <c r="S585" s="1"/>
      <c r="T585" s="2">
        <f t="shared" si="122"/>
        <v>0</v>
      </c>
      <c r="U585" s="20">
        <f t="shared" si="123"/>
        <v>0</v>
      </c>
      <c r="V585" s="2">
        <f t="shared" si="124"/>
        <v>0</v>
      </c>
      <c r="W585" s="2">
        <f t="shared" si="125"/>
        <v>0</v>
      </c>
      <c r="X585" s="9">
        <f t="shared" si="126"/>
        <v>0</v>
      </c>
    </row>
    <row r="586" spans="2:24">
      <c r="B586" s="2" t="s">
        <v>4</v>
      </c>
      <c r="C586" s="2">
        <v>9</v>
      </c>
      <c r="D586" s="2">
        <v>5</v>
      </c>
      <c r="E586" s="37">
        <v>43713</v>
      </c>
      <c r="G586" s="34"/>
      <c r="I586" s="3" t="str">
        <f t="shared" si="119"/>
        <v/>
      </c>
      <c r="J586" s="14" t="str">
        <f t="shared" si="118"/>
        <v/>
      </c>
      <c r="K586" s="1"/>
      <c r="L586" s="1"/>
      <c r="M586" s="1"/>
      <c r="N586" s="1"/>
      <c r="O586" s="1"/>
      <c r="P586" s="3" t="str">
        <f t="shared" si="120"/>
        <v/>
      </c>
      <c r="Q586" s="14" t="str">
        <f t="shared" si="121"/>
        <v/>
      </c>
      <c r="R586" s="1"/>
      <c r="S586" s="1"/>
      <c r="T586" s="2">
        <f t="shared" si="122"/>
        <v>0</v>
      </c>
      <c r="U586" s="20">
        <f t="shared" si="123"/>
        <v>0</v>
      </c>
      <c r="V586" s="2">
        <f t="shared" si="124"/>
        <v>0</v>
      </c>
      <c r="W586" s="2">
        <f t="shared" si="125"/>
        <v>0</v>
      </c>
      <c r="X586" s="9">
        <f t="shared" si="126"/>
        <v>0</v>
      </c>
    </row>
    <row r="587" spans="2:24">
      <c r="B587" s="2" t="s">
        <v>3</v>
      </c>
      <c r="C587" s="2">
        <v>9</v>
      </c>
      <c r="D587" s="2">
        <v>6</v>
      </c>
      <c r="E587" s="37">
        <v>43714</v>
      </c>
      <c r="G587" s="34"/>
      <c r="I587" s="3" t="str">
        <f t="shared" si="119"/>
        <v/>
      </c>
      <c r="J587" s="14" t="str">
        <f t="shared" si="118"/>
        <v/>
      </c>
      <c r="K587" s="1"/>
      <c r="L587" s="1"/>
      <c r="M587" s="1"/>
      <c r="N587" s="1"/>
      <c r="O587" s="1"/>
      <c r="P587" s="3" t="str">
        <f t="shared" si="120"/>
        <v/>
      </c>
      <c r="Q587" s="14" t="str">
        <f t="shared" si="121"/>
        <v/>
      </c>
      <c r="R587" s="1"/>
      <c r="S587" s="1"/>
      <c r="T587" s="2">
        <f t="shared" si="122"/>
        <v>0</v>
      </c>
      <c r="U587" s="20">
        <f t="shared" si="123"/>
        <v>0</v>
      </c>
      <c r="V587" s="2">
        <f t="shared" si="124"/>
        <v>0</v>
      </c>
      <c r="W587" s="2">
        <f t="shared" si="125"/>
        <v>0</v>
      </c>
      <c r="X587" s="9">
        <f t="shared" si="126"/>
        <v>0</v>
      </c>
    </row>
    <row r="588" spans="2:24">
      <c r="B588" s="2" t="s">
        <v>2</v>
      </c>
      <c r="C588" s="2">
        <v>9</v>
      </c>
      <c r="D588" s="2">
        <v>7</v>
      </c>
      <c r="E588" s="37">
        <v>43715</v>
      </c>
      <c r="G588" s="34"/>
      <c r="I588" s="3" t="str">
        <f t="shared" si="119"/>
        <v/>
      </c>
      <c r="J588" s="14" t="str">
        <f t="shared" si="118"/>
        <v/>
      </c>
      <c r="K588" s="1"/>
      <c r="L588" s="1"/>
      <c r="M588" s="1"/>
      <c r="N588" s="1"/>
      <c r="O588" s="1"/>
      <c r="P588" s="3" t="str">
        <f t="shared" si="120"/>
        <v/>
      </c>
      <c r="Q588" s="14" t="str">
        <f t="shared" si="121"/>
        <v/>
      </c>
      <c r="R588" s="1"/>
      <c r="S588" s="1"/>
      <c r="T588" s="2">
        <f t="shared" si="122"/>
        <v>0</v>
      </c>
      <c r="U588" s="20">
        <f t="shared" si="123"/>
        <v>0</v>
      </c>
      <c r="V588" s="2">
        <f t="shared" si="124"/>
        <v>0</v>
      </c>
      <c r="W588" s="2">
        <f t="shared" si="125"/>
        <v>0</v>
      </c>
      <c r="X588" s="9">
        <f t="shared" si="126"/>
        <v>0</v>
      </c>
    </row>
    <row r="589" spans="2:24">
      <c r="B589" s="2" t="s">
        <v>1</v>
      </c>
      <c r="C589" s="2">
        <v>9</v>
      </c>
      <c r="D589" s="2">
        <v>8</v>
      </c>
      <c r="E589" s="37">
        <v>43716</v>
      </c>
      <c r="G589" s="34"/>
      <c r="I589" s="3" t="str">
        <f t="shared" si="119"/>
        <v/>
      </c>
      <c r="J589" s="14" t="str">
        <f t="shared" si="118"/>
        <v/>
      </c>
      <c r="K589" s="1"/>
      <c r="L589" s="1"/>
      <c r="M589" s="1"/>
      <c r="N589" s="1"/>
      <c r="O589" s="1"/>
      <c r="P589" s="3" t="str">
        <f t="shared" si="120"/>
        <v/>
      </c>
      <c r="Q589" s="14" t="str">
        <f t="shared" si="121"/>
        <v/>
      </c>
      <c r="R589" s="1"/>
      <c r="S589" s="1"/>
      <c r="T589" s="2">
        <f t="shared" si="122"/>
        <v>0</v>
      </c>
      <c r="U589" s="20">
        <f t="shared" si="123"/>
        <v>0</v>
      </c>
      <c r="V589" s="2">
        <f t="shared" si="124"/>
        <v>0</v>
      </c>
      <c r="W589" s="2">
        <f t="shared" si="125"/>
        <v>0</v>
      </c>
      <c r="X589" s="9">
        <f t="shared" si="126"/>
        <v>0</v>
      </c>
    </row>
    <row r="590" spans="2:24">
      <c r="B590" s="2" t="s">
        <v>0</v>
      </c>
      <c r="C590" s="2">
        <v>9</v>
      </c>
      <c r="D590" s="2">
        <v>9</v>
      </c>
      <c r="E590" s="37">
        <v>43717</v>
      </c>
      <c r="G590" s="34"/>
      <c r="I590" s="3" t="str">
        <f t="shared" si="119"/>
        <v/>
      </c>
      <c r="J590" s="14" t="str">
        <f t="shared" si="118"/>
        <v/>
      </c>
      <c r="K590" s="1"/>
      <c r="L590" s="1"/>
      <c r="M590" s="1"/>
      <c r="N590" s="1"/>
      <c r="O590" s="1"/>
      <c r="P590" s="3" t="str">
        <f t="shared" si="120"/>
        <v/>
      </c>
      <c r="Q590" s="14" t="str">
        <f t="shared" si="121"/>
        <v/>
      </c>
      <c r="R590" s="1"/>
      <c r="S590" s="1"/>
      <c r="T590" s="2">
        <f t="shared" si="122"/>
        <v>0</v>
      </c>
      <c r="U590" s="20">
        <f t="shared" si="123"/>
        <v>0</v>
      </c>
      <c r="V590" s="2">
        <f t="shared" si="124"/>
        <v>0</v>
      </c>
      <c r="W590" s="2">
        <f t="shared" si="125"/>
        <v>0</v>
      </c>
      <c r="X590" s="9">
        <f t="shared" si="126"/>
        <v>0</v>
      </c>
    </row>
    <row r="591" spans="2:24">
      <c r="B591" s="2" t="s">
        <v>6</v>
      </c>
      <c r="C591" s="2">
        <v>9</v>
      </c>
      <c r="D591" s="2">
        <v>10</v>
      </c>
      <c r="E591" s="37">
        <v>43718</v>
      </c>
      <c r="G591" s="34"/>
      <c r="I591" s="3" t="str">
        <f t="shared" si="119"/>
        <v/>
      </c>
      <c r="J591" s="14" t="str">
        <f t="shared" si="118"/>
        <v/>
      </c>
      <c r="K591" s="1"/>
      <c r="L591" s="1"/>
      <c r="M591" s="1"/>
      <c r="N591" s="1"/>
      <c r="O591" s="1"/>
      <c r="P591" s="3" t="str">
        <f t="shared" si="120"/>
        <v/>
      </c>
      <c r="Q591" s="14" t="str">
        <f t="shared" si="121"/>
        <v/>
      </c>
      <c r="R591" s="1"/>
      <c r="S591" s="1"/>
      <c r="T591" s="2">
        <f t="shared" si="122"/>
        <v>0</v>
      </c>
      <c r="U591" s="20">
        <f t="shared" si="123"/>
        <v>0</v>
      </c>
      <c r="V591" s="2">
        <f t="shared" si="124"/>
        <v>0</v>
      </c>
      <c r="W591" s="2">
        <f t="shared" si="125"/>
        <v>0</v>
      </c>
      <c r="X591" s="9">
        <f t="shared" si="126"/>
        <v>0</v>
      </c>
    </row>
    <row r="592" spans="2:24">
      <c r="B592" s="2" t="s">
        <v>5</v>
      </c>
      <c r="C592" s="2">
        <v>9</v>
      </c>
      <c r="D592" s="2">
        <v>11</v>
      </c>
      <c r="E592" s="37">
        <v>43719</v>
      </c>
      <c r="G592" s="34"/>
      <c r="I592" s="3" t="str">
        <f t="shared" si="119"/>
        <v/>
      </c>
      <c r="J592" s="14" t="str">
        <f t="shared" si="118"/>
        <v/>
      </c>
      <c r="K592" s="1"/>
      <c r="L592" s="1"/>
      <c r="M592" s="1"/>
      <c r="N592" s="1"/>
      <c r="O592" s="1"/>
      <c r="P592" s="3" t="str">
        <f t="shared" si="120"/>
        <v/>
      </c>
      <c r="Q592" s="14" t="str">
        <f t="shared" si="121"/>
        <v/>
      </c>
      <c r="R592" s="1"/>
      <c r="S592" s="1"/>
      <c r="T592" s="2">
        <f t="shared" si="122"/>
        <v>0</v>
      </c>
      <c r="U592" s="20">
        <f t="shared" si="123"/>
        <v>0</v>
      </c>
      <c r="V592" s="2">
        <f t="shared" si="124"/>
        <v>0</v>
      </c>
      <c r="W592" s="2">
        <f t="shared" si="125"/>
        <v>0</v>
      </c>
      <c r="X592" s="9">
        <f t="shared" si="126"/>
        <v>0</v>
      </c>
    </row>
    <row r="593" spans="2:24">
      <c r="B593" s="2" t="s">
        <v>4</v>
      </c>
      <c r="C593" s="2">
        <v>9</v>
      </c>
      <c r="D593" s="2">
        <v>12</v>
      </c>
      <c r="E593" s="37">
        <v>43720</v>
      </c>
      <c r="G593" s="34"/>
      <c r="I593" s="3" t="str">
        <f t="shared" si="119"/>
        <v/>
      </c>
      <c r="J593" s="14" t="str">
        <f t="shared" si="118"/>
        <v/>
      </c>
      <c r="K593" s="1"/>
      <c r="L593" s="1"/>
      <c r="M593" s="1"/>
      <c r="N593" s="1"/>
      <c r="O593" s="1"/>
      <c r="P593" s="3" t="str">
        <f t="shared" si="120"/>
        <v/>
      </c>
      <c r="Q593" s="14" t="str">
        <f t="shared" si="121"/>
        <v/>
      </c>
      <c r="R593" s="1"/>
      <c r="S593" s="1"/>
      <c r="T593" s="2">
        <f t="shared" si="122"/>
        <v>0</v>
      </c>
      <c r="U593" s="20">
        <f t="shared" si="123"/>
        <v>0</v>
      </c>
      <c r="V593" s="2">
        <f t="shared" si="124"/>
        <v>0</v>
      </c>
      <c r="W593" s="2">
        <f t="shared" si="125"/>
        <v>0</v>
      </c>
      <c r="X593" s="9">
        <f t="shared" si="126"/>
        <v>0</v>
      </c>
    </row>
    <row r="594" spans="2:24">
      <c r="B594" s="2" t="s">
        <v>3</v>
      </c>
      <c r="C594" s="2">
        <v>9</v>
      </c>
      <c r="D594" s="2">
        <v>13</v>
      </c>
      <c r="E594" s="37">
        <v>43721</v>
      </c>
      <c r="G594" s="34"/>
      <c r="I594" s="3" t="str">
        <f t="shared" si="119"/>
        <v/>
      </c>
      <c r="J594" s="14" t="str">
        <f t="shared" si="118"/>
        <v/>
      </c>
      <c r="K594" s="1"/>
      <c r="L594" s="1"/>
      <c r="M594" s="1"/>
      <c r="N594" s="1"/>
      <c r="O594" s="1"/>
      <c r="P594" s="3" t="str">
        <f t="shared" si="120"/>
        <v/>
      </c>
      <c r="Q594" s="14" t="str">
        <f t="shared" si="121"/>
        <v/>
      </c>
      <c r="R594" s="1"/>
      <c r="S594" s="1"/>
      <c r="T594" s="2">
        <f t="shared" si="122"/>
        <v>0</v>
      </c>
      <c r="U594" s="20">
        <f t="shared" si="123"/>
        <v>0</v>
      </c>
      <c r="V594" s="2">
        <f t="shared" si="124"/>
        <v>0</v>
      </c>
      <c r="W594" s="2">
        <f t="shared" si="125"/>
        <v>0</v>
      </c>
      <c r="X594" s="9">
        <f t="shared" si="126"/>
        <v>0</v>
      </c>
    </row>
    <row r="595" spans="2:24">
      <c r="B595" s="2" t="s">
        <v>2</v>
      </c>
      <c r="C595" s="2">
        <v>9</v>
      </c>
      <c r="D595" s="2">
        <v>14</v>
      </c>
      <c r="E595" s="37">
        <v>43722</v>
      </c>
      <c r="G595" s="34"/>
      <c r="I595" s="3" t="str">
        <f t="shared" si="119"/>
        <v/>
      </c>
      <c r="J595" s="14" t="str">
        <f t="shared" si="118"/>
        <v/>
      </c>
      <c r="K595" s="1"/>
      <c r="L595" s="1"/>
      <c r="M595" s="1"/>
      <c r="N595" s="1"/>
      <c r="O595" s="1"/>
      <c r="P595" s="3" t="str">
        <f t="shared" si="120"/>
        <v/>
      </c>
      <c r="Q595" s="14" t="str">
        <f t="shared" si="121"/>
        <v/>
      </c>
      <c r="R595" s="1"/>
      <c r="S595" s="1"/>
      <c r="T595" s="2">
        <f t="shared" si="122"/>
        <v>0</v>
      </c>
      <c r="U595" s="20">
        <f t="shared" si="123"/>
        <v>0</v>
      </c>
      <c r="V595" s="2">
        <f t="shared" si="124"/>
        <v>0</v>
      </c>
      <c r="W595" s="2">
        <f t="shared" si="125"/>
        <v>0</v>
      </c>
      <c r="X595" s="9">
        <f t="shared" si="126"/>
        <v>0</v>
      </c>
    </row>
    <row r="596" spans="2:24">
      <c r="B596" s="2" t="s">
        <v>1</v>
      </c>
      <c r="C596" s="2">
        <v>9</v>
      </c>
      <c r="D596" s="2">
        <v>15</v>
      </c>
      <c r="E596" s="37">
        <v>43723</v>
      </c>
      <c r="G596" s="34"/>
      <c r="I596" s="3" t="str">
        <f t="shared" si="119"/>
        <v/>
      </c>
      <c r="J596" s="14" t="str">
        <f t="shared" si="118"/>
        <v/>
      </c>
      <c r="K596" s="1"/>
      <c r="L596" s="1"/>
      <c r="M596" s="1"/>
      <c r="N596" s="1"/>
      <c r="O596" s="1"/>
      <c r="P596" s="3" t="str">
        <f t="shared" si="120"/>
        <v/>
      </c>
      <c r="Q596" s="14" t="str">
        <f t="shared" si="121"/>
        <v/>
      </c>
      <c r="R596" s="1"/>
      <c r="S596" s="1"/>
      <c r="T596" s="2">
        <f t="shared" si="122"/>
        <v>0</v>
      </c>
      <c r="U596" s="20">
        <f t="shared" si="123"/>
        <v>0</v>
      </c>
      <c r="V596" s="2">
        <f t="shared" si="124"/>
        <v>0</v>
      </c>
      <c r="W596" s="2">
        <f t="shared" si="125"/>
        <v>0</v>
      </c>
      <c r="X596" s="9">
        <f t="shared" si="126"/>
        <v>0</v>
      </c>
    </row>
    <row r="597" spans="2:24">
      <c r="B597" s="2" t="s">
        <v>0</v>
      </c>
      <c r="C597" s="2">
        <v>9</v>
      </c>
      <c r="D597" s="2">
        <v>16</v>
      </c>
      <c r="E597" s="37">
        <v>43724</v>
      </c>
      <c r="G597" s="34"/>
      <c r="I597" s="3" t="str">
        <f t="shared" si="119"/>
        <v/>
      </c>
      <c r="J597" s="14" t="str">
        <f t="shared" si="118"/>
        <v/>
      </c>
      <c r="K597" s="1"/>
      <c r="L597" s="1"/>
      <c r="M597" s="1"/>
      <c r="N597" s="1"/>
      <c r="O597" s="1"/>
      <c r="P597" s="3" t="str">
        <f t="shared" si="120"/>
        <v/>
      </c>
      <c r="Q597" s="14" t="str">
        <f t="shared" si="121"/>
        <v/>
      </c>
      <c r="R597" s="1"/>
      <c r="S597" s="1"/>
      <c r="T597" s="2">
        <f t="shared" si="122"/>
        <v>0</v>
      </c>
      <c r="U597" s="20">
        <f t="shared" si="123"/>
        <v>0</v>
      </c>
      <c r="V597" s="2">
        <f t="shared" si="124"/>
        <v>0</v>
      </c>
      <c r="W597" s="2">
        <f t="shared" si="125"/>
        <v>0</v>
      </c>
      <c r="X597" s="9">
        <f t="shared" si="126"/>
        <v>0</v>
      </c>
    </row>
    <row r="598" spans="2:24">
      <c r="B598" s="2" t="s">
        <v>6</v>
      </c>
      <c r="C598" s="2">
        <v>9</v>
      </c>
      <c r="D598" s="2">
        <v>17</v>
      </c>
      <c r="E598" s="37">
        <v>43725</v>
      </c>
      <c r="G598" s="34"/>
      <c r="I598" s="3" t="str">
        <f t="shared" si="119"/>
        <v/>
      </c>
      <c r="J598" s="14" t="str">
        <f t="shared" si="118"/>
        <v/>
      </c>
      <c r="K598" s="1"/>
      <c r="L598" s="1"/>
      <c r="M598" s="1"/>
      <c r="N598" s="1"/>
      <c r="O598" s="1"/>
      <c r="P598" s="3" t="str">
        <f t="shared" si="120"/>
        <v/>
      </c>
      <c r="Q598" s="14" t="str">
        <f t="shared" si="121"/>
        <v/>
      </c>
      <c r="R598" s="1"/>
      <c r="S598" s="1"/>
      <c r="T598" s="2">
        <f t="shared" si="122"/>
        <v>0</v>
      </c>
      <c r="U598" s="20">
        <f t="shared" si="123"/>
        <v>0</v>
      </c>
      <c r="V598" s="2">
        <f t="shared" si="124"/>
        <v>0</v>
      </c>
      <c r="W598" s="2">
        <f t="shared" si="125"/>
        <v>0</v>
      </c>
      <c r="X598" s="9">
        <f t="shared" si="126"/>
        <v>0</v>
      </c>
    </row>
    <row r="599" spans="2:24">
      <c r="B599" s="2" t="s">
        <v>5</v>
      </c>
      <c r="C599" s="2">
        <v>9</v>
      </c>
      <c r="D599" s="2">
        <v>18</v>
      </c>
      <c r="E599" s="37">
        <v>43726</v>
      </c>
      <c r="G599" s="34"/>
      <c r="I599" s="3" t="str">
        <f t="shared" si="119"/>
        <v/>
      </c>
      <c r="J599" s="14" t="str">
        <f t="shared" si="118"/>
        <v/>
      </c>
      <c r="K599" s="1"/>
      <c r="L599" s="1"/>
      <c r="M599" s="1"/>
      <c r="N599" s="1"/>
      <c r="O599" s="1"/>
      <c r="P599" s="3" t="str">
        <f t="shared" si="120"/>
        <v/>
      </c>
      <c r="Q599" s="14" t="str">
        <f t="shared" si="121"/>
        <v/>
      </c>
      <c r="R599" s="1"/>
      <c r="S599" s="1"/>
      <c r="T599" s="2">
        <f t="shared" si="122"/>
        <v>0</v>
      </c>
      <c r="U599" s="20">
        <f t="shared" si="123"/>
        <v>0</v>
      </c>
      <c r="V599" s="2">
        <f t="shared" si="124"/>
        <v>0</v>
      </c>
      <c r="W599" s="2">
        <f t="shared" si="125"/>
        <v>0</v>
      </c>
      <c r="X599" s="9">
        <f t="shared" si="126"/>
        <v>0</v>
      </c>
    </row>
    <row r="600" spans="2:24">
      <c r="B600" s="2" t="s">
        <v>4</v>
      </c>
      <c r="C600" s="2">
        <v>9</v>
      </c>
      <c r="D600" s="2">
        <v>19</v>
      </c>
      <c r="E600" s="37">
        <v>43727</v>
      </c>
      <c r="G600" s="34"/>
      <c r="I600" s="3" t="str">
        <f t="shared" si="119"/>
        <v/>
      </c>
      <c r="J600" s="14" t="str">
        <f t="shared" si="118"/>
        <v/>
      </c>
      <c r="K600" s="1"/>
      <c r="L600" s="1"/>
      <c r="M600" s="1"/>
      <c r="N600" s="1"/>
      <c r="O600" s="1"/>
      <c r="P600" s="3" t="str">
        <f t="shared" si="120"/>
        <v/>
      </c>
      <c r="Q600" s="14" t="str">
        <f t="shared" si="121"/>
        <v/>
      </c>
      <c r="R600" s="1"/>
      <c r="S600" s="1"/>
      <c r="T600" s="2">
        <f t="shared" si="122"/>
        <v>0</v>
      </c>
      <c r="U600" s="20">
        <f t="shared" si="123"/>
        <v>0</v>
      </c>
      <c r="V600" s="2">
        <f t="shared" si="124"/>
        <v>0</v>
      </c>
      <c r="W600" s="2">
        <f t="shared" si="125"/>
        <v>0</v>
      </c>
      <c r="X600" s="9">
        <f t="shared" si="126"/>
        <v>0</v>
      </c>
    </row>
    <row r="601" spans="2:24">
      <c r="B601" s="2" t="s">
        <v>3</v>
      </c>
      <c r="C601" s="2">
        <v>9</v>
      </c>
      <c r="D601" s="2">
        <v>20</v>
      </c>
      <c r="E601" s="37">
        <v>43728</v>
      </c>
      <c r="G601" s="34"/>
      <c r="I601" s="3" t="str">
        <f t="shared" si="119"/>
        <v/>
      </c>
      <c r="J601" s="14" t="str">
        <f t="shared" si="118"/>
        <v/>
      </c>
      <c r="K601" s="1"/>
      <c r="L601" s="1"/>
      <c r="M601" s="1"/>
      <c r="N601" s="1"/>
      <c r="O601" s="1"/>
      <c r="P601" s="3" t="str">
        <f t="shared" si="120"/>
        <v/>
      </c>
      <c r="Q601" s="14" t="str">
        <f t="shared" si="121"/>
        <v/>
      </c>
      <c r="R601" s="1"/>
      <c r="S601" s="1"/>
      <c r="T601" s="2">
        <f t="shared" si="122"/>
        <v>0</v>
      </c>
      <c r="U601" s="20">
        <f t="shared" si="123"/>
        <v>0</v>
      </c>
      <c r="V601" s="2">
        <f t="shared" si="124"/>
        <v>0</v>
      </c>
      <c r="W601" s="2">
        <f t="shared" si="125"/>
        <v>0</v>
      </c>
      <c r="X601" s="9">
        <f t="shared" si="126"/>
        <v>0</v>
      </c>
    </row>
    <row r="602" spans="2:24">
      <c r="B602" s="2" t="s">
        <v>2</v>
      </c>
      <c r="C602" s="2">
        <v>9</v>
      </c>
      <c r="D602" s="2">
        <v>21</v>
      </c>
      <c r="E602" s="37">
        <v>43729</v>
      </c>
      <c r="G602" s="34"/>
      <c r="I602" s="3" t="str">
        <f t="shared" si="119"/>
        <v/>
      </c>
      <c r="J602" s="14" t="str">
        <f t="shared" si="118"/>
        <v/>
      </c>
      <c r="K602" s="1"/>
      <c r="L602" s="1"/>
      <c r="M602" s="1"/>
      <c r="N602" s="1"/>
      <c r="O602" s="1"/>
      <c r="P602" s="3" t="str">
        <f t="shared" si="120"/>
        <v/>
      </c>
      <c r="Q602" s="14" t="str">
        <f t="shared" si="121"/>
        <v/>
      </c>
      <c r="R602" s="1"/>
      <c r="S602" s="1"/>
      <c r="T602" s="2">
        <f t="shared" si="122"/>
        <v>0</v>
      </c>
      <c r="U602" s="20">
        <f t="shared" si="123"/>
        <v>0</v>
      </c>
      <c r="V602" s="2">
        <f t="shared" si="124"/>
        <v>0</v>
      </c>
      <c r="W602" s="2">
        <f t="shared" si="125"/>
        <v>0</v>
      </c>
      <c r="X602" s="9">
        <f t="shared" si="126"/>
        <v>0</v>
      </c>
    </row>
    <row r="603" spans="2:24">
      <c r="B603" s="2" t="s">
        <v>1</v>
      </c>
      <c r="C603" s="2">
        <v>9</v>
      </c>
      <c r="D603" s="2">
        <v>22</v>
      </c>
      <c r="E603" s="37">
        <v>43730</v>
      </c>
      <c r="G603" s="34"/>
      <c r="I603" s="3" t="str">
        <f t="shared" si="119"/>
        <v/>
      </c>
      <c r="J603" s="14" t="str">
        <f t="shared" si="118"/>
        <v/>
      </c>
      <c r="K603" s="1"/>
      <c r="L603" s="1"/>
      <c r="M603" s="1"/>
      <c r="N603" s="1"/>
      <c r="O603" s="1"/>
      <c r="P603" s="3" t="str">
        <f t="shared" si="120"/>
        <v/>
      </c>
      <c r="Q603" s="14" t="str">
        <f t="shared" si="121"/>
        <v/>
      </c>
      <c r="R603" s="1"/>
      <c r="S603" s="1"/>
      <c r="T603" s="2">
        <f t="shared" si="122"/>
        <v>0</v>
      </c>
      <c r="U603" s="20">
        <f t="shared" si="123"/>
        <v>0</v>
      </c>
      <c r="V603" s="2">
        <f t="shared" si="124"/>
        <v>0</v>
      </c>
      <c r="W603" s="2">
        <f t="shared" si="125"/>
        <v>0</v>
      </c>
      <c r="X603" s="9">
        <f t="shared" si="126"/>
        <v>0</v>
      </c>
    </row>
    <row r="604" spans="2:24">
      <c r="B604" s="2" t="s">
        <v>0</v>
      </c>
      <c r="C604" s="2">
        <v>9</v>
      </c>
      <c r="D604" s="2">
        <v>23</v>
      </c>
      <c r="E604" s="37">
        <v>43731</v>
      </c>
      <c r="G604" s="34"/>
      <c r="I604" s="3" t="str">
        <f t="shared" si="119"/>
        <v/>
      </c>
      <c r="J604" s="14" t="str">
        <f t="shared" ref="J604:J667" si="127">IF(ROUNDDOWN(IFERROR($G604*60*60/($K604*60+L604), 0),3)=0,"",ROUNDDOWN(IFERROR($G604*60*60/($K604*60+$L604), 0),3))</f>
        <v/>
      </c>
      <c r="K604" s="1"/>
      <c r="L604" s="1"/>
      <c r="M604" s="1"/>
      <c r="N604" s="1"/>
      <c r="O604" s="1"/>
      <c r="P604" s="3" t="str">
        <f t="shared" si="120"/>
        <v/>
      </c>
      <c r="Q604" s="14" t="str">
        <f t="shared" si="121"/>
        <v/>
      </c>
      <c r="R604" s="1"/>
      <c r="S604" s="1"/>
      <c r="T604" s="2">
        <f t="shared" si="122"/>
        <v>0</v>
      </c>
      <c r="U604" s="20">
        <f t="shared" si="123"/>
        <v>0</v>
      </c>
      <c r="V604" s="2">
        <f t="shared" si="124"/>
        <v>0</v>
      </c>
      <c r="W604" s="2">
        <f t="shared" si="125"/>
        <v>0</v>
      </c>
      <c r="X604" s="9">
        <f t="shared" si="126"/>
        <v>0</v>
      </c>
    </row>
    <row r="605" spans="2:24">
      <c r="B605" s="2" t="s">
        <v>6</v>
      </c>
      <c r="C605" s="2">
        <v>9</v>
      </c>
      <c r="D605" s="2">
        <v>24</v>
      </c>
      <c r="E605" s="37">
        <v>43732</v>
      </c>
      <c r="G605" s="34"/>
      <c r="I605" s="3" t="str">
        <f t="shared" si="119"/>
        <v/>
      </c>
      <c r="J605" s="14" t="str">
        <f t="shared" si="127"/>
        <v/>
      </c>
      <c r="K605" s="1"/>
      <c r="L605" s="1"/>
      <c r="M605" s="1"/>
      <c r="N605" s="1"/>
      <c r="O605" s="1"/>
      <c r="P605" s="3" t="str">
        <f t="shared" si="120"/>
        <v/>
      </c>
      <c r="Q605" s="14" t="str">
        <f t="shared" si="121"/>
        <v/>
      </c>
      <c r="R605" s="1"/>
      <c r="S605" s="1"/>
      <c r="T605" s="2">
        <f t="shared" si="122"/>
        <v>0</v>
      </c>
      <c r="U605" s="20">
        <f t="shared" si="123"/>
        <v>0</v>
      </c>
      <c r="V605" s="2">
        <f t="shared" si="124"/>
        <v>0</v>
      </c>
      <c r="W605" s="2">
        <f t="shared" si="125"/>
        <v>0</v>
      </c>
      <c r="X605" s="9">
        <f t="shared" si="126"/>
        <v>0</v>
      </c>
    </row>
    <row r="606" spans="2:24">
      <c r="B606" s="2" t="s">
        <v>5</v>
      </c>
      <c r="C606" s="2">
        <v>9</v>
      </c>
      <c r="D606" s="2">
        <v>25</v>
      </c>
      <c r="E606" s="37">
        <v>43733</v>
      </c>
      <c r="G606" s="34"/>
      <c r="I606" s="3" t="str">
        <f t="shared" si="119"/>
        <v/>
      </c>
      <c r="J606" s="14" t="str">
        <f t="shared" si="127"/>
        <v/>
      </c>
      <c r="K606" s="1"/>
      <c r="L606" s="1"/>
      <c r="M606" s="1"/>
      <c r="N606" s="1"/>
      <c r="O606" s="1"/>
      <c r="P606" s="3" t="str">
        <f t="shared" si="120"/>
        <v/>
      </c>
      <c r="Q606" s="14" t="str">
        <f t="shared" si="121"/>
        <v/>
      </c>
      <c r="R606" s="1"/>
      <c r="S606" s="1"/>
      <c r="T606" s="2">
        <f t="shared" si="122"/>
        <v>0</v>
      </c>
      <c r="U606" s="20">
        <f t="shared" si="123"/>
        <v>0</v>
      </c>
      <c r="V606" s="2">
        <f t="shared" si="124"/>
        <v>0</v>
      </c>
      <c r="W606" s="2">
        <f t="shared" si="125"/>
        <v>0</v>
      </c>
      <c r="X606" s="9">
        <f t="shared" si="126"/>
        <v>0</v>
      </c>
    </row>
    <row r="607" spans="2:24">
      <c r="B607" s="2" t="s">
        <v>4</v>
      </c>
      <c r="C607" s="2">
        <v>9</v>
      </c>
      <c r="D607" s="2">
        <v>26</v>
      </c>
      <c r="E607" s="37">
        <v>43734</v>
      </c>
      <c r="G607" s="34"/>
      <c r="I607" s="3" t="str">
        <f t="shared" si="119"/>
        <v/>
      </c>
      <c r="J607" s="14" t="str">
        <f t="shared" si="127"/>
        <v/>
      </c>
      <c r="K607" s="1"/>
      <c r="L607" s="1"/>
      <c r="M607" s="1"/>
      <c r="N607" s="1"/>
      <c r="O607" s="1"/>
      <c r="P607" s="3" t="str">
        <f t="shared" si="120"/>
        <v/>
      </c>
      <c r="Q607" s="14" t="str">
        <f t="shared" si="121"/>
        <v/>
      </c>
      <c r="R607" s="1"/>
      <c r="S607" s="1"/>
      <c r="T607" s="2">
        <f t="shared" si="122"/>
        <v>0</v>
      </c>
      <c r="U607" s="20">
        <f t="shared" si="123"/>
        <v>0</v>
      </c>
      <c r="V607" s="2">
        <f t="shared" si="124"/>
        <v>0</v>
      </c>
      <c r="W607" s="2">
        <f t="shared" si="125"/>
        <v>0</v>
      </c>
      <c r="X607" s="9">
        <f t="shared" si="126"/>
        <v>0</v>
      </c>
    </row>
    <row r="608" spans="2:24">
      <c r="B608" s="2" t="s">
        <v>3</v>
      </c>
      <c r="C608" s="2">
        <v>9</v>
      </c>
      <c r="D608" s="2">
        <v>27</v>
      </c>
      <c r="E608" s="37">
        <v>43735</v>
      </c>
      <c r="G608" s="34"/>
      <c r="I608" s="3" t="str">
        <f t="shared" si="119"/>
        <v/>
      </c>
      <c r="J608" s="14" t="str">
        <f t="shared" si="127"/>
        <v/>
      </c>
      <c r="K608" s="1"/>
      <c r="L608" s="1"/>
      <c r="M608" s="1"/>
      <c r="N608" s="1"/>
      <c r="O608" s="1"/>
      <c r="P608" s="3" t="str">
        <f t="shared" si="120"/>
        <v/>
      </c>
      <c r="Q608" s="14" t="str">
        <f t="shared" si="121"/>
        <v/>
      </c>
      <c r="R608" s="1"/>
      <c r="S608" s="1"/>
      <c r="T608" s="2">
        <f t="shared" si="122"/>
        <v>0</v>
      </c>
      <c r="U608" s="20">
        <f t="shared" si="123"/>
        <v>0</v>
      </c>
      <c r="V608" s="2">
        <f t="shared" si="124"/>
        <v>0</v>
      </c>
      <c r="W608" s="2">
        <f t="shared" si="125"/>
        <v>0</v>
      </c>
      <c r="X608" s="9">
        <f t="shared" si="126"/>
        <v>0</v>
      </c>
    </row>
    <row r="609" spans="2:24">
      <c r="B609" s="2" t="s">
        <v>2</v>
      </c>
      <c r="C609" s="2">
        <v>9</v>
      </c>
      <c r="D609" s="2">
        <v>28</v>
      </c>
      <c r="E609" s="37">
        <v>43736</v>
      </c>
      <c r="G609" s="34"/>
      <c r="I609" s="3" t="str">
        <f t="shared" si="119"/>
        <v/>
      </c>
      <c r="J609" s="14" t="str">
        <f t="shared" si="127"/>
        <v/>
      </c>
      <c r="K609" s="1"/>
      <c r="L609" s="1"/>
      <c r="M609" s="1"/>
      <c r="N609" s="1"/>
      <c r="O609" s="1"/>
      <c r="P609" s="3" t="str">
        <f t="shared" si="120"/>
        <v/>
      </c>
      <c r="Q609" s="14" t="str">
        <f t="shared" si="121"/>
        <v/>
      </c>
      <c r="R609" s="1"/>
      <c r="S609" s="1"/>
      <c r="T609" s="2">
        <f t="shared" si="122"/>
        <v>0</v>
      </c>
      <c r="U609" s="20">
        <f t="shared" si="123"/>
        <v>0</v>
      </c>
      <c r="V609" s="2">
        <f t="shared" si="124"/>
        <v>0</v>
      </c>
      <c r="W609" s="2">
        <f t="shared" si="125"/>
        <v>0</v>
      </c>
      <c r="X609" s="9">
        <f t="shared" si="126"/>
        <v>0</v>
      </c>
    </row>
    <row r="610" spans="2:24">
      <c r="B610" s="2" t="s">
        <v>1</v>
      </c>
      <c r="C610" s="2">
        <v>9</v>
      </c>
      <c r="D610" s="2">
        <v>29</v>
      </c>
      <c r="E610" s="37">
        <v>43737</v>
      </c>
      <c r="G610" s="34"/>
      <c r="I610" s="3" t="str">
        <f t="shared" si="119"/>
        <v/>
      </c>
      <c r="J610" s="14" t="str">
        <f t="shared" si="127"/>
        <v/>
      </c>
      <c r="K610" s="1"/>
      <c r="L610" s="1"/>
      <c r="M610" s="1"/>
      <c r="N610" s="1"/>
      <c r="O610" s="1"/>
      <c r="P610" s="3" t="str">
        <f t="shared" si="120"/>
        <v/>
      </c>
      <c r="Q610" s="14" t="str">
        <f t="shared" si="121"/>
        <v/>
      </c>
      <c r="R610" s="1"/>
      <c r="S610" s="1"/>
      <c r="T610" s="2">
        <f t="shared" si="122"/>
        <v>0</v>
      </c>
      <c r="U610" s="20">
        <f t="shared" si="123"/>
        <v>0</v>
      </c>
      <c r="V610" s="2">
        <f t="shared" si="124"/>
        <v>0</v>
      </c>
      <c r="W610" s="2">
        <f t="shared" si="125"/>
        <v>0</v>
      </c>
      <c r="X610" s="9">
        <f t="shared" si="126"/>
        <v>0</v>
      </c>
    </row>
    <row r="611" spans="2:24">
      <c r="B611" s="2" t="s">
        <v>0</v>
      </c>
      <c r="C611" s="2">
        <v>9</v>
      </c>
      <c r="D611" s="2">
        <v>30</v>
      </c>
      <c r="E611" s="37">
        <v>43738</v>
      </c>
      <c r="G611" s="34"/>
      <c r="I611" s="3" t="str">
        <f t="shared" si="119"/>
        <v/>
      </c>
      <c r="J611" s="14" t="str">
        <f t="shared" si="127"/>
        <v/>
      </c>
      <c r="K611" s="1"/>
      <c r="L611" s="1"/>
      <c r="M611" s="1"/>
      <c r="N611" s="1"/>
      <c r="O611" s="1"/>
      <c r="P611" s="3" t="str">
        <f t="shared" si="120"/>
        <v/>
      </c>
      <c r="Q611" s="14" t="str">
        <f t="shared" si="121"/>
        <v/>
      </c>
      <c r="R611" s="1"/>
      <c r="S611" s="1"/>
      <c r="T611" s="2">
        <f t="shared" si="122"/>
        <v>0</v>
      </c>
      <c r="U611" s="20">
        <f t="shared" si="123"/>
        <v>0</v>
      </c>
      <c r="V611" s="2">
        <f t="shared" si="124"/>
        <v>0</v>
      </c>
      <c r="W611" s="2">
        <f t="shared" si="125"/>
        <v>0</v>
      </c>
      <c r="X611" s="9">
        <f t="shared" si="126"/>
        <v>0</v>
      </c>
    </row>
    <row r="612" spans="2:24">
      <c r="B612" s="2" t="s">
        <v>6</v>
      </c>
      <c r="C612" s="2">
        <v>10</v>
      </c>
      <c r="D612" s="2">
        <v>1</v>
      </c>
      <c r="E612" s="37">
        <v>43739</v>
      </c>
      <c r="G612" s="34"/>
      <c r="I612" s="3" t="str">
        <f t="shared" si="119"/>
        <v/>
      </c>
      <c r="J612" s="14" t="str">
        <f t="shared" si="127"/>
        <v/>
      </c>
      <c r="K612" s="1"/>
      <c r="L612" s="1"/>
      <c r="M612" s="1"/>
      <c r="N612" s="1"/>
      <c r="O612" s="1"/>
      <c r="P612" s="3" t="str">
        <f t="shared" si="120"/>
        <v/>
      </c>
      <c r="Q612" s="14" t="str">
        <f t="shared" si="121"/>
        <v/>
      </c>
      <c r="R612" s="1"/>
      <c r="S612" s="1"/>
      <c r="T612" s="2">
        <f t="shared" si="122"/>
        <v>0</v>
      </c>
      <c r="U612" s="20">
        <f t="shared" si="123"/>
        <v>0</v>
      </c>
      <c r="V612" s="2">
        <f t="shared" si="124"/>
        <v>0</v>
      </c>
      <c r="W612" s="2">
        <f t="shared" si="125"/>
        <v>0</v>
      </c>
      <c r="X612" s="9">
        <f t="shared" si="126"/>
        <v>0</v>
      </c>
    </row>
    <row r="613" spans="2:24">
      <c r="B613" s="2" t="s">
        <v>5</v>
      </c>
      <c r="C613" s="2">
        <v>10</v>
      </c>
      <c r="D613" s="2">
        <v>2</v>
      </c>
      <c r="E613" s="37">
        <v>43740</v>
      </c>
      <c r="G613" s="34"/>
      <c r="I613" s="3" t="str">
        <f t="shared" si="119"/>
        <v/>
      </c>
      <c r="J613" s="14" t="str">
        <f t="shared" si="127"/>
        <v/>
      </c>
      <c r="K613" s="1"/>
      <c r="L613" s="1"/>
      <c r="M613" s="1"/>
      <c r="N613" s="1"/>
      <c r="O613" s="1"/>
      <c r="P613" s="3" t="str">
        <f t="shared" si="120"/>
        <v/>
      </c>
      <c r="Q613" s="14" t="str">
        <f t="shared" si="121"/>
        <v/>
      </c>
      <c r="R613" s="1"/>
      <c r="S613" s="1"/>
      <c r="T613" s="2">
        <f t="shared" si="122"/>
        <v>0</v>
      </c>
      <c r="U613" s="20">
        <f t="shared" si="123"/>
        <v>0</v>
      </c>
      <c r="V613" s="2">
        <f t="shared" si="124"/>
        <v>0</v>
      </c>
      <c r="W613" s="2">
        <f t="shared" si="125"/>
        <v>0</v>
      </c>
      <c r="X613" s="9">
        <f t="shared" si="126"/>
        <v>0</v>
      </c>
    </row>
    <row r="614" spans="2:24">
      <c r="B614" s="2" t="s">
        <v>4</v>
      </c>
      <c r="C614" s="2">
        <v>10</v>
      </c>
      <c r="D614" s="2">
        <v>3</v>
      </c>
      <c r="E614" s="37">
        <v>43741</v>
      </c>
      <c r="G614" s="34"/>
      <c r="I614" s="3" t="str">
        <f t="shared" si="119"/>
        <v/>
      </c>
      <c r="J614" s="14" t="str">
        <f t="shared" si="127"/>
        <v/>
      </c>
      <c r="K614" s="1"/>
      <c r="L614" s="1"/>
      <c r="M614" s="1"/>
      <c r="N614" s="1"/>
      <c r="O614" s="1"/>
      <c r="P614" s="3" t="str">
        <f t="shared" si="120"/>
        <v/>
      </c>
      <c r="Q614" s="14" t="str">
        <f t="shared" si="121"/>
        <v/>
      </c>
      <c r="R614" s="1"/>
      <c r="S614" s="1"/>
      <c r="T614" s="2">
        <f t="shared" si="122"/>
        <v>0</v>
      </c>
      <c r="U614" s="20">
        <f t="shared" si="123"/>
        <v>0</v>
      </c>
      <c r="V614" s="2">
        <f t="shared" si="124"/>
        <v>0</v>
      </c>
      <c r="W614" s="2">
        <f t="shared" si="125"/>
        <v>0</v>
      </c>
      <c r="X614" s="9">
        <f t="shared" si="126"/>
        <v>0</v>
      </c>
    </row>
    <row r="615" spans="2:24">
      <c r="B615" s="2" t="s">
        <v>3</v>
      </c>
      <c r="C615" s="2">
        <v>10</v>
      </c>
      <c r="D615" s="2">
        <v>4</v>
      </c>
      <c r="E615" s="37">
        <v>43742</v>
      </c>
      <c r="G615" s="34"/>
      <c r="I615" s="3" t="str">
        <f t="shared" si="119"/>
        <v/>
      </c>
      <c r="J615" s="14" t="str">
        <f t="shared" si="127"/>
        <v/>
      </c>
      <c r="K615" s="1"/>
      <c r="L615" s="1"/>
      <c r="M615" s="1"/>
      <c r="N615" s="1"/>
      <c r="O615" s="1"/>
      <c r="P615" s="3" t="str">
        <f t="shared" si="120"/>
        <v/>
      </c>
      <c r="Q615" s="14" t="str">
        <f t="shared" si="121"/>
        <v/>
      </c>
      <c r="R615" s="1"/>
      <c r="S615" s="1"/>
      <c r="T615" s="2">
        <f t="shared" si="122"/>
        <v>0</v>
      </c>
      <c r="U615" s="20">
        <f t="shared" si="123"/>
        <v>0</v>
      </c>
      <c r="V615" s="2">
        <f t="shared" si="124"/>
        <v>0</v>
      </c>
      <c r="W615" s="2">
        <f t="shared" si="125"/>
        <v>0</v>
      </c>
      <c r="X615" s="9">
        <f t="shared" si="126"/>
        <v>0</v>
      </c>
    </row>
    <row r="616" spans="2:24">
      <c r="B616" s="2" t="s">
        <v>2</v>
      </c>
      <c r="C616" s="2">
        <v>10</v>
      </c>
      <c r="D616" s="2">
        <v>5</v>
      </c>
      <c r="E616" s="37">
        <v>43743</v>
      </c>
      <c r="G616" s="34"/>
      <c r="I616" s="3" t="str">
        <f t="shared" si="119"/>
        <v/>
      </c>
      <c r="J616" s="14" t="str">
        <f t="shared" si="127"/>
        <v/>
      </c>
      <c r="K616" s="1"/>
      <c r="L616" s="1"/>
      <c r="M616" s="1"/>
      <c r="N616" s="1"/>
      <c r="O616" s="1"/>
      <c r="P616" s="3" t="str">
        <f t="shared" si="120"/>
        <v/>
      </c>
      <c r="Q616" s="14" t="str">
        <f t="shared" si="121"/>
        <v/>
      </c>
      <c r="R616" s="1"/>
      <c r="S616" s="1"/>
      <c r="T616" s="2">
        <f t="shared" si="122"/>
        <v>0</v>
      </c>
      <c r="U616" s="20">
        <f t="shared" si="123"/>
        <v>0</v>
      </c>
      <c r="V616" s="2">
        <f t="shared" si="124"/>
        <v>0</v>
      </c>
      <c r="W616" s="2">
        <f t="shared" si="125"/>
        <v>0</v>
      </c>
      <c r="X616" s="9">
        <f t="shared" si="126"/>
        <v>0</v>
      </c>
    </row>
    <row r="617" spans="2:24">
      <c r="B617" s="2" t="s">
        <v>1</v>
      </c>
      <c r="C617" s="2">
        <v>10</v>
      </c>
      <c r="D617" s="2">
        <v>6</v>
      </c>
      <c r="E617" s="37">
        <v>43744</v>
      </c>
      <c r="G617" s="34"/>
      <c r="I617" s="3" t="str">
        <f t="shared" si="119"/>
        <v/>
      </c>
      <c r="J617" s="14" t="str">
        <f t="shared" si="127"/>
        <v/>
      </c>
      <c r="K617" s="1"/>
      <c r="L617" s="1"/>
      <c r="M617" s="1"/>
      <c r="N617" s="1"/>
      <c r="O617" s="1"/>
      <c r="P617" s="3" t="str">
        <f t="shared" si="120"/>
        <v/>
      </c>
      <c r="Q617" s="14" t="str">
        <f t="shared" si="121"/>
        <v/>
      </c>
      <c r="R617" s="1"/>
      <c r="S617" s="1"/>
      <c r="T617" s="2">
        <f t="shared" si="122"/>
        <v>0</v>
      </c>
      <c r="U617" s="20">
        <f t="shared" si="123"/>
        <v>0</v>
      </c>
      <c r="V617" s="2">
        <f t="shared" si="124"/>
        <v>0</v>
      </c>
      <c r="W617" s="2">
        <f t="shared" si="125"/>
        <v>0</v>
      </c>
      <c r="X617" s="9">
        <f t="shared" si="126"/>
        <v>0</v>
      </c>
    </row>
    <row r="618" spans="2:24">
      <c r="B618" s="2" t="s">
        <v>0</v>
      </c>
      <c r="C618" s="2">
        <v>10</v>
      </c>
      <c r="D618" s="2">
        <v>7</v>
      </c>
      <c r="E618" s="37">
        <v>43745</v>
      </c>
      <c r="G618" s="34"/>
      <c r="I618" s="3" t="str">
        <f t="shared" si="119"/>
        <v/>
      </c>
      <c r="J618" s="14" t="str">
        <f t="shared" si="127"/>
        <v/>
      </c>
      <c r="K618" s="1"/>
      <c r="L618" s="1"/>
      <c r="M618" s="1"/>
      <c r="N618" s="1"/>
      <c r="O618" s="1"/>
      <c r="P618" s="3" t="str">
        <f t="shared" si="120"/>
        <v/>
      </c>
      <c r="Q618" s="14" t="str">
        <f t="shared" si="121"/>
        <v/>
      </c>
      <c r="R618" s="1"/>
      <c r="S618" s="1"/>
      <c r="T618" s="2">
        <f t="shared" si="122"/>
        <v>0</v>
      </c>
      <c r="U618" s="20">
        <f t="shared" si="123"/>
        <v>0</v>
      </c>
      <c r="V618" s="2">
        <f t="shared" si="124"/>
        <v>0</v>
      </c>
      <c r="W618" s="2">
        <f t="shared" si="125"/>
        <v>0</v>
      </c>
      <c r="X618" s="9">
        <f t="shared" si="126"/>
        <v>0</v>
      </c>
    </row>
    <row r="619" spans="2:24">
      <c r="B619" s="2" t="s">
        <v>6</v>
      </c>
      <c r="C619" s="2">
        <v>10</v>
      </c>
      <c r="D619" s="2">
        <v>8</v>
      </c>
      <c r="E619" s="37">
        <v>43746</v>
      </c>
      <c r="G619" s="34"/>
      <c r="I619" s="3" t="str">
        <f t="shared" si="119"/>
        <v/>
      </c>
      <c r="J619" s="14" t="str">
        <f t="shared" si="127"/>
        <v/>
      </c>
      <c r="K619" s="1"/>
      <c r="L619" s="1"/>
      <c r="M619" s="1"/>
      <c r="N619" s="1"/>
      <c r="O619" s="1"/>
      <c r="P619" s="3" t="str">
        <f t="shared" si="120"/>
        <v/>
      </c>
      <c r="Q619" s="14" t="str">
        <f t="shared" si="121"/>
        <v/>
      </c>
      <c r="R619" s="1"/>
      <c r="S619" s="1"/>
      <c r="T619" s="2">
        <f t="shared" si="122"/>
        <v>0</v>
      </c>
      <c r="U619" s="20">
        <f t="shared" si="123"/>
        <v>0</v>
      </c>
      <c r="V619" s="2">
        <f t="shared" si="124"/>
        <v>0</v>
      </c>
      <c r="W619" s="2">
        <f t="shared" si="125"/>
        <v>0</v>
      </c>
      <c r="X619" s="9">
        <f t="shared" si="126"/>
        <v>0</v>
      </c>
    </row>
    <row r="620" spans="2:24">
      <c r="B620" s="2" t="s">
        <v>5</v>
      </c>
      <c r="C620" s="2">
        <v>10</v>
      </c>
      <c r="D620" s="2">
        <v>9</v>
      </c>
      <c r="E620" s="37">
        <v>43747</v>
      </c>
      <c r="G620" s="34"/>
      <c r="I620" s="3" t="str">
        <f t="shared" si="119"/>
        <v/>
      </c>
      <c r="J620" s="14" t="str">
        <f t="shared" si="127"/>
        <v/>
      </c>
      <c r="K620" s="1"/>
      <c r="L620" s="1"/>
      <c r="M620" s="1"/>
      <c r="N620" s="1"/>
      <c r="O620" s="1"/>
      <c r="P620" s="3" t="str">
        <f t="shared" si="120"/>
        <v/>
      </c>
      <c r="Q620" s="14" t="str">
        <f t="shared" si="121"/>
        <v/>
      </c>
      <c r="R620" s="1"/>
      <c r="S620" s="1"/>
      <c r="T620" s="2">
        <f t="shared" si="122"/>
        <v>0</v>
      </c>
      <c r="U620" s="20">
        <f t="shared" si="123"/>
        <v>0</v>
      </c>
      <c r="V620" s="2">
        <f t="shared" si="124"/>
        <v>0</v>
      </c>
      <c r="W620" s="2">
        <f t="shared" si="125"/>
        <v>0</v>
      </c>
      <c r="X620" s="9">
        <f t="shared" si="126"/>
        <v>0</v>
      </c>
    </row>
    <row r="621" spans="2:24">
      <c r="B621" s="2" t="s">
        <v>4</v>
      </c>
      <c r="C621" s="2">
        <v>10</v>
      </c>
      <c r="D621" s="2">
        <v>10</v>
      </c>
      <c r="E621" s="37">
        <v>43748</v>
      </c>
      <c r="G621" s="34"/>
      <c r="I621" s="3" t="str">
        <f t="shared" si="119"/>
        <v/>
      </c>
      <c r="J621" s="14" t="str">
        <f t="shared" si="127"/>
        <v/>
      </c>
      <c r="K621" s="1"/>
      <c r="L621" s="1"/>
      <c r="M621" s="1"/>
      <c r="N621" s="1"/>
      <c r="O621" s="1"/>
      <c r="P621" s="3" t="str">
        <f t="shared" si="120"/>
        <v/>
      </c>
      <c r="Q621" s="14" t="str">
        <f t="shared" si="121"/>
        <v/>
      </c>
      <c r="R621" s="1"/>
      <c r="S621" s="1"/>
      <c r="T621" s="2">
        <f t="shared" si="122"/>
        <v>0</v>
      </c>
      <c r="U621" s="20">
        <f t="shared" si="123"/>
        <v>0</v>
      </c>
      <c r="V621" s="2">
        <f t="shared" si="124"/>
        <v>0</v>
      </c>
      <c r="W621" s="2">
        <f t="shared" si="125"/>
        <v>0</v>
      </c>
      <c r="X621" s="9">
        <f t="shared" si="126"/>
        <v>0</v>
      </c>
    </row>
    <row r="622" spans="2:24">
      <c r="B622" s="2" t="s">
        <v>3</v>
      </c>
      <c r="C622" s="2">
        <v>10</v>
      </c>
      <c r="D622" s="2">
        <v>11</v>
      </c>
      <c r="E622" s="37">
        <v>43749</v>
      </c>
      <c r="G622" s="34"/>
      <c r="I622" s="3" t="str">
        <f t="shared" si="119"/>
        <v/>
      </c>
      <c r="J622" s="14" t="str">
        <f t="shared" si="127"/>
        <v/>
      </c>
      <c r="K622" s="1"/>
      <c r="L622" s="1"/>
      <c r="M622" s="1"/>
      <c r="N622" s="1"/>
      <c r="O622" s="1"/>
      <c r="P622" s="3" t="str">
        <f t="shared" si="120"/>
        <v/>
      </c>
      <c r="Q622" s="14" t="str">
        <f t="shared" si="121"/>
        <v/>
      </c>
      <c r="R622" s="1"/>
      <c r="S622" s="1"/>
      <c r="T622" s="2">
        <f t="shared" si="122"/>
        <v>0</v>
      </c>
      <c r="U622" s="20">
        <f t="shared" si="123"/>
        <v>0</v>
      </c>
      <c r="V622" s="2">
        <f t="shared" si="124"/>
        <v>0</v>
      </c>
      <c r="W622" s="2">
        <f t="shared" si="125"/>
        <v>0</v>
      </c>
      <c r="X622" s="9">
        <f t="shared" si="126"/>
        <v>0</v>
      </c>
    </row>
    <row r="623" spans="2:24">
      <c r="B623" s="2" t="s">
        <v>2</v>
      </c>
      <c r="C623" s="2">
        <v>10</v>
      </c>
      <c r="D623" s="2">
        <v>12</v>
      </c>
      <c r="E623" s="37">
        <v>43750</v>
      </c>
      <c r="G623" s="34"/>
      <c r="I623" s="3" t="str">
        <f t="shared" si="119"/>
        <v/>
      </c>
      <c r="J623" s="14" t="str">
        <f t="shared" si="127"/>
        <v/>
      </c>
      <c r="K623" s="1"/>
      <c r="L623" s="1"/>
      <c r="M623" s="1"/>
      <c r="N623" s="1"/>
      <c r="O623" s="1"/>
      <c r="P623" s="3" t="str">
        <f t="shared" si="120"/>
        <v/>
      </c>
      <c r="Q623" s="14" t="str">
        <f t="shared" si="121"/>
        <v/>
      </c>
      <c r="R623" s="1"/>
      <c r="S623" s="1"/>
      <c r="T623" s="2">
        <f t="shared" si="122"/>
        <v>0</v>
      </c>
      <c r="U623" s="20">
        <f t="shared" si="123"/>
        <v>0</v>
      </c>
      <c r="V623" s="2">
        <f t="shared" si="124"/>
        <v>0</v>
      </c>
      <c r="W623" s="2">
        <f t="shared" si="125"/>
        <v>0</v>
      </c>
      <c r="X623" s="9">
        <f t="shared" si="126"/>
        <v>0</v>
      </c>
    </row>
    <row r="624" spans="2:24">
      <c r="B624" s="2" t="s">
        <v>1</v>
      </c>
      <c r="C624" s="2">
        <v>10</v>
      </c>
      <c r="D624" s="2">
        <v>13</v>
      </c>
      <c r="E624" s="37">
        <v>43751</v>
      </c>
      <c r="G624" s="34"/>
      <c r="I624" s="3" t="str">
        <f t="shared" si="119"/>
        <v/>
      </c>
      <c r="J624" s="14" t="str">
        <f t="shared" si="127"/>
        <v/>
      </c>
      <c r="K624" s="1"/>
      <c r="L624" s="1"/>
      <c r="M624" s="1"/>
      <c r="N624" s="1"/>
      <c r="O624" s="1"/>
      <c r="P624" s="3" t="str">
        <f t="shared" si="120"/>
        <v/>
      </c>
      <c r="Q624" s="14" t="str">
        <f t="shared" si="121"/>
        <v/>
      </c>
      <c r="R624" s="1"/>
      <c r="S624" s="1"/>
      <c r="T624" s="2">
        <f t="shared" si="122"/>
        <v>0</v>
      </c>
      <c r="U624" s="20">
        <f t="shared" si="123"/>
        <v>0</v>
      </c>
      <c r="V624" s="2">
        <f t="shared" si="124"/>
        <v>0</v>
      </c>
      <c r="W624" s="2">
        <f t="shared" si="125"/>
        <v>0</v>
      </c>
      <c r="X624" s="9">
        <f t="shared" si="126"/>
        <v>0</v>
      </c>
    </row>
    <row r="625" spans="2:24">
      <c r="B625" s="2" t="s">
        <v>0</v>
      </c>
      <c r="C625" s="2">
        <v>10</v>
      </c>
      <c r="D625" s="2">
        <v>14</v>
      </c>
      <c r="E625" s="37">
        <v>43752</v>
      </c>
      <c r="G625" s="34"/>
      <c r="I625" s="3" t="str">
        <f t="shared" si="119"/>
        <v/>
      </c>
      <c r="J625" s="14" t="str">
        <f t="shared" si="127"/>
        <v/>
      </c>
      <c r="K625" s="1"/>
      <c r="L625" s="1"/>
      <c r="M625" s="1"/>
      <c r="N625" s="1"/>
      <c r="O625" s="1"/>
      <c r="P625" s="3" t="str">
        <f t="shared" si="120"/>
        <v/>
      </c>
      <c r="Q625" s="14" t="str">
        <f t="shared" si="121"/>
        <v/>
      </c>
      <c r="R625" s="1"/>
      <c r="S625" s="1"/>
      <c r="T625" s="2">
        <f t="shared" si="122"/>
        <v>0</v>
      </c>
      <c r="U625" s="20">
        <f t="shared" si="123"/>
        <v>0</v>
      </c>
      <c r="V625" s="2">
        <f t="shared" si="124"/>
        <v>0</v>
      </c>
      <c r="W625" s="2">
        <f t="shared" si="125"/>
        <v>0</v>
      </c>
      <c r="X625" s="9">
        <f t="shared" si="126"/>
        <v>0</v>
      </c>
    </row>
    <row r="626" spans="2:24">
      <c r="B626" s="2" t="s">
        <v>6</v>
      </c>
      <c r="C626" s="2">
        <v>10</v>
      </c>
      <c r="D626" s="2">
        <v>15</v>
      </c>
      <c r="E626" s="37">
        <v>43753</v>
      </c>
      <c r="G626" s="34"/>
      <c r="I626" s="3" t="str">
        <f t="shared" si="119"/>
        <v/>
      </c>
      <c r="J626" s="14" t="str">
        <f t="shared" si="127"/>
        <v/>
      </c>
      <c r="K626" s="1"/>
      <c r="L626" s="1"/>
      <c r="M626" s="1"/>
      <c r="N626" s="1"/>
      <c r="O626" s="1"/>
      <c r="P626" s="3" t="str">
        <f t="shared" si="120"/>
        <v/>
      </c>
      <c r="Q626" s="14" t="str">
        <f t="shared" si="121"/>
        <v/>
      </c>
      <c r="R626" s="1"/>
      <c r="S626" s="1"/>
      <c r="T626" s="2">
        <f t="shared" si="122"/>
        <v>0</v>
      </c>
      <c r="U626" s="20">
        <f t="shared" si="123"/>
        <v>0</v>
      </c>
      <c r="V626" s="2">
        <f t="shared" si="124"/>
        <v>0</v>
      </c>
      <c r="W626" s="2">
        <f t="shared" si="125"/>
        <v>0</v>
      </c>
      <c r="X626" s="9">
        <f t="shared" si="126"/>
        <v>0</v>
      </c>
    </row>
    <row r="627" spans="2:24">
      <c r="B627" s="2" t="s">
        <v>5</v>
      </c>
      <c r="C627" s="2">
        <v>10</v>
      </c>
      <c r="D627" s="2">
        <v>16</v>
      </c>
      <c r="E627" s="37">
        <v>43754</v>
      </c>
      <c r="G627" s="34"/>
      <c r="I627" s="3" t="str">
        <f t="shared" si="119"/>
        <v/>
      </c>
      <c r="J627" s="14" t="str">
        <f t="shared" si="127"/>
        <v/>
      </c>
      <c r="K627" s="1"/>
      <c r="L627" s="1"/>
      <c r="M627" s="1"/>
      <c r="N627" s="1"/>
      <c r="O627" s="1"/>
      <c r="P627" s="3" t="str">
        <f t="shared" si="120"/>
        <v/>
      </c>
      <c r="Q627" s="14" t="str">
        <f t="shared" si="121"/>
        <v/>
      </c>
      <c r="R627" s="1"/>
      <c r="S627" s="1"/>
      <c r="T627" s="2">
        <f t="shared" si="122"/>
        <v>0</v>
      </c>
      <c r="U627" s="20">
        <f t="shared" si="123"/>
        <v>0</v>
      </c>
      <c r="V627" s="2">
        <f t="shared" si="124"/>
        <v>0</v>
      </c>
      <c r="W627" s="2">
        <f t="shared" si="125"/>
        <v>0</v>
      </c>
      <c r="X627" s="9">
        <f t="shared" si="126"/>
        <v>0</v>
      </c>
    </row>
    <row r="628" spans="2:24">
      <c r="B628" s="2" t="s">
        <v>4</v>
      </c>
      <c r="C628" s="2">
        <v>10</v>
      </c>
      <c r="D628" s="2">
        <v>17</v>
      </c>
      <c r="E628" s="37">
        <v>43755</v>
      </c>
      <c r="G628" s="34"/>
      <c r="I628" s="3" t="str">
        <f t="shared" si="119"/>
        <v/>
      </c>
      <c r="J628" s="14" t="str">
        <f t="shared" si="127"/>
        <v/>
      </c>
      <c r="K628" s="1"/>
      <c r="L628" s="1"/>
      <c r="M628" s="1"/>
      <c r="N628" s="1"/>
      <c r="O628" s="1"/>
      <c r="P628" s="3" t="str">
        <f t="shared" si="120"/>
        <v/>
      </c>
      <c r="Q628" s="14" t="str">
        <f t="shared" si="121"/>
        <v/>
      </c>
      <c r="R628" s="1"/>
      <c r="S628" s="1"/>
      <c r="T628" s="2">
        <f t="shared" si="122"/>
        <v>0</v>
      </c>
      <c r="U628" s="20">
        <f t="shared" si="123"/>
        <v>0</v>
      </c>
      <c r="V628" s="2">
        <f t="shared" si="124"/>
        <v>0</v>
      </c>
      <c r="W628" s="2">
        <f t="shared" si="125"/>
        <v>0</v>
      </c>
      <c r="X628" s="9">
        <f t="shared" si="126"/>
        <v>0</v>
      </c>
    </row>
    <row r="629" spans="2:24">
      <c r="B629" s="2" t="s">
        <v>3</v>
      </c>
      <c r="C629" s="2">
        <v>10</v>
      </c>
      <c r="D629" s="2">
        <v>18</v>
      </c>
      <c r="E629" s="37">
        <v>43756</v>
      </c>
      <c r="G629" s="34"/>
      <c r="I629" s="3" t="str">
        <f t="shared" si="119"/>
        <v/>
      </c>
      <c r="J629" s="14" t="str">
        <f t="shared" si="127"/>
        <v/>
      </c>
      <c r="K629" s="1"/>
      <c r="L629" s="1"/>
      <c r="M629" s="1"/>
      <c r="N629" s="1"/>
      <c r="O629" s="1"/>
      <c r="P629" s="3" t="str">
        <f t="shared" si="120"/>
        <v/>
      </c>
      <c r="Q629" s="14" t="str">
        <f t="shared" si="121"/>
        <v/>
      </c>
      <c r="R629" s="1"/>
      <c r="S629" s="1"/>
      <c r="T629" s="2">
        <f t="shared" si="122"/>
        <v>0</v>
      </c>
      <c r="U629" s="20">
        <f t="shared" si="123"/>
        <v>0</v>
      </c>
      <c r="V629" s="2">
        <f t="shared" si="124"/>
        <v>0</v>
      </c>
      <c r="W629" s="2">
        <f t="shared" si="125"/>
        <v>0</v>
      </c>
      <c r="X629" s="9">
        <f t="shared" si="126"/>
        <v>0</v>
      </c>
    </row>
    <row r="630" spans="2:24">
      <c r="B630" s="2" t="s">
        <v>2</v>
      </c>
      <c r="C630" s="2">
        <v>10</v>
      </c>
      <c r="D630" s="2">
        <v>19</v>
      </c>
      <c r="E630" s="37">
        <v>43757</v>
      </c>
      <c r="G630" s="34"/>
      <c r="I630" s="3" t="str">
        <f t="shared" si="119"/>
        <v/>
      </c>
      <c r="J630" s="14" t="str">
        <f t="shared" si="127"/>
        <v/>
      </c>
      <c r="K630" s="1"/>
      <c r="L630" s="1"/>
      <c r="M630" s="1"/>
      <c r="N630" s="1"/>
      <c r="O630" s="1"/>
      <c r="P630" s="3" t="str">
        <f t="shared" si="120"/>
        <v/>
      </c>
      <c r="Q630" s="14" t="str">
        <f t="shared" si="121"/>
        <v/>
      </c>
      <c r="R630" s="1"/>
      <c r="S630" s="1"/>
      <c r="T630" s="2">
        <f t="shared" si="122"/>
        <v>0</v>
      </c>
      <c r="U630" s="20">
        <f t="shared" si="123"/>
        <v>0</v>
      </c>
      <c r="V630" s="2">
        <f t="shared" si="124"/>
        <v>0</v>
      </c>
      <c r="W630" s="2">
        <f t="shared" si="125"/>
        <v>0</v>
      </c>
      <c r="X630" s="9">
        <f t="shared" si="126"/>
        <v>0</v>
      </c>
    </row>
    <row r="631" spans="2:24">
      <c r="B631" s="2" t="s">
        <v>1</v>
      </c>
      <c r="C631" s="2">
        <v>10</v>
      </c>
      <c r="D631" s="2">
        <v>20</v>
      </c>
      <c r="E631" s="37">
        <v>43758</v>
      </c>
      <c r="G631" s="34"/>
      <c r="I631" s="3" t="str">
        <f t="shared" si="119"/>
        <v/>
      </c>
      <c r="J631" s="14" t="str">
        <f t="shared" si="127"/>
        <v/>
      </c>
      <c r="K631" s="1"/>
      <c r="L631" s="1"/>
      <c r="M631" s="1"/>
      <c r="N631" s="1"/>
      <c r="O631" s="1"/>
      <c r="P631" s="3" t="str">
        <f t="shared" si="120"/>
        <v/>
      </c>
      <c r="Q631" s="14" t="str">
        <f t="shared" si="121"/>
        <v/>
      </c>
      <c r="R631" s="1"/>
      <c r="S631" s="1"/>
      <c r="T631" s="2">
        <f t="shared" si="122"/>
        <v>0</v>
      </c>
      <c r="U631" s="20">
        <f t="shared" si="123"/>
        <v>0</v>
      </c>
      <c r="V631" s="2">
        <f t="shared" si="124"/>
        <v>0</v>
      </c>
      <c r="W631" s="2">
        <f t="shared" si="125"/>
        <v>0</v>
      </c>
      <c r="X631" s="9">
        <f t="shared" si="126"/>
        <v>0</v>
      </c>
    </row>
    <row r="632" spans="2:24">
      <c r="B632" s="2" t="s">
        <v>0</v>
      </c>
      <c r="C632" s="2">
        <v>10</v>
      </c>
      <c r="D632" s="2">
        <v>21</v>
      </c>
      <c r="E632" s="37">
        <v>43759</v>
      </c>
      <c r="G632" s="34"/>
      <c r="I632" s="3" t="str">
        <f t="shared" si="119"/>
        <v/>
      </c>
      <c r="J632" s="14" t="str">
        <f t="shared" si="127"/>
        <v/>
      </c>
      <c r="K632" s="1"/>
      <c r="L632" s="1"/>
      <c r="M632" s="1"/>
      <c r="N632" s="1"/>
      <c r="O632" s="1"/>
      <c r="P632" s="3" t="str">
        <f t="shared" si="120"/>
        <v/>
      </c>
      <c r="Q632" s="14" t="str">
        <f t="shared" si="121"/>
        <v/>
      </c>
      <c r="R632" s="1"/>
      <c r="S632" s="1"/>
      <c r="T632" s="2">
        <f t="shared" si="122"/>
        <v>0</v>
      </c>
      <c r="U632" s="20">
        <f t="shared" si="123"/>
        <v>0</v>
      </c>
      <c r="V632" s="2">
        <f t="shared" si="124"/>
        <v>0</v>
      </c>
      <c r="W632" s="2">
        <f t="shared" si="125"/>
        <v>0</v>
      </c>
      <c r="X632" s="9">
        <f t="shared" si="126"/>
        <v>0</v>
      </c>
    </row>
    <row r="633" spans="2:24">
      <c r="B633" s="2" t="s">
        <v>6</v>
      </c>
      <c r="C633" s="2">
        <v>10</v>
      </c>
      <c r="D633" s="2">
        <v>22</v>
      </c>
      <c r="E633" s="37">
        <v>43760</v>
      </c>
      <c r="G633" s="34"/>
      <c r="I633" s="3" t="str">
        <f t="shared" si="119"/>
        <v/>
      </c>
      <c r="J633" s="14" t="str">
        <f t="shared" si="127"/>
        <v/>
      </c>
      <c r="K633" s="1"/>
      <c r="L633" s="1"/>
      <c r="M633" s="1"/>
      <c r="N633" s="1"/>
      <c r="O633" s="1"/>
      <c r="P633" s="3" t="str">
        <f t="shared" si="120"/>
        <v/>
      </c>
      <c r="Q633" s="14" t="str">
        <f t="shared" si="121"/>
        <v/>
      </c>
      <c r="R633" s="1"/>
      <c r="S633" s="1"/>
      <c r="T633" s="2">
        <f t="shared" si="122"/>
        <v>0</v>
      </c>
      <c r="U633" s="20">
        <f t="shared" si="123"/>
        <v>0</v>
      </c>
      <c r="V633" s="2">
        <f t="shared" si="124"/>
        <v>0</v>
      </c>
      <c r="W633" s="2">
        <f t="shared" si="125"/>
        <v>0</v>
      </c>
      <c r="X633" s="9">
        <f t="shared" si="126"/>
        <v>0</v>
      </c>
    </row>
    <row r="634" spans="2:24">
      <c r="B634" s="2" t="s">
        <v>5</v>
      </c>
      <c r="C634" s="2">
        <v>10</v>
      </c>
      <c r="D634" s="2">
        <v>23</v>
      </c>
      <c r="E634" s="37">
        <v>43761</v>
      </c>
      <c r="G634" s="34"/>
      <c r="I634" s="3" t="str">
        <f t="shared" si="119"/>
        <v/>
      </c>
      <c r="J634" s="14" t="str">
        <f t="shared" si="127"/>
        <v/>
      </c>
      <c r="K634" s="1"/>
      <c r="L634" s="1"/>
      <c r="M634" s="1"/>
      <c r="N634" s="1"/>
      <c r="O634" s="1"/>
      <c r="P634" s="3" t="str">
        <f t="shared" si="120"/>
        <v/>
      </c>
      <c r="Q634" s="14" t="str">
        <f t="shared" si="121"/>
        <v/>
      </c>
      <c r="R634" s="1"/>
      <c r="S634" s="1"/>
      <c r="T634" s="2">
        <f t="shared" si="122"/>
        <v>0</v>
      </c>
      <c r="U634" s="20">
        <f t="shared" si="123"/>
        <v>0</v>
      </c>
      <c r="V634" s="2">
        <f t="shared" si="124"/>
        <v>0</v>
      </c>
      <c r="W634" s="2">
        <f t="shared" si="125"/>
        <v>0</v>
      </c>
      <c r="X634" s="9">
        <f t="shared" si="126"/>
        <v>0</v>
      </c>
    </row>
    <row r="635" spans="2:24">
      <c r="B635" s="2" t="s">
        <v>4</v>
      </c>
      <c r="C635" s="2">
        <v>10</v>
      </c>
      <c r="D635" s="2">
        <v>24</v>
      </c>
      <c r="E635" s="37">
        <v>43762</v>
      </c>
      <c r="G635" s="34"/>
      <c r="I635" s="3" t="str">
        <f t="shared" si="119"/>
        <v/>
      </c>
      <c r="J635" s="14" t="str">
        <f t="shared" si="127"/>
        <v/>
      </c>
      <c r="K635" s="1"/>
      <c r="L635" s="1"/>
      <c r="M635" s="1"/>
      <c r="N635" s="1"/>
      <c r="O635" s="1"/>
      <c r="P635" s="3" t="str">
        <f t="shared" si="120"/>
        <v/>
      </c>
      <c r="Q635" s="14" t="str">
        <f t="shared" si="121"/>
        <v/>
      </c>
      <c r="R635" s="1"/>
      <c r="S635" s="1"/>
      <c r="T635" s="2">
        <f t="shared" si="122"/>
        <v>0</v>
      </c>
      <c r="U635" s="20">
        <f t="shared" si="123"/>
        <v>0</v>
      </c>
      <c r="V635" s="2">
        <f t="shared" si="124"/>
        <v>0</v>
      </c>
      <c r="W635" s="2">
        <f t="shared" si="125"/>
        <v>0</v>
      </c>
      <c r="X635" s="9">
        <f t="shared" si="126"/>
        <v>0</v>
      </c>
    </row>
    <row r="636" spans="2:24">
      <c r="B636" s="2" t="s">
        <v>3</v>
      </c>
      <c r="C636" s="2">
        <v>10</v>
      </c>
      <c r="D636" s="2">
        <v>25</v>
      </c>
      <c r="E636" s="37">
        <v>43763</v>
      </c>
      <c r="G636" s="34"/>
      <c r="I636" s="3" t="str">
        <f t="shared" si="119"/>
        <v/>
      </c>
      <c r="J636" s="14" t="str">
        <f t="shared" si="127"/>
        <v/>
      </c>
      <c r="K636" s="1"/>
      <c r="L636" s="1"/>
      <c r="M636" s="1"/>
      <c r="N636" s="1"/>
      <c r="O636" s="1"/>
      <c r="P636" s="3" t="str">
        <f t="shared" si="120"/>
        <v/>
      </c>
      <c r="Q636" s="14" t="str">
        <f t="shared" si="121"/>
        <v/>
      </c>
      <c r="R636" s="1"/>
      <c r="S636" s="1"/>
      <c r="T636" s="2">
        <f t="shared" si="122"/>
        <v>0</v>
      </c>
      <c r="U636" s="20">
        <f t="shared" si="123"/>
        <v>0</v>
      </c>
      <c r="V636" s="2">
        <f t="shared" si="124"/>
        <v>0</v>
      </c>
      <c r="W636" s="2">
        <f t="shared" si="125"/>
        <v>0</v>
      </c>
      <c r="X636" s="9">
        <f t="shared" si="126"/>
        <v>0</v>
      </c>
    </row>
    <row r="637" spans="2:24">
      <c r="B637" s="2" t="s">
        <v>2</v>
      </c>
      <c r="C637" s="2">
        <v>10</v>
      </c>
      <c r="D637" s="2">
        <v>26</v>
      </c>
      <c r="E637" s="37">
        <v>43764</v>
      </c>
      <c r="G637" s="34"/>
      <c r="I637" s="3" t="str">
        <f t="shared" si="119"/>
        <v/>
      </c>
      <c r="J637" s="14" t="str">
        <f t="shared" si="127"/>
        <v/>
      </c>
      <c r="K637" s="1"/>
      <c r="L637" s="1"/>
      <c r="M637" s="1"/>
      <c r="N637" s="1"/>
      <c r="O637" s="1"/>
      <c r="P637" s="3" t="str">
        <f t="shared" si="120"/>
        <v/>
      </c>
      <c r="Q637" s="14" t="str">
        <f t="shared" si="121"/>
        <v/>
      </c>
      <c r="R637" s="1"/>
      <c r="S637" s="1"/>
      <c r="T637" s="2">
        <f t="shared" si="122"/>
        <v>0</v>
      </c>
      <c r="U637" s="20">
        <f t="shared" si="123"/>
        <v>0</v>
      </c>
      <c r="V637" s="2">
        <f t="shared" si="124"/>
        <v>0</v>
      </c>
      <c r="W637" s="2">
        <f t="shared" si="125"/>
        <v>0</v>
      </c>
      <c r="X637" s="9">
        <f t="shared" si="126"/>
        <v>0</v>
      </c>
    </row>
    <row r="638" spans="2:24">
      <c r="B638" s="2" t="s">
        <v>1</v>
      </c>
      <c r="C638" s="2">
        <v>10</v>
      </c>
      <c r="D638" s="2">
        <v>27</v>
      </c>
      <c r="E638" s="37">
        <v>43765</v>
      </c>
      <c r="G638" s="34"/>
      <c r="I638" s="3" t="str">
        <f t="shared" si="119"/>
        <v/>
      </c>
      <c r="J638" s="14" t="str">
        <f t="shared" si="127"/>
        <v/>
      </c>
      <c r="K638" s="1"/>
      <c r="L638" s="1"/>
      <c r="M638" s="1"/>
      <c r="N638" s="1"/>
      <c r="O638" s="1"/>
      <c r="P638" s="3" t="str">
        <f t="shared" si="120"/>
        <v/>
      </c>
      <c r="Q638" s="14" t="str">
        <f t="shared" si="121"/>
        <v/>
      </c>
      <c r="R638" s="1"/>
      <c r="S638" s="1"/>
      <c r="T638" s="2">
        <f t="shared" si="122"/>
        <v>0</v>
      </c>
      <c r="U638" s="20">
        <f t="shared" si="123"/>
        <v>0</v>
      </c>
      <c r="V638" s="2">
        <f t="shared" si="124"/>
        <v>0</v>
      </c>
      <c r="W638" s="2">
        <f t="shared" si="125"/>
        <v>0</v>
      </c>
      <c r="X638" s="9">
        <f t="shared" si="126"/>
        <v>0</v>
      </c>
    </row>
    <row r="639" spans="2:24">
      <c r="B639" s="2" t="s">
        <v>0</v>
      </c>
      <c r="C639" s="2">
        <v>10</v>
      </c>
      <c r="D639" s="2">
        <v>28</v>
      </c>
      <c r="E639" s="37">
        <v>43766</v>
      </c>
      <c r="G639" s="34"/>
      <c r="I639" s="3" t="str">
        <f t="shared" si="119"/>
        <v/>
      </c>
      <c r="J639" s="14" t="str">
        <f t="shared" si="127"/>
        <v/>
      </c>
      <c r="K639" s="1"/>
      <c r="L639" s="1"/>
      <c r="M639" s="1"/>
      <c r="N639" s="1"/>
      <c r="O639" s="1"/>
      <c r="P639" s="3" t="str">
        <f t="shared" si="120"/>
        <v/>
      </c>
      <c r="Q639" s="14" t="str">
        <f t="shared" si="121"/>
        <v/>
      </c>
      <c r="R639" s="1"/>
      <c r="S639" s="1"/>
      <c r="T639" s="2">
        <f t="shared" si="122"/>
        <v>0</v>
      </c>
      <c r="U639" s="20">
        <f t="shared" si="123"/>
        <v>0</v>
      </c>
      <c r="V639" s="2">
        <f t="shared" si="124"/>
        <v>0</v>
      </c>
      <c r="W639" s="2">
        <f t="shared" si="125"/>
        <v>0</v>
      </c>
      <c r="X639" s="9">
        <f t="shared" si="126"/>
        <v>0</v>
      </c>
    </row>
    <row r="640" spans="2:24">
      <c r="B640" s="2" t="s">
        <v>6</v>
      </c>
      <c r="C640" s="2">
        <v>10</v>
      </c>
      <c r="D640" s="2">
        <v>29</v>
      </c>
      <c r="E640" s="37">
        <v>43767</v>
      </c>
      <c r="G640" s="34"/>
      <c r="I640" s="3" t="str">
        <f t="shared" si="119"/>
        <v/>
      </c>
      <c r="J640" s="14" t="str">
        <f t="shared" si="127"/>
        <v/>
      </c>
      <c r="K640" s="1"/>
      <c r="L640" s="1"/>
      <c r="M640" s="1"/>
      <c r="N640" s="1"/>
      <c r="O640" s="1"/>
      <c r="P640" s="3" t="str">
        <f t="shared" si="120"/>
        <v/>
      </c>
      <c r="Q640" s="14" t="str">
        <f t="shared" si="121"/>
        <v/>
      </c>
      <c r="R640" s="1"/>
      <c r="S640" s="1"/>
      <c r="T640" s="2">
        <f t="shared" si="122"/>
        <v>0</v>
      </c>
      <c r="U640" s="20">
        <f t="shared" si="123"/>
        <v>0</v>
      </c>
      <c r="V640" s="2">
        <f t="shared" si="124"/>
        <v>0</v>
      </c>
      <c r="W640" s="2">
        <f t="shared" si="125"/>
        <v>0</v>
      </c>
      <c r="X640" s="9">
        <f t="shared" si="126"/>
        <v>0</v>
      </c>
    </row>
    <row r="641" spans="2:24">
      <c r="B641" s="2" t="s">
        <v>5</v>
      </c>
      <c r="C641" s="2">
        <v>10</v>
      </c>
      <c r="D641" s="2">
        <v>30</v>
      </c>
      <c r="E641" s="37">
        <v>43768</v>
      </c>
      <c r="G641" s="34"/>
      <c r="I641" s="3" t="str">
        <f t="shared" si="119"/>
        <v/>
      </c>
      <c r="J641" s="14" t="str">
        <f t="shared" si="127"/>
        <v/>
      </c>
      <c r="K641" s="1"/>
      <c r="L641" s="1"/>
      <c r="M641" s="1"/>
      <c r="N641" s="1"/>
      <c r="O641" s="1"/>
      <c r="P641" s="3" t="str">
        <f t="shared" si="120"/>
        <v/>
      </c>
      <c r="Q641" s="14" t="str">
        <f t="shared" si="121"/>
        <v/>
      </c>
      <c r="R641" s="1"/>
      <c r="S641" s="1"/>
      <c r="T641" s="2">
        <f t="shared" si="122"/>
        <v>0</v>
      </c>
      <c r="U641" s="20">
        <f t="shared" si="123"/>
        <v>0</v>
      </c>
      <c r="V641" s="2">
        <f t="shared" si="124"/>
        <v>0</v>
      </c>
      <c r="W641" s="2">
        <f t="shared" si="125"/>
        <v>0</v>
      </c>
      <c r="X641" s="9">
        <f t="shared" si="126"/>
        <v>0</v>
      </c>
    </row>
    <row r="642" spans="2:24">
      <c r="B642" s="2" t="s">
        <v>4</v>
      </c>
      <c r="C642" s="2">
        <v>10</v>
      </c>
      <c r="D642" s="2">
        <v>31</v>
      </c>
      <c r="E642" s="37">
        <v>43769</v>
      </c>
      <c r="G642" s="34"/>
      <c r="I642" s="3" t="str">
        <f t="shared" si="119"/>
        <v/>
      </c>
      <c r="J642" s="14" t="str">
        <f t="shared" si="127"/>
        <v/>
      </c>
      <c r="K642" s="1"/>
      <c r="L642" s="1"/>
      <c r="M642" s="1"/>
      <c r="N642" s="1"/>
      <c r="O642" s="1"/>
      <c r="P642" s="3" t="str">
        <f t="shared" si="120"/>
        <v/>
      </c>
      <c r="Q642" s="14" t="str">
        <f t="shared" si="121"/>
        <v/>
      </c>
      <c r="R642" s="1"/>
      <c r="S642" s="1"/>
      <c r="T642" s="2">
        <f t="shared" si="122"/>
        <v>0</v>
      </c>
      <c r="U642" s="20">
        <f t="shared" si="123"/>
        <v>0</v>
      </c>
      <c r="V642" s="2">
        <f t="shared" si="124"/>
        <v>0</v>
      </c>
      <c r="W642" s="2">
        <f t="shared" si="125"/>
        <v>0</v>
      </c>
      <c r="X642" s="9">
        <f t="shared" si="126"/>
        <v>0</v>
      </c>
    </row>
    <row r="643" spans="2:24">
      <c r="B643" s="2" t="s">
        <v>3</v>
      </c>
      <c r="C643" s="2">
        <v>11</v>
      </c>
      <c r="D643" s="2">
        <v>1</v>
      </c>
      <c r="E643" s="37">
        <v>43770</v>
      </c>
      <c r="G643" s="34"/>
      <c r="I643" s="3" t="str">
        <f t="shared" si="119"/>
        <v/>
      </c>
      <c r="J643" s="14" t="str">
        <f t="shared" si="127"/>
        <v/>
      </c>
      <c r="K643" s="1"/>
      <c r="L643" s="1"/>
      <c r="M643" s="1"/>
      <c r="N643" s="1"/>
      <c r="O643" s="1"/>
      <c r="P643" s="3" t="str">
        <f t="shared" si="120"/>
        <v/>
      </c>
      <c r="Q643" s="14" t="str">
        <f t="shared" si="121"/>
        <v/>
      </c>
      <c r="R643" s="1"/>
      <c r="S643" s="1"/>
      <c r="T643" s="2">
        <f t="shared" si="122"/>
        <v>0</v>
      </c>
      <c r="U643" s="20">
        <f t="shared" si="123"/>
        <v>0</v>
      </c>
      <c r="V643" s="2">
        <f t="shared" si="124"/>
        <v>0</v>
      </c>
      <c r="W643" s="2">
        <f t="shared" si="125"/>
        <v>0</v>
      </c>
      <c r="X643" s="9">
        <f t="shared" si="126"/>
        <v>0</v>
      </c>
    </row>
    <row r="644" spans="2:24">
      <c r="B644" s="2" t="s">
        <v>2</v>
      </c>
      <c r="C644" s="2">
        <v>11</v>
      </c>
      <c r="D644" s="2">
        <v>2</v>
      </c>
      <c r="E644" s="37">
        <v>43771</v>
      </c>
      <c r="G644" s="34"/>
      <c r="I644" s="3" t="str">
        <f t="shared" ref="I644:I703" si="128">IFERROR(TIME(,,ROUNDUP(($K644*60+$L644)/$G644,0)),"")</f>
        <v/>
      </c>
      <c r="J644" s="14" t="str">
        <f t="shared" si="127"/>
        <v/>
      </c>
      <c r="K644" s="1"/>
      <c r="L644" s="1"/>
      <c r="M644" s="1"/>
      <c r="N644" s="1"/>
      <c r="O644" s="1"/>
      <c r="P644" s="3" t="str">
        <f t="shared" ref="P644:P703" si="129">IFERROR(TIME(,,ROUNDUP(($R644*60+$S644)/$N644,0)),"")</f>
        <v/>
      </c>
      <c r="Q644" s="14" t="str">
        <f t="shared" ref="Q644:Q703" si="130">IF(ROUNDDOWN(IFERROR($N644*60*60/($R644*60+$S644), 0),3)=0,"",ROUNDDOWN(IFERROR($N644*60*60/($R644*60+$S644), 0),3))</f>
        <v/>
      </c>
      <c r="R644" s="1"/>
      <c r="S644" s="1"/>
      <c r="T644" s="2">
        <f t="shared" ref="T644:T703" si="131">$F644+$M644</f>
        <v>0</v>
      </c>
      <c r="U644" s="20">
        <f t="shared" ref="U644:U703" si="132">$G644+$N644</f>
        <v>0</v>
      </c>
      <c r="V644" s="2">
        <f t="shared" ref="V644:V703" si="133">$K644+$R644+INT(($L644+$S644)/60)</f>
        <v>0</v>
      </c>
      <c r="W644" s="2">
        <f t="shared" ref="W644:W703" si="134">MOD(($L644+$S644),60)</f>
        <v>0</v>
      </c>
      <c r="X644" s="9">
        <f t="shared" ref="X644:X703" si="135">TIME(,$V644,$W644)</f>
        <v>0</v>
      </c>
    </row>
    <row r="645" spans="2:24">
      <c r="B645" s="2" t="s">
        <v>1</v>
      </c>
      <c r="C645" s="2">
        <v>11</v>
      </c>
      <c r="D645" s="2">
        <v>3</v>
      </c>
      <c r="E645" s="37">
        <v>43772</v>
      </c>
      <c r="G645" s="34"/>
      <c r="I645" s="3" t="str">
        <f t="shared" si="128"/>
        <v/>
      </c>
      <c r="J645" s="14" t="str">
        <f t="shared" si="127"/>
        <v/>
      </c>
      <c r="K645" s="1"/>
      <c r="L645" s="1"/>
      <c r="M645" s="1"/>
      <c r="N645" s="1"/>
      <c r="O645" s="1"/>
      <c r="P645" s="3" t="str">
        <f t="shared" si="129"/>
        <v/>
      </c>
      <c r="Q645" s="14" t="str">
        <f t="shared" si="130"/>
        <v/>
      </c>
      <c r="R645" s="1"/>
      <c r="S645" s="1"/>
      <c r="T645" s="2">
        <f t="shared" si="131"/>
        <v>0</v>
      </c>
      <c r="U645" s="20">
        <f t="shared" si="132"/>
        <v>0</v>
      </c>
      <c r="V645" s="2">
        <f t="shared" si="133"/>
        <v>0</v>
      </c>
      <c r="W645" s="2">
        <f t="shared" si="134"/>
        <v>0</v>
      </c>
      <c r="X645" s="9">
        <f t="shared" si="135"/>
        <v>0</v>
      </c>
    </row>
    <row r="646" spans="2:24">
      <c r="B646" s="2" t="s">
        <v>0</v>
      </c>
      <c r="C646" s="2">
        <v>11</v>
      </c>
      <c r="D646" s="2">
        <v>4</v>
      </c>
      <c r="E646" s="37">
        <v>43773</v>
      </c>
      <c r="G646" s="34"/>
      <c r="I646" s="3" t="str">
        <f t="shared" si="128"/>
        <v/>
      </c>
      <c r="J646" s="14" t="str">
        <f t="shared" si="127"/>
        <v/>
      </c>
      <c r="K646" s="1"/>
      <c r="L646" s="1"/>
      <c r="M646" s="1"/>
      <c r="N646" s="1"/>
      <c r="O646" s="1"/>
      <c r="P646" s="3" t="str">
        <f t="shared" si="129"/>
        <v/>
      </c>
      <c r="Q646" s="14" t="str">
        <f t="shared" si="130"/>
        <v/>
      </c>
      <c r="R646" s="1"/>
      <c r="S646" s="1"/>
      <c r="T646" s="2">
        <f t="shared" si="131"/>
        <v>0</v>
      </c>
      <c r="U646" s="20">
        <f t="shared" si="132"/>
        <v>0</v>
      </c>
      <c r="V646" s="2">
        <f t="shared" si="133"/>
        <v>0</v>
      </c>
      <c r="W646" s="2">
        <f t="shared" si="134"/>
        <v>0</v>
      </c>
      <c r="X646" s="9">
        <f t="shared" si="135"/>
        <v>0</v>
      </c>
    </row>
    <row r="647" spans="2:24">
      <c r="B647" s="2" t="s">
        <v>6</v>
      </c>
      <c r="C647" s="2">
        <v>11</v>
      </c>
      <c r="D647" s="2">
        <v>5</v>
      </c>
      <c r="E647" s="37">
        <v>43774</v>
      </c>
      <c r="G647" s="34"/>
      <c r="I647" s="3" t="str">
        <f t="shared" si="128"/>
        <v/>
      </c>
      <c r="J647" s="14" t="str">
        <f t="shared" si="127"/>
        <v/>
      </c>
      <c r="K647" s="1"/>
      <c r="L647" s="1"/>
      <c r="M647" s="1"/>
      <c r="N647" s="1"/>
      <c r="O647" s="1"/>
      <c r="P647" s="3" t="str">
        <f t="shared" si="129"/>
        <v/>
      </c>
      <c r="Q647" s="14" t="str">
        <f t="shared" si="130"/>
        <v/>
      </c>
      <c r="R647" s="1"/>
      <c r="S647" s="1"/>
      <c r="T647" s="2">
        <f t="shared" si="131"/>
        <v>0</v>
      </c>
      <c r="U647" s="20">
        <f t="shared" si="132"/>
        <v>0</v>
      </c>
      <c r="V647" s="2">
        <f t="shared" si="133"/>
        <v>0</v>
      </c>
      <c r="W647" s="2">
        <f t="shared" si="134"/>
        <v>0</v>
      </c>
      <c r="X647" s="9">
        <f t="shared" si="135"/>
        <v>0</v>
      </c>
    </row>
    <row r="648" spans="2:24">
      <c r="B648" s="2" t="s">
        <v>5</v>
      </c>
      <c r="C648" s="2">
        <v>11</v>
      </c>
      <c r="D648" s="2">
        <v>6</v>
      </c>
      <c r="E648" s="37">
        <v>43775</v>
      </c>
      <c r="G648" s="34"/>
      <c r="I648" s="3" t="str">
        <f t="shared" si="128"/>
        <v/>
      </c>
      <c r="J648" s="14" t="str">
        <f t="shared" si="127"/>
        <v/>
      </c>
      <c r="K648" s="1"/>
      <c r="L648" s="1"/>
      <c r="M648" s="1"/>
      <c r="N648" s="1"/>
      <c r="O648" s="1"/>
      <c r="P648" s="3" t="str">
        <f t="shared" si="129"/>
        <v/>
      </c>
      <c r="Q648" s="14" t="str">
        <f t="shared" si="130"/>
        <v/>
      </c>
      <c r="R648" s="1"/>
      <c r="S648" s="1"/>
      <c r="T648" s="2">
        <f t="shared" si="131"/>
        <v>0</v>
      </c>
      <c r="U648" s="20">
        <f t="shared" si="132"/>
        <v>0</v>
      </c>
      <c r="V648" s="2">
        <f t="shared" si="133"/>
        <v>0</v>
      </c>
      <c r="W648" s="2">
        <f t="shared" si="134"/>
        <v>0</v>
      </c>
      <c r="X648" s="9">
        <f t="shared" si="135"/>
        <v>0</v>
      </c>
    </row>
    <row r="649" spans="2:24">
      <c r="B649" s="2" t="s">
        <v>4</v>
      </c>
      <c r="C649" s="2">
        <v>11</v>
      </c>
      <c r="D649" s="2">
        <v>7</v>
      </c>
      <c r="E649" s="37">
        <v>43776</v>
      </c>
      <c r="G649" s="34"/>
      <c r="I649" s="3" t="str">
        <f t="shared" si="128"/>
        <v/>
      </c>
      <c r="J649" s="14" t="str">
        <f t="shared" si="127"/>
        <v/>
      </c>
      <c r="K649" s="1"/>
      <c r="L649" s="1"/>
      <c r="M649" s="1"/>
      <c r="N649" s="1"/>
      <c r="O649" s="1"/>
      <c r="P649" s="3" t="str">
        <f t="shared" si="129"/>
        <v/>
      </c>
      <c r="Q649" s="14" t="str">
        <f t="shared" si="130"/>
        <v/>
      </c>
      <c r="R649" s="1"/>
      <c r="S649" s="1"/>
      <c r="T649" s="2">
        <f t="shared" si="131"/>
        <v>0</v>
      </c>
      <c r="U649" s="20">
        <f t="shared" si="132"/>
        <v>0</v>
      </c>
      <c r="V649" s="2">
        <f t="shared" si="133"/>
        <v>0</v>
      </c>
      <c r="W649" s="2">
        <f t="shared" si="134"/>
        <v>0</v>
      </c>
      <c r="X649" s="9">
        <f t="shared" si="135"/>
        <v>0</v>
      </c>
    </row>
    <row r="650" spans="2:24">
      <c r="B650" s="2" t="s">
        <v>3</v>
      </c>
      <c r="C650" s="2">
        <v>11</v>
      </c>
      <c r="D650" s="2">
        <v>8</v>
      </c>
      <c r="E650" s="37">
        <v>43777</v>
      </c>
      <c r="G650" s="34"/>
      <c r="I650" s="3" t="str">
        <f t="shared" si="128"/>
        <v/>
      </c>
      <c r="J650" s="14" t="str">
        <f t="shared" si="127"/>
        <v/>
      </c>
      <c r="K650" s="1"/>
      <c r="L650" s="1"/>
      <c r="M650" s="1"/>
      <c r="N650" s="1"/>
      <c r="O650" s="1"/>
      <c r="P650" s="3" t="str">
        <f t="shared" si="129"/>
        <v/>
      </c>
      <c r="Q650" s="14" t="str">
        <f t="shared" si="130"/>
        <v/>
      </c>
      <c r="R650" s="1"/>
      <c r="S650" s="1"/>
      <c r="T650" s="2">
        <f t="shared" si="131"/>
        <v>0</v>
      </c>
      <c r="U650" s="20">
        <f t="shared" si="132"/>
        <v>0</v>
      </c>
      <c r="V650" s="2">
        <f t="shared" si="133"/>
        <v>0</v>
      </c>
      <c r="W650" s="2">
        <f t="shared" si="134"/>
        <v>0</v>
      </c>
      <c r="X650" s="9">
        <f t="shared" si="135"/>
        <v>0</v>
      </c>
    </row>
    <row r="651" spans="2:24">
      <c r="B651" s="2" t="s">
        <v>2</v>
      </c>
      <c r="C651" s="2">
        <v>11</v>
      </c>
      <c r="D651" s="2">
        <v>9</v>
      </c>
      <c r="E651" s="37">
        <v>43778</v>
      </c>
      <c r="G651" s="34"/>
      <c r="I651" s="3" t="str">
        <f t="shared" si="128"/>
        <v/>
      </c>
      <c r="J651" s="14" t="str">
        <f t="shared" si="127"/>
        <v/>
      </c>
      <c r="K651" s="1"/>
      <c r="L651" s="1"/>
      <c r="M651" s="1"/>
      <c r="N651" s="1"/>
      <c r="O651" s="1"/>
      <c r="P651" s="3" t="str">
        <f t="shared" si="129"/>
        <v/>
      </c>
      <c r="Q651" s="14" t="str">
        <f t="shared" si="130"/>
        <v/>
      </c>
      <c r="R651" s="1"/>
      <c r="S651" s="1"/>
      <c r="T651" s="2">
        <f t="shared" si="131"/>
        <v>0</v>
      </c>
      <c r="U651" s="20">
        <f t="shared" si="132"/>
        <v>0</v>
      </c>
      <c r="V651" s="2">
        <f t="shared" si="133"/>
        <v>0</v>
      </c>
      <c r="W651" s="2">
        <f t="shared" si="134"/>
        <v>0</v>
      </c>
      <c r="X651" s="9">
        <f t="shared" si="135"/>
        <v>0</v>
      </c>
    </row>
    <row r="652" spans="2:24">
      <c r="B652" s="2" t="s">
        <v>1</v>
      </c>
      <c r="C652" s="2">
        <v>11</v>
      </c>
      <c r="D652" s="2">
        <v>10</v>
      </c>
      <c r="E652" s="37">
        <v>43779</v>
      </c>
      <c r="G652" s="34"/>
      <c r="I652" s="3" t="str">
        <f t="shared" si="128"/>
        <v/>
      </c>
      <c r="J652" s="14" t="str">
        <f t="shared" si="127"/>
        <v/>
      </c>
      <c r="K652" s="1"/>
      <c r="L652" s="1"/>
      <c r="M652" s="1"/>
      <c r="N652" s="1"/>
      <c r="O652" s="1"/>
      <c r="P652" s="3" t="str">
        <f t="shared" si="129"/>
        <v/>
      </c>
      <c r="Q652" s="14" t="str">
        <f t="shared" si="130"/>
        <v/>
      </c>
      <c r="R652" s="1"/>
      <c r="S652" s="1"/>
      <c r="T652" s="2">
        <f t="shared" si="131"/>
        <v>0</v>
      </c>
      <c r="U652" s="20">
        <f t="shared" si="132"/>
        <v>0</v>
      </c>
      <c r="V652" s="2">
        <f t="shared" si="133"/>
        <v>0</v>
      </c>
      <c r="W652" s="2">
        <f t="shared" si="134"/>
        <v>0</v>
      </c>
      <c r="X652" s="9">
        <f t="shared" si="135"/>
        <v>0</v>
      </c>
    </row>
    <row r="653" spans="2:24">
      <c r="B653" s="2" t="s">
        <v>0</v>
      </c>
      <c r="C653" s="2">
        <v>11</v>
      </c>
      <c r="D653" s="2">
        <v>11</v>
      </c>
      <c r="E653" s="37">
        <v>43780</v>
      </c>
      <c r="G653" s="34"/>
      <c r="I653" s="3" t="str">
        <f t="shared" si="128"/>
        <v/>
      </c>
      <c r="J653" s="14" t="str">
        <f t="shared" si="127"/>
        <v/>
      </c>
      <c r="K653" s="1"/>
      <c r="L653" s="1"/>
      <c r="M653" s="1"/>
      <c r="N653" s="1"/>
      <c r="O653" s="1"/>
      <c r="P653" s="3" t="str">
        <f t="shared" si="129"/>
        <v/>
      </c>
      <c r="Q653" s="14" t="str">
        <f t="shared" si="130"/>
        <v/>
      </c>
      <c r="R653" s="1"/>
      <c r="S653" s="1"/>
      <c r="T653" s="2">
        <f t="shared" si="131"/>
        <v>0</v>
      </c>
      <c r="U653" s="20">
        <f t="shared" si="132"/>
        <v>0</v>
      </c>
      <c r="V653" s="2">
        <f t="shared" si="133"/>
        <v>0</v>
      </c>
      <c r="W653" s="2">
        <f t="shared" si="134"/>
        <v>0</v>
      </c>
      <c r="X653" s="9">
        <f t="shared" si="135"/>
        <v>0</v>
      </c>
    </row>
    <row r="654" spans="2:24">
      <c r="B654" s="2" t="s">
        <v>6</v>
      </c>
      <c r="C654" s="2">
        <v>11</v>
      </c>
      <c r="D654" s="2">
        <v>12</v>
      </c>
      <c r="E654" s="37">
        <v>43781</v>
      </c>
      <c r="G654" s="34"/>
      <c r="I654" s="3" t="str">
        <f t="shared" si="128"/>
        <v/>
      </c>
      <c r="J654" s="14" t="str">
        <f t="shared" si="127"/>
        <v/>
      </c>
      <c r="K654" s="1"/>
      <c r="L654" s="1"/>
      <c r="M654" s="1"/>
      <c r="N654" s="1"/>
      <c r="O654" s="1"/>
      <c r="P654" s="3" t="str">
        <f t="shared" si="129"/>
        <v/>
      </c>
      <c r="Q654" s="14" t="str">
        <f t="shared" si="130"/>
        <v/>
      </c>
      <c r="R654" s="1"/>
      <c r="S654" s="1"/>
      <c r="T654" s="2">
        <f t="shared" si="131"/>
        <v>0</v>
      </c>
      <c r="U654" s="20">
        <f t="shared" si="132"/>
        <v>0</v>
      </c>
      <c r="V654" s="2">
        <f t="shared" si="133"/>
        <v>0</v>
      </c>
      <c r="W654" s="2">
        <f t="shared" si="134"/>
        <v>0</v>
      </c>
      <c r="X654" s="9">
        <f t="shared" si="135"/>
        <v>0</v>
      </c>
    </row>
    <row r="655" spans="2:24">
      <c r="B655" s="2" t="s">
        <v>5</v>
      </c>
      <c r="C655" s="2">
        <v>11</v>
      </c>
      <c r="D655" s="2">
        <v>13</v>
      </c>
      <c r="E655" s="37">
        <v>43782</v>
      </c>
      <c r="G655" s="34"/>
      <c r="I655" s="3" t="str">
        <f t="shared" si="128"/>
        <v/>
      </c>
      <c r="J655" s="14" t="str">
        <f t="shared" si="127"/>
        <v/>
      </c>
      <c r="K655" s="1"/>
      <c r="L655" s="1"/>
      <c r="M655" s="1"/>
      <c r="N655" s="1"/>
      <c r="O655" s="1"/>
      <c r="P655" s="3" t="str">
        <f t="shared" si="129"/>
        <v/>
      </c>
      <c r="Q655" s="14" t="str">
        <f t="shared" si="130"/>
        <v/>
      </c>
      <c r="R655" s="1"/>
      <c r="S655" s="1"/>
      <c r="T655" s="2">
        <f t="shared" si="131"/>
        <v>0</v>
      </c>
      <c r="U655" s="20">
        <f t="shared" si="132"/>
        <v>0</v>
      </c>
      <c r="V655" s="2">
        <f t="shared" si="133"/>
        <v>0</v>
      </c>
      <c r="W655" s="2">
        <f t="shared" si="134"/>
        <v>0</v>
      </c>
      <c r="X655" s="9">
        <f t="shared" si="135"/>
        <v>0</v>
      </c>
    </row>
    <row r="656" spans="2:24">
      <c r="B656" s="2" t="s">
        <v>4</v>
      </c>
      <c r="C656" s="2">
        <v>11</v>
      </c>
      <c r="D656" s="2">
        <v>14</v>
      </c>
      <c r="E656" s="37">
        <v>43783</v>
      </c>
      <c r="G656" s="34"/>
      <c r="I656" s="3" t="str">
        <f t="shared" si="128"/>
        <v/>
      </c>
      <c r="J656" s="14" t="str">
        <f t="shared" si="127"/>
        <v/>
      </c>
      <c r="K656" s="1"/>
      <c r="L656" s="1"/>
      <c r="M656" s="1"/>
      <c r="N656" s="1"/>
      <c r="O656" s="1"/>
      <c r="P656" s="3" t="str">
        <f t="shared" si="129"/>
        <v/>
      </c>
      <c r="Q656" s="14" t="str">
        <f t="shared" si="130"/>
        <v/>
      </c>
      <c r="R656" s="1"/>
      <c r="S656" s="1"/>
      <c r="T656" s="2">
        <f t="shared" si="131"/>
        <v>0</v>
      </c>
      <c r="U656" s="20">
        <f t="shared" si="132"/>
        <v>0</v>
      </c>
      <c r="V656" s="2">
        <f t="shared" si="133"/>
        <v>0</v>
      </c>
      <c r="W656" s="2">
        <f t="shared" si="134"/>
        <v>0</v>
      </c>
      <c r="X656" s="9">
        <f t="shared" si="135"/>
        <v>0</v>
      </c>
    </row>
    <row r="657" spans="2:24">
      <c r="B657" s="2" t="s">
        <v>3</v>
      </c>
      <c r="C657" s="2">
        <v>11</v>
      </c>
      <c r="D657" s="2">
        <v>15</v>
      </c>
      <c r="E657" s="37">
        <v>43784</v>
      </c>
      <c r="G657" s="34"/>
      <c r="I657" s="3" t="str">
        <f t="shared" si="128"/>
        <v/>
      </c>
      <c r="J657" s="14" t="str">
        <f t="shared" si="127"/>
        <v/>
      </c>
      <c r="K657" s="1"/>
      <c r="L657" s="1"/>
      <c r="M657" s="1"/>
      <c r="N657" s="1"/>
      <c r="O657" s="1"/>
      <c r="P657" s="3" t="str">
        <f t="shared" si="129"/>
        <v/>
      </c>
      <c r="Q657" s="14" t="str">
        <f t="shared" si="130"/>
        <v/>
      </c>
      <c r="R657" s="1"/>
      <c r="S657" s="1"/>
      <c r="T657" s="2">
        <f t="shared" si="131"/>
        <v>0</v>
      </c>
      <c r="U657" s="20">
        <f t="shared" si="132"/>
        <v>0</v>
      </c>
      <c r="V657" s="2">
        <f t="shared" si="133"/>
        <v>0</v>
      </c>
      <c r="W657" s="2">
        <f t="shared" si="134"/>
        <v>0</v>
      </c>
      <c r="X657" s="9">
        <f t="shared" si="135"/>
        <v>0</v>
      </c>
    </row>
    <row r="658" spans="2:24">
      <c r="B658" s="2" t="s">
        <v>2</v>
      </c>
      <c r="C658" s="2">
        <v>11</v>
      </c>
      <c r="D658" s="2">
        <v>16</v>
      </c>
      <c r="E658" s="37">
        <v>43785</v>
      </c>
      <c r="G658" s="34"/>
      <c r="I658" s="3" t="str">
        <f t="shared" si="128"/>
        <v/>
      </c>
      <c r="J658" s="14" t="str">
        <f t="shared" si="127"/>
        <v/>
      </c>
      <c r="K658" s="1"/>
      <c r="L658" s="1"/>
      <c r="M658" s="1"/>
      <c r="N658" s="1"/>
      <c r="O658" s="1"/>
      <c r="P658" s="3" t="str">
        <f t="shared" si="129"/>
        <v/>
      </c>
      <c r="Q658" s="14" t="str">
        <f t="shared" si="130"/>
        <v/>
      </c>
      <c r="R658" s="1"/>
      <c r="S658" s="1"/>
      <c r="T658" s="2">
        <f t="shared" si="131"/>
        <v>0</v>
      </c>
      <c r="U658" s="20">
        <f t="shared" si="132"/>
        <v>0</v>
      </c>
      <c r="V658" s="2">
        <f t="shared" si="133"/>
        <v>0</v>
      </c>
      <c r="W658" s="2">
        <f t="shared" si="134"/>
        <v>0</v>
      </c>
      <c r="X658" s="9">
        <f t="shared" si="135"/>
        <v>0</v>
      </c>
    </row>
    <row r="659" spans="2:24">
      <c r="B659" s="2" t="s">
        <v>1</v>
      </c>
      <c r="C659" s="2">
        <v>11</v>
      </c>
      <c r="D659" s="2">
        <v>17</v>
      </c>
      <c r="E659" s="37">
        <v>43786</v>
      </c>
      <c r="G659" s="34"/>
      <c r="I659" s="3" t="str">
        <f t="shared" si="128"/>
        <v/>
      </c>
      <c r="J659" s="14" t="str">
        <f t="shared" si="127"/>
        <v/>
      </c>
      <c r="K659" s="1"/>
      <c r="L659" s="1"/>
      <c r="M659" s="1"/>
      <c r="N659" s="1"/>
      <c r="O659" s="1"/>
      <c r="P659" s="3" t="str">
        <f t="shared" si="129"/>
        <v/>
      </c>
      <c r="Q659" s="14" t="str">
        <f t="shared" si="130"/>
        <v/>
      </c>
      <c r="R659" s="1"/>
      <c r="S659" s="1"/>
      <c r="T659" s="2">
        <f t="shared" si="131"/>
        <v>0</v>
      </c>
      <c r="U659" s="20">
        <f t="shared" si="132"/>
        <v>0</v>
      </c>
      <c r="V659" s="2">
        <f t="shared" si="133"/>
        <v>0</v>
      </c>
      <c r="W659" s="2">
        <f t="shared" si="134"/>
        <v>0</v>
      </c>
      <c r="X659" s="9">
        <f t="shared" si="135"/>
        <v>0</v>
      </c>
    </row>
    <row r="660" spans="2:24">
      <c r="B660" s="2" t="s">
        <v>0</v>
      </c>
      <c r="C660" s="2">
        <v>11</v>
      </c>
      <c r="D660" s="2">
        <v>18</v>
      </c>
      <c r="E660" s="37">
        <v>43787</v>
      </c>
      <c r="G660" s="34"/>
      <c r="I660" s="3" t="str">
        <f t="shared" si="128"/>
        <v/>
      </c>
      <c r="J660" s="14" t="str">
        <f t="shared" si="127"/>
        <v/>
      </c>
      <c r="K660" s="1"/>
      <c r="L660" s="1"/>
      <c r="M660" s="1"/>
      <c r="N660" s="1"/>
      <c r="O660" s="1"/>
      <c r="P660" s="3" t="str">
        <f t="shared" si="129"/>
        <v/>
      </c>
      <c r="Q660" s="14" t="str">
        <f t="shared" si="130"/>
        <v/>
      </c>
      <c r="R660" s="1"/>
      <c r="S660" s="1"/>
      <c r="T660" s="2">
        <f t="shared" si="131"/>
        <v>0</v>
      </c>
      <c r="U660" s="20">
        <f t="shared" si="132"/>
        <v>0</v>
      </c>
      <c r="V660" s="2">
        <f t="shared" si="133"/>
        <v>0</v>
      </c>
      <c r="W660" s="2">
        <f t="shared" si="134"/>
        <v>0</v>
      </c>
      <c r="X660" s="9">
        <f t="shared" si="135"/>
        <v>0</v>
      </c>
    </row>
    <row r="661" spans="2:24">
      <c r="B661" s="2" t="s">
        <v>6</v>
      </c>
      <c r="C661" s="2">
        <v>11</v>
      </c>
      <c r="D661" s="2">
        <v>19</v>
      </c>
      <c r="E661" s="37">
        <v>43788</v>
      </c>
      <c r="G661" s="34"/>
      <c r="I661" s="3" t="str">
        <f t="shared" si="128"/>
        <v/>
      </c>
      <c r="J661" s="14" t="str">
        <f t="shared" si="127"/>
        <v/>
      </c>
      <c r="K661" s="1"/>
      <c r="L661" s="1"/>
      <c r="M661" s="1"/>
      <c r="N661" s="1"/>
      <c r="O661" s="1"/>
      <c r="P661" s="3" t="str">
        <f t="shared" si="129"/>
        <v/>
      </c>
      <c r="Q661" s="14" t="str">
        <f t="shared" si="130"/>
        <v/>
      </c>
      <c r="R661" s="1"/>
      <c r="S661" s="1"/>
      <c r="T661" s="2">
        <f t="shared" si="131"/>
        <v>0</v>
      </c>
      <c r="U661" s="20">
        <f t="shared" si="132"/>
        <v>0</v>
      </c>
      <c r="V661" s="2">
        <f t="shared" si="133"/>
        <v>0</v>
      </c>
      <c r="W661" s="2">
        <f t="shared" si="134"/>
        <v>0</v>
      </c>
      <c r="X661" s="9">
        <f t="shared" si="135"/>
        <v>0</v>
      </c>
    </row>
    <row r="662" spans="2:24">
      <c r="B662" s="2" t="s">
        <v>5</v>
      </c>
      <c r="C662" s="2">
        <v>11</v>
      </c>
      <c r="D662" s="2">
        <v>20</v>
      </c>
      <c r="E662" s="37">
        <v>43789</v>
      </c>
      <c r="G662" s="34"/>
      <c r="I662" s="3" t="str">
        <f t="shared" si="128"/>
        <v/>
      </c>
      <c r="J662" s="14" t="str">
        <f t="shared" si="127"/>
        <v/>
      </c>
      <c r="K662" s="1"/>
      <c r="L662" s="1"/>
      <c r="M662" s="1"/>
      <c r="N662" s="1"/>
      <c r="O662" s="1"/>
      <c r="P662" s="3" t="str">
        <f t="shared" si="129"/>
        <v/>
      </c>
      <c r="Q662" s="14" t="str">
        <f t="shared" si="130"/>
        <v/>
      </c>
      <c r="R662" s="1"/>
      <c r="S662" s="1"/>
      <c r="T662" s="2">
        <f t="shared" si="131"/>
        <v>0</v>
      </c>
      <c r="U662" s="20">
        <f t="shared" si="132"/>
        <v>0</v>
      </c>
      <c r="V662" s="2">
        <f t="shared" si="133"/>
        <v>0</v>
      </c>
      <c r="W662" s="2">
        <f t="shared" si="134"/>
        <v>0</v>
      </c>
      <c r="X662" s="9">
        <f t="shared" si="135"/>
        <v>0</v>
      </c>
    </row>
    <row r="663" spans="2:24">
      <c r="B663" s="2" t="s">
        <v>4</v>
      </c>
      <c r="C663" s="2">
        <v>11</v>
      </c>
      <c r="D663" s="2">
        <v>21</v>
      </c>
      <c r="E663" s="37">
        <v>43790</v>
      </c>
      <c r="G663" s="34"/>
      <c r="I663" s="3" t="str">
        <f t="shared" si="128"/>
        <v/>
      </c>
      <c r="J663" s="14" t="str">
        <f t="shared" si="127"/>
        <v/>
      </c>
      <c r="K663" s="1"/>
      <c r="L663" s="1"/>
      <c r="M663" s="1"/>
      <c r="N663" s="1"/>
      <c r="O663" s="1"/>
      <c r="P663" s="3" t="str">
        <f t="shared" si="129"/>
        <v/>
      </c>
      <c r="Q663" s="14" t="str">
        <f t="shared" si="130"/>
        <v/>
      </c>
      <c r="R663" s="1"/>
      <c r="S663" s="1"/>
      <c r="T663" s="2">
        <f t="shared" si="131"/>
        <v>0</v>
      </c>
      <c r="U663" s="20">
        <f t="shared" si="132"/>
        <v>0</v>
      </c>
      <c r="V663" s="2">
        <f t="shared" si="133"/>
        <v>0</v>
      </c>
      <c r="W663" s="2">
        <f t="shared" si="134"/>
        <v>0</v>
      </c>
      <c r="X663" s="9">
        <f t="shared" si="135"/>
        <v>0</v>
      </c>
    </row>
    <row r="664" spans="2:24">
      <c r="B664" s="2" t="s">
        <v>3</v>
      </c>
      <c r="C664" s="2">
        <v>11</v>
      </c>
      <c r="D664" s="2">
        <v>22</v>
      </c>
      <c r="E664" s="37">
        <v>43791</v>
      </c>
      <c r="G664" s="34"/>
      <c r="I664" s="3" t="str">
        <f t="shared" si="128"/>
        <v/>
      </c>
      <c r="J664" s="14" t="str">
        <f t="shared" si="127"/>
        <v/>
      </c>
      <c r="K664" s="1"/>
      <c r="L664" s="1"/>
      <c r="M664" s="1"/>
      <c r="N664" s="1"/>
      <c r="O664" s="1"/>
      <c r="P664" s="3" t="str">
        <f t="shared" si="129"/>
        <v/>
      </c>
      <c r="Q664" s="14" t="str">
        <f t="shared" si="130"/>
        <v/>
      </c>
      <c r="R664" s="1"/>
      <c r="S664" s="1"/>
      <c r="T664" s="2">
        <f t="shared" si="131"/>
        <v>0</v>
      </c>
      <c r="U664" s="20">
        <f t="shared" si="132"/>
        <v>0</v>
      </c>
      <c r="V664" s="2">
        <f t="shared" si="133"/>
        <v>0</v>
      </c>
      <c r="W664" s="2">
        <f t="shared" si="134"/>
        <v>0</v>
      </c>
      <c r="X664" s="9">
        <f t="shared" si="135"/>
        <v>0</v>
      </c>
    </row>
    <row r="665" spans="2:24">
      <c r="B665" s="2" t="s">
        <v>2</v>
      </c>
      <c r="C665" s="2">
        <v>11</v>
      </c>
      <c r="D665" s="2">
        <v>23</v>
      </c>
      <c r="E665" s="37">
        <v>43792</v>
      </c>
      <c r="G665" s="34"/>
      <c r="I665" s="3" t="str">
        <f t="shared" si="128"/>
        <v/>
      </c>
      <c r="J665" s="14" t="str">
        <f t="shared" si="127"/>
        <v/>
      </c>
      <c r="K665" s="1"/>
      <c r="L665" s="1"/>
      <c r="M665" s="1"/>
      <c r="N665" s="1"/>
      <c r="O665" s="1"/>
      <c r="P665" s="3" t="str">
        <f t="shared" si="129"/>
        <v/>
      </c>
      <c r="Q665" s="14" t="str">
        <f t="shared" si="130"/>
        <v/>
      </c>
      <c r="R665" s="1"/>
      <c r="S665" s="1"/>
      <c r="T665" s="2">
        <f t="shared" si="131"/>
        <v>0</v>
      </c>
      <c r="U665" s="20">
        <f t="shared" si="132"/>
        <v>0</v>
      </c>
      <c r="V665" s="2">
        <f t="shared" si="133"/>
        <v>0</v>
      </c>
      <c r="W665" s="2">
        <f t="shared" si="134"/>
        <v>0</v>
      </c>
      <c r="X665" s="9">
        <f t="shared" si="135"/>
        <v>0</v>
      </c>
    </row>
    <row r="666" spans="2:24">
      <c r="B666" s="2" t="s">
        <v>1</v>
      </c>
      <c r="C666" s="2">
        <v>11</v>
      </c>
      <c r="D666" s="2">
        <v>24</v>
      </c>
      <c r="E666" s="37">
        <v>43793</v>
      </c>
      <c r="G666" s="34"/>
      <c r="I666" s="3" t="str">
        <f t="shared" si="128"/>
        <v/>
      </c>
      <c r="J666" s="14" t="str">
        <f t="shared" si="127"/>
        <v/>
      </c>
      <c r="K666" s="1"/>
      <c r="L666" s="1"/>
      <c r="M666" s="1"/>
      <c r="N666" s="1"/>
      <c r="O666" s="1"/>
      <c r="P666" s="3" t="str">
        <f t="shared" si="129"/>
        <v/>
      </c>
      <c r="Q666" s="14" t="str">
        <f t="shared" si="130"/>
        <v/>
      </c>
      <c r="R666" s="1"/>
      <c r="S666" s="1"/>
      <c r="T666" s="2">
        <f t="shared" si="131"/>
        <v>0</v>
      </c>
      <c r="U666" s="20">
        <f t="shared" si="132"/>
        <v>0</v>
      </c>
      <c r="V666" s="2">
        <f t="shared" si="133"/>
        <v>0</v>
      </c>
      <c r="W666" s="2">
        <f t="shared" si="134"/>
        <v>0</v>
      </c>
      <c r="X666" s="9">
        <f t="shared" si="135"/>
        <v>0</v>
      </c>
    </row>
    <row r="667" spans="2:24">
      <c r="B667" s="2" t="s">
        <v>0</v>
      </c>
      <c r="C667" s="2">
        <v>11</v>
      </c>
      <c r="D667" s="2">
        <v>25</v>
      </c>
      <c r="E667" s="37">
        <v>43794</v>
      </c>
      <c r="G667" s="34"/>
      <c r="I667" s="3" t="str">
        <f t="shared" si="128"/>
        <v/>
      </c>
      <c r="J667" s="14" t="str">
        <f t="shared" si="127"/>
        <v/>
      </c>
      <c r="K667" s="1"/>
      <c r="L667" s="1"/>
      <c r="M667" s="1"/>
      <c r="N667" s="1"/>
      <c r="O667" s="1"/>
      <c r="P667" s="3" t="str">
        <f t="shared" si="129"/>
        <v/>
      </c>
      <c r="Q667" s="14" t="str">
        <f t="shared" si="130"/>
        <v/>
      </c>
      <c r="R667" s="1"/>
      <c r="S667" s="1"/>
      <c r="T667" s="2">
        <f t="shared" si="131"/>
        <v>0</v>
      </c>
      <c r="U667" s="20">
        <f t="shared" si="132"/>
        <v>0</v>
      </c>
      <c r="V667" s="2">
        <f t="shared" si="133"/>
        <v>0</v>
      </c>
      <c r="W667" s="2">
        <f t="shared" si="134"/>
        <v>0</v>
      </c>
      <c r="X667" s="9">
        <f t="shared" si="135"/>
        <v>0</v>
      </c>
    </row>
    <row r="668" spans="2:24">
      <c r="B668" s="2" t="s">
        <v>6</v>
      </c>
      <c r="C668" s="2">
        <v>11</v>
      </c>
      <c r="D668" s="2">
        <v>26</v>
      </c>
      <c r="E668" s="37">
        <v>43795</v>
      </c>
      <c r="G668" s="34"/>
      <c r="I668" s="3" t="str">
        <f t="shared" si="128"/>
        <v/>
      </c>
      <c r="J668" s="14" t="str">
        <f t="shared" ref="J668:J703" si="136">IF(ROUNDDOWN(IFERROR($G668*60*60/($K668*60+L668), 0),3)=0,"",ROUNDDOWN(IFERROR($G668*60*60/($K668*60+$L668), 0),3))</f>
        <v/>
      </c>
      <c r="K668" s="1"/>
      <c r="L668" s="1"/>
      <c r="M668" s="1"/>
      <c r="N668" s="1"/>
      <c r="O668" s="1"/>
      <c r="P668" s="3" t="str">
        <f t="shared" si="129"/>
        <v/>
      </c>
      <c r="Q668" s="14" t="str">
        <f t="shared" si="130"/>
        <v/>
      </c>
      <c r="R668" s="1"/>
      <c r="S668" s="1"/>
      <c r="T668" s="2">
        <f t="shared" si="131"/>
        <v>0</v>
      </c>
      <c r="U668" s="20">
        <f t="shared" si="132"/>
        <v>0</v>
      </c>
      <c r="V668" s="2">
        <f t="shared" si="133"/>
        <v>0</v>
      </c>
      <c r="W668" s="2">
        <f t="shared" si="134"/>
        <v>0</v>
      </c>
      <c r="X668" s="9">
        <f t="shared" si="135"/>
        <v>0</v>
      </c>
    </row>
    <row r="669" spans="2:24">
      <c r="B669" s="2" t="s">
        <v>5</v>
      </c>
      <c r="C669" s="2">
        <v>11</v>
      </c>
      <c r="D669" s="2">
        <v>27</v>
      </c>
      <c r="E669" s="37">
        <v>43796</v>
      </c>
      <c r="G669" s="34"/>
      <c r="I669" s="3" t="str">
        <f t="shared" si="128"/>
        <v/>
      </c>
      <c r="J669" s="14" t="str">
        <f t="shared" si="136"/>
        <v/>
      </c>
      <c r="K669" s="1"/>
      <c r="L669" s="1"/>
      <c r="M669" s="1"/>
      <c r="N669" s="1"/>
      <c r="O669" s="1"/>
      <c r="P669" s="3" t="str">
        <f t="shared" si="129"/>
        <v/>
      </c>
      <c r="Q669" s="14" t="str">
        <f t="shared" si="130"/>
        <v/>
      </c>
      <c r="R669" s="1"/>
      <c r="S669" s="1"/>
      <c r="T669" s="2">
        <f t="shared" si="131"/>
        <v>0</v>
      </c>
      <c r="U669" s="20">
        <f t="shared" si="132"/>
        <v>0</v>
      </c>
      <c r="V669" s="2">
        <f t="shared" si="133"/>
        <v>0</v>
      </c>
      <c r="W669" s="2">
        <f t="shared" si="134"/>
        <v>0</v>
      </c>
      <c r="X669" s="9">
        <f t="shared" si="135"/>
        <v>0</v>
      </c>
    </row>
    <row r="670" spans="2:24">
      <c r="B670" s="2" t="s">
        <v>4</v>
      </c>
      <c r="C670" s="2">
        <v>11</v>
      </c>
      <c r="D670" s="2">
        <v>28</v>
      </c>
      <c r="E670" s="37">
        <v>43797</v>
      </c>
      <c r="G670" s="34"/>
      <c r="I670" s="3" t="str">
        <f t="shared" si="128"/>
        <v/>
      </c>
      <c r="J670" s="14" t="str">
        <f t="shared" si="136"/>
        <v/>
      </c>
      <c r="K670" s="1"/>
      <c r="L670" s="1"/>
      <c r="M670" s="1"/>
      <c r="N670" s="1"/>
      <c r="O670" s="1"/>
      <c r="P670" s="3" t="str">
        <f t="shared" si="129"/>
        <v/>
      </c>
      <c r="Q670" s="14" t="str">
        <f t="shared" si="130"/>
        <v/>
      </c>
      <c r="R670" s="1"/>
      <c r="S670" s="1"/>
      <c r="T670" s="2">
        <f t="shared" si="131"/>
        <v>0</v>
      </c>
      <c r="U670" s="20">
        <f t="shared" si="132"/>
        <v>0</v>
      </c>
      <c r="V670" s="2">
        <f t="shared" si="133"/>
        <v>0</v>
      </c>
      <c r="W670" s="2">
        <f t="shared" si="134"/>
        <v>0</v>
      </c>
      <c r="X670" s="9">
        <f t="shared" si="135"/>
        <v>0</v>
      </c>
    </row>
    <row r="671" spans="2:24">
      <c r="B671" s="2" t="s">
        <v>3</v>
      </c>
      <c r="C671" s="2">
        <v>11</v>
      </c>
      <c r="D671" s="2">
        <v>29</v>
      </c>
      <c r="E671" s="37">
        <v>43798</v>
      </c>
      <c r="G671" s="34"/>
      <c r="I671" s="3" t="str">
        <f t="shared" si="128"/>
        <v/>
      </c>
      <c r="J671" s="14" t="str">
        <f t="shared" si="136"/>
        <v/>
      </c>
      <c r="K671" s="1"/>
      <c r="L671" s="1"/>
      <c r="M671" s="1"/>
      <c r="N671" s="1"/>
      <c r="O671" s="1"/>
      <c r="P671" s="3" t="str">
        <f t="shared" si="129"/>
        <v/>
      </c>
      <c r="Q671" s="14" t="str">
        <f t="shared" si="130"/>
        <v/>
      </c>
      <c r="R671" s="1"/>
      <c r="S671" s="1"/>
      <c r="T671" s="2">
        <f t="shared" si="131"/>
        <v>0</v>
      </c>
      <c r="U671" s="20">
        <f t="shared" si="132"/>
        <v>0</v>
      </c>
      <c r="V671" s="2">
        <f t="shared" si="133"/>
        <v>0</v>
      </c>
      <c r="W671" s="2">
        <f t="shared" si="134"/>
        <v>0</v>
      </c>
      <c r="X671" s="9">
        <f t="shared" si="135"/>
        <v>0</v>
      </c>
    </row>
    <row r="672" spans="2:24">
      <c r="B672" s="2" t="s">
        <v>2</v>
      </c>
      <c r="C672" s="2">
        <v>11</v>
      </c>
      <c r="D672" s="2">
        <v>30</v>
      </c>
      <c r="E672" s="37">
        <v>43799</v>
      </c>
      <c r="G672" s="34"/>
      <c r="I672" s="3" t="str">
        <f t="shared" si="128"/>
        <v/>
      </c>
      <c r="J672" s="14" t="str">
        <f t="shared" si="136"/>
        <v/>
      </c>
      <c r="K672" s="1"/>
      <c r="L672" s="1"/>
      <c r="M672" s="1"/>
      <c r="N672" s="1"/>
      <c r="O672" s="1"/>
      <c r="P672" s="3" t="str">
        <f t="shared" si="129"/>
        <v/>
      </c>
      <c r="Q672" s="14" t="str">
        <f t="shared" si="130"/>
        <v/>
      </c>
      <c r="R672" s="1"/>
      <c r="S672" s="1"/>
      <c r="T672" s="2">
        <f t="shared" si="131"/>
        <v>0</v>
      </c>
      <c r="U672" s="20">
        <f t="shared" si="132"/>
        <v>0</v>
      </c>
      <c r="V672" s="2">
        <f t="shared" si="133"/>
        <v>0</v>
      </c>
      <c r="W672" s="2">
        <f t="shared" si="134"/>
        <v>0</v>
      </c>
      <c r="X672" s="9">
        <f t="shared" si="135"/>
        <v>0</v>
      </c>
    </row>
    <row r="673" spans="2:24">
      <c r="B673" s="2" t="s">
        <v>1</v>
      </c>
      <c r="C673" s="2">
        <v>12</v>
      </c>
      <c r="D673" s="2">
        <v>1</v>
      </c>
      <c r="E673" s="37">
        <v>43800</v>
      </c>
      <c r="G673" s="34"/>
      <c r="I673" s="3" t="str">
        <f t="shared" si="128"/>
        <v/>
      </c>
      <c r="J673" s="14" t="str">
        <f t="shared" si="136"/>
        <v/>
      </c>
      <c r="K673" s="1"/>
      <c r="L673" s="1"/>
      <c r="M673" s="1"/>
      <c r="N673" s="1"/>
      <c r="O673" s="1"/>
      <c r="P673" s="3" t="str">
        <f t="shared" si="129"/>
        <v/>
      </c>
      <c r="Q673" s="14" t="str">
        <f t="shared" si="130"/>
        <v/>
      </c>
      <c r="R673" s="1"/>
      <c r="S673" s="1"/>
      <c r="T673" s="2">
        <f t="shared" si="131"/>
        <v>0</v>
      </c>
      <c r="U673" s="20">
        <f t="shared" si="132"/>
        <v>0</v>
      </c>
      <c r="V673" s="2">
        <f t="shared" si="133"/>
        <v>0</v>
      </c>
      <c r="W673" s="2">
        <f t="shared" si="134"/>
        <v>0</v>
      </c>
      <c r="X673" s="9">
        <f t="shared" si="135"/>
        <v>0</v>
      </c>
    </row>
    <row r="674" spans="2:24">
      <c r="B674" s="2" t="s">
        <v>0</v>
      </c>
      <c r="C674" s="2">
        <v>12</v>
      </c>
      <c r="D674" s="2">
        <v>2</v>
      </c>
      <c r="E674" s="37">
        <v>43801</v>
      </c>
      <c r="G674" s="34"/>
      <c r="I674" s="3" t="str">
        <f t="shared" si="128"/>
        <v/>
      </c>
      <c r="J674" s="14" t="str">
        <f t="shared" si="136"/>
        <v/>
      </c>
      <c r="K674" s="1"/>
      <c r="L674" s="1"/>
      <c r="M674" s="1"/>
      <c r="N674" s="1"/>
      <c r="O674" s="1"/>
      <c r="P674" s="3" t="str">
        <f t="shared" si="129"/>
        <v/>
      </c>
      <c r="Q674" s="14" t="str">
        <f t="shared" si="130"/>
        <v/>
      </c>
      <c r="R674" s="1"/>
      <c r="S674" s="1"/>
      <c r="T674" s="2">
        <f t="shared" si="131"/>
        <v>0</v>
      </c>
      <c r="U674" s="20">
        <f t="shared" si="132"/>
        <v>0</v>
      </c>
      <c r="V674" s="2">
        <f t="shared" si="133"/>
        <v>0</v>
      </c>
      <c r="W674" s="2">
        <f t="shared" si="134"/>
        <v>0</v>
      </c>
      <c r="X674" s="9">
        <f t="shared" si="135"/>
        <v>0</v>
      </c>
    </row>
    <row r="675" spans="2:24">
      <c r="B675" s="2" t="s">
        <v>6</v>
      </c>
      <c r="C675" s="2">
        <v>12</v>
      </c>
      <c r="D675" s="2">
        <v>3</v>
      </c>
      <c r="E675" s="37">
        <v>43802</v>
      </c>
      <c r="G675" s="34"/>
      <c r="I675" s="3" t="str">
        <f t="shared" si="128"/>
        <v/>
      </c>
      <c r="J675" s="14" t="str">
        <f t="shared" si="136"/>
        <v/>
      </c>
      <c r="K675" s="1"/>
      <c r="L675" s="1"/>
      <c r="M675" s="1"/>
      <c r="N675" s="1"/>
      <c r="O675" s="1"/>
      <c r="P675" s="3" t="str">
        <f t="shared" si="129"/>
        <v/>
      </c>
      <c r="Q675" s="14" t="str">
        <f t="shared" si="130"/>
        <v/>
      </c>
      <c r="R675" s="1"/>
      <c r="S675" s="1"/>
      <c r="T675" s="2">
        <f t="shared" si="131"/>
        <v>0</v>
      </c>
      <c r="U675" s="20">
        <f t="shared" si="132"/>
        <v>0</v>
      </c>
      <c r="V675" s="2">
        <f t="shared" si="133"/>
        <v>0</v>
      </c>
      <c r="W675" s="2">
        <f t="shared" si="134"/>
        <v>0</v>
      </c>
      <c r="X675" s="9">
        <f t="shared" si="135"/>
        <v>0</v>
      </c>
    </row>
    <row r="676" spans="2:24">
      <c r="B676" s="2" t="s">
        <v>5</v>
      </c>
      <c r="C676" s="2">
        <v>12</v>
      </c>
      <c r="D676" s="2">
        <v>4</v>
      </c>
      <c r="E676" s="37">
        <v>43803</v>
      </c>
      <c r="G676" s="34"/>
      <c r="I676" s="3" t="str">
        <f t="shared" si="128"/>
        <v/>
      </c>
      <c r="J676" s="14" t="str">
        <f t="shared" si="136"/>
        <v/>
      </c>
      <c r="K676" s="1"/>
      <c r="L676" s="1"/>
      <c r="M676" s="1"/>
      <c r="N676" s="1"/>
      <c r="O676" s="1"/>
      <c r="P676" s="3" t="str">
        <f t="shared" si="129"/>
        <v/>
      </c>
      <c r="Q676" s="14" t="str">
        <f t="shared" si="130"/>
        <v/>
      </c>
      <c r="R676" s="1"/>
      <c r="S676" s="1"/>
      <c r="T676" s="2">
        <f t="shared" si="131"/>
        <v>0</v>
      </c>
      <c r="U676" s="20">
        <f t="shared" si="132"/>
        <v>0</v>
      </c>
      <c r="V676" s="2">
        <f t="shared" si="133"/>
        <v>0</v>
      </c>
      <c r="W676" s="2">
        <f t="shared" si="134"/>
        <v>0</v>
      </c>
      <c r="X676" s="9">
        <f t="shared" si="135"/>
        <v>0</v>
      </c>
    </row>
    <row r="677" spans="2:24">
      <c r="B677" s="2" t="s">
        <v>4</v>
      </c>
      <c r="C677" s="2">
        <v>12</v>
      </c>
      <c r="D677" s="2">
        <v>5</v>
      </c>
      <c r="E677" s="37">
        <v>43804</v>
      </c>
      <c r="G677" s="34"/>
      <c r="I677" s="3" t="str">
        <f t="shared" si="128"/>
        <v/>
      </c>
      <c r="J677" s="14" t="str">
        <f t="shared" si="136"/>
        <v/>
      </c>
      <c r="K677" s="1"/>
      <c r="L677" s="1"/>
      <c r="M677" s="1"/>
      <c r="N677" s="1"/>
      <c r="O677" s="1"/>
      <c r="P677" s="3" t="str">
        <f t="shared" si="129"/>
        <v/>
      </c>
      <c r="Q677" s="14" t="str">
        <f t="shared" si="130"/>
        <v/>
      </c>
      <c r="R677" s="1"/>
      <c r="S677" s="1"/>
      <c r="T677" s="2">
        <f t="shared" si="131"/>
        <v>0</v>
      </c>
      <c r="U677" s="20">
        <f t="shared" si="132"/>
        <v>0</v>
      </c>
      <c r="V677" s="2">
        <f t="shared" si="133"/>
        <v>0</v>
      </c>
      <c r="W677" s="2">
        <f t="shared" si="134"/>
        <v>0</v>
      </c>
      <c r="X677" s="9">
        <f t="shared" si="135"/>
        <v>0</v>
      </c>
    </row>
    <row r="678" spans="2:24">
      <c r="B678" s="2" t="s">
        <v>3</v>
      </c>
      <c r="C678" s="2">
        <v>12</v>
      </c>
      <c r="D678" s="2">
        <v>6</v>
      </c>
      <c r="E678" s="37">
        <v>43805</v>
      </c>
      <c r="G678" s="34"/>
      <c r="I678" s="3" t="str">
        <f t="shared" si="128"/>
        <v/>
      </c>
      <c r="J678" s="14" t="str">
        <f t="shared" si="136"/>
        <v/>
      </c>
      <c r="K678" s="1"/>
      <c r="L678" s="1"/>
      <c r="M678" s="1"/>
      <c r="N678" s="1"/>
      <c r="O678" s="1"/>
      <c r="P678" s="3" t="str">
        <f t="shared" si="129"/>
        <v/>
      </c>
      <c r="Q678" s="14" t="str">
        <f t="shared" si="130"/>
        <v/>
      </c>
      <c r="R678" s="1"/>
      <c r="S678" s="1"/>
      <c r="T678" s="2">
        <f t="shared" si="131"/>
        <v>0</v>
      </c>
      <c r="U678" s="20">
        <f t="shared" si="132"/>
        <v>0</v>
      </c>
      <c r="V678" s="2">
        <f t="shared" si="133"/>
        <v>0</v>
      </c>
      <c r="W678" s="2">
        <f t="shared" si="134"/>
        <v>0</v>
      </c>
      <c r="X678" s="9">
        <f t="shared" si="135"/>
        <v>0</v>
      </c>
    </row>
    <row r="679" spans="2:24">
      <c r="B679" s="2" t="s">
        <v>2</v>
      </c>
      <c r="C679" s="2">
        <v>12</v>
      </c>
      <c r="D679" s="2">
        <v>7</v>
      </c>
      <c r="E679" s="37">
        <v>43806</v>
      </c>
      <c r="G679" s="34"/>
      <c r="I679" s="3" t="str">
        <f t="shared" si="128"/>
        <v/>
      </c>
      <c r="J679" s="14" t="str">
        <f t="shared" si="136"/>
        <v/>
      </c>
      <c r="K679" s="1"/>
      <c r="L679" s="1"/>
      <c r="M679" s="1"/>
      <c r="N679" s="1"/>
      <c r="O679" s="1"/>
      <c r="P679" s="3" t="str">
        <f t="shared" si="129"/>
        <v/>
      </c>
      <c r="Q679" s="14" t="str">
        <f t="shared" si="130"/>
        <v/>
      </c>
      <c r="R679" s="1"/>
      <c r="S679" s="1"/>
      <c r="T679" s="2">
        <f t="shared" si="131"/>
        <v>0</v>
      </c>
      <c r="U679" s="20">
        <f t="shared" si="132"/>
        <v>0</v>
      </c>
      <c r="V679" s="2">
        <f t="shared" si="133"/>
        <v>0</v>
      </c>
      <c r="W679" s="2">
        <f t="shared" si="134"/>
        <v>0</v>
      </c>
      <c r="X679" s="9">
        <f t="shared" si="135"/>
        <v>0</v>
      </c>
    </row>
    <row r="680" spans="2:24">
      <c r="B680" s="2" t="s">
        <v>1</v>
      </c>
      <c r="C680" s="2">
        <v>12</v>
      </c>
      <c r="D680" s="2">
        <v>8</v>
      </c>
      <c r="E680" s="37">
        <v>43807</v>
      </c>
      <c r="G680" s="34"/>
      <c r="I680" s="3" t="str">
        <f t="shared" si="128"/>
        <v/>
      </c>
      <c r="J680" s="14" t="str">
        <f t="shared" si="136"/>
        <v/>
      </c>
      <c r="K680" s="1"/>
      <c r="L680" s="1"/>
      <c r="M680" s="1"/>
      <c r="N680" s="1"/>
      <c r="O680" s="1"/>
      <c r="P680" s="3" t="str">
        <f t="shared" si="129"/>
        <v/>
      </c>
      <c r="Q680" s="14" t="str">
        <f t="shared" si="130"/>
        <v/>
      </c>
      <c r="R680" s="1"/>
      <c r="S680" s="1"/>
      <c r="T680" s="2">
        <f t="shared" si="131"/>
        <v>0</v>
      </c>
      <c r="U680" s="20">
        <f t="shared" si="132"/>
        <v>0</v>
      </c>
      <c r="V680" s="2">
        <f t="shared" si="133"/>
        <v>0</v>
      </c>
      <c r="W680" s="2">
        <f t="shared" si="134"/>
        <v>0</v>
      </c>
      <c r="X680" s="9">
        <f t="shared" si="135"/>
        <v>0</v>
      </c>
    </row>
    <row r="681" spans="2:24">
      <c r="B681" s="2" t="s">
        <v>0</v>
      </c>
      <c r="C681" s="2">
        <v>12</v>
      </c>
      <c r="D681" s="2">
        <v>9</v>
      </c>
      <c r="E681" s="37">
        <v>43808</v>
      </c>
      <c r="G681" s="34"/>
      <c r="I681" s="3" t="str">
        <f t="shared" si="128"/>
        <v/>
      </c>
      <c r="J681" s="14" t="str">
        <f t="shared" si="136"/>
        <v/>
      </c>
      <c r="K681" s="1"/>
      <c r="L681" s="1"/>
      <c r="M681" s="1"/>
      <c r="N681" s="1"/>
      <c r="O681" s="1"/>
      <c r="P681" s="3" t="str">
        <f t="shared" si="129"/>
        <v/>
      </c>
      <c r="Q681" s="14" t="str">
        <f t="shared" si="130"/>
        <v/>
      </c>
      <c r="R681" s="1"/>
      <c r="S681" s="1"/>
      <c r="T681" s="2">
        <f t="shared" si="131"/>
        <v>0</v>
      </c>
      <c r="U681" s="20">
        <f t="shared" si="132"/>
        <v>0</v>
      </c>
      <c r="V681" s="2">
        <f t="shared" si="133"/>
        <v>0</v>
      </c>
      <c r="W681" s="2">
        <f t="shared" si="134"/>
        <v>0</v>
      </c>
      <c r="X681" s="9">
        <f t="shared" si="135"/>
        <v>0</v>
      </c>
    </row>
    <row r="682" spans="2:24">
      <c r="B682" s="2" t="s">
        <v>6</v>
      </c>
      <c r="C682" s="2">
        <v>12</v>
      </c>
      <c r="D682" s="2">
        <v>10</v>
      </c>
      <c r="E682" s="37">
        <v>43809</v>
      </c>
      <c r="G682" s="34"/>
      <c r="I682" s="3" t="str">
        <f t="shared" si="128"/>
        <v/>
      </c>
      <c r="J682" s="14" t="str">
        <f t="shared" si="136"/>
        <v/>
      </c>
      <c r="K682" s="1"/>
      <c r="L682" s="1"/>
      <c r="M682" s="1"/>
      <c r="N682" s="1"/>
      <c r="O682" s="1"/>
      <c r="P682" s="3" t="str">
        <f t="shared" si="129"/>
        <v/>
      </c>
      <c r="Q682" s="14" t="str">
        <f t="shared" si="130"/>
        <v/>
      </c>
      <c r="R682" s="1"/>
      <c r="S682" s="1"/>
      <c r="T682" s="2">
        <f t="shared" si="131"/>
        <v>0</v>
      </c>
      <c r="U682" s="20">
        <f t="shared" si="132"/>
        <v>0</v>
      </c>
      <c r="V682" s="2">
        <f t="shared" si="133"/>
        <v>0</v>
      </c>
      <c r="W682" s="2">
        <f t="shared" si="134"/>
        <v>0</v>
      </c>
      <c r="X682" s="9">
        <f t="shared" si="135"/>
        <v>0</v>
      </c>
    </row>
    <row r="683" spans="2:24">
      <c r="B683" s="2" t="s">
        <v>5</v>
      </c>
      <c r="C683" s="2">
        <v>12</v>
      </c>
      <c r="D683" s="2">
        <v>11</v>
      </c>
      <c r="E683" s="37">
        <v>43810</v>
      </c>
      <c r="G683" s="34"/>
      <c r="I683" s="3" t="str">
        <f t="shared" si="128"/>
        <v/>
      </c>
      <c r="J683" s="14" t="str">
        <f t="shared" si="136"/>
        <v/>
      </c>
      <c r="K683" s="1"/>
      <c r="L683" s="1"/>
      <c r="M683" s="1"/>
      <c r="N683" s="1"/>
      <c r="O683" s="1"/>
      <c r="P683" s="3" t="str">
        <f t="shared" si="129"/>
        <v/>
      </c>
      <c r="Q683" s="14" t="str">
        <f t="shared" si="130"/>
        <v/>
      </c>
      <c r="R683" s="1"/>
      <c r="S683" s="1"/>
      <c r="T683" s="2">
        <f t="shared" si="131"/>
        <v>0</v>
      </c>
      <c r="U683" s="20">
        <f t="shared" si="132"/>
        <v>0</v>
      </c>
      <c r="V683" s="2">
        <f t="shared" si="133"/>
        <v>0</v>
      </c>
      <c r="W683" s="2">
        <f t="shared" si="134"/>
        <v>0</v>
      </c>
      <c r="X683" s="9">
        <f t="shared" si="135"/>
        <v>0</v>
      </c>
    </row>
    <row r="684" spans="2:24">
      <c r="B684" s="2" t="s">
        <v>4</v>
      </c>
      <c r="C684" s="2">
        <v>12</v>
      </c>
      <c r="D684" s="2">
        <v>12</v>
      </c>
      <c r="E684" s="37">
        <v>43811</v>
      </c>
      <c r="G684" s="34"/>
      <c r="I684" s="3" t="str">
        <f t="shared" si="128"/>
        <v/>
      </c>
      <c r="J684" s="14" t="str">
        <f t="shared" si="136"/>
        <v/>
      </c>
      <c r="K684" s="1"/>
      <c r="L684" s="1"/>
      <c r="M684" s="1"/>
      <c r="N684" s="1"/>
      <c r="O684" s="1"/>
      <c r="P684" s="3" t="str">
        <f t="shared" si="129"/>
        <v/>
      </c>
      <c r="Q684" s="14" t="str">
        <f t="shared" si="130"/>
        <v/>
      </c>
      <c r="R684" s="1"/>
      <c r="S684" s="1"/>
      <c r="T684" s="2">
        <f t="shared" si="131"/>
        <v>0</v>
      </c>
      <c r="U684" s="20">
        <f t="shared" si="132"/>
        <v>0</v>
      </c>
      <c r="V684" s="2">
        <f t="shared" si="133"/>
        <v>0</v>
      </c>
      <c r="W684" s="2">
        <f t="shared" si="134"/>
        <v>0</v>
      </c>
      <c r="X684" s="9">
        <f t="shared" si="135"/>
        <v>0</v>
      </c>
    </row>
    <row r="685" spans="2:24">
      <c r="B685" s="2" t="s">
        <v>3</v>
      </c>
      <c r="C685" s="2">
        <v>12</v>
      </c>
      <c r="D685" s="2">
        <v>13</v>
      </c>
      <c r="E685" s="37">
        <v>43812</v>
      </c>
      <c r="G685" s="34"/>
      <c r="I685" s="3" t="str">
        <f t="shared" si="128"/>
        <v/>
      </c>
      <c r="J685" s="14" t="str">
        <f t="shared" si="136"/>
        <v/>
      </c>
      <c r="K685" s="1"/>
      <c r="L685" s="1"/>
      <c r="M685" s="1"/>
      <c r="N685" s="1"/>
      <c r="O685" s="1"/>
      <c r="P685" s="3" t="str">
        <f t="shared" si="129"/>
        <v/>
      </c>
      <c r="Q685" s="14" t="str">
        <f t="shared" si="130"/>
        <v/>
      </c>
      <c r="R685" s="1"/>
      <c r="S685" s="1"/>
      <c r="T685" s="2">
        <f t="shared" si="131"/>
        <v>0</v>
      </c>
      <c r="U685" s="20">
        <f t="shared" si="132"/>
        <v>0</v>
      </c>
      <c r="V685" s="2">
        <f t="shared" si="133"/>
        <v>0</v>
      </c>
      <c r="W685" s="2">
        <f t="shared" si="134"/>
        <v>0</v>
      </c>
      <c r="X685" s="9">
        <f t="shared" si="135"/>
        <v>0</v>
      </c>
    </row>
    <row r="686" spans="2:24">
      <c r="B686" s="2" t="s">
        <v>2</v>
      </c>
      <c r="C686" s="2">
        <v>12</v>
      </c>
      <c r="D686" s="2">
        <v>14</v>
      </c>
      <c r="E686" s="37">
        <v>43813</v>
      </c>
      <c r="G686" s="34"/>
      <c r="I686" s="3" t="str">
        <f t="shared" si="128"/>
        <v/>
      </c>
      <c r="J686" s="14" t="str">
        <f t="shared" si="136"/>
        <v/>
      </c>
      <c r="K686" s="1"/>
      <c r="L686" s="1"/>
      <c r="M686" s="1"/>
      <c r="N686" s="1"/>
      <c r="O686" s="1"/>
      <c r="P686" s="3" t="str">
        <f t="shared" si="129"/>
        <v/>
      </c>
      <c r="Q686" s="14" t="str">
        <f t="shared" si="130"/>
        <v/>
      </c>
      <c r="R686" s="1"/>
      <c r="S686" s="1"/>
      <c r="T686" s="2">
        <f t="shared" si="131"/>
        <v>0</v>
      </c>
      <c r="U686" s="20">
        <f t="shared" si="132"/>
        <v>0</v>
      </c>
      <c r="V686" s="2">
        <f t="shared" si="133"/>
        <v>0</v>
      </c>
      <c r="W686" s="2">
        <f t="shared" si="134"/>
        <v>0</v>
      </c>
      <c r="X686" s="9">
        <f t="shared" si="135"/>
        <v>0</v>
      </c>
    </row>
    <row r="687" spans="2:24">
      <c r="B687" s="2" t="s">
        <v>1</v>
      </c>
      <c r="C687" s="2">
        <v>12</v>
      </c>
      <c r="D687" s="2">
        <v>15</v>
      </c>
      <c r="E687" s="37">
        <v>43814</v>
      </c>
      <c r="G687" s="34"/>
      <c r="I687" s="3" t="str">
        <f t="shared" si="128"/>
        <v/>
      </c>
      <c r="J687" s="14" t="str">
        <f t="shared" si="136"/>
        <v/>
      </c>
      <c r="K687" s="1"/>
      <c r="L687" s="1"/>
      <c r="M687" s="1"/>
      <c r="N687" s="1"/>
      <c r="O687" s="1"/>
      <c r="P687" s="3" t="str">
        <f t="shared" si="129"/>
        <v/>
      </c>
      <c r="Q687" s="14" t="str">
        <f t="shared" si="130"/>
        <v/>
      </c>
      <c r="R687" s="1"/>
      <c r="S687" s="1"/>
      <c r="T687" s="2">
        <f t="shared" si="131"/>
        <v>0</v>
      </c>
      <c r="U687" s="20">
        <f t="shared" si="132"/>
        <v>0</v>
      </c>
      <c r="V687" s="2">
        <f t="shared" si="133"/>
        <v>0</v>
      </c>
      <c r="W687" s="2">
        <f t="shared" si="134"/>
        <v>0</v>
      </c>
      <c r="X687" s="9">
        <f t="shared" si="135"/>
        <v>0</v>
      </c>
    </row>
    <row r="688" spans="2:24">
      <c r="B688" s="2" t="s">
        <v>0</v>
      </c>
      <c r="C688" s="2">
        <v>12</v>
      </c>
      <c r="D688" s="2">
        <v>16</v>
      </c>
      <c r="E688" s="37">
        <v>43815</v>
      </c>
      <c r="G688" s="34"/>
      <c r="I688" s="3" t="str">
        <f t="shared" si="128"/>
        <v/>
      </c>
      <c r="J688" s="14" t="str">
        <f t="shared" si="136"/>
        <v/>
      </c>
      <c r="K688" s="1"/>
      <c r="L688" s="1"/>
      <c r="M688" s="1"/>
      <c r="N688" s="1"/>
      <c r="O688" s="1"/>
      <c r="P688" s="3" t="str">
        <f t="shared" si="129"/>
        <v/>
      </c>
      <c r="Q688" s="14" t="str">
        <f t="shared" si="130"/>
        <v/>
      </c>
      <c r="R688" s="1"/>
      <c r="S688" s="1"/>
      <c r="T688" s="2">
        <f t="shared" si="131"/>
        <v>0</v>
      </c>
      <c r="U688" s="20">
        <f t="shared" si="132"/>
        <v>0</v>
      </c>
      <c r="V688" s="2">
        <f t="shared" si="133"/>
        <v>0</v>
      </c>
      <c r="W688" s="2">
        <f t="shared" si="134"/>
        <v>0</v>
      </c>
      <c r="X688" s="9">
        <f t="shared" si="135"/>
        <v>0</v>
      </c>
    </row>
    <row r="689" spans="2:24">
      <c r="B689" s="2" t="s">
        <v>6</v>
      </c>
      <c r="C689" s="2">
        <v>12</v>
      </c>
      <c r="D689" s="2">
        <v>17</v>
      </c>
      <c r="E689" s="37">
        <v>43816</v>
      </c>
      <c r="G689" s="34"/>
      <c r="I689" s="3" t="str">
        <f t="shared" si="128"/>
        <v/>
      </c>
      <c r="J689" s="14" t="str">
        <f t="shared" si="136"/>
        <v/>
      </c>
      <c r="K689" s="1"/>
      <c r="L689" s="1"/>
      <c r="M689" s="1"/>
      <c r="N689" s="1"/>
      <c r="O689" s="1"/>
      <c r="P689" s="3" t="str">
        <f t="shared" si="129"/>
        <v/>
      </c>
      <c r="Q689" s="14" t="str">
        <f t="shared" si="130"/>
        <v/>
      </c>
      <c r="R689" s="1"/>
      <c r="S689" s="1"/>
      <c r="T689" s="2">
        <f t="shared" si="131"/>
        <v>0</v>
      </c>
      <c r="U689" s="20">
        <f t="shared" si="132"/>
        <v>0</v>
      </c>
      <c r="V689" s="2">
        <f t="shared" si="133"/>
        <v>0</v>
      </c>
      <c r="W689" s="2">
        <f t="shared" si="134"/>
        <v>0</v>
      </c>
      <c r="X689" s="9">
        <f t="shared" si="135"/>
        <v>0</v>
      </c>
    </row>
    <row r="690" spans="2:24">
      <c r="B690" s="2" t="s">
        <v>5</v>
      </c>
      <c r="C690" s="2">
        <v>12</v>
      </c>
      <c r="D690" s="2">
        <v>18</v>
      </c>
      <c r="E690" s="37">
        <v>43817</v>
      </c>
      <c r="G690" s="34"/>
      <c r="I690" s="3" t="str">
        <f t="shared" si="128"/>
        <v/>
      </c>
      <c r="J690" s="14" t="str">
        <f t="shared" si="136"/>
        <v/>
      </c>
      <c r="K690" s="1"/>
      <c r="L690" s="1"/>
      <c r="M690" s="1"/>
      <c r="N690" s="1"/>
      <c r="O690" s="1"/>
      <c r="P690" s="3" t="str">
        <f t="shared" si="129"/>
        <v/>
      </c>
      <c r="Q690" s="14" t="str">
        <f t="shared" si="130"/>
        <v/>
      </c>
      <c r="R690" s="1"/>
      <c r="S690" s="1"/>
      <c r="T690" s="2">
        <f t="shared" si="131"/>
        <v>0</v>
      </c>
      <c r="U690" s="20">
        <f t="shared" si="132"/>
        <v>0</v>
      </c>
      <c r="V690" s="2">
        <f t="shared" si="133"/>
        <v>0</v>
      </c>
      <c r="W690" s="2">
        <f t="shared" si="134"/>
        <v>0</v>
      </c>
      <c r="X690" s="9">
        <f t="shared" si="135"/>
        <v>0</v>
      </c>
    </row>
    <row r="691" spans="2:24">
      <c r="B691" s="2" t="s">
        <v>4</v>
      </c>
      <c r="C691" s="2">
        <v>12</v>
      </c>
      <c r="D691" s="2">
        <v>19</v>
      </c>
      <c r="E691" s="37">
        <v>43818</v>
      </c>
      <c r="G691" s="34"/>
      <c r="I691" s="3" t="str">
        <f t="shared" si="128"/>
        <v/>
      </c>
      <c r="J691" s="14" t="str">
        <f t="shared" si="136"/>
        <v/>
      </c>
      <c r="K691" s="1"/>
      <c r="L691" s="1"/>
      <c r="M691" s="1"/>
      <c r="N691" s="1"/>
      <c r="O691" s="1"/>
      <c r="P691" s="3" t="str">
        <f t="shared" si="129"/>
        <v/>
      </c>
      <c r="Q691" s="14" t="str">
        <f t="shared" si="130"/>
        <v/>
      </c>
      <c r="R691" s="1"/>
      <c r="S691" s="1"/>
      <c r="T691" s="2">
        <f t="shared" si="131"/>
        <v>0</v>
      </c>
      <c r="U691" s="20">
        <f t="shared" si="132"/>
        <v>0</v>
      </c>
      <c r="V691" s="2">
        <f t="shared" si="133"/>
        <v>0</v>
      </c>
      <c r="W691" s="2">
        <f t="shared" si="134"/>
        <v>0</v>
      </c>
      <c r="X691" s="9">
        <f t="shared" si="135"/>
        <v>0</v>
      </c>
    </row>
    <row r="692" spans="2:24">
      <c r="B692" s="2" t="s">
        <v>3</v>
      </c>
      <c r="C692" s="2">
        <v>12</v>
      </c>
      <c r="D692" s="2">
        <v>20</v>
      </c>
      <c r="E692" s="37">
        <v>43819</v>
      </c>
      <c r="G692" s="34"/>
      <c r="I692" s="3" t="str">
        <f t="shared" si="128"/>
        <v/>
      </c>
      <c r="J692" s="14" t="str">
        <f t="shared" si="136"/>
        <v/>
      </c>
      <c r="K692" s="1"/>
      <c r="L692" s="1"/>
      <c r="M692" s="1"/>
      <c r="N692" s="1"/>
      <c r="O692" s="1"/>
      <c r="P692" s="3" t="str">
        <f t="shared" si="129"/>
        <v/>
      </c>
      <c r="Q692" s="14" t="str">
        <f t="shared" si="130"/>
        <v/>
      </c>
      <c r="R692" s="1"/>
      <c r="S692" s="1"/>
      <c r="T692" s="2">
        <f t="shared" si="131"/>
        <v>0</v>
      </c>
      <c r="U692" s="20">
        <f t="shared" si="132"/>
        <v>0</v>
      </c>
      <c r="V692" s="2">
        <f t="shared" si="133"/>
        <v>0</v>
      </c>
      <c r="W692" s="2">
        <f t="shared" si="134"/>
        <v>0</v>
      </c>
      <c r="X692" s="9">
        <f t="shared" si="135"/>
        <v>0</v>
      </c>
    </row>
    <row r="693" spans="2:24">
      <c r="B693" s="2" t="s">
        <v>2</v>
      </c>
      <c r="C693" s="2">
        <v>12</v>
      </c>
      <c r="D693" s="2">
        <v>21</v>
      </c>
      <c r="E693" s="37">
        <v>43820</v>
      </c>
      <c r="G693" s="34"/>
      <c r="I693" s="3" t="str">
        <f t="shared" si="128"/>
        <v/>
      </c>
      <c r="J693" s="14" t="str">
        <f t="shared" si="136"/>
        <v/>
      </c>
      <c r="K693" s="1"/>
      <c r="L693" s="1"/>
      <c r="M693" s="1"/>
      <c r="N693" s="1"/>
      <c r="O693" s="1"/>
      <c r="P693" s="3" t="str">
        <f t="shared" si="129"/>
        <v/>
      </c>
      <c r="Q693" s="14" t="str">
        <f t="shared" si="130"/>
        <v/>
      </c>
      <c r="R693" s="1"/>
      <c r="S693" s="1"/>
      <c r="T693" s="2">
        <f t="shared" si="131"/>
        <v>0</v>
      </c>
      <c r="U693" s="20">
        <f t="shared" si="132"/>
        <v>0</v>
      </c>
      <c r="V693" s="2">
        <f t="shared" si="133"/>
        <v>0</v>
      </c>
      <c r="W693" s="2">
        <f t="shared" si="134"/>
        <v>0</v>
      </c>
      <c r="X693" s="9">
        <f t="shared" si="135"/>
        <v>0</v>
      </c>
    </row>
    <row r="694" spans="2:24">
      <c r="B694" s="2" t="s">
        <v>1</v>
      </c>
      <c r="C694" s="2">
        <v>12</v>
      </c>
      <c r="D694" s="2">
        <v>22</v>
      </c>
      <c r="E694" s="37">
        <v>43821</v>
      </c>
      <c r="G694" s="34"/>
      <c r="I694" s="3" t="str">
        <f t="shared" si="128"/>
        <v/>
      </c>
      <c r="J694" s="14" t="str">
        <f t="shared" si="136"/>
        <v/>
      </c>
      <c r="K694" s="1"/>
      <c r="L694" s="1"/>
      <c r="M694" s="1"/>
      <c r="N694" s="1"/>
      <c r="O694" s="1"/>
      <c r="P694" s="3" t="str">
        <f t="shared" si="129"/>
        <v/>
      </c>
      <c r="Q694" s="14" t="str">
        <f t="shared" si="130"/>
        <v/>
      </c>
      <c r="R694" s="1"/>
      <c r="S694" s="1"/>
      <c r="T694" s="2">
        <f t="shared" si="131"/>
        <v>0</v>
      </c>
      <c r="U694" s="20">
        <f t="shared" si="132"/>
        <v>0</v>
      </c>
      <c r="V694" s="2">
        <f t="shared" si="133"/>
        <v>0</v>
      </c>
      <c r="W694" s="2">
        <f t="shared" si="134"/>
        <v>0</v>
      </c>
      <c r="X694" s="9">
        <f t="shared" si="135"/>
        <v>0</v>
      </c>
    </row>
    <row r="695" spans="2:24">
      <c r="B695" s="2" t="s">
        <v>0</v>
      </c>
      <c r="C695" s="2">
        <v>12</v>
      </c>
      <c r="D695" s="2">
        <v>23</v>
      </c>
      <c r="E695" s="37">
        <v>43822</v>
      </c>
      <c r="G695" s="34"/>
      <c r="I695" s="3" t="str">
        <f t="shared" si="128"/>
        <v/>
      </c>
      <c r="J695" s="14" t="str">
        <f t="shared" si="136"/>
        <v/>
      </c>
      <c r="K695" s="1"/>
      <c r="L695" s="1"/>
      <c r="M695" s="1"/>
      <c r="N695" s="1"/>
      <c r="O695" s="1"/>
      <c r="P695" s="3" t="str">
        <f t="shared" si="129"/>
        <v/>
      </c>
      <c r="Q695" s="14" t="str">
        <f t="shared" si="130"/>
        <v/>
      </c>
      <c r="R695" s="1"/>
      <c r="S695" s="1"/>
      <c r="T695" s="2">
        <f t="shared" si="131"/>
        <v>0</v>
      </c>
      <c r="U695" s="20">
        <f t="shared" si="132"/>
        <v>0</v>
      </c>
      <c r="V695" s="2">
        <f t="shared" si="133"/>
        <v>0</v>
      </c>
      <c r="W695" s="2">
        <f t="shared" si="134"/>
        <v>0</v>
      </c>
      <c r="X695" s="9">
        <f t="shared" si="135"/>
        <v>0</v>
      </c>
    </row>
    <row r="696" spans="2:24">
      <c r="B696" s="2" t="s">
        <v>6</v>
      </c>
      <c r="C696" s="2">
        <v>12</v>
      </c>
      <c r="D696" s="2">
        <v>24</v>
      </c>
      <c r="E696" s="37">
        <v>43823</v>
      </c>
      <c r="G696" s="34"/>
      <c r="I696" s="3" t="str">
        <f t="shared" si="128"/>
        <v/>
      </c>
      <c r="J696" s="14" t="str">
        <f t="shared" si="136"/>
        <v/>
      </c>
      <c r="K696" s="1"/>
      <c r="L696" s="1"/>
      <c r="M696" s="1"/>
      <c r="N696" s="1"/>
      <c r="O696" s="1"/>
      <c r="P696" s="3" t="str">
        <f t="shared" si="129"/>
        <v/>
      </c>
      <c r="Q696" s="14" t="str">
        <f t="shared" si="130"/>
        <v/>
      </c>
      <c r="R696" s="1"/>
      <c r="S696" s="1"/>
      <c r="T696" s="2">
        <f t="shared" si="131"/>
        <v>0</v>
      </c>
      <c r="U696" s="20">
        <f t="shared" si="132"/>
        <v>0</v>
      </c>
      <c r="V696" s="2">
        <f t="shared" si="133"/>
        <v>0</v>
      </c>
      <c r="W696" s="2">
        <f t="shared" si="134"/>
        <v>0</v>
      </c>
      <c r="X696" s="9">
        <f t="shared" si="135"/>
        <v>0</v>
      </c>
    </row>
    <row r="697" spans="2:24">
      <c r="B697" s="2" t="s">
        <v>5</v>
      </c>
      <c r="C697" s="2">
        <v>12</v>
      </c>
      <c r="D697" s="2">
        <v>25</v>
      </c>
      <c r="E697" s="37">
        <v>43824</v>
      </c>
      <c r="G697" s="34"/>
      <c r="I697" s="3" t="str">
        <f t="shared" si="128"/>
        <v/>
      </c>
      <c r="J697" s="14" t="str">
        <f t="shared" si="136"/>
        <v/>
      </c>
      <c r="K697" s="1"/>
      <c r="L697" s="1"/>
      <c r="M697" s="1"/>
      <c r="N697" s="1"/>
      <c r="O697" s="1"/>
      <c r="P697" s="3" t="str">
        <f t="shared" si="129"/>
        <v/>
      </c>
      <c r="Q697" s="14" t="str">
        <f t="shared" si="130"/>
        <v/>
      </c>
      <c r="R697" s="1"/>
      <c r="S697" s="1"/>
      <c r="T697" s="2">
        <f t="shared" si="131"/>
        <v>0</v>
      </c>
      <c r="U697" s="20">
        <f t="shared" si="132"/>
        <v>0</v>
      </c>
      <c r="V697" s="2">
        <f t="shared" si="133"/>
        <v>0</v>
      </c>
      <c r="W697" s="2">
        <f t="shared" si="134"/>
        <v>0</v>
      </c>
      <c r="X697" s="9">
        <f t="shared" si="135"/>
        <v>0</v>
      </c>
    </row>
    <row r="698" spans="2:24">
      <c r="B698" s="2" t="s">
        <v>4</v>
      </c>
      <c r="C698" s="2">
        <v>12</v>
      </c>
      <c r="D698" s="2">
        <v>26</v>
      </c>
      <c r="E698" s="37">
        <v>43825</v>
      </c>
      <c r="G698" s="34"/>
      <c r="I698" s="3" t="str">
        <f t="shared" si="128"/>
        <v/>
      </c>
      <c r="J698" s="14" t="str">
        <f t="shared" si="136"/>
        <v/>
      </c>
      <c r="K698" s="1"/>
      <c r="L698" s="1"/>
      <c r="M698" s="1"/>
      <c r="N698" s="1"/>
      <c r="O698" s="1"/>
      <c r="P698" s="3" t="str">
        <f t="shared" si="129"/>
        <v/>
      </c>
      <c r="Q698" s="14" t="str">
        <f t="shared" si="130"/>
        <v/>
      </c>
      <c r="R698" s="1"/>
      <c r="S698" s="1"/>
      <c r="T698" s="2">
        <f t="shared" si="131"/>
        <v>0</v>
      </c>
      <c r="U698" s="20">
        <f t="shared" si="132"/>
        <v>0</v>
      </c>
      <c r="V698" s="2">
        <f t="shared" si="133"/>
        <v>0</v>
      </c>
      <c r="W698" s="2">
        <f t="shared" si="134"/>
        <v>0</v>
      </c>
      <c r="X698" s="9">
        <f t="shared" si="135"/>
        <v>0</v>
      </c>
    </row>
    <row r="699" spans="2:24">
      <c r="B699" s="2" t="s">
        <v>3</v>
      </c>
      <c r="C699" s="2">
        <v>12</v>
      </c>
      <c r="D699" s="2">
        <v>27</v>
      </c>
      <c r="E699" s="37">
        <v>43826</v>
      </c>
      <c r="G699" s="34"/>
      <c r="I699" s="3" t="str">
        <f t="shared" si="128"/>
        <v/>
      </c>
      <c r="J699" s="14" t="str">
        <f t="shared" si="136"/>
        <v/>
      </c>
      <c r="K699" s="1"/>
      <c r="L699" s="1"/>
      <c r="M699" s="1"/>
      <c r="N699" s="1"/>
      <c r="O699" s="1"/>
      <c r="P699" s="3" t="str">
        <f t="shared" si="129"/>
        <v/>
      </c>
      <c r="Q699" s="14" t="str">
        <f t="shared" si="130"/>
        <v/>
      </c>
      <c r="R699" s="1"/>
      <c r="S699" s="1"/>
      <c r="T699" s="2">
        <f t="shared" si="131"/>
        <v>0</v>
      </c>
      <c r="U699" s="20">
        <f t="shared" si="132"/>
        <v>0</v>
      </c>
      <c r="V699" s="2">
        <f t="shared" si="133"/>
        <v>0</v>
      </c>
      <c r="W699" s="2">
        <f t="shared" si="134"/>
        <v>0</v>
      </c>
      <c r="X699" s="9">
        <f t="shared" si="135"/>
        <v>0</v>
      </c>
    </row>
    <row r="700" spans="2:24">
      <c r="B700" s="2" t="s">
        <v>2</v>
      </c>
      <c r="C700" s="2">
        <v>12</v>
      </c>
      <c r="D700" s="2">
        <v>28</v>
      </c>
      <c r="E700" s="37">
        <v>43827</v>
      </c>
      <c r="G700" s="34"/>
      <c r="I700" s="3" t="str">
        <f t="shared" si="128"/>
        <v/>
      </c>
      <c r="J700" s="14" t="str">
        <f t="shared" si="136"/>
        <v/>
      </c>
      <c r="K700" s="1"/>
      <c r="L700" s="1"/>
      <c r="M700" s="1"/>
      <c r="N700" s="1"/>
      <c r="O700" s="1"/>
      <c r="P700" s="3" t="str">
        <f t="shared" si="129"/>
        <v/>
      </c>
      <c r="Q700" s="14" t="str">
        <f t="shared" si="130"/>
        <v/>
      </c>
      <c r="R700" s="1"/>
      <c r="S700" s="1"/>
      <c r="T700" s="2">
        <f t="shared" si="131"/>
        <v>0</v>
      </c>
      <c r="U700" s="20">
        <f t="shared" si="132"/>
        <v>0</v>
      </c>
      <c r="V700" s="2">
        <f t="shared" si="133"/>
        <v>0</v>
      </c>
      <c r="W700" s="2">
        <f t="shared" si="134"/>
        <v>0</v>
      </c>
      <c r="X700" s="9">
        <f t="shared" si="135"/>
        <v>0</v>
      </c>
    </row>
    <row r="701" spans="2:24">
      <c r="B701" s="2" t="s">
        <v>1</v>
      </c>
      <c r="C701" s="2">
        <v>12</v>
      </c>
      <c r="D701" s="2">
        <v>29</v>
      </c>
      <c r="E701" s="37">
        <v>43828</v>
      </c>
      <c r="G701" s="34"/>
      <c r="I701" s="3" t="str">
        <f t="shared" si="128"/>
        <v/>
      </c>
      <c r="J701" s="14" t="str">
        <f t="shared" si="136"/>
        <v/>
      </c>
      <c r="K701" s="1"/>
      <c r="L701" s="1"/>
      <c r="M701" s="1"/>
      <c r="N701" s="1"/>
      <c r="O701" s="1"/>
      <c r="P701" s="3" t="str">
        <f t="shared" si="129"/>
        <v/>
      </c>
      <c r="Q701" s="14" t="str">
        <f t="shared" si="130"/>
        <v/>
      </c>
      <c r="R701" s="1"/>
      <c r="S701" s="1"/>
      <c r="T701" s="2">
        <f t="shared" si="131"/>
        <v>0</v>
      </c>
      <c r="U701" s="20">
        <f t="shared" si="132"/>
        <v>0</v>
      </c>
      <c r="V701" s="2">
        <f t="shared" si="133"/>
        <v>0</v>
      </c>
      <c r="W701" s="2">
        <f t="shared" si="134"/>
        <v>0</v>
      </c>
      <c r="X701" s="9">
        <f t="shared" si="135"/>
        <v>0</v>
      </c>
    </row>
    <row r="702" spans="2:24">
      <c r="B702" s="2" t="s">
        <v>0</v>
      </c>
      <c r="C702" s="2">
        <v>12</v>
      </c>
      <c r="D702" s="2">
        <v>30</v>
      </c>
      <c r="E702" s="37">
        <v>43829</v>
      </c>
      <c r="G702" s="34"/>
      <c r="I702" s="3" t="str">
        <f t="shared" si="128"/>
        <v/>
      </c>
      <c r="J702" s="14" t="str">
        <f t="shared" si="136"/>
        <v/>
      </c>
      <c r="K702" s="1"/>
      <c r="L702" s="1"/>
      <c r="M702" s="1"/>
      <c r="N702" s="1"/>
      <c r="O702" s="1"/>
      <c r="P702" s="3" t="str">
        <f t="shared" si="129"/>
        <v/>
      </c>
      <c r="Q702" s="14" t="str">
        <f t="shared" si="130"/>
        <v/>
      </c>
      <c r="R702" s="1"/>
      <c r="S702" s="1"/>
      <c r="T702" s="2">
        <f t="shared" si="131"/>
        <v>0</v>
      </c>
      <c r="U702" s="20">
        <f t="shared" si="132"/>
        <v>0</v>
      </c>
      <c r="V702" s="2">
        <f t="shared" si="133"/>
        <v>0</v>
      </c>
      <c r="W702" s="2">
        <f t="shared" si="134"/>
        <v>0</v>
      </c>
      <c r="X702" s="9">
        <f t="shared" si="135"/>
        <v>0</v>
      </c>
    </row>
    <row r="703" spans="2:24">
      <c r="B703" s="2" t="s">
        <v>6</v>
      </c>
      <c r="C703" s="2">
        <v>12</v>
      </c>
      <c r="D703" s="2">
        <v>31</v>
      </c>
      <c r="E703" s="37">
        <v>43830</v>
      </c>
      <c r="G703" s="34"/>
      <c r="I703" s="3" t="str">
        <f t="shared" si="128"/>
        <v/>
      </c>
      <c r="J703" s="14" t="str">
        <f t="shared" si="136"/>
        <v/>
      </c>
      <c r="K703" s="1"/>
      <c r="L703" s="1"/>
      <c r="M703" s="1"/>
      <c r="N703" s="1"/>
      <c r="O703" s="1"/>
      <c r="P703" s="3" t="str">
        <f t="shared" si="129"/>
        <v/>
      </c>
      <c r="Q703" s="14" t="str">
        <f t="shared" si="130"/>
        <v/>
      </c>
      <c r="R703" s="1"/>
      <c r="S703" s="1"/>
      <c r="T703" s="2">
        <f t="shared" si="131"/>
        <v>0</v>
      </c>
      <c r="U703" s="20">
        <f t="shared" si="132"/>
        <v>0</v>
      </c>
      <c r="V703" s="2">
        <f t="shared" si="133"/>
        <v>0</v>
      </c>
      <c r="W703" s="2">
        <f t="shared" si="134"/>
        <v>0</v>
      </c>
      <c r="X703" s="9">
        <f t="shared" si="135"/>
        <v>0</v>
      </c>
    </row>
  </sheetData>
  <mergeCells count="3">
    <mergeCell ref="M1:S1"/>
    <mergeCell ref="F1:L1"/>
    <mergeCell ref="T1:W1"/>
  </mergeCells>
  <conditionalFormatting sqref="G231:G232 G234:G239 G248:G253 G1:G6 G257:G260 G255 G264:G265 G262 G241:G246 G227:G229 G222:G225 G216:G220 G210:G211 G207:G208 G205 G200:G202 G197:G198 G195 G193 G191 G189 G187 G183 G180:G181 G178 G176 G174 G172 G170 G166:G168 G164 G162 G160 G157:G158 G154:G155 G152 G150 G148 G146 G142 G139 G136:G137 G134 G132 G130 G128 G126 G124 G120 G118 G116 G110 G108 G106 G98:G99 G95 G93 G89:G90 G86:G87 G83:G84 G79:G81 G74:G77 G61:G67 G56:G59 G50:G52 G45:G48 G40:G43 G31:G37 G24:G29 G18:G22 G8:G15 G277:G281 G283 G285:G288 G292:G302 G304:G306 G308:G311 G213:G214 G314 G395:G1048576 G69:G72">
    <cfRule type="cellIs" dxfId="88" priority="112" operator="notEqual">
      <formula>0</formula>
    </cfRule>
  </conditionalFormatting>
  <conditionalFormatting sqref="U1:U1048576">
    <cfRule type="cellIs" dxfId="87" priority="111" operator="notEqual">
      <formula>0</formula>
    </cfRule>
  </conditionalFormatting>
  <conditionalFormatting sqref="G230">
    <cfRule type="cellIs" dxfId="86" priority="110" operator="notEqual">
      <formula>0</formula>
    </cfRule>
  </conditionalFormatting>
  <conditionalFormatting sqref="G256">
    <cfRule type="cellIs" dxfId="85" priority="107" operator="notEqual">
      <formula>0</formula>
    </cfRule>
  </conditionalFormatting>
  <conditionalFormatting sqref="F266">
    <cfRule type="cellIs" dxfId="84" priority="104" operator="notEqual">
      <formula>0</formula>
    </cfRule>
  </conditionalFormatting>
  <conditionalFormatting sqref="H266:H267">
    <cfRule type="cellIs" dxfId="83" priority="103" operator="notEqual">
      <formula>0</formula>
    </cfRule>
  </conditionalFormatting>
  <conditionalFormatting sqref="H275">
    <cfRule type="cellIs" dxfId="82" priority="100" operator="notEqual">
      <formula>0</formula>
    </cfRule>
  </conditionalFormatting>
  <conditionalFormatting sqref="H282">
    <cfRule type="cellIs" dxfId="81" priority="99" operator="notEqual">
      <formula>0</formula>
    </cfRule>
  </conditionalFormatting>
  <conditionalFormatting sqref="G284">
    <cfRule type="cellIs" dxfId="80" priority="98" operator="notEqual">
      <formula>0</formula>
    </cfRule>
  </conditionalFormatting>
  <conditionalFormatting sqref="H289:H291 H294:H301">
    <cfRule type="cellIs" dxfId="79" priority="97" operator="notEqual">
      <formula>0</formula>
    </cfRule>
  </conditionalFormatting>
  <conditionalFormatting sqref="H302">
    <cfRule type="cellIs" dxfId="78" priority="96" operator="notEqual">
      <formula>0</formula>
    </cfRule>
  </conditionalFormatting>
  <conditionalFormatting sqref="H303">
    <cfRule type="cellIs" dxfId="77" priority="95" operator="notEqual">
      <formula>0</formula>
    </cfRule>
  </conditionalFormatting>
  <conditionalFormatting sqref="M303">
    <cfRule type="cellIs" dxfId="76" priority="94" operator="notEqual">
      <formula>0</formula>
    </cfRule>
  </conditionalFormatting>
  <conditionalFormatting sqref="G307">
    <cfRule type="cellIs" dxfId="75" priority="93" operator="notEqual">
      <formula>0</formula>
    </cfRule>
  </conditionalFormatting>
  <conditionalFormatting sqref="H310">
    <cfRule type="cellIs" dxfId="74" priority="92" operator="notEqual">
      <formula>0</formula>
    </cfRule>
  </conditionalFormatting>
  <conditionalFormatting sqref="G144">
    <cfRule type="cellIs" dxfId="73" priority="91" operator="notEqual">
      <formula>0</formula>
    </cfRule>
  </conditionalFormatting>
  <conditionalFormatting sqref="G313">
    <cfRule type="cellIs" dxfId="72" priority="90" operator="notEqual">
      <formula>0</formula>
    </cfRule>
  </conditionalFormatting>
  <conditionalFormatting sqref="G315:G317">
    <cfRule type="cellIs" dxfId="71" priority="89" operator="notEqual">
      <formula>0</formula>
    </cfRule>
  </conditionalFormatting>
  <conditionalFormatting sqref="G321">
    <cfRule type="cellIs" dxfId="70" priority="66" operator="notEqual">
      <formula>0</formula>
    </cfRule>
  </conditionalFormatting>
  <conditionalFormatting sqref="G320">
    <cfRule type="cellIs" dxfId="69" priority="65" operator="notEqual">
      <formula>0</formula>
    </cfRule>
  </conditionalFormatting>
  <conditionalFormatting sqref="G322:G323">
    <cfRule type="cellIs" dxfId="68" priority="64" operator="notEqual">
      <formula>0</formula>
    </cfRule>
  </conditionalFormatting>
  <conditionalFormatting sqref="G324">
    <cfRule type="cellIs" dxfId="67" priority="50" operator="notEqual">
      <formula>0</formula>
    </cfRule>
  </conditionalFormatting>
  <conditionalFormatting sqref="G328:G329">
    <cfRule type="cellIs" dxfId="66" priority="49" operator="notEqual">
      <formula>0</formula>
    </cfRule>
  </conditionalFormatting>
  <conditionalFormatting sqref="G327">
    <cfRule type="cellIs" dxfId="65" priority="48" operator="notEqual">
      <formula>0</formula>
    </cfRule>
  </conditionalFormatting>
  <conditionalFormatting sqref="G330:G333">
    <cfRule type="cellIs" dxfId="64" priority="47" operator="notEqual">
      <formula>0</formula>
    </cfRule>
  </conditionalFormatting>
  <conditionalFormatting sqref="G336">
    <cfRule type="cellIs" dxfId="63" priority="43" operator="notEqual">
      <formula>0</formula>
    </cfRule>
  </conditionalFormatting>
  <conditionalFormatting sqref="N300">
    <cfRule type="cellIs" dxfId="62" priority="42" operator="notEqual">
      <formula>0</formula>
    </cfRule>
  </conditionalFormatting>
  <conditionalFormatting sqref="G335">
    <cfRule type="cellIs" dxfId="61" priority="41" operator="notEqual">
      <formula>0</formula>
    </cfRule>
  </conditionalFormatting>
  <conditionalFormatting sqref="G337">
    <cfRule type="cellIs" dxfId="60" priority="40" operator="notEqual">
      <formula>0</formula>
    </cfRule>
  </conditionalFormatting>
  <conditionalFormatting sqref="G339:G340">
    <cfRule type="cellIs" dxfId="59" priority="39" operator="notEqual">
      <formula>0</formula>
    </cfRule>
  </conditionalFormatting>
  <conditionalFormatting sqref="G341:G342">
    <cfRule type="cellIs" dxfId="58" priority="38" operator="notEqual">
      <formula>0</formula>
    </cfRule>
  </conditionalFormatting>
  <conditionalFormatting sqref="G343:G344">
    <cfRule type="cellIs" dxfId="57" priority="37" operator="notEqual">
      <formula>0</formula>
    </cfRule>
  </conditionalFormatting>
  <conditionalFormatting sqref="G346:G347">
    <cfRule type="cellIs" dxfId="56" priority="36" operator="notEqual">
      <formula>0</formula>
    </cfRule>
  </conditionalFormatting>
  <conditionalFormatting sqref="N346:N347">
    <cfRule type="cellIs" dxfId="55" priority="35" operator="notEqual">
      <formula>0</formula>
    </cfRule>
  </conditionalFormatting>
  <conditionalFormatting sqref="G348:G349">
    <cfRule type="cellIs" dxfId="54" priority="34" operator="notEqual">
      <formula>0</formula>
    </cfRule>
  </conditionalFormatting>
  <conditionalFormatting sqref="N348:N349">
    <cfRule type="cellIs" dxfId="53" priority="33" operator="notEqual">
      <formula>0</formula>
    </cfRule>
  </conditionalFormatting>
  <conditionalFormatting sqref="G351:G356">
    <cfRule type="cellIs" dxfId="52" priority="32" operator="notEqual">
      <formula>0</formula>
    </cfRule>
  </conditionalFormatting>
  <conditionalFormatting sqref="N351:N356">
    <cfRule type="cellIs" dxfId="51" priority="31" operator="notEqual">
      <formula>0</formula>
    </cfRule>
  </conditionalFormatting>
  <conditionalFormatting sqref="G358">
    <cfRule type="cellIs" dxfId="50" priority="30" operator="notEqual">
      <formula>0</formula>
    </cfRule>
  </conditionalFormatting>
  <conditionalFormatting sqref="N358">
    <cfRule type="cellIs" dxfId="49" priority="29" operator="notEqual">
      <formula>0</formula>
    </cfRule>
  </conditionalFormatting>
  <conditionalFormatting sqref="G361">
    <cfRule type="cellIs" dxfId="48" priority="28" operator="notEqual">
      <formula>0</formula>
    </cfRule>
  </conditionalFormatting>
  <conditionalFormatting sqref="N361">
    <cfRule type="cellIs" dxfId="47" priority="27" operator="notEqual">
      <formula>0</formula>
    </cfRule>
  </conditionalFormatting>
  <conditionalFormatting sqref="G363:G364">
    <cfRule type="cellIs" dxfId="46" priority="26" operator="notEqual">
      <formula>0</formula>
    </cfRule>
  </conditionalFormatting>
  <conditionalFormatting sqref="N363:N364">
    <cfRule type="cellIs" dxfId="45" priority="25" operator="notEqual">
      <formula>0</formula>
    </cfRule>
  </conditionalFormatting>
  <conditionalFormatting sqref="G366:G367">
    <cfRule type="cellIs" dxfId="44" priority="22" operator="notEqual">
      <formula>0</formula>
    </cfRule>
  </conditionalFormatting>
  <conditionalFormatting sqref="N366:N367">
    <cfRule type="cellIs" dxfId="43" priority="21" operator="notEqual">
      <formula>0</formula>
    </cfRule>
  </conditionalFormatting>
  <conditionalFormatting sqref="G370:G371">
    <cfRule type="cellIs" dxfId="42" priority="20" operator="notEqual">
      <formula>0</formula>
    </cfRule>
  </conditionalFormatting>
  <conditionalFormatting sqref="N370:N371">
    <cfRule type="cellIs" dxfId="41" priority="19" operator="notEqual">
      <formula>0</formula>
    </cfRule>
  </conditionalFormatting>
  <conditionalFormatting sqref="G372">
    <cfRule type="cellIs" dxfId="40" priority="18" operator="notEqual">
      <formula>0</formula>
    </cfRule>
  </conditionalFormatting>
  <conditionalFormatting sqref="N372">
    <cfRule type="cellIs" dxfId="39" priority="17" operator="notEqual">
      <formula>0</formula>
    </cfRule>
  </conditionalFormatting>
  <conditionalFormatting sqref="G377">
    <cfRule type="cellIs" dxfId="38" priority="16" operator="notEqual">
      <formula>0</formula>
    </cfRule>
  </conditionalFormatting>
  <conditionalFormatting sqref="N377">
    <cfRule type="cellIs" dxfId="37" priority="15" operator="notEqual">
      <formula>0</formula>
    </cfRule>
  </conditionalFormatting>
  <conditionalFormatting sqref="G379">
    <cfRule type="cellIs" dxfId="36" priority="14" operator="notEqual">
      <formula>0</formula>
    </cfRule>
  </conditionalFormatting>
  <conditionalFormatting sqref="N379">
    <cfRule type="cellIs" dxfId="35" priority="13" operator="notEqual">
      <formula>0</formula>
    </cfRule>
  </conditionalFormatting>
  <conditionalFormatting sqref="G382">
    <cfRule type="cellIs" dxfId="34" priority="12" operator="notEqual">
      <formula>0</formula>
    </cfRule>
  </conditionalFormatting>
  <conditionalFormatting sqref="N382">
    <cfRule type="cellIs" dxfId="33" priority="11" operator="notEqual">
      <formula>0</formula>
    </cfRule>
  </conditionalFormatting>
  <conditionalFormatting sqref="G384">
    <cfRule type="cellIs" dxfId="32" priority="10" operator="notEqual">
      <formula>0</formula>
    </cfRule>
  </conditionalFormatting>
  <conditionalFormatting sqref="N384">
    <cfRule type="cellIs" dxfId="31" priority="9" operator="notEqual">
      <formula>0</formula>
    </cfRule>
  </conditionalFormatting>
  <conditionalFormatting sqref="G385">
    <cfRule type="cellIs" dxfId="30" priority="8" operator="notEqual">
      <formula>0</formula>
    </cfRule>
  </conditionalFormatting>
  <conditionalFormatting sqref="N385">
    <cfRule type="cellIs" dxfId="29" priority="7" operator="notEqual">
      <formula>0</formula>
    </cfRule>
  </conditionalFormatting>
  <conditionalFormatting sqref="G386">
    <cfRule type="cellIs" dxfId="28" priority="6" operator="notEqual">
      <formula>0</formula>
    </cfRule>
  </conditionalFormatting>
  <conditionalFormatting sqref="N386">
    <cfRule type="cellIs" dxfId="27" priority="5" operator="notEqual">
      <formula>0</formula>
    </cfRule>
  </conditionalFormatting>
  <conditionalFormatting sqref="G387">
    <cfRule type="cellIs" dxfId="26" priority="4" operator="notEqual">
      <formula>0</formula>
    </cfRule>
  </conditionalFormatting>
  <conditionalFormatting sqref="N387">
    <cfRule type="cellIs" dxfId="25" priority="3" operator="notEqual">
      <formula>0</formula>
    </cfRule>
  </conditionalFormatting>
  <conditionalFormatting sqref="G390:G394">
    <cfRule type="cellIs" dxfId="24" priority="2" operator="notEqual">
      <formula>0</formula>
    </cfRule>
  </conditionalFormatting>
  <conditionalFormatting sqref="N390:N394">
    <cfRule type="cellIs" dxfId="23" priority="1" operator="not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E400-E41C-2F4F-BDE3-C5E44CD4A3F2}">
  <sheetPr codeName="Sheet1"/>
  <dimension ref="A1:W22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baseColWidth="10" defaultRowHeight="16"/>
  <cols>
    <col min="4" max="4" width="10.83203125" style="68"/>
    <col min="6" max="7" width="10.83203125" customWidth="1"/>
    <col min="8" max="8" width="10.83203125" style="29" customWidth="1"/>
    <col min="12" max="12" width="10.83203125" style="10" customWidth="1"/>
    <col min="13" max="13" width="10.83203125" style="27"/>
    <col min="18" max="18" width="10.83203125" style="29"/>
    <col min="20" max="20" width="11.6640625" bestFit="1" customWidth="1"/>
    <col min="21" max="21" width="10.83203125" style="29"/>
    <col min="22" max="22" width="13.1640625" bestFit="1" customWidth="1"/>
    <col min="23" max="23" width="12.1640625" bestFit="1" customWidth="1"/>
  </cols>
  <sheetData>
    <row r="1" spans="1:23">
      <c r="C1" s="1"/>
      <c r="D1" s="67"/>
      <c r="E1" s="73" t="s">
        <v>33</v>
      </c>
      <c r="F1" s="73"/>
      <c r="G1" s="73"/>
      <c r="H1" s="73"/>
      <c r="I1" s="73"/>
      <c r="J1" s="72" t="s">
        <v>32</v>
      </c>
      <c r="K1" s="72"/>
      <c r="L1" s="72"/>
      <c r="M1" s="72"/>
      <c r="N1" s="72"/>
      <c r="O1" s="73" t="s">
        <v>31</v>
      </c>
      <c r="P1" s="73"/>
      <c r="Q1" s="73"/>
      <c r="R1" s="73"/>
      <c r="S1" s="73"/>
    </row>
    <row r="2" spans="1:23">
      <c r="A2" t="s">
        <v>28</v>
      </c>
      <c r="B2" t="s">
        <v>46</v>
      </c>
      <c r="C2" s="1" t="s">
        <v>52</v>
      </c>
      <c r="D2" s="67" t="s">
        <v>89</v>
      </c>
      <c r="E2" s="1" t="s">
        <v>16</v>
      </c>
      <c r="F2" s="11" t="s">
        <v>15</v>
      </c>
      <c r="G2" s="11" t="s">
        <v>34</v>
      </c>
      <c r="H2" s="29" t="s">
        <v>47</v>
      </c>
      <c r="I2" s="7" t="s">
        <v>48</v>
      </c>
      <c r="J2" s="1" t="s">
        <v>16</v>
      </c>
      <c r="K2" s="11" t="s">
        <v>15</v>
      </c>
      <c r="L2" s="18" t="s">
        <v>34</v>
      </c>
      <c r="M2" s="27" t="s">
        <v>47</v>
      </c>
      <c r="N2" s="7" t="s">
        <v>48</v>
      </c>
      <c r="O2" s="1" t="s">
        <v>16</v>
      </c>
      <c r="P2" s="11" t="s">
        <v>15</v>
      </c>
      <c r="Q2" s="11" t="s">
        <v>34</v>
      </c>
      <c r="R2" s="29" t="s">
        <v>47</v>
      </c>
      <c r="S2" s="7" t="s">
        <v>48</v>
      </c>
      <c r="T2" t="s">
        <v>63</v>
      </c>
      <c r="U2" s="29" t="s">
        <v>64</v>
      </c>
      <c r="V2" t="s">
        <v>90</v>
      </c>
      <c r="W2" t="s">
        <v>91</v>
      </c>
    </row>
    <row r="3" spans="1:23">
      <c r="A3" s="1" t="s">
        <v>0</v>
      </c>
      <c r="B3" s="2">
        <f ca="1">COUNTIFS(Running!$B:$B,$A3,Running!$A:$A,"*",Running!$E:$E,"&lt;="&amp;TODAY())</f>
        <v>28</v>
      </c>
      <c r="C3" s="2">
        <f ca="1">COUNTIFS(Running!$B:$B,$A3,Running!$A:$A,"",Running!$G:$G,0,Running!$E:$E,"&lt;="&amp;TODAY())</f>
        <v>28</v>
      </c>
      <c r="D3" s="69">
        <f ca="1">IFERROR(ROUNDDOWN($B3/SUM($B3:$C3),3),0)</f>
        <v>0.5</v>
      </c>
      <c r="E3" s="2">
        <f ca="1">SUMIFS(Running!$F:$F,Running!$B:$B,$A3,Running!$A:$A,"*",Running!$E:$E,"&lt;="&amp;TODAY())</f>
        <v>13473</v>
      </c>
      <c r="F3" s="20">
        <f ca="1">SUMIFS(Running!$G:$G,Running!$B:$B,$A3,Running!$A:$A,"*",Running!$E:$E,"&lt;="&amp;TODAY())</f>
        <v>120.31</v>
      </c>
      <c r="G3" s="35">
        <f ca="1">TIME(INT((SUMIFS(Running!$K:$K,Running!$B:$B,$A3,Running!$A:$A,"*",Running!$E:$E,"&lt;="&amp;TODAY())*60+SUMIFS(Running!$L:$L,Running!$B:$B,$A3,Running!$A:$A,"*",Running!$E:$E,"&lt;="&amp;TODAY()))/(60*60)),MOD(MOD(SUMIFS(Running!$K:$K,Running!$B:$B,$A3,Running!$A:$A,"*",Running!$E:$E,"&lt;="&amp;TODAY()),60)+INT(SUMIFS(Running!$L:$L,Running!$B:$B,$A3,Running!$A:$A,"*",Running!$E:$E,"&lt;="&amp;TODAY())/60),60),MOD(SUMIFS(Running!$L:$L,Running!$B:$B,$A3,Running!$A:$A,"*",Running!$E:$E,"&lt;="&amp;TODAY()),60))+INT(INT((SUMIFS(Running!$K:$K,Running!$B:$B,$A3,Running!$A:$A,"*",Running!$E:$E,"&lt;="&amp;TODAY())*60+SUMIFS(Running!$L:$L,Running!$B:$B,$A3,Running!$A:$A,"*",Running!$E:$E,"&lt;="&amp;TODAY()))/(60*60))/24)</f>
        <v>0.68556712962962962</v>
      </c>
      <c r="H3" s="30">
        <f t="shared" ref="H3:H11" ca="1" si="0">IFERROR(TIME(,,ROUNDUP((INT($G3)*24*60*60+HOUR($G3)*60*60+MINUTE($G3)*60+SECOND($G3))/$F3,0)),0)</f>
        <v>5.7060185185185191E-3</v>
      </c>
      <c r="I3" s="46">
        <f t="shared" ref="I3:I4" ca="1" si="1">IFERROR(ROUNDDOWN($F3*60*60/(INT($G3)*24*60*60+HOUR($G3)*60*60+MINUTE($G3)*60+SECOND($G3)),3),0)</f>
        <v>7.3120000000000003</v>
      </c>
      <c r="J3" s="2">
        <f ca="1">SUMIFS(Running!$M:$M,Running!$B:$B,$A3,Running!$A:$A,"*",Running!$E:$E,"&lt;="&amp;TODAY())</f>
        <v>409</v>
      </c>
      <c r="K3" s="20">
        <f ca="1">SUMIFS(Running!$N:$N,Running!$B:$B,$A3,Running!$A:$A,"*",Running!$E:$E,"&lt;="&amp;TODAY())</f>
        <v>8.120000000000001</v>
      </c>
      <c r="L3" s="9">
        <f ca="1">TIME(INT((SUMIFS(Running!$R:$R,Running!$B:$B,$A3,Running!$A:$A,"*",Running!$E:$E,"&lt;="&amp;TODAY())*60+SUMIFS(Running!$S:$S,Running!$B:$B,$A3,Running!$A:$A,"*",Running!$E:$E,"&lt;="&amp;TODAY()))/(60*60)),MOD(MOD(SUMIFS(Running!$R:$R,Running!$B:$B,$A3,Running!$A:$A,"*",Running!$E:$E,"&lt;="&amp;TODAY()),60)+INT(SUMIFS(Running!$S:$S,Running!$B:$B,$A3,Running!$A:$A,"*",Running!$E:$E,"&lt;="&amp;TODAY())/60),60),MOD(SUMIFS(Running!$S:$S,Running!$B:$B,$A3,Running!$A:$A,"*",Running!$E:$E,"&lt;="&amp;TODAY()),60))+INT(INT((SUMIFS(Running!$R:$R,Running!$B:$B,$A3,Running!$A:$A,"*",Running!$E:$E,"&lt;="&amp;TODAY())*60+SUMIFS(Running!$S:$S,Running!$B:$B,$A3,Running!$A:$A,"*",Running!$E:$E,"&lt;="&amp;TODAY()))/(60*60))/24)</f>
        <v>8.969907407407407E-2</v>
      </c>
      <c r="M3" s="3">
        <f t="shared" ref="M3:M11" ca="1" si="2">IFERROR(TIME(,,ROUNDUP((INT($L3)*24*60*60+HOUR($L3)*60*60+MINUTE($L3)*60+SECOND($L3))/$K3,0)),0)</f>
        <v>1.105324074074074E-2</v>
      </c>
      <c r="N3" s="46">
        <f t="shared" ref="N3:N7" ca="1" si="3">IFERROR(ROUNDDOWN($K3*60*60/(INT($L3)*24*60*60+HOUR($L3)*60*60+MINUTE($L3)*60+SECOND($L3)),3),0)</f>
        <v>3.7709999999999999</v>
      </c>
      <c r="O3" s="2">
        <f ca="1">$E$3+$J$3</f>
        <v>13882</v>
      </c>
      <c r="P3" s="20">
        <f ca="1">$F$3+$K$3</f>
        <v>128.43</v>
      </c>
      <c r="Q3" s="23">
        <f t="shared" ref="Q3:Q8" ca="1" si="4">$G3+$L3</f>
        <v>0.77526620370370369</v>
      </c>
      <c r="R3" s="30">
        <f ca="1">IFERROR(TIME(,,ROUNDUP((INT($Q3)*24*60*60+HOUR($Q3)*60*60+MINUTE($Q3)*60+SECOND($Q3))/$P3,0)),0)</f>
        <v>6.0416666666666665E-3</v>
      </c>
      <c r="S3" s="46">
        <f ca="1">IFERROR(ROUNDDOWN($P3*60*60/(INT($Q3)*24*60*60+HOUR($Q3)*60*60+MINUTE($Q3)*60+SECOND($Q3)),3),0)</f>
        <v>6.9020000000000001</v>
      </c>
      <c r="T3" s="46">
        <f t="shared" ref="T3:T9" ca="1" si="5">IFERROR(ROUNDDOWN($F3/$B3,3),0)</f>
        <v>4.2960000000000003</v>
      </c>
      <c r="U3" s="30">
        <f t="shared" ref="U3:U9" ca="1" si="6">IFERROR(ROUNDDOWN($G3/$B3,6),0)</f>
        <v>2.4483999999999999E-2</v>
      </c>
      <c r="V3" s="66">
        <f ca="1">$F3/$F$11</f>
        <v>0.10325797758209315</v>
      </c>
      <c r="W3" s="66">
        <f ca="1">$B3/$B$11</f>
        <v>0.10408921933085502</v>
      </c>
    </row>
    <row r="4" spans="1:23">
      <c r="A4" s="1" t="s">
        <v>6</v>
      </c>
      <c r="B4" s="2">
        <f ca="1">COUNTIFS(Running!$B:$B,$A4,Running!$A:$A,"*",Running!$E:$E,"&lt;="&amp;TODAY())</f>
        <v>35</v>
      </c>
      <c r="C4" s="2">
        <f ca="1">COUNTIFS(Running!$B:$B,$A4,Running!$A:$A,"",Running!$G:$G,0,Running!$E:$E,"&lt;="&amp;TODAY())</f>
        <v>20</v>
      </c>
      <c r="D4" s="69">
        <f t="shared" ref="D4:D11" ca="1" si="7">IFERROR(ROUNDDOWN($B4/SUM($B4:$C4),3),0)</f>
        <v>0.63600000000000001</v>
      </c>
      <c r="E4" s="2">
        <f ca="1">SUMIFS(Running!$F:$F,Running!$B:$B,$A4,Running!$A:$A,"*",Running!$E:$E,"&lt;="&amp;TODAY())</f>
        <v>18447</v>
      </c>
      <c r="F4" s="20">
        <f ca="1">SUMIFS(Running!$G:$G,Running!$B:$B,$A4,Running!$A:$A,"*",Running!$E:$E,"&lt;="&amp;TODAY())</f>
        <v>159.30000000000004</v>
      </c>
      <c r="G4" s="35">
        <f ca="1">TIME(INT((SUMIFS(Running!$K:$K,Running!$B:$B,$A4,Running!$A:$A,"*",Running!$E:$E,"&lt;="&amp;TODAY())*60+SUMIFS(Running!$L:$L,Running!$B:$B,$A4,Running!$A:$A,"*",Running!$E:$E,"&lt;="&amp;TODAY()))/(60*60)),MOD(MOD(SUMIFS(Running!$K:$K,Running!$B:$B,$A4,Running!$A:$A,"*",Running!$E:$E,"&lt;="&amp;TODAY()),60)+INT(SUMIFS(Running!$L:$L,Running!$B:$B,$A4,Running!$A:$A,"*",Running!$E:$E,"&lt;="&amp;TODAY())/60),60),MOD(SUMIFS(Running!$L:$L,Running!$B:$B,$A4,Running!$A:$A,"*",Running!$E:$E,"&lt;="&amp;TODAY()),60))+INT(INT((SUMIFS(Running!$K:$K,Running!$B:$B,$A4,Running!$A:$A,"*",Running!$E:$E,"&lt;="&amp;TODAY())*60+SUMIFS(Running!$L:$L,Running!$B:$B,$A4,Running!$A:$A,"*",Running!$E:$E,"&lt;="&amp;TODAY()))/(60*60))/24)</f>
        <v>0.91939814814814813</v>
      </c>
      <c r="H4" s="30">
        <f t="shared" ca="1" si="0"/>
        <v>5.7754629629629623E-3</v>
      </c>
      <c r="I4" s="46">
        <f t="shared" ca="1" si="1"/>
        <v>7.2190000000000003</v>
      </c>
      <c r="J4" s="2">
        <f ca="1">SUMIFS(Running!$M:$M,Running!$B:$B,$A4,Running!$A:$A,"*",Running!$E:$E,"&lt;="&amp;TODAY())</f>
        <v>576</v>
      </c>
      <c r="K4" s="20">
        <f ca="1">SUMIFS(Running!$N:$N,Running!$B:$B,$A4,Running!$A:$A,"*",Running!$E:$E,"&lt;="&amp;TODAY())</f>
        <v>11.459999999999999</v>
      </c>
      <c r="L4" s="9">
        <f ca="1">TIME(INT((SUMIFS(Running!$R:$R,Running!$B:$B,$A4,Running!$A:$A,"*",Running!$E:$E,"&lt;="&amp;TODAY())*60+SUMIFS(Running!$S:$S,Running!$B:$B,$A4,Running!$A:$A,"*",Running!$E:$E,"&lt;="&amp;TODAY()))/(60*60)),MOD(MOD(SUMIFS(Running!$R:$R,Running!$B:$B,$A4,Running!$A:$A,"*",Running!$E:$E,"&lt;="&amp;TODAY()),60)+INT(SUMIFS(Running!$S:$S,Running!$B:$B,$A4,Running!$A:$A,"*",Running!$E:$E,"&lt;="&amp;TODAY())/60),60),MOD(SUMIFS(Running!$S:$S,Running!$B:$B,$A4,Running!$A:$A,"*",Running!$E:$E,"&lt;="&amp;TODAY()),60))+INT(INT((SUMIFS(Running!$R:$R,Running!$B:$B,$A4,Running!$A:$A,"*",Running!$E:$E,"&lt;="&amp;TODAY())*60+SUMIFS(Running!$S:$S,Running!$B:$B,$A4,Running!$A:$A,"*",Running!$E:$E,"&lt;="&amp;TODAY()))/(60*60))/24)</f>
        <v>0.12541666666666665</v>
      </c>
      <c r="M4" s="3">
        <f t="shared" ca="1" si="2"/>
        <v>1.0949074074074075E-2</v>
      </c>
      <c r="N4" s="46">
        <f t="shared" ca="1" si="3"/>
        <v>3.8069999999999999</v>
      </c>
      <c r="O4" s="2">
        <f ca="1">$E$4+$J$4</f>
        <v>19023</v>
      </c>
      <c r="P4" s="20">
        <f ca="1">$F$4+$K$4</f>
        <v>170.76000000000005</v>
      </c>
      <c r="Q4" s="23">
        <f t="shared" ca="1" si="4"/>
        <v>1.0448148148148149</v>
      </c>
      <c r="R4" s="30">
        <f t="shared" ref="R4:R11" ca="1" si="8">IFERROR(TIME(,,ROUNDUP((INT($Q4)*24*60*60+HOUR($Q4)*60*60+MINUTE($Q4)*60+SECOND($Q4))/$P4,0)),0)</f>
        <v>6.122685185185185E-3</v>
      </c>
      <c r="S4" s="46">
        <f t="shared" ref="S4:S11" ca="1" si="9">IFERROR(ROUNDDOWN($P4*60*60/(INT($Q4)*24*60*60+HOUR($Q4)*60*60+MINUTE($Q4)*60+SECOND($Q4)),3),0)</f>
        <v>6.8090000000000002</v>
      </c>
      <c r="T4" s="46">
        <f t="shared" ca="1" si="5"/>
        <v>4.5510000000000002</v>
      </c>
      <c r="U4" s="30">
        <f t="shared" ca="1" si="6"/>
        <v>2.6268E-2</v>
      </c>
      <c r="V4" s="66">
        <f t="shared" ref="V4:V11" ca="1" si="10">$F4/$F$11</f>
        <v>0.13672176734126376</v>
      </c>
      <c r="W4" s="66">
        <f t="shared" ref="W4:W11" ca="1" si="11">$B4/$B$11</f>
        <v>0.13011152416356878</v>
      </c>
    </row>
    <row r="5" spans="1:23">
      <c r="A5" s="1" t="s">
        <v>5</v>
      </c>
      <c r="B5" s="2">
        <f ca="1">COUNTIFS(Running!$B:$B,$A5,Running!$A:$A,"*",Running!$E:$E,"&lt;="&amp;TODAY())</f>
        <v>36</v>
      </c>
      <c r="C5" s="2">
        <f ca="1">COUNTIFS(Running!$B:$B,$A5,Running!$A:$A,"",Running!$G:$G,0,Running!$E:$E,"&lt;="&amp;TODAY())</f>
        <v>20</v>
      </c>
      <c r="D5" s="69">
        <f t="shared" ca="1" si="7"/>
        <v>0.64200000000000002</v>
      </c>
      <c r="E5" s="2">
        <f ca="1">SUMIFS(Running!$F:$F,Running!$B:$B,$A5,Running!$A:$A,"*",Running!$E:$E,"&lt;="&amp;TODAY())</f>
        <v>17442</v>
      </c>
      <c r="F5" s="20">
        <f ca="1">SUMIFS(Running!$G:$G,Running!$B:$B,$A5,Running!$A:$A,"*",Running!$E:$E,"&lt;="&amp;TODAY())</f>
        <v>148.13000000000008</v>
      </c>
      <c r="G5" s="35">
        <f ca="1">TIME(INT((SUMIFS(Running!$K:$K,Running!$B:$B,$A5,Running!$A:$A,"*",Running!$E:$E,"&lt;="&amp;TODAY())*60+SUMIFS(Running!$L:$L,Running!$B:$B,$A5,Running!$A:$A,"*",Running!$E:$E,"&lt;="&amp;TODAY()))/(60*60)),MOD(MOD(SUMIFS(Running!$K:$K,Running!$B:$B,$A5,Running!$A:$A,"*",Running!$E:$E,"&lt;="&amp;TODAY()),60)+INT(SUMIFS(Running!$L:$L,Running!$B:$B,$A5,Running!$A:$A,"*",Running!$E:$E,"&lt;="&amp;TODAY())/60),60),MOD(SUMIFS(Running!$L:$L,Running!$B:$B,$A5,Running!$A:$A,"*",Running!$E:$E,"&lt;="&amp;TODAY()),60))+INT(INT((SUMIFS(Running!$K:$K,Running!$B:$B,$A5,Running!$A:$A,"*",Running!$E:$E,"&lt;="&amp;TODAY())*60+SUMIFS(Running!$L:$L,Running!$B:$B,$A5,Running!$A:$A,"*",Running!$E:$E,"&lt;="&amp;TODAY()))/(60*60))/24)</f>
        <v>0.85652777777777767</v>
      </c>
      <c r="H5" s="30">
        <f t="shared" ca="1" si="0"/>
        <v>5.7870370370370376E-3</v>
      </c>
      <c r="I5" s="46">
        <f ca="1">IFERROR(ROUNDDOWN($F5*60*60/(INT($G5)*24*60*60+HOUR($G5)*60*60+MINUTE($G5)*60+SECOND($G5)),3),0)</f>
        <v>7.2050000000000001</v>
      </c>
      <c r="J5" s="2">
        <f ca="1">SUMIFS(Running!$M:$M,Running!$B:$B,$A5,Running!$A:$A,"*",Running!$E:$E,"&lt;="&amp;TODAY())</f>
        <v>489</v>
      </c>
      <c r="K5" s="20">
        <f ca="1">SUMIFS(Running!$N:$N,Running!$B:$B,$A5,Running!$A:$A,"*",Running!$E:$E,"&lt;="&amp;TODAY())</f>
        <v>9.9300000000000015</v>
      </c>
      <c r="L5" s="9">
        <f ca="1">TIME(INT((SUMIFS(Running!$R:$R,Running!$B:$B,$A5,Running!$A:$A,"*",Running!$E:$E,"&lt;="&amp;TODAY())*60+SUMIFS(Running!$S:$S,Running!$B:$B,$A5,Running!$A:$A,"*",Running!$E:$E,"&lt;="&amp;TODAY()))/(60*60)),MOD(MOD(SUMIFS(Running!$R:$R,Running!$B:$B,$A5,Running!$A:$A,"*",Running!$E:$E,"&lt;="&amp;TODAY()),60)+INT(SUMIFS(Running!$S:$S,Running!$B:$B,$A5,Running!$A:$A,"*",Running!$E:$E,"&lt;="&amp;TODAY())/60),60),MOD(SUMIFS(Running!$S:$S,Running!$B:$B,$A5,Running!$A:$A,"*",Running!$E:$E,"&lt;="&amp;TODAY()),60))+INT(INT((SUMIFS(Running!$R:$R,Running!$B:$B,$A5,Running!$A:$A,"*",Running!$E:$E,"&lt;="&amp;TODAY())*60+SUMIFS(Running!$S:$S,Running!$B:$B,$A5,Running!$A:$A,"*",Running!$E:$E,"&lt;="&amp;TODAY()))/(60*60))/24)</f>
        <v>0.11060185185185185</v>
      </c>
      <c r="M5" s="3">
        <f t="shared" ca="1" si="2"/>
        <v>1.1145833333333334E-2</v>
      </c>
      <c r="N5" s="46">
        <f t="shared" ca="1" si="3"/>
        <v>3.74</v>
      </c>
      <c r="O5" s="2">
        <f ca="1">$E$5+$J$5</f>
        <v>17931</v>
      </c>
      <c r="P5" s="20">
        <f ca="1">$F$5+$K$5</f>
        <v>158.06000000000009</v>
      </c>
      <c r="Q5" s="23">
        <f t="shared" ca="1" si="4"/>
        <v>0.96712962962962956</v>
      </c>
      <c r="R5" s="30">
        <f t="shared" ca="1" si="8"/>
        <v>6.122685185185185E-3</v>
      </c>
      <c r="S5" s="46">
        <f t="shared" ca="1" si="9"/>
        <v>6.8090000000000002</v>
      </c>
      <c r="T5" s="46">
        <f t="shared" ca="1" si="5"/>
        <v>4.1139999999999999</v>
      </c>
      <c r="U5" s="30">
        <f t="shared" ca="1" si="6"/>
        <v>2.3792000000000001E-2</v>
      </c>
      <c r="V5" s="66">
        <f t="shared" ca="1" si="10"/>
        <v>0.12713493657414568</v>
      </c>
      <c r="W5" s="66">
        <f t="shared" ca="1" si="11"/>
        <v>0.13382899628252787</v>
      </c>
    </row>
    <row r="6" spans="1:23">
      <c r="A6" s="1" t="s">
        <v>4</v>
      </c>
      <c r="B6" s="2">
        <f ca="1">COUNTIFS(Running!$B:$B,$A6,Running!$A:$A,"*",Running!$E:$E,"&lt;="&amp;TODAY())</f>
        <v>38</v>
      </c>
      <c r="C6" s="2">
        <f ca="1">COUNTIFS(Running!$B:$B,$A6,Running!$A:$A,"",Running!$G:$G,0,Running!$E:$E,"&lt;="&amp;TODAY())</f>
        <v>18</v>
      </c>
      <c r="D6" s="69">
        <f t="shared" ca="1" si="7"/>
        <v>0.67800000000000005</v>
      </c>
      <c r="E6" s="2">
        <f ca="1">SUMIFS(Running!$F:$F,Running!$B:$B,$A6,Running!$A:$A,"*",Running!$E:$E,"&lt;="&amp;TODAY())</f>
        <v>19911</v>
      </c>
      <c r="F6" s="20">
        <f ca="1">SUMIFS(Running!$G:$G,Running!$B:$B,$A6,Running!$A:$A,"*",Running!$E:$E,"&lt;="&amp;TODAY())</f>
        <v>170.43999999999997</v>
      </c>
      <c r="G6" s="35">
        <f ca="1">TIME(INT((SUMIFS(Running!$K:$K,Running!$B:$B,$A6,Running!$A:$A,"*",Running!$E:$E,"&lt;="&amp;TODAY())*60+SUMIFS(Running!$L:$L,Running!$B:$B,$A6,Running!$A:$A,"*",Running!$E:$E,"&lt;="&amp;TODAY()))/(60*60)),MOD(MOD(SUMIFS(Running!$K:$K,Running!$B:$B,$A6,Running!$A:$A,"*",Running!$E:$E,"&lt;="&amp;TODAY()),60)+INT(SUMIFS(Running!$L:$L,Running!$B:$B,$A6,Running!$A:$A,"*",Running!$E:$E,"&lt;="&amp;TODAY())/60),60),MOD(SUMIFS(Running!$L:$L,Running!$B:$B,$A6,Running!$A:$A,"*",Running!$E:$E,"&lt;="&amp;TODAY()),60))+INT(INT((SUMIFS(Running!$K:$K,Running!$B:$B,$A6,Running!$A:$A,"*",Running!$E:$E,"&lt;="&amp;TODAY())*60+SUMIFS(Running!$L:$L,Running!$B:$B,$A6,Running!$A:$A,"*",Running!$E:$E,"&lt;="&amp;TODAY()))/(60*60))/24)</f>
        <v>0.97717592592592595</v>
      </c>
      <c r="H6" s="30">
        <f t="shared" ca="1" si="0"/>
        <v>5.7407407407407416E-3</v>
      </c>
      <c r="I6" s="46">
        <f t="shared" ref="I6:I9" ca="1" si="12">IFERROR(ROUNDDOWN($F6*60*60/(INT($G6)*24*60*60+HOUR($G6)*60*60+MINUTE($G6)*60+SECOND($G6)),3),0)</f>
        <v>7.2670000000000003</v>
      </c>
      <c r="J6" s="2">
        <f ca="1">SUMIFS(Running!$M:$M,Running!$B:$B,$A6,Running!$A:$A,"*",Running!$E:$E,"&lt;="&amp;TODAY())</f>
        <v>570</v>
      </c>
      <c r="K6" s="20">
        <f ca="1">SUMIFS(Running!$N:$N,Running!$B:$B,$A6,Running!$A:$A,"*",Running!$E:$E,"&lt;="&amp;TODAY())</f>
        <v>12.219999999999999</v>
      </c>
      <c r="L6" s="9">
        <f ca="1">TIME(INT((SUMIFS(Running!$R:$R,Running!$B:$B,$A6,Running!$A:$A,"*",Running!$E:$E,"&lt;="&amp;TODAY())*60+SUMIFS(Running!$S:$S,Running!$B:$B,$A6,Running!$A:$A,"*",Running!$E:$E,"&lt;="&amp;TODAY()))/(60*60)),MOD(MOD(SUMIFS(Running!$R:$R,Running!$B:$B,$A6,Running!$A:$A,"*",Running!$E:$E,"&lt;="&amp;TODAY()),60)+INT(SUMIFS(Running!$S:$S,Running!$B:$B,$A6,Running!$A:$A,"*",Running!$E:$E,"&lt;="&amp;TODAY())/60),60),MOD(SUMIFS(Running!$S:$S,Running!$B:$B,$A6,Running!$A:$A,"*",Running!$E:$E,"&lt;="&amp;TODAY()),60))+INT(INT((SUMIFS(Running!$R:$R,Running!$B:$B,$A6,Running!$A:$A,"*",Running!$E:$E,"&lt;="&amp;TODAY())*60+SUMIFS(Running!$S:$S,Running!$B:$B,$A6,Running!$A:$A,"*",Running!$E:$E,"&lt;="&amp;TODAY()))/(60*60))/24)</f>
        <v>0.13655092592592591</v>
      </c>
      <c r="M6" s="3">
        <f t="shared" ca="1" si="2"/>
        <v>1.1180555555555556E-2</v>
      </c>
      <c r="N6" s="46">
        <f t="shared" ca="1" si="3"/>
        <v>3.7280000000000002</v>
      </c>
      <c r="O6" s="2">
        <f ca="1">$E$6+$J$6</f>
        <v>20481</v>
      </c>
      <c r="P6" s="20">
        <f ca="1">$F$6+$K$6</f>
        <v>182.65999999999997</v>
      </c>
      <c r="Q6" s="23">
        <f t="shared" ca="1" si="4"/>
        <v>1.1137268518518519</v>
      </c>
      <c r="R6" s="30">
        <f t="shared" ca="1" si="8"/>
        <v>6.0995370370370361E-3</v>
      </c>
      <c r="S6" s="46">
        <f t="shared" ca="1" si="9"/>
        <v>6.8330000000000002</v>
      </c>
      <c r="T6" s="46">
        <f t="shared" ca="1" si="5"/>
        <v>4.4850000000000003</v>
      </c>
      <c r="U6" s="30">
        <f t="shared" ca="1" si="6"/>
        <v>2.5714999999999998E-2</v>
      </c>
      <c r="V6" s="66">
        <f t="shared" ca="1" si="10"/>
        <v>0.14628285012959816</v>
      </c>
      <c r="W6" s="66">
        <f t="shared" ca="1" si="11"/>
        <v>0.14126394052044611</v>
      </c>
    </row>
    <row r="7" spans="1:23">
      <c r="A7" s="1" t="s">
        <v>3</v>
      </c>
      <c r="B7" s="2">
        <f ca="1">COUNTIFS(Running!$B:$B,$A7,Running!$A:$A,"*",Running!$E:$E,"&lt;="&amp;TODAY())</f>
        <v>48</v>
      </c>
      <c r="C7" s="2">
        <f ca="1">COUNTIFS(Running!$B:$B,$A7,Running!$A:$A,"",Running!$G:$G,0,Running!$E:$E,"&lt;="&amp;TODAY())</f>
        <v>8</v>
      </c>
      <c r="D7" s="69">
        <f t="shared" ca="1" si="7"/>
        <v>0.85699999999999998</v>
      </c>
      <c r="E7" s="2">
        <f ca="1">SUMIFS(Running!$F:$F,Running!$B:$B,$A7,Running!$A:$A,"*",Running!$E:$E,"&lt;="&amp;TODAY())</f>
        <v>21549</v>
      </c>
      <c r="F7" s="20">
        <f ca="1">SUMIFS(Running!$G:$G,Running!$B:$B,$A7,Running!$A:$A,"*",Running!$E:$E,"&lt;="&amp;TODAY())</f>
        <v>192.78000000000003</v>
      </c>
      <c r="G7" s="35">
        <f ca="1">TIME(INT((SUMIFS(Running!$K:$K,Running!$B:$B,$A7,Running!$A:$A,"*",Running!$E:$E,"&lt;="&amp;TODAY())*60+SUMIFS(Running!$L:$L,Running!$B:$B,$A7,Running!$A:$A,"*",Running!$E:$E,"&lt;="&amp;TODAY()))/(60*60)),MOD(MOD(SUMIFS(Running!$K:$K,Running!$B:$B,$A7,Running!$A:$A,"*",Running!$E:$E,"&lt;="&amp;TODAY()),60)+INT(SUMIFS(Running!$L:$L,Running!$B:$B,$A7,Running!$A:$A,"*",Running!$E:$E,"&lt;="&amp;TODAY())/60),60),MOD(SUMIFS(Running!$L:$L,Running!$B:$B,$A7,Running!$A:$A,"*",Running!$E:$E,"&lt;="&amp;TODAY()),60))+INT(INT((SUMIFS(Running!$K:$K,Running!$B:$B,$A7,Running!$A:$A,"*",Running!$E:$E,"&lt;="&amp;TODAY())*60+SUMIFS(Running!$L:$L,Running!$B:$B,$A7,Running!$A:$A,"*",Running!$E:$E,"&lt;="&amp;TODAY()))/(60*60))/24)</f>
        <v>1.1015856481481481</v>
      </c>
      <c r="H7" s="30">
        <f t="shared" ca="1" si="0"/>
        <v>5.7175925925925927E-3</v>
      </c>
      <c r="I7" s="46">
        <f t="shared" ca="1" si="12"/>
        <v>7.2910000000000004</v>
      </c>
      <c r="J7" s="2">
        <f ca="1">SUMIFS(Running!$M:$M,Running!$B:$B,$A7,Running!$A:$A,"*",Running!$E:$E,"&lt;="&amp;TODAY())</f>
        <v>730</v>
      </c>
      <c r="K7" s="20">
        <f ca="1">SUMIFS(Running!$N:$N,Running!$B:$B,$A7,Running!$A:$A,"*",Running!$E:$E,"&lt;="&amp;TODAY())</f>
        <v>13.110000000000001</v>
      </c>
      <c r="L7" s="9">
        <f ca="1">TIME(INT((SUMIFS(Running!$R:$R,Running!$B:$B,$A7,Running!$A:$A,"*",Running!$E:$E,"&lt;="&amp;TODAY())*60+SUMIFS(Running!$S:$S,Running!$B:$B,$A7,Running!$A:$A,"*",Running!$E:$E,"&lt;="&amp;TODAY()))/(60*60)),MOD(MOD(SUMIFS(Running!$R:$R,Running!$B:$B,$A7,Running!$A:$A,"*",Running!$E:$E,"&lt;="&amp;TODAY()),60)+INT(SUMIFS(Running!$S:$S,Running!$B:$B,$A7,Running!$A:$A,"*",Running!$E:$E,"&lt;="&amp;TODAY())/60),60),MOD(SUMIFS(Running!$S:$S,Running!$B:$B,$A7,Running!$A:$A,"*",Running!$E:$E,"&lt;="&amp;TODAY()),60))+INT(INT((SUMIFS(Running!$R:$R,Running!$B:$B,$A7,Running!$A:$A,"*",Running!$E:$E,"&lt;="&amp;TODAY())*60+SUMIFS(Running!$S:$S,Running!$B:$B,$A7,Running!$A:$A,"*",Running!$E:$E,"&lt;="&amp;TODAY()))/(60*60))/24)</f>
        <v>0.14295138888888889</v>
      </c>
      <c r="M7" s="3">
        <f t="shared" ca="1" si="2"/>
        <v>1.091435185185185E-2</v>
      </c>
      <c r="N7" s="46">
        <f t="shared" ca="1" si="3"/>
        <v>3.8210000000000002</v>
      </c>
      <c r="O7" s="2">
        <f ca="1">$E$7+$J$7</f>
        <v>22279</v>
      </c>
      <c r="P7" s="20">
        <f ca="1">$F$7+$K$7</f>
        <v>205.89000000000004</v>
      </c>
      <c r="Q7" s="23">
        <f t="shared" ca="1" si="4"/>
        <v>1.244537037037037</v>
      </c>
      <c r="R7" s="30">
        <f t="shared" ca="1" si="8"/>
        <v>6.053240740740741E-3</v>
      </c>
      <c r="S7" s="46">
        <f t="shared" ca="1" si="9"/>
        <v>6.8929999999999998</v>
      </c>
      <c r="T7" s="46">
        <f t="shared" ca="1" si="5"/>
        <v>4.016</v>
      </c>
      <c r="U7" s="30">
        <f t="shared" ca="1" si="6"/>
        <v>2.2949000000000001E-2</v>
      </c>
      <c r="V7" s="66">
        <f t="shared" ca="1" si="10"/>
        <v>0.16545651166383443</v>
      </c>
      <c r="W7" s="66">
        <f t="shared" ca="1" si="11"/>
        <v>0.17843866171003717</v>
      </c>
    </row>
    <row r="8" spans="1:23">
      <c r="A8" s="1" t="s">
        <v>2</v>
      </c>
      <c r="B8" s="2">
        <f ca="1">COUNTIFS(Running!$B:$B,$A8,Running!$A:$A,"*",Running!$E:$E,"&lt;="&amp;TODAY())</f>
        <v>40</v>
      </c>
      <c r="C8" s="2">
        <f ca="1">COUNTIFS(Running!$B:$B,$A8,Running!$A:$A,"",Running!$G:$G,0,Running!$E:$E,"&lt;="&amp;TODAY())</f>
        <v>17</v>
      </c>
      <c r="D8" s="69">
        <f t="shared" ca="1" si="7"/>
        <v>0.70099999999999996</v>
      </c>
      <c r="E8" s="2">
        <f ca="1">SUMIFS(Running!$F:$F,Running!$B:$B,$A8,Running!$A:$A,"*",Running!$E:$E,"&lt;="&amp;TODAY())</f>
        <v>17794</v>
      </c>
      <c r="F8" s="20">
        <f ca="1">SUMIFS(Running!$G:$G,Running!$B:$B,$A8,Running!$A:$A,"*",Running!$E:$E,"&lt;="&amp;TODAY())</f>
        <v>158.47000000000003</v>
      </c>
      <c r="G8" s="35">
        <f ca="1">TIME(INT((SUMIFS(Running!$K:$K,Running!$B:$B,$A8,Running!$A:$A,"*",Running!$E:$E,"&lt;="&amp;TODAY())*60+SUMIFS(Running!$L:$L,Running!$B:$B,$A8,Running!$A:$A,"*",Running!$E:$E,"&lt;="&amp;TODAY()))/(60*60)),MOD(MOD(SUMIFS(Running!$K:$K,Running!$B:$B,$A8,Running!$A:$A,"*",Running!$E:$E,"&lt;="&amp;TODAY()),60)+INT(SUMIFS(Running!$L:$L,Running!$B:$B,$A8,Running!$A:$A,"*",Running!$E:$E,"&lt;="&amp;TODAY())/60),60),MOD(SUMIFS(Running!$L:$L,Running!$B:$B,$A8,Running!$A:$A,"*",Running!$E:$E,"&lt;="&amp;TODAY()),60))+INT(INT((SUMIFS(Running!$K:$K,Running!$B:$B,$A8,Running!$A:$A,"*",Running!$E:$E,"&lt;="&amp;TODAY())*60+SUMIFS(Running!$L:$L,Running!$B:$B,$A8,Running!$A:$A,"*",Running!$E:$E,"&lt;="&amp;TODAY()))/(60*60))/24)</f>
        <v>0.92396990740740748</v>
      </c>
      <c r="H8" s="30">
        <f t="shared" ca="1" si="0"/>
        <v>5.8333333333333336E-3</v>
      </c>
      <c r="I8" s="46">
        <f t="shared" ca="1" si="12"/>
        <v>7.1459999999999999</v>
      </c>
      <c r="J8" s="2">
        <f ca="1">SUMIFS(Running!$M:$M,Running!$B:$B,$A8,Running!$A:$A,"*",Running!$E:$E,"&lt;="&amp;TODAY())</f>
        <v>636</v>
      </c>
      <c r="K8" s="20">
        <f ca="1">SUMIFS(Running!$N:$N,Running!$B:$B,$A8,Running!$A:$A,"*",Running!$E:$E,"&lt;="&amp;TODAY())</f>
        <v>11.25</v>
      </c>
      <c r="L8" s="9">
        <f ca="1">TIME(INT((SUMIFS(Running!$R:$R,Running!$B:$B,$A8,Running!$A:$A,"*",Running!$E:$E,"&lt;="&amp;TODAY())*60+SUMIFS(Running!$S:$S,Running!$B:$B,$A8,Running!$A:$A,"*",Running!$E:$E,"&lt;="&amp;TODAY()))/(60*60)),MOD(MOD(SUMIFS(Running!$R:$R,Running!$B:$B,$A8,Running!$A:$A,"*",Running!$E:$E,"&lt;="&amp;TODAY()),60)+INT(SUMIFS(Running!$S:$S,Running!$B:$B,$A8,Running!$A:$A,"*",Running!$E:$E,"&lt;="&amp;TODAY())/60),60),MOD(SUMIFS(Running!$S:$S,Running!$B:$B,$A8,Running!$A:$A,"*",Running!$E:$E,"&lt;="&amp;TODAY()),60))+INT(INT((SUMIFS(Running!$R:$R,Running!$B:$B,$A8,Running!$A:$A,"*",Running!$E:$E,"&lt;="&amp;TODAY())*60+SUMIFS(Running!$S:$S,Running!$B:$B,$A8,Running!$A:$A,"*",Running!$E:$E,"&lt;="&amp;TODAY()))/(60*60))/24)</f>
        <v>0.12111111111111111</v>
      </c>
      <c r="M8" s="3">
        <f t="shared" ca="1" si="2"/>
        <v>1.0775462962962964E-2</v>
      </c>
      <c r="N8" s="46">
        <f ca="1">IFERROR(ROUNDDOWN($K8*60*60/(INT($L8)*24*60*60+HOUR($L8)*60*60+MINUTE($L8)*60+SECOND($L8)),3),0)</f>
        <v>3.87</v>
      </c>
      <c r="O8" s="2">
        <f ca="1">$E$8+$J$8</f>
        <v>18430</v>
      </c>
      <c r="P8" s="20">
        <f ca="1">$F$8+$K$8</f>
        <v>169.72000000000003</v>
      </c>
      <c r="Q8" s="23">
        <f t="shared" ca="1" si="4"/>
        <v>1.0450810185185186</v>
      </c>
      <c r="R8" s="30">
        <f t="shared" ca="1" si="8"/>
        <v>6.168981481481481E-3</v>
      </c>
      <c r="S8" s="46">
        <f t="shared" ca="1" si="9"/>
        <v>6.766</v>
      </c>
      <c r="T8" s="46">
        <f t="shared" ca="1" si="5"/>
        <v>3.9609999999999999</v>
      </c>
      <c r="U8" s="30">
        <f t="shared" ca="1" si="6"/>
        <v>2.3099000000000001E-2</v>
      </c>
      <c r="V8" s="66">
        <f t="shared" ca="1" si="10"/>
        <v>0.13600940659491567</v>
      </c>
      <c r="W8" s="66">
        <f t="shared" ca="1" si="11"/>
        <v>0.14869888475836432</v>
      </c>
    </row>
    <row r="9" spans="1:23">
      <c r="A9" s="1" t="s">
        <v>1</v>
      </c>
      <c r="B9" s="2">
        <f ca="1">COUNTIFS(Running!$B:$B,$A9,Running!$A:$A,"*",Running!$E:$E,"&lt;="&amp;TODAY())</f>
        <v>44</v>
      </c>
      <c r="C9" s="2">
        <f ca="1">COUNTIFS(Running!$B:$B,$A9,Running!$A:$A,"",Running!$G:$G,0,Running!$E:$E,"&lt;="&amp;TODAY())</f>
        <v>12</v>
      </c>
      <c r="D9" s="69">
        <f t="shared" ca="1" si="7"/>
        <v>0.78500000000000003</v>
      </c>
      <c r="E9" s="2">
        <f ca="1">SUMIFS(Running!$F:$F,Running!$B:$B,$A9,Running!$A:$A,"*",Running!$E:$E,"&lt;="&amp;TODAY())</f>
        <v>24137</v>
      </c>
      <c r="F9" s="20">
        <f ca="1">SUMIFS(Running!$G:$G,Running!$B:$B,$A9,Running!$A:$A,"*",Running!$E:$E,"&lt;="&amp;TODAY())</f>
        <v>215.70999999999992</v>
      </c>
      <c r="G9" s="35">
        <f ca="1">TIME(INT((SUMIFS(Running!$K:$K,Running!$B:$B,$A9,Running!$A:$A,"*",Running!$E:$E,"&lt;="&amp;TODAY())*60+SUMIFS(Running!$L:$L,Running!$B:$B,$A9,Running!$A:$A,"*",Running!$E:$E,"&lt;="&amp;TODAY()))/(60*60)),MOD(MOD(SUMIFS(Running!$K:$K,Running!$B:$B,$A9,Running!$A:$A,"*",Running!$E:$E,"&lt;="&amp;TODAY()),60)+INT(SUMIFS(Running!$L:$L,Running!$B:$B,$A9,Running!$A:$A,"*",Running!$E:$E,"&lt;="&amp;TODAY())/60),60),MOD(SUMIFS(Running!$L:$L,Running!$B:$B,$A9,Running!$A:$A,"*",Running!$E:$E,"&lt;="&amp;TODAY()),60))+INT(INT((SUMIFS(Running!$K:$K,Running!$B:$B,$A9,Running!$A:$A,"*",Running!$E:$E,"&lt;="&amp;TODAY())*60+SUMIFS(Running!$L:$L,Running!$B:$B,$A9,Running!$A:$A,"*",Running!$E:$E,"&lt;="&amp;TODAY()))/(60*60))/24)</f>
        <v>1.2334606481481483</v>
      </c>
      <c r="H9" s="30">
        <f t="shared" ca="1" si="0"/>
        <v>5.7291666666666671E-3</v>
      </c>
      <c r="I9" s="46">
        <f t="shared" ca="1" si="12"/>
        <v>7.2859999999999996</v>
      </c>
      <c r="J9" s="2">
        <f ca="1">SUMIFS(Running!$M:$M,Running!$B:$B,$A9,Running!$A:$A,"*",Running!$E:$E,"&lt;="&amp;TODAY())</f>
        <v>673</v>
      </c>
      <c r="K9" s="20">
        <f ca="1">SUMIFS(Running!$N:$N,Running!$B:$B,$A9,Running!$A:$A,"*",Running!$E:$E,"&lt;="&amp;TODAY())</f>
        <v>13.98</v>
      </c>
      <c r="L9" s="9">
        <f ca="1">TIME(INT((SUMIFS(Running!$R:$R,Running!$B:$B,$A9,Running!$A:$A,"*",Running!$E:$E,"&lt;="&amp;TODAY())*60+SUMIFS(Running!$S:$S,Running!$B:$B,$A9,Running!$A:$A,"*",Running!$E:$E,"&lt;="&amp;TODAY()))/(60*60)),MOD(MOD(SUMIFS(Running!$R:$R,Running!$B:$B,$A9,Running!$A:$A,"*",Running!$E:$E,"&lt;="&amp;TODAY()),60)+INT(SUMIFS(Running!$S:$S,Running!$B:$B,$A9,Running!$A:$A,"*",Running!$E:$E,"&lt;="&amp;TODAY())/60),60),MOD(SUMIFS(Running!$S:$S,Running!$B:$B,$A9,Running!$A:$A,"*",Running!$E:$E,"&lt;="&amp;TODAY()),60))+INT(INT((SUMIFS(Running!$R:$R,Running!$B:$B,$A9,Running!$A:$A,"*",Running!$E:$E,"&lt;="&amp;TODAY())*60+SUMIFS(Running!$S:$S,Running!$B:$B,$A9,Running!$A:$A,"*",Running!$E:$E,"&lt;="&amp;TODAY()))/(60*60))/24)</f>
        <v>0.15425925925925926</v>
      </c>
      <c r="M9" s="3">
        <f t="shared" ca="1" si="2"/>
        <v>1.1041666666666667E-2</v>
      </c>
      <c r="N9" s="46">
        <f ca="1">IFERROR(ROUNDDOWN($K9*60*60/(INT($L9)*24*60*60+HOUR($L9)*60*60+MINUTE($L9)*60+SECOND($L9)),3),0)</f>
        <v>3.7759999999999998</v>
      </c>
      <c r="O9" s="2">
        <f ca="1">$E$9+$J$9</f>
        <v>24810</v>
      </c>
      <c r="P9" s="20">
        <f ca="1">$F$9+$K$9</f>
        <v>229.68999999999991</v>
      </c>
      <c r="Q9" s="23">
        <f ca="1">$G9+$L9</f>
        <v>1.3877199074074076</v>
      </c>
      <c r="R9" s="30">
        <f t="shared" ca="1" si="8"/>
        <v>6.053240740740741E-3</v>
      </c>
      <c r="S9" s="46">
        <f t="shared" ca="1" si="9"/>
        <v>6.8959999999999999</v>
      </c>
      <c r="T9" s="46">
        <f t="shared" ca="1" si="5"/>
        <v>4.9020000000000001</v>
      </c>
      <c r="U9" s="30">
        <f t="shared" ca="1" si="6"/>
        <v>2.8032999999999999E-2</v>
      </c>
      <c r="V9" s="66">
        <f t="shared" ca="1" si="10"/>
        <v>0.18513655011414934</v>
      </c>
      <c r="W9" s="66">
        <f t="shared" ca="1" si="11"/>
        <v>0.16356877323420074</v>
      </c>
    </row>
    <row r="10" spans="1:23">
      <c r="H10" s="31"/>
      <c r="I10" s="47"/>
      <c r="J10" s="1"/>
      <c r="K10" s="1"/>
      <c r="L10" s="22"/>
      <c r="M10" s="28"/>
      <c r="N10" s="47"/>
      <c r="O10" s="1"/>
      <c r="P10" s="1"/>
      <c r="Q10" s="22"/>
      <c r="R10" s="31"/>
      <c r="S10" s="47"/>
      <c r="T10" s="47"/>
    </row>
    <row r="11" spans="1:23">
      <c r="A11" s="24" t="s">
        <v>31</v>
      </c>
      <c r="B11" s="2">
        <f ca="1">SUM($B$3:$B$9)</f>
        <v>269</v>
      </c>
      <c r="C11" s="2">
        <f ca="1">SUM($C$3:$C$9)</f>
        <v>123</v>
      </c>
      <c r="D11" s="69">
        <f t="shared" ca="1" si="7"/>
        <v>0.68600000000000005</v>
      </c>
      <c r="E11" s="2">
        <f ca="1">SUM($E$3:$E$9)</f>
        <v>132753</v>
      </c>
      <c r="F11" s="20">
        <f ca="1">SUM($F$3:$F$9)</f>
        <v>1165.1399999999999</v>
      </c>
      <c r="G11" s="23">
        <f ca="1">SUM($G$3:$G$9)</f>
        <v>6.6976851851851853</v>
      </c>
      <c r="H11" s="30">
        <f t="shared" ca="1" si="0"/>
        <v>5.7523148148148143E-3</v>
      </c>
      <c r="I11" s="46">
        <f t="shared" ref="I11" ca="1" si="13">IFERROR(ROUNDDOWN($F11*60*60/(INT($G11)*24*60*60+HOUR($G11)*60*60+MINUTE($G11)*60+SECOND($G11)),3),0)</f>
        <v>7.2480000000000002</v>
      </c>
      <c r="J11" s="2">
        <f ca="1">SUM($J$3:$J$9)</f>
        <v>4083</v>
      </c>
      <c r="K11" s="20">
        <f ca="1">SUM($K$3:$K$9)</f>
        <v>80.070000000000007</v>
      </c>
      <c r="L11" s="23">
        <f ca="1">SUM($L$3:$L$9)</f>
        <v>0.88059027777777787</v>
      </c>
      <c r="M11" s="3">
        <f t="shared" ca="1" si="2"/>
        <v>1.1006944444444444E-2</v>
      </c>
      <c r="N11" s="46">
        <f t="shared" ref="N11" ca="1" si="14">IFERROR(ROUNDDOWN($K11*60*60/(INT($L11)*24*60*60+HOUR($L11)*60*60+MINUTE($L11)*60+SECOND($L11)),3),0)</f>
        <v>3.7879999999999998</v>
      </c>
      <c r="O11" s="2">
        <f ca="1">SUM($O$3:$O$9)</f>
        <v>136836</v>
      </c>
      <c r="P11" s="2">
        <f ca="1">SUM($P$3:$P$9)</f>
        <v>1245.21</v>
      </c>
      <c r="Q11" s="23">
        <f ca="1">SUM($Q$3:$Q$9)</f>
        <v>7.5782754629629636</v>
      </c>
      <c r="R11" s="30">
        <f t="shared" ca="1" si="8"/>
        <v>6.0879629629629643E-3</v>
      </c>
      <c r="S11" s="46">
        <f t="shared" ca="1" si="9"/>
        <v>6.8460000000000001</v>
      </c>
      <c r="T11" s="46">
        <f ca="1">IFERROR(ROUNDDOWN($F11/$B11,3),0)</f>
        <v>4.3310000000000004</v>
      </c>
      <c r="U11" s="30">
        <f ca="1">IFERROR(ROUNDDOWN($G11/$B11,6),0)</f>
        <v>2.4898E-2</v>
      </c>
      <c r="V11" s="66">
        <f t="shared" ca="1" si="10"/>
        <v>1</v>
      </c>
      <c r="W11" s="66">
        <f t="shared" ca="1" si="11"/>
        <v>1</v>
      </c>
    </row>
    <row r="12" spans="1:23">
      <c r="I12" s="47"/>
      <c r="L12"/>
    </row>
    <row r="13" spans="1:23">
      <c r="I13" s="47"/>
      <c r="L13"/>
    </row>
    <row r="14" spans="1:23">
      <c r="C14" s="26" t="s">
        <v>31</v>
      </c>
      <c r="F14" s="21"/>
      <c r="G14" s="21"/>
      <c r="L14"/>
      <c r="O14" s="39"/>
    </row>
    <row r="15" spans="1:23">
      <c r="B15" t="s">
        <v>53</v>
      </c>
      <c r="C15" s="25">
        <f ca="1">$B$11</f>
        <v>269</v>
      </c>
      <c r="F15" s="21"/>
      <c r="G15" s="21"/>
      <c r="L15"/>
    </row>
    <row r="16" spans="1:23">
      <c r="B16" t="s">
        <v>52</v>
      </c>
      <c r="C16" s="25">
        <f ca="1">$C$11</f>
        <v>123</v>
      </c>
      <c r="E16" t="s">
        <v>59</v>
      </c>
      <c r="F16" s="21"/>
      <c r="G16" s="21"/>
      <c r="L16"/>
    </row>
    <row r="17" spans="2:15">
      <c r="B17" t="s">
        <v>55</v>
      </c>
      <c r="C17" s="25">
        <f ca="1">$O$11</f>
        <v>136836</v>
      </c>
      <c r="F17" s="21"/>
      <c r="G17" s="21"/>
      <c r="O17" s="40"/>
    </row>
    <row r="18" spans="2:15">
      <c r="B18" t="s">
        <v>26</v>
      </c>
      <c r="C18" s="20">
        <f ca="1">$F$11</f>
        <v>1165.1399999999999</v>
      </c>
      <c r="F18" s="21"/>
      <c r="G18" s="21"/>
    </row>
    <row r="19" spans="2:15">
      <c r="B19" t="s">
        <v>22</v>
      </c>
      <c r="C19" s="20">
        <f ca="1">$K$11</f>
        <v>80.070000000000007</v>
      </c>
      <c r="F19" s="21"/>
      <c r="G19" s="21"/>
    </row>
    <row r="20" spans="2:15">
      <c r="B20" t="s">
        <v>54</v>
      </c>
      <c r="C20" s="25">
        <f ca="1">$P$11</f>
        <v>1245.21</v>
      </c>
      <c r="F20" s="21"/>
      <c r="G20" s="21"/>
    </row>
    <row r="21" spans="2:15">
      <c r="B21" t="s">
        <v>57</v>
      </c>
      <c r="C21" s="23">
        <f ca="1">$G$11</f>
        <v>6.6976851851851853</v>
      </c>
      <c r="F21" s="21"/>
      <c r="G21" s="21"/>
    </row>
    <row r="22" spans="2:15">
      <c r="B22" t="s">
        <v>56</v>
      </c>
      <c r="C22" s="23">
        <f ca="1">$H$11</f>
        <v>5.7523148148148143E-3</v>
      </c>
    </row>
  </sheetData>
  <sheetProtection algorithmName="SHA-512" hashValue="QYfimO6/GJcQXFEsA5hlkj/FWetddjdXT6jO4vG8OkqOpD9Fh+HYumFUe8rQD1AUKbIeZ+/RkCH4qIJjbGIsUg==" saltValue="/Lfbannatl/6SAWxUMDTSw==" spinCount="100000" sheet="1" objects="1" scenarios="1"/>
  <mergeCells count="3">
    <mergeCell ref="E1:I1"/>
    <mergeCell ref="J1:N1"/>
    <mergeCell ref="O1:S1"/>
  </mergeCells>
  <conditionalFormatting sqref="I2">
    <cfRule type="cellIs" dxfId="22" priority="6" operator="notEqual">
      <formula>0</formula>
    </cfRule>
  </conditionalFormatting>
  <conditionalFormatting sqref="N2">
    <cfRule type="cellIs" dxfId="21" priority="4" operator="notEqual">
      <formula>0</formula>
    </cfRule>
  </conditionalFormatting>
  <conditionalFormatting sqref="S2">
    <cfRule type="cellIs" dxfId="20" priority="2" operator="not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330E-B544-BA4F-8963-86B5D72FE3A6}">
  <sheetPr codeName="Sheet2"/>
  <dimension ref="A1:X106"/>
  <sheetViews>
    <sheetView zoomScaleNormal="100" workbookViewId="0">
      <pane xSplit="3" ySplit="2" topLeftCell="D35" activePane="bottomRight" state="frozen"/>
      <selection pane="topRight" activeCell="C1" sqref="C1"/>
      <selection pane="bottomLeft" activeCell="A3" sqref="A3"/>
      <selection pane="bottomRight" activeCell="K19" sqref="K19"/>
    </sheetView>
  </sheetViews>
  <sheetFormatPr baseColWidth="10" defaultRowHeight="16"/>
  <cols>
    <col min="3" max="3" width="10.83203125" style="43"/>
    <col min="6" max="6" width="10.83203125" customWidth="1"/>
    <col min="8" max="8" width="10.83203125" style="19" customWidth="1"/>
    <col min="9" max="9" width="10.83203125" style="10"/>
    <col min="10" max="10" width="10.83203125" style="29"/>
    <col min="11" max="11" width="10.83203125" style="15"/>
    <col min="13" max="13" width="10.83203125" style="19"/>
    <col min="14" max="14" width="10.83203125" style="10"/>
    <col min="15" max="15" width="10.83203125" style="27"/>
    <col min="16" max="16" width="10.83203125" style="15"/>
    <col min="18" max="18" width="10.83203125" style="19"/>
  </cols>
  <sheetData>
    <row r="1" spans="1:24">
      <c r="C1" s="11"/>
      <c r="E1" s="1"/>
      <c r="F1" s="1"/>
      <c r="G1" s="73" t="s">
        <v>33</v>
      </c>
      <c r="H1" s="73"/>
      <c r="I1" s="73"/>
      <c r="J1" s="73"/>
      <c r="K1" s="73"/>
      <c r="L1" s="72" t="s">
        <v>32</v>
      </c>
      <c r="M1" s="72"/>
      <c r="N1" s="72"/>
      <c r="O1" s="72"/>
      <c r="P1" s="72"/>
      <c r="Q1" s="73" t="s">
        <v>31</v>
      </c>
      <c r="R1" s="73"/>
      <c r="S1" s="73"/>
      <c r="T1" s="73"/>
      <c r="U1" s="73"/>
    </row>
    <row r="2" spans="1:24">
      <c r="A2" t="s">
        <v>71</v>
      </c>
      <c r="B2" t="s">
        <v>2</v>
      </c>
      <c r="C2" s="11" t="s">
        <v>1</v>
      </c>
      <c r="D2" t="s">
        <v>46</v>
      </c>
      <c r="E2" s="1" t="s">
        <v>52</v>
      </c>
      <c r="F2" s="1" t="s">
        <v>89</v>
      </c>
      <c r="G2" s="1" t="s">
        <v>16</v>
      </c>
      <c r="H2" s="34" t="s">
        <v>15</v>
      </c>
      <c r="I2" s="18" t="s">
        <v>34</v>
      </c>
      <c r="J2" s="29" t="s">
        <v>47</v>
      </c>
      <c r="K2" s="15" t="s">
        <v>48</v>
      </c>
      <c r="L2" s="1" t="s">
        <v>16</v>
      </c>
      <c r="M2" s="34" t="s">
        <v>15</v>
      </c>
      <c r="N2" s="18" t="s">
        <v>34</v>
      </c>
      <c r="O2" s="27" t="s">
        <v>47</v>
      </c>
      <c r="P2" s="15" t="s">
        <v>48</v>
      </c>
      <c r="Q2" s="1" t="s">
        <v>16</v>
      </c>
      <c r="R2" s="34" t="s">
        <v>15</v>
      </c>
      <c r="S2" s="11" t="s">
        <v>34</v>
      </c>
      <c r="T2" t="s">
        <v>47</v>
      </c>
      <c r="U2" s="7" t="s">
        <v>48</v>
      </c>
    </row>
    <row r="3" spans="1:24">
      <c r="A3">
        <v>2</v>
      </c>
      <c r="B3" s="43">
        <v>43101</v>
      </c>
      <c r="C3" s="43">
        <v>43107</v>
      </c>
      <c r="D3" s="2">
        <f ca="1">COUNTIFS(Running!$A:$A,"*",Running!$E:$E,"&lt;="&amp;TODAY(),Running!$E:$E,"&gt;="&amp;EDATE($B3,0),Running!$E:$E,"&lt;="&amp;EDATE($C3,0))</f>
        <v>0</v>
      </c>
      <c r="E3" s="2">
        <f ca="1">COUNTIFS(Running!$A:$A,"",Running!$G:$G,0,Running!$E:$E,"&lt;="&amp;TODAY(),Running!$E:$E,"&gt;="&amp;EDATE($B3,0),Running!$E:$E,"&lt;="&amp;EDATE($C3,0))</f>
        <v>0</v>
      </c>
      <c r="F3" s="69">
        <f ca="1">IFERROR(ROUNDDOWN($D3/SUM($D3:$E3),3),0)</f>
        <v>0</v>
      </c>
      <c r="G3" s="2">
        <f ca="1">SUMIFS(Running!$F:$F,Running!$A:$A,"*",Running!$E:$E,"&lt;="&amp;TODAY(),Running!$E:$E,"&gt;="&amp;EDATE($B3,0),Running!$E:$E,"&lt;="&amp;EDATE($C3,0))</f>
        <v>0</v>
      </c>
      <c r="H3" s="20">
        <f ca="1">SUMIFS(Running!$G:$G,Running!$A:$A,"*",Running!$E:$E,"&lt;="&amp;TODAY(),Running!$E:$E,"&gt;="&amp;EDATE($B3,0),Running!$E:$E,"&lt;="&amp;EDATE($C3,0))</f>
        <v>0</v>
      </c>
      <c r="I3" s="23">
        <f ca="1">TIME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,MOD(MOD(SUMIFS(Running!$K:$K,Running!$E:$E,"&gt;="&amp;EDATE($B3,0),Running!$E:$E,"&lt;="&amp;EDATE($C3,0),Running!$A:$A,"*",Running!$E:$E,"&lt;="&amp;TODAY()),60)+INT(SUMIFS(Running!$L:$L,Running!$E:$E,"&gt;="&amp;EDATE($B3,0),Running!$E:$E,"&lt;="&amp;EDATE($C3,0),Running!$A:$A,"*",Running!$E:$E,"&lt;="&amp;TODAY())/60),60),MOD(SUMIFS(Running!$L:$L,Running!$E:$E,"&gt;="&amp;EDATE($B3,0),Running!$E:$E,"&lt;="&amp;EDATE($C3,0),Running!$A:$A,"*",Running!$E:$E,"&lt;="&amp;TODAY()),60))+INT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/24)</f>
        <v>0</v>
      </c>
      <c r="J3" s="30">
        <f ca="1">IFERROR(TIME(,,ROUNDUP((INT($I3)*24*60*60+HOUR($I3)*60*60+MINUTE($I3)*60+SECOND($I3))/$H3,0)),0)</f>
        <v>0</v>
      </c>
      <c r="K3" s="14">
        <f ca="1">IFERROR(ROUNDDOWN($H3*60*60/(HOUR($I3)*60*60+MINUTE($I3)*60+SECOND($I3)),3),0)</f>
        <v>0</v>
      </c>
      <c r="L3" s="2">
        <f ca="1">SUMIFS(Running!$M:$M,Running!$A:$A,"*",Running!$E:$E,"&lt;="&amp;TODAY(),Running!$E:$E,"&gt;="&amp;EDATE($B3,0),Running!$E:$E,"&lt;="&amp;EDATE($C3,0))</f>
        <v>0</v>
      </c>
      <c r="M3" s="20">
        <f ca="1">SUMIFS(Running!$N:$N,Running!$A:$A,"*",Running!$E:$E,"&lt;="&amp;TODAY(),Running!$E:$E,"&gt;="&amp;EDATE($B3,0),Running!$E:$E,"&lt;="&amp;EDATE($C3,0))</f>
        <v>0</v>
      </c>
      <c r="N3" s="23">
        <f ca="1">TIME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,MOD(MOD(SUMIFS(Running!$R:$R,Running!$E:$E,"&gt;="&amp;EDATE($B3,0),Running!$E:$E,"&lt;="&amp;EDATE($C3,0),Running!$A:$A,"*",Running!$E:$E,"&lt;="&amp;TODAY()),60)+INT(SUMIFS(Running!$S:$S,Running!$E:$E,"&gt;="&amp;EDATE($B3,0),Running!$E:$E,"&lt;="&amp;EDATE($C3,0),Running!$A:$A,"*",Running!$E:$E,"&lt;="&amp;TODAY())/60),60),MOD(SUMIFS(Running!$S:$S,Running!$E:$E,"&gt;="&amp;EDATE($B3,0),Running!$E:$E,"&lt;="&amp;EDATE($C3,0),Running!$A:$A,"*",Running!$E:$E,"&lt;="&amp;TODAY()),60))+INT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/24)</f>
        <v>0</v>
      </c>
      <c r="O3" s="3">
        <f ca="1">IFERROR(TIME(,,ROUNDUP((INT($N3)*24*60*60+HOUR($N3)*60*60+MINUTE($N3)*60+SECOND($N3))/$M3,0)),0)</f>
        <v>0</v>
      </c>
      <c r="P3" s="14">
        <f ca="1">IFERROR(ROUNDDOWN($M3*60*60/(INT($N3)*24*60*60+HOUR($N3)*60*60+MINUTE($N3)*60+SECOND($N3)),3),0)</f>
        <v>0</v>
      </c>
      <c r="Q3" s="2">
        <f ca="1">$G3+$L3</f>
        <v>0</v>
      </c>
      <c r="R3" s="20">
        <f ca="1">$H3+$M3</f>
        <v>0</v>
      </c>
      <c r="S3" s="9">
        <f ca="1">$I3+$N3</f>
        <v>0</v>
      </c>
      <c r="T3" s="30">
        <f ca="1">IFERROR(TIME(,,ROUNDUP((INT($S3)*24*60*60+HOUR($S3)*60*60+MINUTE($S3)*60+SECOND($S3))/$R3,0)),0)</f>
        <v>0</v>
      </c>
      <c r="U3" s="46">
        <f ca="1">IFERROR(ROUNDDOWN($R3*60*60/(INT($S3)*24*60*60+HOUR($S3)*60*60+MINUTE($S3)*60+SECOND($S3)),3),0)</f>
        <v>0</v>
      </c>
      <c r="W3" t="s">
        <v>53</v>
      </c>
      <c r="X3" s="25">
        <f ca="1">SUM($D:$D)</f>
        <v>269</v>
      </c>
    </row>
    <row r="4" spans="1:24">
      <c r="A4">
        <v>3</v>
      </c>
      <c r="B4" s="43">
        <v>43108</v>
      </c>
      <c r="C4" s="43">
        <v>43114</v>
      </c>
      <c r="D4" s="2">
        <f ca="1">COUNTIFS(Running!$A:$A,"*",Running!$E:$E,"&lt;="&amp;TODAY(),Running!$E:$E,"&gt;="&amp;EDATE($B4,0),Running!$E:$E,"&lt;="&amp;EDATE($C4,0))</f>
        <v>0</v>
      </c>
      <c r="E4" s="2">
        <f ca="1">COUNTIFS(Running!$A:$A,"",Running!$G:$G,0,Running!$E:$E,"&lt;="&amp;TODAY(),Running!$E:$E,"&gt;="&amp;EDATE($B4,0),Running!$E:$E,"&lt;="&amp;EDATE($C4,0))</f>
        <v>0</v>
      </c>
      <c r="F4" s="69">
        <f t="shared" ref="F4:F67" ca="1" si="0">IFERROR(ROUNDDOWN($D4/SUM($D4:$E4),3),0)</f>
        <v>0</v>
      </c>
      <c r="G4" s="2">
        <f ca="1">SUMIFS(Running!$F:$F,Running!$A:$A,"*",Running!$E:$E,"&lt;="&amp;TODAY(),Running!$E:$E,"&gt;="&amp;EDATE($B4,0),Running!$E:$E,"&lt;="&amp;EDATE($C4,0))</f>
        <v>0</v>
      </c>
      <c r="H4" s="20">
        <f ca="1">SUMIFS(Running!$G:$G,Running!$A:$A,"*",Running!$E:$E,"&lt;="&amp;TODAY(),Running!$E:$E,"&gt;="&amp;EDATE($B4,0),Running!$E:$E,"&lt;="&amp;EDATE($C4,0))</f>
        <v>0</v>
      </c>
      <c r="I4" s="23">
        <f ca="1">TIME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,MOD(MOD(SUMIFS(Running!$K:$K,Running!$E:$E,"&gt;="&amp;EDATE($B4,0),Running!$E:$E,"&lt;="&amp;EDATE($C4,0),Running!$A:$A,"*",Running!$E:$E,"&lt;="&amp;TODAY()),60)+INT(SUMIFS(Running!$L:$L,Running!$E:$E,"&gt;="&amp;EDATE($B4,0),Running!$E:$E,"&lt;="&amp;EDATE($C4,0),Running!$A:$A,"*",Running!$E:$E,"&lt;="&amp;TODAY())/60),60),MOD(SUMIFS(Running!$L:$L,Running!$E:$E,"&gt;="&amp;EDATE($B4,0),Running!$E:$E,"&lt;="&amp;EDATE($C4,0),Running!$A:$A,"*",Running!$E:$E,"&lt;="&amp;TODAY()),60))+INT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/24)</f>
        <v>0</v>
      </c>
      <c r="J4" s="30">
        <f t="shared" ref="J4:J67" ca="1" si="1">IFERROR(TIME(,,ROUNDUP((INT($I4)*24*60*60+HOUR($I4)*60*60+MINUTE($I4)*60+SECOND($I4))/$H4,0)),0)</f>
        <v>0</v>
      </c>
      <c r="K4" s="14">
        <f t="shared" ref="K4:K67" ca="1" si="2">IFERROR(ROUNDDOWN($H4*60*60/(HOUR($I4)*60*60+MINUTE($I4)*60+SECOND($I4)),3),0)</f>
        <v>0</v>
      </c>
      <c r="L4" s="2">
        <f ca="1">SUMIFS(Running!$M:$M,Running!$A:$A,"*",Running!$E:$E,"&lt;="&amp;TODAY(),Running!$E:$E,"&gt;="&amp;EDATE($B4,0),Running!$E:$E,"&lt;="&amp;EDATE($C4,0))</f>
        <v>0</v>
      </c>
      <c r="M4" s="20">
        <f ca="1">SUMIFS(Running!$N:$N,Running!$A:$A,"*",Running!$E:$E,"&lt;="&amp;TODAY(),Running!$E:$E,"&gt;="&amp;EDATE($B4,0),Running!$E:$E,"&lt;="&amp;EDATE($C4,0))</f>
        <v>0</v>
      </c>
      <c r="N4" s="23">
        <f ca="1">TIME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,MOD(MOD(SUMIFS(Running!$R:$R,Running!$E:$E,"&gt;="&amp;EDATE($B4,0),Running!$E:$E,"&lt;="&amp;EDATE($C4,0),Running!$A:$A,"*",Running!$E:$E,"&lt;="&amp;TODAY()),60)+INT(SUMIFS(Running!$S:$S,Running!$E:$E,"&gt;="&amp;EDATE($B4,0),Running!$E:$E,"&lt;="&amp;EDATE($C4,0),Running!$A:$A,"*",Running!$E:$E,"&lt;="&amp;TODAY())/60),60),MOD(SUMIFS(Running!$S:$S,Running!$E:$E,"&gt;="&amp;EDATE($B4,0),Running!$E:$E,"&lt;="&amp;EDATE($C4,0),Running!$A:$A,"*",Running!$E:$E,"&lt;="&amp;TODAY()),60))+INT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/24)</f>
        <v>0</v>
      </c>
      <c r="O4" s="3">
        <f t="shared" ref="O4:O67" ca="1" si="3">IFERROR(TIME(,,ROUNDUP((INT($N4)*24*60*60+HOUR($N4)*60*60+MINUTE($N4)*60+SECOND($N4))/$M4,0)),0)</f>
        <v>0</v>
      </c>
      <c r="P4" s="14">
        <f t="shared" ref="P4:P67" ca="1" si="4">IFERROR(ROUNDDOWN($M4*60*60/(INT($N4)*24*60*60+HOUR($N4)*60*60+MINUTE($N4)*60+SECOND($N4)),3),0)</f>
        <v>0</v>
      </c>
      <c r="Q4" s="2">
        <f t="shared" ref="Q4:Q67" ca="1" si="5">$G4+$L4</f>
        <v>0</v>
      </c>
      <c r="R4" s="20">
        <f t="shared" ref="R4:R67" ca="1" si="6">$H4+$M4</f>
        <v>0</v>
      </c>
      <c r="S4" s="9">
        <f t="shared" ref="S4:S67" ca="1" si="7">$I4+$N4</f>
        <v>0</v>
      </c>
      <c r="T4" s="30">
        <f t="shared" ref="T4:T67" ca="1" si="8">IFERROR(TIME(,,ROUNDUP((INT($S4)*24*60*60+HOUR($S4)*60*60+MINUTE($S4)*60+SECOND($S4))/$R4,0)),0)</f>
        <v>0</v>
      </c>
      <c r="U4" s="46">
        <f t="shared" ref="U4:U67" ca="1" si="9">IFERROR(ROUNDDOWN($R4*60*60/(INT($S4)*24*60*60+HOUR($S4)*60*60+MINUTE($S4)*60+SECOND($S4)),3),0)</f>
        <v>0</v>
      </c>
      <c r="W4" t="s">
        <v>52</v>
      </c>
      <c r="X4" s="25">
        <f ca="1">SUM($F:$F)</f>
        <v>39.389999999999986</v>
      </c>
    </row>
    <row r="5" spans="1:24">
      <c r="A5">
        <v>4</v>
      </c>
      <c r="B5" s="43">
        <v>43115</v>
      </c>
      <c r="C5" s="43">
        <v>43121</v>
      </c>
      <c r="D5" s="2">
        <f ca="1">COUNTIFS(Running!$A:$A,"*",Running!$E:$E,"&lt;="&amp;TODAY(),Running!$E:$E,"&gt;="&amp;EDATE($B5,0),Running!$E:$E,"&lt;="&amp;EDATE($C5,0))</f>
        <v>0</v>
      </c>
      <c r="E5" s="2">
        <f ca="1">COUNTIFS(Running!$A:$A,"",Running!$G:$G,0,Running!$E:$E,"&lt;="&amp;TODAY(),Running!$E:$E,"&gt;="&amp;EDATE($B5,0),Running!$E:$E,"&lt;="&amp;EDATE($C5,0))</f>
        <v>0</v>
      </c>
      <c r="F5" s="69">
        <f t="shared" ca="1" si="0"/>
        <v>0</v>
      </c>
      <c r="G5" s="2">
        <f ca="1">SUMIFS(Running!$F:$F,Running!$A:$A,"*",Running!$E:$E,"&lt;="&amp;TODAY(),Running!$E:$E,"&gt;="&amp;EDATE($B5,0),Running!$E:$E,"&lt;="&amp;EDATE($C5,0))</f>
        <v>0</v>
      </c>
      <c r="H5" s="20">
        <f ca="1">SUMIFS(Running!$G:$G,Running!$A:$A,"*",Running!$E:$E,"&lt;="&amp;TODAY(),Running!$E:$E,"&gt;="&amp;EDATE($B5,0),Running!$E:$E,"&lt;="&amp;EDATE($C5,0))</f>
        <v>0</v>
      </c>
      <c r="I5" s="23">
        <f ca="1">TIME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,MOD(MOD(SUMIFS(Running!$K:$K,Running!$E:$E,"&gt;="&amp;EDATE($B5,0),Running!$E:$E,"&lt;="&amp;EDATE($C5,0),Running!$A:$A,"*",Running!$E:$E,"&lt;="&amp;TODAY()),60)+INT(SUMIFS(Running!$L:$L,Running!$E:$E,"&gt;="&amp;EDATE($B5,0),Running!$E:$E,"&lt;="&amp;EDATE($C5,0),Running!$A:$A,"*",Running!$E:$E,"&lt;="&amp;TODAY())/60),60),MOD(SUMIFS(Running!$L:$L,Running!$E:$E,"&gt;="&amp;EDATE($B5,0),Running!$E:$E,"&lt;="&amp;EDATE($C5,0),Running!$A:$A,"*",Running!$E:$E,"&lt;="&amp;TODAY()),60))+INT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/24)</f>
        <v>0</v>
      </c>
      <c r="J5" s="30">
        <f t="shared" ca="1" si="1"/>
        <v>0</v>
      </c>
      <c r="K5" s="14">
        <f t="shared" ca="1" si="2"/>
        <v>0</v>
      </c>
      <c r="L5" s="2">
        <f ca="1">SUMIFS(Running!$M:$M,Running!$A:$A,"*",Running!$E:$E,"&lt;="&amp;TODAY(),Running!$E:$E,"&gt;="&amp;EDATE($B5,0),Running!$E:$E,"&lt;="&amp;EDATE($C5,0))</f>
        <v>0</v>
      </c>
      <c r="M5" s="20">
        <f ca="1">SUMIFS(Running!$N:$N,Running!$A:$A,"*",Running!$E:$E,"&lt;="&amp;TODAY(),Running!$E:$E,"&gt;="&amp;EDATE($B5,0),Running!$E:$E,"&lt;="&amp;EDATE($C5,0))</f>
        <v>0</v>
      </c>
      <c r="N5" s="23">
        <f ca="1">TIME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,MOD(MOD(SUMIFS(Running!$R:$R,Running!$E:$E,"&gt;="&amp;EDATE($B5,0),Running!$E:$E,"&lt;="&amp;EDATE($C5,0),Running!$A:$A,"*",Running!$E:$E,"&lt;="&amp;TODAY()),60)+INT(SUMIFS(Running!$S:$S,Running!$E:$E,"&gt;="&amp;EDATE($B5,0),Running!$E:$E,"&lt;="&amp;EDATE($C5,0),Running!$A:$A,"*",Running!$E:$E,"&lt;="&amp;TODAY())/60),60),MOD(SUMIFS(Running!$S:$S,Running!$E:$E,"&gt;="&amp;EDATE($B5,0),Running!$E:$E,"&lt;="&amp;EDATE($C5,0),Running!$A:$A,"*",Running!$E:$E,"&lt;="&amp;TODAY()),60))+INT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/24)</f>
        <v>0</v>
      </c>
      <c r="O5" s="3">
        <f t="shared" ca="1" si="3"/>
        <v>0</v>
      </c>
      <c r="P5" s="14">
        <f t="shared" ca="1" si="4"/>
        <v>0</v>
      </c>
      <c r="Q5" s="2">
        <f t="shared" ca="1" si="5"/>
        <v>0</v>
      </c>
      <c r="R5" s="20">
        <f t="shared" ca="1" si="6"/>
        <v>0</v>
      </c>
      <c r="S5" s="9">
        <f t="shared" ca="1" si="7"/>
        <v>0</v>
      </c>
      <c r="T5" s="30">
        <f t="shared" ca="1" si="8"/>
        <v>0</v>
      </c>
      <c r="U5" s="46">
        <f t="shared" ca="1" si="9"/>
        <v>0</v>
      </c>
      <c r="W5" t="s">
        <v>55</v>
      </c>
      <c r="X5" s="25">
        <f ca="1">SUM($Q:$Q)</f>
        <v>136836</v>
      </c>
    </row>
    <row r="6" spans="1:24">
      <c r="A6">
        <v>5</v>
      </c>
      <c r="B6" s="43">
        <v>43122</v>
      </c>
      <c r="C6" s="43">
        <v>43128</v>
      </c>
      <c r="D6" s="2">
        <f ca="1">COUNTIFS(Running!$A:$A,"*",Running!$E:$E,"&lt;="&amp;TODAY(),Running!$E:$E,"&gt;="&amp;EDATE($B6,0),Running!$E:$E,"&lt;="&amp;EDATE($C6,0))</f>
        <v>0</v>
      </c>
      <c r="E6" s="2">
        <f ca="1">COUNTIFS(Running!$A:$A,"",Running!$G:$G,0,Running!$E:$E,"&lt;="&amp;TODAY(),Running!$E:$E,"&gt;="&amp;EDATE($B6,0),Running!$E:$E,"&lt;="&amp;EDATE($C6,0))</f>
        <v>0</v>
      </c>
      <c r="F6" s="69">
        <f t="shared" ca="1" si="0"/>
        <v>0</v>
      </c>
      <c r="G6" s="2">
        <f ca="1">SUMIFS(Running!$F:$F,Running!$A:$A,"*",Running!$E:$E,"&lt;="&amp;TODAY(),Running!$E:$E,"&gt;="&amp;EDATE($B6,0),Running!$E:$E,"&lt;="&amp;EDATE($C6,0))</f>
        <v>0</v>
      </c>
      <c r="H6" s="20">
        <f ca="1">SUMIFS(Running!$G:$G,Running!$A:$A,"*",Running!$E:$E,"&lt;="&amp;TODAY(),Running!$E:$E,"&gt;="&amp;EDATE($B6,0),Running!$E:$E,"&lt;="&amp;EDATE($C6,0))</f>
        <v>0</v>
      </c>
      <c r="I6" s="23">
        <f ca="1">TIME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,MOD(MOD(SUMIFS(Running!$K:$K,Running!$E:$E,"&gt;="&amp;EDATE($B6,0),Running!$E:$E,"&lt;="&amp;EDATE($C6,0),Running!$A:$A,"*",Running!$E:$E,"&lt;="&amp;TODAY()),60)+INT(SUMIFS(Running!$L:$L,Running!$E:$E,"&gt;="&amp;EDATE($B6,0),Running!$E:$E,"&lt;="&amp;EDATE($C6,0),Running!$A:$A,"*",Running!$E:$E,"&lt;="&amp;TODAY())/60),60),MOD(SUMIFS(Running!$L:$L,Running!$E:$E,"&gt;="&amp;EDATE($B6,0),Running!$E:$E,"&lt;="&amp;EDATE($C6,0),Running!$A:$A,"*",Running!$E:$E,"&lt;="&amp;TODAY()),60))+INT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/24)</f>
        <v>0</v>
      </c>
      <c r="J6" s="30">
        <f t="shared" ca="1" si="1"/>
        <v>0</v>
      </c>
      <c r="K6" s="14">
        <f t="shared" ca="1" si="2"/>
        <v>0</v>
      </c>
      <c r="L6" s="2">
        <f ca="1">SUMIFS(Running!$M:$M,Running!$A:$A,"*",Running!$E:$E,"&lt;="&amp;TODAY(),Running!$E:$E,"&gt;="&amp;EDATE($B6,0),Running!$E:$E,"&lt;="&amp;EDATE($C6,0))</f>
        <v>0</v>
      </c>
      <c r="M6" s="20">
        <f ca="1">SUMIFS(Running!$N:$N,Running!$A:$A,"*",Running!$E:$E,"&lt;="&amp;TODAY(),Running!$E:$E,"&gt;="&amp;EDATE($B6,0),Running!$E:$E,"&lt;="&amp;EDATE($C6,0))</f>
        <v>0</v>
      </c>
      <c r="N6" s="23">
        <f ca="1">TIME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,MOD(MOD(SUMIFS(Running!$R:$R,Running!$E:$E,"&gt;="&amp;EDATE($B6,0),Running!$E:$E,"&lt;="&amp;EDATE($C6,0),Running!$A:$A,"*",Running!$E:$E,"&lt;="&amp;TODAY()),60)+INT(SUMIFS(Running!$S:$S,Running!$E:$E,"&gt;="&amp;EDATE($B6,0),Running!$E:$E,"&lt;="&amp;EDATE($C6,0),Running!$A:$A,"*",Running!$E:$E,"&lt;="&amp;TODAY())/60),60),MOD(SUMIFS(Running!$S:$S,Running!$E:$E,"&gt;="&amp;EDATE($B6,0),Running!$E:$E,"&lt;="&amp;EDATE($C6,0),Running!$A:$A,"*",Running!$E:$E,"&lt;="&amp;TODAY()),60))+INT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/24)</f>
        <v>0</v>
      </c>
      <c r="O6" s="3">
        <f t="shared" ca="1" si="3"/>
        <v>0</v>
      </c>
      <c r="P6" s="14">
        <f t="shared" ca="1" si="4"/>
        <v>0</v>
      </c>
      <c r="Q6" s="2">
        <f t="shared" ca="1" si="5"/>
        <v>0</v>
      </c>
      <c r="R6" s="20">
        <f t="shared" ca="1" si="6"/>
        <v>0</v>
      </c>
      <c r="S6" s="9">
        <f t="shared" ca="1" si="7"/>
        <v>0</v>
      </c>
      <c r="T6" s="30">
        <f t="shared" ca="1" si="8"/>
        <v>0</v>
      </c>
      <c r="U6" s="46">
        <f t="shared" ca="1" si="9"/>
        <v>0</v>
      </c>
      <c r="W6" t="s">
        <v>26</v>
      </c>
      <c r="X6" s="25">
        <f ca="1">SUM($H:$H)</f>
        <v>1165.1400000000001</v>
      </c>
    </row>
    <row r="7" spans="1:24">
      <c r="A7">
        <v>6</v>
      </c>
      <c r="B7" s="43">
        <v>43129</v>
      </c>
      <c r="C7" s="43">
        <v>43135</v>
      </c>
      <c r="D7" s="2">
        <f ca="1">COUNTIFS(Running!$A:$A,"*",Running!$E:$E,"&lt;="&amp;TODAY(),Running!$E:$E,"&gt;="&amp;EDATE($B7,0),Running!$E:$E,"&lt;="&amp;EDATE($C7,0))</f>
        <v>4</v>
      </c>
      <c r="E7" s="2">
        <f ca="1">COUNTIFS(Running!$A:$A,"",Running!$G:$G,0,Running!$E:$E,"&lt;="&amp;TODAY(),Running!$E:$E,"&gt;="&amp;EDATE($B7,0),Running!$E:$E,"&lt;="&amp;EDATE($C7,0))</f>
        <v>1</v>
      </c>
      <c r="F7" s="69">
        <f t="shared" ca="1" si="0"/>
        <v>0.8</v>
      </c>
      <c r="G7" s="2">
        <f ca="1">SUMIFS(Running!$F:$F,Running!$A:$A,"*",Running!$E:$E,"&lt;="&amp;TODAY(),Running!$E:$E,"&gt;="&amp;EDATE($B7,0),Running!$E:$E,"&lt;="&amp;EDATE($C7,0))</f>
        <v>2320</v>
      </c>
      <c r="H7" s="20">
        <f ca="1">SUMIFS(Running!$G:$G,Running!$A:$A,"*",Running!$E:$E,"&lt;="&amp;TODAY(),Running!$E:$E,"&gt;="&amp;EDATE($B7,0),Running!$E:$E,"&lt;="&amp;EDATE($C7,0))</f>
        <v>18.39</v>
      </c>
      <c r="I7" s="23">
        <f ca="1">TIME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,MOD(MOD(SUMIFS(Running!$K:$K,Running!$E:$E,"&gt;="&amp;EDATE($B7,0),Running!$E:$E,"&lt;="&amp;EDATE($C7,0),Running!$A:$A,"*",Running!$E:$E,"&lt;="&amp;TODAY()),60)+INT(SUMIFS(Running!$L:$L,Running!$E:$E,"&gt;="&amp;EDATE($B7,0),Running!$E:$E,"&lt;="&amp;EDATE($C7,0),Running!$A:$A,"*",Running!$E:$E,"&lt;="&amp;TODAY())/60),60),MOD(SUMIFS(Running!$L:$L,Running!$E:$E,"&gt;="&amp;EDATE($B7,0),Running!$E:$E,"&lt;="&amp;EDATE($C7,0),Running!$A:$A,"*",Running!$E:$E,"&lt;="&amp;TODAY()),60))+INT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/24)</f>
        <v>0.11774305555555555</v>
      </c>
      <c r="J7" s="30">
        <f t="shared" ca="1" si="1"/>
        <v>6.4120370370370364E-3</v>
      </c>
      <c r="K7" s="14">
        <f t="shared" ca="1" si="2"/>
        <v>6.5069999999999997</v>
      </c>
      <c r="L7" s="2">
        <f ca="1">SUMIFS(Running!$M:$M,Running!$A:$A,"*",Running!$E:$E,"&lt;="&amp;TODAY(),Running!$E:$E,"&gt;="&amp;EDATE($B7,0),Running!$E:$E,"&lt;="&amp;EDATE($C7,0))</f>
        <v>66</v>
      </c>
      <c r="M7" s="20">
        <f ca="1">SUMIFS(Running!$N:$N,Running!$A:$A,"*",Running!$E:$E,"&lt;="&amp;TODAY(),Running!$E:$E,"&gt;="&amp;EDATE($B7,0),Running!$E:$E,"&lt;="&amp;EDATE($C7,0))</f>
        <v>0.67</v>
      </c>
      <c r="N7" s="23">
        <f ca="1">TIME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,MOD(MOD(SUMIFS(Running!$R:$R,Running!$E:$E,"&gt;="&amp;EDATE($B7,0),Running!$E:$E,"&lt;="&amp;EDATE($C7,0),Running!$A:$A,"*",Running!$E:$E,"&lt;="&amp;TODAY()),60)+INT(SUMIFS(Running!$S:$S,Running!$E:$E,"&gt;="&amp;EDATE($B7,0),Running!$E:$E,"&lt;="&amp;EDATE($C7,0),Running!$A:$A,"*",Running!$E:$E,"&lt;="&amp;TODAY())/60),60),MOD(SUMIFS(Running!$S:$S,Running!$E:$E,"&gt;="&amp;EDATE($B7,0),Running!$E:$E,"&lt;="&amp;EDATE($C7,0),Running!$A:$A,"*",Running!$E:$E,"&lt;="&amp;TODAY()),60))+INT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/24)</f>
        <v>6.9444444444444441E-3</v>
      </c>
      <c r="O7" s="3">
        <f t="shared" ca="1" si="3"/>
        <v>1.037037037037037E-2</v>
      </c>
      <c r="P7" s="14">
        <f t="shared" ca="1" si="4"/>
        <v>4.0199999999999996</v>
      </c>
      <c r="Q7" s="2">
        <f t="shared" ca="1" si="5"/>
        <v>2386</v>
      </c>
      <c r="R7" s="20">
        <f t="shared" ca="1" si="6"/>
        <v>19.060000000000002</v>
      </c>
      <c r="S7" s="9">
        <f t="shared" ca="1" si="7"/>
        <v>0.12468749999999999</v>
      </c>
      <c r="T7" s="30">
        <f t="shared" ca="1" si="8"/>
        <v>6.5509259259259262E-3</v>
      </c>
      <c r="U7" s="46">
        <f t="shared" ca="1" si="9"/>
        <v>6.3689999999999998</v>
      </c>
      <c r="W7" t="s">
        <v>22</v>
      </c>
      <c r="X7" s="25">
        <f ca="1">SUM($M:$M)</f>
        <v>80.070000000000007</v>
      </c>
    </row>
    <row r="8" spans="1:24">
      <c r="A8">
        <v>7</v>
      </c>
      <c r="B8" s="43">
        <v>43136</v>
      </c>
      <c r="C8" s="43">
        <v>43142</v>
      </c>
      <c r="D8" s="2">
        <f ca="1">COUNTIFS(Running!$A:$A,"*",Running!$E:$E,"&lt;="&amp;TODAY(),Running!$E:$E,"&gt;="&amp;EDATE($B8,0),Running!$E:$E,"&lt;="&amp;EDATE($C8,0))</f>
        <v>7</v>
      </c>
      <c r="E8" s="2">
        <f ca="1">COUNTIFS(Running!$A:$A,"",Running!$G:$G,0,Running!$E:$E,"&lt;="&amp;TODAY(),Running!$E:$E,"&gt;="&amp;EDATE($B8,0),Running!$E:$E,"&lt;="&amp;EDATE($C8,0))</f>
        <v>0</v>
      </c>
      <c r="F8" s="69">
        <f t="shared" ca="1" si="0"/>
        <v>1</v>
      </c>
      <c r="G8" s="2">
        <f ca="1">SUMIFS(Running!$F:$F,Running!$A:$A,"*",Running!$E:$E,"&lt;="&amp;TODAY(),Running!$E:$E,"&gt;="&amp;EDATE($B8,0),Running!$E:$E,"&lt;="&amp;EDATE($C8,0))</f>
        <v>2929</v>
      </c>
      <c r="H8" s="20">
        <f ca="1">SUMIFS(Running!$G:$G,Running!$A:$A,"*",Running!$E:$E,"&lt;="&amp;TODAY(),Running!$E:$E,"&gt;="&amp;EDATE($B8,0),Running!$E:$E,"&lt;="&amp;EDATE($C8,0))</f>
        <v>28.32</v>
      </c>
      <c r="I8" s="23">
        <f ca="1">TIME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,MOD(MOD(SUMIFS(Running!$K:$K,Running!$E:$E,"&gt;="&amp;EDATE($B8,0),Running!$E:$E,"&lt;="&amp;EDATE($C8,0),Running!$A:$A,"*",Running!$E:$E,"&lt;="&amp;TODAY()),60)+INT(SUMIFS(Running!$L:$L,Running!$E:$E,"&gt;="&amp;EDATE($B8,0),Running!$E:$E,"&lt;="&amp;EDATE($C8,0),Running!$A:$A,"*",Running!$E:$E,"&lt;="&amp;TODAY())/60),60),MOD(SUMIFS(Running!$L:$L,Running!$E:$E,"&gt;="&amp;EDATE($B8,0),Running!$E:$E,"&lt;="&amp;EDATE($C8,0),Running!$A:$A,"*",Running!$E:$E,"&lt;="&amp;TODAY()),60))+INT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/24)</f>
        <v>0.17008101851851853</v>
      </c>
      <c r="J8" s="30">
        <f t="shared" ca="1" si="1"/>
        <v>6.0069444444444441E-3</v>
      </c>
      <c r="K8" s="14">
        <f t="shared" ca="1" si="2"/>
        <v>6.9370000000000003</v>
      </c>
      <c r="L8" s="2">
        <f ca="1">SUMIFS(Running!$M:$M,Running!$A:$A,"*",Running!$E:$E,"&lt;="&amp;TODAY(),Running!$E:$E,"&gt;="&amp;EDATE($B8,0),Running!$E:$E,"&lt;="&amp;EDATE($C8,0))</f>
        <v>122</v>
      </c>
      <c r="M8" s="20">
        <f ca="1">SUMIFS(Running!$N:$N,Running!$A:$A,"*",Running!$E:$E,"&lt;="&amp;TODAY(),Running!$E:$E,"&gt;="&amp;EDATE($B8,0),Running!$E:$E,"&lt;="&amp;EDATE($C8,0))</f>
        <v>1.6700000000000002</v>
      </c>
      <c r="N8" s="23">
        <f ca="1">TIME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,MOD(MOD(SUMIFS(Running!$R:$R,Running!$E:$E,"&gt;="&amp;EDATE($B8,0),Running!$E:$E,"&lt;="&amp;EDATE($C8,0),Running!$A:$A,"*",Running!$E:$E,"&lt;="&amp;TODAY()),60)+INT(SUMIFS(Running!$S:$S,Running!$E:$E,"&gt;="&amp;EDATE($B8,0),Running!$E:$E,"&lt;="&amp;EDATE($C8,0),Running!$A:$A,"*",Running!$E:$E,"&lt;="&amp;TODAY())/60),60),MOD(SUMIFS(Running!$S:$S,Running!$E:$E,"&gt;="&amp;EDATE($B8,0),Running!$E:$E,"&lt;="&amp;EDATE($C8,0),Running!$A:$A,"*",Running!$E:$E,"&lt;="&amp;TODAY()),60))+INT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/24)</f>
        <v>1.7361111111111112E-2</v>
      </c>
      <c r="O8" s="3">
        <f t="shared" ca="1" si="3"/>
        <v>1.0405092592592593E-2</v>
      </c>
      <c r="P8" s="14">
        <f t="shared" ca="1" si="4"/>
        <v>4.008</v>
      </c>
      <c r="Q8" s="2">
        <f t="shared" ca="1" si="5"/>
        <v>3051</v>
      </c>
      <c r="R8" s="20">
        <f t="shared" ca="1" si="6"/>
        <v>29.990000000000002</v>
      </c>
      <c r="S8" s="9">
        <f t="shared" ca="1" si="7"/>
        <v>0.18744212962962964</v>
      </c>
      <c r="T8" s="30">
        <f t="shared" ca="1" si="8"/>
        <v>6.2615740740740748E-3</v>
      </c>
      <c r="U8" s="46">
        <f t="shared" ca="1" si="9"/>
        <v>6.6660000000000004</v>
      </c>
      <c r="W8" t="s">
        <v>54</v>
      </c>
      <c r="X8" s="25">
        <f ca="1">SUM($R:$R)</f>
        <v>1245.2100000000005</v>
      </c>
    </row>
    <row r="9" spans="1:24">
      <c r="A9">
        <v>8</v>
      </c>
      <c r="B9" s="43">
        <v>43143</v>
      </c>
      <c r="C9" s="43">
        <v>43149</v>
      </c>
      <c r="D9" s="2">
        <f ca="1">COUNTIFS(Running!$A:$A,"*",Running!$E:$E,"&lt;="&amp;TODAY(),Running!$E:$E,"&gt;="&amp;EDATE($B9,0),Running!$E:$E,"&lt;="&amp;EDATE($C9,0))</f>
        <v>6</v>
      </c>
      <c r="E9" s="2">
        <f ca="1">COUNTIFS(Running!$A:$A,"",Running!$G:$G,0,Running!$E:$E,"&lt;="&amp;TODAY(),Running!$E:$E,"&gt;="&amp;EDATE($B9,0),Running!$E:$E,"&lt;="&amp;EDATE($C9,0))</f>
        <v>2</v>
      </c>
      <c r="F9" s="69">
        <f t="shared" ca="1" si="0"/>
        <v>0.75</v>
      </c>
      <c r="G9" s="2">
        <f ca="1">SUMIFS(Running!$F:$F,Running!$A:$A,"*",Running!$E:$E,"&lt;="&amp;TODAY(),Running!$E:$E,"&gt;="&amp;EDATE($B9,0),Running!$E:$E,"&lt;="&amp;EDATE($C9,0))</f>
        <v>2717</v>
      </c>
      <c r="H9" s="20">
        <f ca="1">SUMIFS(Running!$G:$G,Running!$A:$A,"*",Running!$E:$E,"&lt;="&amp;TODAY(),Running!$E:$E,"&gt;="&amp;EDATE($B9,0),Running!$E:$E,"&lt;="&amp;EDATE($C9,0))</f>
        <v>22.75</v>
      </c>
      <c r="I9" s="23">
        <f ca="1">TIME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,MOD(MOD(SUMIFS(Running!$K:$K,Running!$E:$E,"&gt;="&amp;EDATE($B9,0),Running!$E:$E,"&lt;="&amp;EDATE($C9,0),Running!$A:$A,"*",Running!$E:$E,"&lt;="&amp;TODAY()),60)+INT(SUMIFS(Running!$L:$L,Running!$E:$E,"&gt;="&amp;EDATE($B9,0),Running!$E:$E,"&lt;="&amp;EDATE($C9,0),Running!$A:$A,"*",Running!$E:$E,"&lt;="&amp;TODAY())/60),60),MOD(SUMIFS(Running!$L:$L,Running!$E:$E,"&gt;="&amp;EDATE($B9,0),Running!$E:$E,"&lt;="&amp;EDATE($C9,0),Running!$A:$A,"*",Running!$E:$E,"&lt;="&amp;TODAY()),60))+INT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/24)</f>
        <v>0.12939814814814815</v>
      </c>
      <c r="J9" s="30">
        <f t="shared" ca="1" si="1"/>
        <v>5.6944444444444438E-3</v>
      </c>
      <c r="K9" s="14">
        <f t="shared" ca="1" si="2"/>
        <v>7.3250000000000002</v>
      </c>
      <c r="L9" s="2">
        <f ca="1">SUMIFS(Running!$M:$M,Running!$A:$A,"*",Running!$E:$E,"&lt;="&amp;TODAY(),Running!$E:$E,"&gt;="&amp;EDATE($B9,0),Running!$E:$E,"&lt;="&amp;EDATE($C9,0))</f>
        <v>131</v>
      </c>
      <c r="M9" s="20">
        <f ca="1">SUMIFS(Running!$N:$N,Running!$A:$A,"*",Running!$E:$E,"&lt;="&amp;TODAY(),Running!$E:$E,"&gt;="&amp;EDATE($B9,0),Running!$E:$E,"&lt;="&amp;EDATE($C9,0))</f>
        <v>1.8000000000000003</v>
      </c>
      <c r="N9" s="23">
        <f ca="1">TIME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,MOD(MOD(SUMIFS(Running!$R:$R,Running!$E:$E,"&gt;="&amp;EDATE($B9,0),Running!$E:$E,"&lt;="&amp;EDATE($C9,0),Running!$A:$A,"*",Running!$E:$E,"&lt;="&amp;TODAY()),60)+INT(SUMIFS(Running!$S:$S,Running!$E:$E,"&gt;="&amp;EDATE($B9,0),Running!$E:$E,"&lt;="&amp;EDATE($C9,0),Running!$A:$A,"*",Running!$E:$E,"&lt;="&amp;TODAY())/60),60),MOD(SUMIFS(Running!$S:$S,Running!$E:$E,"&gt;="&amp;EDATE($B9,0),Running!$E:$E,"&lt;="&amp;EDATE($C9,0),Running!$A:$A,"*",Running!$E:$E,"&lt;="&amp;TODAY()),60))+INT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/24)</f>
        <v>1.8749999999999999E-2</v>
      </c>
      <c r="O9" s="3">
        <f t="shared" ca="1" si="3"/>
        <v>1.0416666666666666E-2</v>
      </c>
      <c r="P9" s="14">
        <f t="shared" ca="1" si="4"/>
        <v>4</v>
      </c>
      <c r="Q9" s="2">
        <f t="shared" ca="1" si="5"/>
        <v>2848</v>
      </c>
      <c r="R9" s="20">
        <f t="shared" ca="1" si="6"/>
        <v>24.55</v>
      </c>
      <c r="S9" s="9">
        <f t="shared" ca="1" si="7"/>
        <v>0.14814814814814814</v>
      </c>
      <c r="T9" s="30">
        <f t="shared" ca="1" si="8"/>
        <v>6.0416666666666665E-3</v>
      </c>
      <c r="U9" s="46">
        <f t="shared" ca="1" si="9"/>
        <v>6.9039999999999999</v>
      </c>
      <c r="W9" t="s">
        <v>57</v>
      </c>
      <c r="X9" s="23">
        <f ca="1">SUM($I:$I)</f>
        <v>6.6976851851851853</v>
      </c>
    </row>
    <row r="10" spans="1:24">
      <c r="A10">
        <v>9</v>
      </c>
      <c r="B10" s="43">
        <v>43150</v>
      </c>
      <c r="C10" s="43">
        <v>43156</v>
      </c>
      <c r="D10" s="2">
        <f ca="1">COUNTIFS(Running!$A:$A,"*",Running!$E:$E,"&lt;="&amp;TODAY(),Running!$E:$E,"&gt;="&amp;EDATE($B10,0),Running!$E:$E,"&lt;="&amp;EDATE($C10,0))</f>
        <v>6</v>
      </c>
      <c r="E10" s="2">
        <f ca="1">COUNTIFS(Running!$A:$A,"",Running!$G:$G,0,Running!$E:$E,"&lt;="&amp;TODAY(),Running!$E:$E,"&gt;="&amp;EDATE($B10,0),Running!$E:$E,"&lt;="&amp;EDATE($C10,0))</f>
        <v>1</v>
      </c>
      <c r="F10" s="69">
        <f t="shared" ca="1" si="0"/>
        <v>0.85699999999999998</v>
      </c>
      <c r="G10" s="2">
        <f ca="1">SUMIFS(Running!$F:$F,Running!$A:$A,"*",Running!$E:$E,"&lt;="&amp;TODAY(),Running!$E:$E,"&gt;="&amp;EDATE($B10,0),Running!$E:$E,"&lt;="&amp;EDATE($C10,0))</f>
        <v>3159</v>
      </c>
      <c r="H10" s="20">
        <f ca="1">SUMIFS(Running!$G:$G,Running!$A:$A,"*",Running!$E:$E,"&lt;="&amp;TODAY(),Running!$E:$E,"&gt;="&amp;EDATE($B10,0),Running!$E:$E,"&lt;="&amp;EDATE($C10,0))</f>
        <v>26.430000000000003</v>
      </c>
      <c r="I10" s="23">
        <f ca="1">TIME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,MOD(MOD(SUMIFS(Running!$K:$K,Running!$E:$E,"&gt;="&amp;EDATE($B10,0),Running!$E:$E,"&lt;="&amp;EDATE($C10,0),Running!$A:$A,"*",Running!$E:$E,"&lt;="&amp;TODAY()),60)+INT(SUMIFS(Running!$L:$L,Running!$E:$E,"&gt;="&amp;EDATE($B10,0),Running!$E:$E,"&lt;="&amp;EDATE($C10,0),Running!$A:$A,"*",Running!$E:$E,"&lt;="&amp;TODAY())/60),60),MOD(SUMIFS(Running!$L:$L,Running!$E:$E,"&gt;="&amp;EDATE($B10,0),Running!$E:$E,"&lt;="&amp;EDATE($C10,0),Running!$A:$A,"*",Running!$E:$E,"&lt;="&amp;TODAY()),60))+INT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/24)</f>
        <v>0.15347222222222223</v>
      </c>
      <c r="J10" s="30">
        <f t="shared" ca="1" si="1"/>
        <v>5.8101851851851856E-3</v>
      </c>
      <c r="K10" s="14">
        <f t="shared" ca="1" si="2"/>
        <v>7.1749999999999998</v>
      </c>
      <c r="L10" s="2">
        <f ca="1">SUMIFS(Running!$M:$M,Running!$A:$A,"*",Running!$E:$E,"&lt;="&amp;TODAY(),Running!$E:$E,"&gt;="&amp;EDATE($B10,0),Running!$E:$E,"&lt;="&amp;EDATE($C10,0))</f>
        <v>145</v>
      </c>
      <c r="M10" s="20">
        <f ca="1">SUMIFS(Running!$N:$N,Running!$A:$A,"*",Running!$E:$E,"&lt;="&amp;TODAY(),Running!$E:$E,"&gt;="&amp;EDATE($B10,0),Running!$E:$E,"&lt;="&amp;EDATE($C10,0))</f>
        <v>1.9900000000000002</v>
      </c>
      <c r="N10" s="23">
        <f ca="1">TIME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,MOD(MOD(SUMIFS(Running!$R:$R,Running!$E:$E,"&gt;="&amp;EDATE($B10,0),Running!$E:$E,"&lt;="&amp;EDATE($C10,0),Running!$A:$A,"*",Running!$E:$E,"&lt;="&amp;TODAY()),60)+INT(SUMIFS(Running!$S:$S,Running!$E:$E,"&gt;="&amp;EDATE($B10,0),Running!$E:$E,"&lt;="&amp;EDATE($C10,0),Running!$A:$A,"*",Running!$E:$E,"&lt;="&amp;TODAY())/60),60),MOD(SUMIFS(Running!$S:$S,Running!$E:$E,"&gt;="&amp;EDATE($B10,0),Running!$E:$E,"&lt;="&amp;EDATE($C10,0),Running!$A:$A,"*",Running!$E:$E,"&lt;="&amp;TODAY()),60))+INT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/24)</f>
        <v>2.0833333333333332E-2</v>
      </c>
      <c r="O10" s="3">
        <f t="shared" ca="1" si="3"/>
        <v>1.0474537037037037E-2</v>
      </c>
      <c r="P10" s="14">
        <f t="shared" ca="1" si="4"/>
        <v>3.98</v>
      </c>
      <c r="Q10" s="2">
        <f t="shared" ca="1" si="5"/>
        <v>3304</v>
      </c>
      <c r="R10" s="20">
        <f t="shared" ca="1" si="6"/>
        <v>28.42</v>
      </c>
      <c r="S10" s="9">
        <f t="shared" ca="1" si="7"/>
        <v>0.17430555555555557</v>
      </c>
      <c r="T10" s="30">
        <f t="shared" ca="1" si="8"/>
        <v>6.1342592592592594E-3</v>
      </c>
      <c r="U10" s="46">
        <f t="shared" ca="1" si="9"/>
        <v>6.7930000000000001</v>
      </c>
      <c r="W10" t="s">
        <v>56</v>
      </c>
      <c r="X10" s="30">
        <f ca="1">TIME(,,ROUNDUP(((HOUR($X$9)+INT($X$9)*24)*60*60+MINUTE($X$9)*60+SECOND($X$9))/$X$6,0))</f>
        <v>5.7523148148148143E-3</v>
      </c>
    </row>
    <row r="11" spans="1:24">
      <c r="A11">
        <v>10</v>
      </c>
      <c r="B11" s="43">
        <v>43157</v>
      </c>
      <c r="C11" s="43">
        <v>43163</v>
      </c>
      <c r="D11" s="2">
        <f ca="1">COUNTIFS(Running!$A:$A,"*",Running!$E:$E,"&lt;="&amp;TODAY(),Running!$E:$E,"&gt;="&amp;EDATE($B11,0),Running!$E:$E,"&lt;="&amp;EDATE($C11,0))</f>
        <v>6</v>
      </c>
      <c r="E11" s="2">
        <f ca="1">COUNTIFS(Running!$A:$A,"",Running!$G:$G,0,Running!$E:$E,"&lt;="&amp;TODAY(),Running!$E:$E,"&gt;="&amp;EDATE($B11,0),Running!$E:$E,"&lt;="&amp;EDATE($C11,0))</f>
        <v>1</v>
      </c>
      <c r="F11" s="69">
        <f t="shared" ca="1" si="0"/>
        <v>0.85699999999999998</v>
      </c>
      <c r="G11" s="2">
        <f ca="1">SUMIFS(Running!$F:$F,Running!$A:$A,"*",Running!$E:$E,"&lt;="&amp;TODAY(),Running!$E:$E,"&gt;="&amp;EDATE($B11,0),Running!$E:$E,"&lt;="&amp;EDATE($C11,0))</f>
        <v>2513</v>
      </c>
      <c r="H11" s="20">
        <f ca="1">SUMIFS(Running!$G:$G,Running!$A:$A,"*",Running!$E:$E,"&lt;="&amp;TODAY(),Running!$E:$E,"&gt;="&amp;EDATE($B11,0),Running!$E:$E,"&lt;="&amp;EDATE($C11,0))</f>
        <v>21.07</v>
      </c>
      <c r="I11" s="23">
        <f ca="1">TIME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,MOD(MOD(SUMIFS(Running!$K:$K,Running!$E:$E,"&gt;="&amp;EDATE($B11,0),Running!$E:$E,"&lt;="&amp;EDATE($C11,0),Running!$A:$A,"*",Running!$E:$E,"&lt;="&amp;TODAY()),60)+INT(SUMIFS(Running!$L:$L,Running!$E:$E,"&gt;="&amp;EDATE($B11,0),Running!$E:$E,"&lt;="&amp;EDATE($C11,0),Running!$A:$A,"*",Running!$E:$E,"&lt;="&amp;TODAY())/60),60),MOD(SUMIFS(Running!$L:$L,Running!$E:$E,"&gt;="&amp;EDATE($B11,0),Running!$E:$E,"&lt;="&amp;EDATE($C11,0),Running!$A:$A,"*",Running!$E:$E,"&lt;="&amp;TODAY()),60))+INT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/24)</f>
        <v>0.11954861111111111</v>
      </c>
      <c r="J11" s="30">
        <f t="shared" ca="1" si="1"/>
        <v>5.6828703703703702E-3</v>
      </c>
      <c r="K11" s="14">
        <f t="shared" ca="1" si="2"/>
        <v>7.343</v>
      </c>
      <c r="L11" s="2">
        <f ca="1">SUMIFS(Running!$M:$M,Running!$A:$A,"*",Running!$E:$E,"&lt;="&amp;TODAY(),Running!$E:$E,"&gt;="&amp;EDATE($B11,0),Running!$E:$E,"&lt;="&amp;EDATE($C11,0))</f>
        <v>131</v>
      </c>
      <c r="M11" s="20">
        <f ca="1">SUMIFS(Running!$N:$N,Running!$A:$A,"*",Running!$E:$E,"&lt;="&amp;TODAY(),Running!$E:$E,"&gt;="&amp;EDATE($B11,0),Running!$E:$E,"&lt;="&amp;EDATE($C11,0))</f>
        <v>1.7800000000000002</v>
      </c>
      <c r="N11" s="23">
        <f ca="1">TIME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,MOD(MOD(SUMIFS(Running!$R:$R,Running!$E:$E,"&gt;="&amp;EDATE($B11,0),Running!$E:$E,"&lt;="&amp;EDATE($C11,0),Running!$A:$A,"*",Running!$E:$E,"&lt;="&amp;TODAY()),60)+INT(SUMIFS(Running!$S:$S,Running!$E:$E,"&gt;="&amp;EDATE($B11,0),Running!$E:$E,"&lt;="&amp;EDATE($C11,0),Running!$A:$A,"*",Running!$E:$E,"&lt;="&amp;TODAY())/60),60),MOD(SUMIFS(Running!$S:$S,Running!$E:$E,"&gt;="&amp;EDATE($B11,0),Running!$E:$E,"&lt;="&amp;EDATE($C11,0),Running!$A:$A,"*",Running!$E:$E,"&lt;="&amp;TODAY()),60))+INT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/24)</f>
        <v>1.8622685185185183E-2</v>
      </c>
      <c r="O11" s="3">
        <f t="shared" ca="1" si="3"/>
        <v>1.0462962962962964E-2</v>
      </c>
      <c r="P11" s="14">
        <f t="shared" ca="1" si="4"/>
        <v>3.9820000000000002</v>
      </c>
      <c r="Q11" s="2">
        <f t="shared" ca="1" si="5"/>
        <v>2644</v>
      </c>
      <c r="R11" s="20">
        <f t="shared" ca="1" si="6"/>
        <v>22.85</v>
      </c>
      <c r="S11" s="9">
        <f t="shared" ca="1" si="7"/>
        <v>0.13817129629629629</v>
      </c>
      <c r="T11" s="30">
        <f t="shared" ca="1" si="8"/>
        <v>6.053240740740741E-3</v>
      </c>
      <c r="U11" s="46">
        <f t="shared" ca="1" si="9"/>
        <v>6.89</v>
      </c>
    </row>
    <row r="12" spans="1:24">
      <c r="A12">
        <v>11</v>
      </c>
      <c r="B12" s="43">
        <v>43164</v>
      </c>
      <c r="C12" s="43">
        <v>43170</v>
      </c>
      <c r="D12" s="2">
        <f ca="1">COUNTIFS(Running!$A:$A,"*",Running!$E:$E,"&lt;="&amp;TODAY(),Running!$E:$E,"&gt;="&amp;EDATE($B12,0),Running!$E:$E,"&lt;="&amp;EDATE($C12,0))</f>
        <v>5</v>
      </c>
      <c r="E12" s="2">
        <f ca="1">COUNTIFS(Running!$A:$A,"",Running!$G:$G,0,Running!$E:$E,"&lt;="&amp;TODAY(),Running!$E:$E,"&gt;="&amp;EDATE($B12,0),Running!$E:$E,"&lt;="&amp;EDATE($C12,0))</f>
        <v>2</v>
      </c>
      <c r="F12" s="69">
        <f t="shared" ca="1" si="0"/>
        <v>0.71399999999999997</v>
      </c>
      <c r="G12" s="2">
        <f ca="1">SUMIFS(Running!$F:$F,Running!$A:$A,"*",Running!$E:$E,"&lt;="&amp;TODAY(),Running!$E:$E,"&gt;="&amp;EDATE($B12,0),Running!$E:$E,"&lt;="&amp;EDATE($C12,0))</f>
        <v>1917</v>
      </c>
      <c r="H12" s="20">
        <f ca="1">SUMIFS(Running!$G:$G,Running!$A:$A,"*",Running!$E:$E,"&lt;="&amp;TODAY(),Running!$E:$E,"&gt;="&amp;EDATE($B12,0),Running!$E:$E,"&lt;="&amp;EDATE($C12,0))</f>
        <v>21.82</v>
      </c>
      <c r="I12" s="23">
        <f ca="1">TIME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,MOD(MOD(SUMIFS(Running!$K:$K,Running!$E:$E,"&gt;="&amp;EDATE($B12,0),Running!$E:$E,"&lt;="&amp;EDATE($C12,0),Running!$A:$A,"*",Running!$E:$E,"&lt;="&amp;TODAY()),60)+INT(SUMIFS(Running!$L:$L,Running!$E:$E,"&gt;="&amp;EDATE($B12,0),Running!$E:$E,"&lt;="&amp;EDATE($C12,0),Running!$A:$A,"*",Running!$E:$E,"&lt;="&amp;TODAY())/60),60),MOD(SUMIFS(Running!$L:$L,Running!$E:$E,"&gt;="&amp;EDATE($B12,0),Running!$E:$E,"&lt;="&amp;EDATE($C12,0),Running!$A:$A,"*",Running!$E:$E,"&lt;="&amp;TODAY()),60))+INT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/24)</f>
        <v>0.12792824074074075</v>
      </c>
      <c r="J12" s="30">
        <f t="shared" ca="1" si="1"/>
        <v>5.8680555555555543E-3</v>
      </c>
      <c r="K12" s="14">
        <f t="shared" ca="1" si="2"/>
        <v>7.1059999999999999</v>
      </c>
      <c r="L12" s="2">
        <f ca="1">SUMIFS(Running!$M:$M,Running!$A:$A,"*",Running!$E:$E,"&lt;="&amp;TODAY(),Running!$E:$E,"&gt;="&amp;EDATE($B12,0),Running!$E:$E,"&lt;="&amp;EDATE($C12,0))</f>
        <v>53</v>
      </c>
      <c r="M12" s="20">
        <f ca="1">SUMIFS(Running!$N:$N,Running!$A:$A,"*",Running!$E:$E,"&lt;="&amp;TODAY(),Running!$E:$E,"&gt;="&amp;EDATE($B12,0),Running!$E:$E,"&lt;="&amp;EDATE($C12,0))</f>
        <v>0.73</v>
      </c>
      <c r="N12" s="23">
        <f ca="1">TIME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,MOD(MOD(SUMIFS(Running!$R:$R,Running!$E:$E,"&gt;="&amp;EDATE($B12,0),Running!$E:$E,"&lt;="&amp;EDATE($C12,0),Running!$A:$A,"*",Running!$E:$E,"&lt;="&amp;TODAY()),60)+INT(SUMIFS(Running!$S:$S,Running!$E:$E,"&gt;="&amp;EDATE($B12,0),Running!$E:$E,"&lt;="&amp;EDATE($C12,0),Running!$A:$A,"*",Running!$E:$E,"&lt;="&amp;TODAY())/60),60),MOD(SUMIFS(Running!$S:$S,Running!$E:$E,"&gt;="&amp;EDATE($B12,0),Running!$E:$E,"&lt;="&amp;EDATE($C12,0),Running!$A:$A,"*",Running!$E:$E,"&lt;="&amp;TODAY()),60))+INT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/24)</f>
        <v>7.6388888888888886E-3</v>
      </c>
      <c r="O12" s="3">
        <f t="shared" ca="1" si="3"/>
        <v>1.0474537037037037E-2</v>
      </c>
      <c r="P12" s="14">
        <f t="shared" ca="1" si="4"/>
        <v>3.9809999999999999</v>
      </c>
      <c r="Q12" s="2">
        <f t="shared" ca="1" si="5"/>
        <v>1970</v>
      </c>
      <c r="R12" s="20">
        <f t="shared" ca="1" si="6"/>
        <v>22.55</v>
      </c>
      <c r="S12" s="9">
        <f t="shared" ca="1" si="7"/>
        <v>0.13556712962962963</v>
      </c>
      <c r="T12" s="30">
        <f t="shared" ca="1" si="8"/>
        <v>6.0185185185185177E-3</v>
      </c>
      <c r="U12" s="46">
        <f t="shared" ca="1" si="9"/>
        <v>6.93</v>
      </c>
    </row>
    <row r="13" spans="1:24">
      <c r="A13">
        <v>12</v>
      </c>
      <c r="B13" s="43">
        <v>43171</v>
      </c>
      <c r="C13" s="43">
        <v>43177</v>
      </c>
      <c r="D13" s="2">
        <f ca="1">COUNTIFS(Running!$A:$A,"*",Running!$E:$E,"&lt;="&amp;TODAY(),Running!$E:$E,"&gt;="&amp;EDATE($B13,0),Running!$E:$E,"&lt;="&amp;EDATE($C13,0))</f>
        <v>5</v>
      </c>
      <c r="E13" s="2">
        <f ca="1">COUNTIFS(Running!$A:$A,"",Running!$G:$G,0,Running!$E:$E,"&lt;="&amp;TODAY(),Running!$E:$E,"&gt;="&amp;EDATE($B13,0),Running!$E:$E,"&lt;="&amp;EDATE($C13,0))</f>
        <v>2</v>
      </c>
      <c r="F13" s="69">
        <f t="shared" ca="1" si="0"/>
        <v>0.71399999999999997</v>
      </c>
      <c r="G13" s="2">
        <f ca="1">SUMIFS(Running!$F:$F,Running!$A:$A,"*",Running!$E:$E,"&lt;="&amp;TODAY(),Running!$E:$E,"&gt;="&amp;EDATE($B13,0),Running!$E:$E,"&lt;="&amp;EDATE($C13,0))</f>
        <v>2808</v>
      </c>
      <c r="H13" s="20">
        <f ca="1">SUMIFS(Running!$G:$G,Running!$A:$A,"*",Running!$E:$E,"&lt;="&amp;TODAY(),Running!$E:$E,"&gt;="&amp;EDATE($B13,0),Running!$E:$E,"&lt;="&amp;EDATE($C13,0))</f>
        <v>23.880000000000003</v>
      </c>
      <c r="I13" s="23">
        <f ca="1">TIME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,MOD(MOD(SUMIFS(Running!$K:$K,Running!$E:$E,"&gt;="&amp;EDATE($B13,0),Running!$E:$E,"&lt;="&amp;EDATE($C13,0),Running!$A:$A,"*",Running!$E:$E,"&lt;="&amp;TODAY()),60)+INT(SUMIFS(Running!$L:$L,Running!$E:$E,"&gt;="&amp;EDATE($B13,0),Running!$E:$E,"&lt;="&amp;EDATE($C13,0),Running!$A:$A,"*",Running!$E:$E,"&lt;="&amp;TODAY())/60),60),MOD(SUMIFS(Running!$L:$L,Running!$E:$E,"&gt;="&amp;EDATE($B13,0),Running!$E:$E,"&lt;="&amp;EDATE($C13,0),Running!$A:$A,"*",Running!$E:$E,"&lt;="&amp;TODAY()),60))+INT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/24)</f>
        <v>0.13472222222222222</v>
      </c>
      <c r="J13" s="30">
        <f t="shared" ca="1" si="1"/>
        <v>5.6481481481481478E-3</v>
      </c>
      <c r="K13" s="14">
        <f t="shared" ca="1" si="2"/>
        <v>7.3849999999999998</v>
      </c>
      <c r="L13" s="2">
        <f ca="1">SUMIFS(Running!$M:$M,Running!$A:$A,"*",Running!$E:$E,"&lt;="&amp;TODAY(),Running!$E:$E,"&gt;="&amp;EDATE($B13,0),Running!$E:$E,"&lt;="&amp;EDATE($C13,0))</f>
        <v>96</v>
      </c>
      <c r="M13" s="20">
        <f ca="1">SUMIFS(Running!$N:$N,Running!$A:$A,"*",Running!$E:$E,"&lt;="&amp;TODAY(),Running!$E:$E,"&gt;="&amp;EDATE($B13,0),Running!$E:$E,"&lt;="&amp;EDATE($C13,0))</f>
        <v>1.6800000000000002</v>
      </c>
      <c r="N13" s="23">
        <f ca="1">TIME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,MOD(MOD(SUMIFS(Running!$R:$R,Running!$E:$E,"&gt;="&amp;EDATE($B13,0),Running!$E:$E,"&lt;="&amp;EDATE($C13,0),Running!$A:$A,"*",Running!$E:$E,"&lt;="&amp;TODAY()),60)+INT(SUMIFS(Running!$S:$S,Running!$E:$E,"&gt;="&amp;EDATE($B13,0),Running!$E:$E,"&lt;="&amp;EDATE($C13,0),Running!$A:$A,"*",Running!$E:$E,"&lt;="&amp;TODAY())/60),60),MOD(SUMIFS(Running!$S:$S,Running!$E:$E,"&gt;="&amp;EDATE($B13,0),Running!$E:$E,"&lt;="&amp;EDATE($C13,0),Running!$A:$A,"*",Running!$E:$E,"&lt;="&amp;TODAY()),60))+INT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/24)</f>
        <v>1.7824074074074076E-2</v>
      </c>
      <c r="O13" s="3">
        <f t="shared" ca="1" si="3"/>
        <v>1.0613425925925927E-2</v>
      </c>
      <c r="P13" s="14">
        <f t="shared" ca="1" si="4"/>
        <v>3.927</v>
      </c>
      <c r="Q13" s="2">
        <f t="shared" ca="1" si="5"/>
        <v>2904</v>
      </c>
      <c r="R13" s="20">
        <f t="shared" ca="1" si="6"/>
        <v>25.560000000000002</v>
      </c>
      <c r="S13" s="9">
        <f t="shared" ca="1" si="7"/>
        <v>0.15254629629629629</v>
      </c>
      <c r="T13" s="30">
        <f t="shared" ca="1" si="8"/>
        <v>5.9722222222222225E-3</v>
      </c>
      <c r="U13" s="46">
        <f t="shared" ca="1" si="9"/>
        <v>6.9809999999999999</v>
      </c>
    </row>
    <row r="14" spans="1:24">
      <c r="A14">
        <v>13</v>
      </c>
      <c r="B14" s="43">
        <v>43178</v>
      </c>
      <c r="C14" s="43">
        <v>43184</v>
      </c>
      <c r="D14" s="2">
        <f ca="1">COUNTIFS(Running!$A:$A,"*",Running!$E:$E,"&lt;="&amp;TODAY(),Running!$E:$E,"&gt;="&amp;EDATE($B14,0),Running!$E:$E,"&lt;="&amp;EDATE($C14,0))</f>
        <v>4</v>
      </c>
      <c r="E14" s="2">
        <f ca="1">COUNTIFS(Running!$A:$A,"",Running!$G:$G,0,Running!$E:$E,"&lt;="&amp;TODAY(),Running!$E:$E,"&gt;="&amp;EDATE($B14,0),Running!$E:$E,"&lt;="&amp;EDATE($C14,0))</f>
        <v>3</v>
      </c>
      <c r="F14" s="69">
        <f t="shared" ca="1" si="0"/>
        <v>0.57099999999999995</v>
      </c>
      <c r="G14" s="2">
        <f ca="1">SUMIFS(Running!$F:$F,Running!$A:$A,"*",Running!$E:$E,"&lt;="&amp;TODAY(),Running!$E:$E,"&gt;="&amp;EDATE($B14,0),Running!$E:$E,"&lt;="&amp;EDATE($C14,0))</f>
        <v>1869</v>
      </c>
      <c r="H14" s="20">
        <f ca="1">SUMIFS(Running!$G:$G,Running!$A:$A,"*",Running!$E:$E,"&lt;="&amp;TODAY(),Running!$E:$E,"&gt;="&amp;EDATE($B14,0),Running!$E:$E,"&lt;="&amp;EDATE($C14,0))</f>
        <v>16.96</v>
      </c>
      <c r="I14" s="23">
        <f ca="1">TIME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,MOD(MOD(SUMIFS(Running!$K:$K,Running!$E:$E,"&gt;="&amp;EDATE($B14,0),Running!$E:$E,"&lt;="&amp;EDATE($C14,0),Running!$A:$A,"*",Running!$E:$E,"&lt;="&amp;TODAY()),60)+INT(SUMIFS(Running!$L:$L,Running!$E:$E,"&gt;="&amp;EDATE($B14,0),Running!$E:$E,"&lt;="&amp;EDATE($C14,0),Running!$A:$A,"*",Running!$E:$E,"&lt;="&amp;TODAY())/60),60),MOD(SUMIFS(Running!$L:$L,Running!$E:$E,"&gt;="&amp;EDATE($B14,0),Running!$E:$E,"&lt;="&amp;EDATE($C14,0),Running!$A:$A,"*",Running!$E:$E,"&lt;="&amp;TODAY()),60))+INT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/24)</f>
        <v>9.5833333333333326E-2</v>
      </c>
      <c r="J14" s="30">
        <f t="shared" ca="1" si="1"/>
        <v>5.6597222222222222E-3</v>
      </c>
      <c r="K14" s="14">
        <f t="shared" ca="1" si="2"/>
        <v>7.3730000000000002</v>
      </c>
      <c r="L14" s="2">
        <f ca="1">SUMIFS(Running!$M:$M,Running!$A:$A,"*",Running!$E:$E,"&lt;="&amp;TODAY(),Running!$E:$E,"&gt;="&amp;EDATE($B14,0),Running!$E:$E,"&lt;="&amp;EDATE($C14,0))</f>
        <v>24</v>
      </c>
      <c r="M14" s="20">
        <f ca="1">SUMIFS(Running!$N:$N,Running!$A:$A,"*",Running!$E:$E,"&lt;="&amp;TODAY(),Running!$E:$E,"&gt;="&amp;EDATE($B14,0),Running!$E:$E,"&lt;="&amp;EDATE($C14,0))</f>
        <v>1.27</v>
      </c>
      <c r="N14" s="23">
        <f ca="1">TIME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,MOD(MOD(SUMIFS(Running!$R:$R,Running!$E:$E,"&gt;="&amp;EDATE($B14,0),Running!$E:$E,"&lt;="&amp;EDATE($C14,0),Running!$A:$A,"*",Running!$E:$E,"&lt;="&amp;TODAY()),60)+INT(SUMIFS(Running!$S:$S,Running!$E:$E,"&gt;="&amp;EDATE($B14,0),Running!$E:$E,"&lt;="&amp;EDATE($C14,0),Running!$A:$A,"*",Running!$E:$E,"&lt;="&amp;TODAY())/60),60),MOD(SUMIFS(Running!$S:$S,Running!$E:$E,"&gt;="&amp;EDATE($B14,0),Running!$E:$E,"&lt;="&amp;EDATE($C14,0),Running!$A:$A,"*",Running!$E:$E,"&lt;="&amp;TODAY()),60))+INT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/24)</f>
        <v>1.4583333333333332E-2</v>
      </c>
      <c r="O14" s="3">
        <f t="shared" ca="1" si="3"/>
        <v>1.1493055555555555E-2</v>
      </c>
      <c r="P14" s="14">
        <f t="shared" ca="1" si="4"/>
        <v>3.6280000000000001</v>
      </c>
      <c r="Q14" s="2">
        <f t="shared" ca="1" si="5"/>
        <v>1893</v>
      </c>
      <c r="R14" s="20">
        <f t="shared" ca="1" si="6"/>
        <v>18.23</v>
      </c>
      <c r="S14" s="9">
        <f t="shared" ca="1" si="7"/>
        <v>0.11041666666666666</v>
      </c>
      <c r="T14" s="30">
        <f t="shared" ca="1" si="8"/>
        <v>6.0648148148148145E-3</v>
      </c>
      <c r="U14" s="46">
        <f t="shared" ca="1" si="9"/>
        <v>6.8789999999999996</v>
      </c>
    </row>
    <row r="15" spans="1:24">
      <c r="A15">
        <v>14</v>
      </c>
      <c r="B15" s="43">
        <v>43185</v>
      </c>
      <c r="C15" s="43">
        <v>43191</v>
      </c>
      <c r="D15" s="2">
        <f ca="1">COUNTIFS(Running!$A:$A,"*",Running!$E:$E,"&lt;="&amp;TODAY(),Running!$E:$E,"&gt;="&amp;EDATE($B15,0),Running!$E:$E,"&lt;="&amp;EDATE($C15,0))</f>
        <v>6</v>
      </c>
      <c r="E15" s="2">
        <f ca="1">COUNTIFS(Running!$A:$A,"",Running!$G:$G,0,Running!$E:$E,"&lt;="&amp;TODAY(),Running!$E:$E,"&gt;="&amp;EDATE($B15,0),Running!$E:$E,"&lt;="&amp;EDATE($C15,0))</f>
        <v>1</v>
      </c>
      <c r="F15" s="69">
        <f t="shared" ca="1" si="0"/>
        <v>0.85699999999999998</v>
      </c>
      <c r="G15" s="2">
        <f ca="1">SUMIFS(Running!$F:$F,Running!$A:$A,"*",Running!$E:$E,"&lt;="&amp;TODAY(),Running!$E:$E,"&gt;="&amp;EDATE($B15,0),Running!$E:$E,"&lt;="&amp;EDATE($C15,0))</f>
        <v>3245</v>
      </c>
      <c r="H15" s="20">
        <f ca="1">SUMIFS(Running!$G:$G,Running!$A:$A,"*",Running!$E:$E,"&lt;="&amp;TODAY(),Running!$E:$E,"&gt;="&amp;EDATE($B15,0),Running!$E:$E,"&lt;="&amp;EDATE($C15,0))</f>
        <v>27.19</v>
      </c>
      <c r="I15" s="23">
        <f ca="1">TIME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,MOD(MOD(SUMIFS(Running!$K:$K,Running!$E:$E,"&gt;="&amp;EDATE($B15,0),Running!$E:$E,"&lt;="&amp;EDATE($C15,0),Running!$A:$A,"*",Running!$E:$E,"&lt;="&amp;TODAY()),60)+INT(SUMIFS(Running!$L:$L,Running!$E:$E,"&gt;="&amp;EDATE($B15,0),Running!$E:$E,"&lt;="&amp;EDATE($C15,0),Running!$A:$A,"*",Running!$E:$E,"&lt;="&amp;TODAY())/60),60),MOD(SUMIFS(Running!$L:$L,Running!$E:$E,"&gt;="&amp;EDATE($B15,0),Running!$E:$E,"&lt;="&amp;EDATE($C15,0),Running!$A:$A,"*",Running!$E:$E,"&lt;="&amp;TODAY()),60))+INT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/24)</f>
        <v>0.15555555555555556</v>
      </c>
      <c r="J15" s="30">
        <f t="shared" ca="1" si="1"/>
        <v>5.7291666666666671E-3</v>
      </c>
      <c r="K15" s="14">
        <f t="shared" ca="1" si="2"/>
        <v>7.2830000000000004</v>
      </c>
      <c r="L15" s="2">
        <f ca="1">SUMIFS(Running!$M:$M,Running!$A:$A,"*",Running!$E:$E,"&lt;="&amp;TODAY(),Running!$E:$E,"&gt;="&amp;EDATE($B15,0),Running!$E:$E,"&lt;="&amp;EDATE($C15,0))</f>
        <v>133</v>
      </c>
      <c r="M15" s="20">
        <f ca="1">SUMIFS(Running!$N:$N,Running!$A:$A,"*",Running!$E:$E,"&lt;="&amp;TODAY(),Running!$E:$E,"&gt;="&amp;EDATE($B15,0),Running!$E:$E,"&lt;="&amp;EDATE($C15,0))</f>
        <v>1.81</v>
      </c>
      <c r="N15" s="23">
        <f ca="1">TIME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,MOD(MOD(SUMIFS(Running!$R:$R,Running!$E:$E,"&gt;="&amp;EDATE($B15,0),Running!$E:$E,"&lt;="&amp;EDATE($C15,0),Running!$A:$A,"*",Running!$E:$E,"&lt;="&amp;TODAY()),60)+INT(SUMIFS(Running!$S:$S,Running!$E:$E,"&gt;="&amp;EDATE($B15,0),Running!$E:$E,"&lt;="&amp;EDATE($C15,0),Running!$A:$A,"*",Running!$E:$E,"&lt;="&amp;TODAY())/60),60),MOD(SUMIFS(Running!$S:$S,Running!$E:$E,"&gt;="&amp;EDATE($B15,0),Running!$E:$E,"&lt;="&amp;EDATE($C15,0),Running!$A:$A,"*",Running!$E:$E,"&lt;="&amp;TODAY()),60))+INT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/24)</f>
        <v>1.9027777777777779E-2</v>
      </c>
      <c r="O15" s="3">
        <f t="shared" ca="1" si="3"/>
        <v>1.0520833333333333E-2</v>
      </c>
      <c r="P15" s="14">
        <f t="shared" ca="1" si="4"/>
        <v>3.9630000000000001</v>
      </c>
      <c r="Q15" s="2">
        <f t="shared" ca="1" si="5"/>
        <v>3378</v>
      </c>
      <c r="R15" s="20">
        <f t="shared" ca="1" si="6"/>
        <v>29</v>
      </c>
      <c r="S15" s="9">
        <f t="shared" ca="1" si="7"/>
        <v>0.17458333333333334</v>
      </c>
      <c r="T15" s="30">
        <f t="shared" ca="1" si="8"/>
        <v>6.030092592592593E-3</v>
      </c>
      <c r="U15" s="46">
        <f t="shared" ca="1" si="9"/>
        <v>6.9210000000000003</v>
      </c>
    </row>
    <row r="16" spans="1:24">
      <c r="A16">
        <v>15</v>
      </c>
      <c r="B16" s="43">
        <v>43192</v>
      </c>
      <c r="C16" s="43">
        <v>43198</v>
      </c>
      <c r="D16" s="2">
        <f ca="1">COUNTIFS(Running!$A:$A,"*",Running!$E:$E,"&lt;="&amp;TODAY(),Running!$E:$E,"&gt;="&amp;EDATE($B16,0),Running!$E:$E,"&lt;="&amp;EDATE($C16,0))</f>
        <v>6</v>
      </c>
      <c r="E16" s="2">
        <f ca="1">COUNTIFS(Running!$A:$A,"",Running!$G:$G,0,Running!$E:$E,"&lt;="&amp;TODAY(),Running!$E:$E,"&gt;="&amp;EDATE($B16,0),Running!$E:$E,"&lt;="&amp;EDATE($C16,0))</f>
        <v>1</v>
      </c>
      <c r="F16" s="69">
        <f t="shared" ca="1" si="0"/>
        <v>0.85699999999999998</v>
      </c>
      <c r="G16" s="2">
        <f ca="1">SUMIFS(Running!$F:$F,Running!$A:$A,"*",Running!$E:$E,"&lt;="&amp;TODAY(),Running!$E:$E,"&gt;="&amp;EDATE($B16,0),Running!$E:$E,"&lt;="&amp;EDATE($C16,0))</f>
        <v>3166</v>
      </c>
      <c r="H16" s="20">
        <f ca="1">SUMIFS(Running!$G:$G,Running!$A:$A,"*",Running!$E:$E,"&lt;="&amp;TODAY(),Running!$E:$E,"&gt;="&amp;EDATE($B16,0),Running!$E:$E,"&lt;="&amp;EDATE($C16,0))</f>
        <v>26.63</v>
      </c>
      <c r="I16" s="23">
        <f ca="1">TIME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,MOD(MOD(SUMIFS(Running!$K:$K,Running!$E:$E,"&gt;="&amp;EDATE($B16,0),Running!$E:$E,"&lt;="&amp;EDATE($C16,0),Running!$A:$A,"*",Running!$E:$E,"&lt;="&amp;TODAY()),60)+INT(SUMIFS(Running!$L:$L,Running!$E:$E,"&gt;="&amp;EDATE($B16,0),Running!$E:$E,"&lt;="&amp;EDATE($C16,0),Running!$A:$A,"*",Running!$E:$E,"&lt;="&amp;TODAY())/60),60),MOD(SUMIFS(Running!$L:$L,Running!$E:$E,"&gt;="&amp;EDATE($B16,0),Running!$E:$E,"&lt;="&amp;EDATE($C16,0),Running!$A:$A,"*",Running!$E:$E,"&lt;="&amp;TODAY()),60))+INT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/24)</f>
        <v>0.14930555555555555</v>
      </c>
      <c r="J16" s="30">
        <f t="shared" ca="1" si="1"/>
        <v>5.6134259259259271E-3</v>
      </c>
      <c r="K16" s="14">
        <f t="shared" ca="1" si="2"/>
        <v>7.431</v>
      </c>
      <c r="L16" s="2">
        <f ca="1">SUMIFS(Running!$M:$M,Running!$A:$A,"*",Running!$E:$E,"&lt;="&amp;TODAY(),Running!$E:$E,"&gt;="&amp;EDATE($B16,0),Running!$E:$E,"&lt;="&amp;EDATE($C16,0))</f>
        <v>139</v>
      </c>
      <c r="M16" s="20">
        <f ca="1">SUMIFS(Running!$N:$N,Running!$A:$A,"*",Running!$E:$E,"&lt;="&amp;TODAY(),Running!$E:$E,"&gt;="&amp;EDATE($B16,0),Running!$E:$E,"&lt;="&amp;EDATE($C16,0))</f>
        <v>1.9400000000000002</v>
      </c>
      <c r="N16" s="23">
        <f ca="1">TIME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,MOD(MOD(SUMIFS(Running!$R:$R,Running!$E:$E,"&gt;="&amp;EDATE($B16,0),Running!$E:$E,"&lt;="&amp;EDATE($C16,0),Running!$A:$A,"*",Running!$E:$E,"&lt;="&amp;TODAY()),60)+INT(SUMIFS(Running!$S:$S,Running!$E:$E,"&gt;="&amp;EDATE($B16,0),Running!$E:$E,"&lt;="&amp;EDATE($C16,0),Running!$A:$A,"*",Running!$E:$E,"&lt;="&amp;TODAY())/60),60),MOD(SUMIFS(Running!$S:$S,Running!$E:$E,"&gt;="&amp;EDATE($B16,0),Running!$E:$E,"&lt;="&amp;EDATE($C16,0),Running!$A:$A,"*",Running!$E:$E,"&lt;="&amp;TODAY()),60))+INT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/24)</f>
        <v>0.02</v>
      </c>
      <c r="O16" s="3">
        <f t="shared" ca="1" si="3"/>
        <v>1.03125E-2</v>
      </c>
      <c r="P16" s="14">
        <f t="shared" ca="1" si="4"/>
        <v>4.0410000000000004</v>
      </c>
      <c r="Q16" s="2">
        <f t="shared" ca="1" si="5"/>
        <v>3305</v>
      </c>
      <c r="R16" s="20">
        <f t="shared" ca="1" si="6"/>
        <v>28.57</v>
      </c>
      <c r="S16" s="9">
        <f t="shared" ca="1" si="7"/>
        <v>0.16930555555555554</v>
      </c>
      <c r="T16" s="30">
        <f t="shared" ca="1" si="8"/>
        <v>5.9375000000000009E-3</v>
      </c>
      <c r="U16" s="46">
        <f t="shared" ca="1" si="9"/>
        <v>7.0309999999999997</v>
      </c>
    </row>
    <row r="17" spans="1:21">
      <c r="A17">
        <v>16</v>
      </c>
      <c r="B17" s="43">
        <v>43199</v>
      </c>
      <c r="C17" s="43">
        <v>43205</v>
      </c>
      <c r="D17" s="2">
        <f ca="1">COUNTIFS(Running!$A:$A,"*",Running!$E:$E,"&lt;="&amp;TODAY(),Running!$E:$E,"&gt;="&amp;EDATE($B17,0),Running!$E:$E,"&lt;="&amp;EDATE($C17,0))</f>
        <v>5</v>
      </c>
      <c r="E17" s="2">
        <f ca="1">COUNTIFS(Running!$A:$A,"",Running!$G:$G,0,Running!$E:$E,"&lt;="&amp;TODAY(),Running!$E:$E,"&gt;="&amp;EDATE($B17,0),Running!$E:$E,"&lt;="&amp;EDATE($C17,0))</f>
        <v>2</v>
      </c>
      <c r="F17" s="69">
        <f t="shared" ca="1" si="0"/>
        <v>0.71399999999999997</v>
      </c>
      <c r="G17" s="2">
        <f ca="1">SUMIFS(Running!$F:$F,Running!$A:$A,"*",Running!$E:$E,"&lt;="&amp;TODAY(),Running!$E:$E,"&gt;="&amp;EDATE($B17,0),Running!$E:$E,"&lt;="&amp;EDATE($C17,0))</f>
        <v>2469</v>
      </c>
      <c r="H17" s="20">
        <f ca="1">SUMIFS(Running!$G:$G,Running!$A:$A,"*",Running!$E:$E,"&lt;="&amp;TODAY(),Running!$E:$E,"&gt;="&amp;EDATE($B17,0),Running!$E:$E,"&lt;="&amp;EDATE($C17,0))</f>
        <v>24.509999999999998</v>
      </c>
      <c r="I17" s="23">
        <f ca="1">TIME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,MOD(MOD(SUMIFS(Running!$K:$K,Running!$E:$E,"&gt;="&amp;EDATE($B17,0),Running!$E:$E,"&lt;="&amp;EDATE($C17,0),Running!$A:$A,"*",Running!$E:$E,"&lt;="&amp;TODAY()),60)+INT(SUMIFS(Running!$L:$L,Running!$E:$E,"&gt;="&amp;EDATE($B17,0),Running!$E:$E,"&lt;="&amp;EDATE($C17,0),Running!$A:$A,"*",Running!$E:$E,"&lt;="&amp;TODAY())/60),60),MOD(SUMIFS(Running!$L:$L,Running!$E:$E,"&gt;="&amp;EDATE($B17,0),Running!$E:$E,"&lt;="&amp;EDATE($C17,0),Running!$A:$A,"*",Running!$E:$E,"&lt;="&amp;TODAY()),60))+INT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/24)</f>
        <v>0.13402777777777777</v>
      </c>
      <c r="J17" s="30">
        <f t="shared" ca="1" si="1"/>
        <v>5.4745370370370373E-3</v>
      </c>
      <c r="K17" s="14">
        <f t="shared" ca="1" si="2"/>
        <v>7.6189999999999998</v>
      </c>
      <c r="L17" s="2">
        <f ca="1">SUMIFS(Running!$M:$M,Running!$A:$A,"*",Running!$E:$E,"&lt;="&amp;TODAY(),Running!$E:$E,"&gt;="&amp;EDATE($B17,0),Running!$E:$E,"&lt;="&amp;EDATE($C17,0))</f>
        <v>96</v>
      </c>
      <c r="M17" s="20">
        <f ca="1">SUMIFS(Running!$N:$N,Running!$A:$A,"*",Running!$E:$E,"&lt;="&amp;TODAY(),Running!$E:$E,"&gt;="&amp;EDATE($B17,0),Running!$E:$E,"&lt;="&amp;EDATE($C17,0))</f>
        <v>1.34</v>
      </c>
      <c r="N17" s="23">
        <f ca="1">TIME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,MOD(MOD(SUMIFS(Running!$R:$R,Running!$E:$E,"&gt;="&amp;EDATE($B17,0),Running!$E:$E,"&lt;="&amp;EDATE($C17,0),Running!$A:$A,"*",Running!$E:$E,"&lt;="&amp;TODAY()),60)+INT(SUMIFS(Running!$S:$S,Running!$E:$E,"&gt;="&amp;EDATE($B17,0),Running!$E:$E,"&lt;="&amp;EDATE($C17,0),Running!$A:$A,"*",Running!$E:$E,"&lt;="&amp;TODAY())/60),60),MOD(SUMIFS(Running!$S:$S,Running!$E:$E,"&gt;="&amp;EDATE($B17,0),Running!$E:$E,"&lt;="&amp;EDATE($C17,0),Running!$A:$A,"*",Running!$E:$E,"&lt;="&amp;TODAY()),60))+INT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/24)</f>
        <v>1.3888888888888888E-2</v>
      </c>
      <c r="O17" s="3">
        <f t="shared" ca="1" si="3"/>
        <v>1.037037037037037E-2</v>
      </c>
      <c r="P17" s="14">
        <f t="shared" ca="1" si="4"/>
        <v>4.0199999999999996</v>
      </c>
      <c r="Q17" s="2">
        <f t="shared" ca="1" si="5"/>
        <v>2565</v>
      </c>
      <c r="R17" s="20">
        <f t="shared" ca="1" si="6"/>
        <v>25.849999999999998</v>
      </c>
      <c r="S17" s="9">
        <f t="shared" ca="1" si="7"/>
        <v>0.14791666666666667</v>
      </c>
      <c r="T17" s="30">
        <f t="shared" ca="1" si="8"/>
        <v>5.7291666666666671E-3</v>
      </c>
      <c r="U17" s="46">
        <f t="shared" ca="1" si="9"/>
        <v>7.2809999999999997</v>
      </c>
    </row>
    <row r="18" spans="1:21">
      <c r="A18">
        <v>17</v>
      </c>
      <c r="B18" s="43">
        <v>43206</v>
      </c>
      <c r="C18" s="43">
        <v>43212</v>
      </c>
      <c r="D18" s="2">
        <f ca="1">COUNTIFS(Running!$A:$A,"*",Running!$E:$E,"&lt;="&amp;TODAY(),Running!$E:$E,"&gt;="&amp;EDATE($B18,0),Running!$E:$E,"&lt;="&amp;EDATE($C18,0))</f>
        <v>5</v>
      </c>
      <c r="E18" s="2">
        <f ca="1">COUNTIFS(Running!$A:$A,"",Running!$G:$G,0,Running!$E:$E,"&lt;="&amp;TODAY(),Running!$E:$E,"&gt;="&amp;EDATE($B18,0),Running!$E:$E,"&lt;="&amp;EDATE($C18,0))</f>
        <v>2</v>
      </c>
      <c r="F18" s="69">
        <f t="shared" ca="1" si="0"/>
        <v>0.71399999999999997</v>
      </c>
      <c r="G18" s="2">
        <f ca="1">SUMIFS(Running!$F:$F,Running!$A:$A,"*",Running!$E:$E,"&lt;="&amp;TODAY(),Running!$E:$E,"&gt;="&amp;EDATE($B18,0),Running!$E:$E,"&lt;="&amp;EDATE($C18,0))</f>
        <v>2912</v>
      </c>
      <c r="H18" s="20">
        <f ca="1">SUMIFS(Running!$G:$G,Running!$A:$A,"*",Running!$E:$E,"&lt;="&amp;TODAY(),Running!$E:$E,"&gt;="&amp;EDATE($B18,0),Running!$E:$E,"&lt;="&amp;EDATE($C18,0))</f>
        <v>24.449999999999996</v>
      </c>
      <c r="I18" s="23">
        <f ca="1">TIME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,MOD(MOD(SUMIFS(Running!$K:$K,Running!$E:$E,"&gt;="&amp;EDATE($B18,0),Running!$E:$E,"&lt;="&amp;EDATE($C18,0),Running!$A:$A,"*",Running!$E:$E,"&lt;="&amp;TODAY()),60)+INT(SUMIFS(Running!$L:$L,Running!$E:$E,"&gt;="&amp;EDATE($B18,0),Running!$E:$E,"&lt;="&amp;EDATE($C18,0),Running!$A:$A,"*",Running!$E:$E,"&lt;="&amp;TODAY())/60),60),MOD(SUMIFS(Running!$L:$L,Running!$E:$E,"&gt;="&amp;EDATE($B18,0),Running!$E:$E,"&lt;="&amp;EDATE($C18,0),Running!$A:$A,"*",Running!$E:$E,"&lt;="&amp;TODAY()),60))+INT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/24)</f>
        <v>0.13541666666666666</v>
      </c>
      <c r="J18" s="30">
        <f t="shared" ca="1" si="1"/>
        <v>5.5439814814814822E-3</v>
      </c>
      <c r="K18" s="14">
        <f t="shared" ca="1" si="2"/>
        <v>7.5229999999999997</v>
      </c>
      <c r="L18" s="2">
        <f ca="1">SUMIFS(Running!$M:$M,Running!$A:$A,"*",Running!$E:$E,"&lt;="&amp;TODAY(),Running!$E:$E,"&gt;="&amp;EDATE($B18,0),Running!$E:$E,"&lt;="&amp;EDATE($C18,0))</f>
        <v>120</v>
      </c>
      <c r="M18" s="20">
        <f ca="1">SUMIFS(Running!$N:$N,Running!$A:$A,"*",Running!$E:$E,"&lt;="&amp;TODAY(),Running!$E:$E,"&gt;="&amp;EDATE($B18,0),Running!$E:$E,"&lt;="&amp;EDATE($C18,0))</f>
        <v>1.6600000000000001</v>
      </c>
      <c r="N18" s="23">
        <f ca="1">TIME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,MOD(MOD(SUMIFS(Running!$R:$R,Running!$E:$E,"&gt;="&amp;EDATE($B18,0),Running!$E:$E,"&lt;="&amp;EDATE($C18,0),Running!$A:$A,"*",Running!$E:$E,"&lt;="&amp;TODAY()),60)+INT(SUMIFS(Running!$S:$S,Running!$E:$E,"&gt;="&amp;EDATE($B18,0),Running!$E:$E,"&lt;="&amp;EDATE($C18,0),Running!$A:$A,"*",Running!$E:$E,"&lt;="&amp;TODAY())/60),60),MOD(SUMIFS(Running!$S:$S,Running!$E:$E,"&gt;="&amp;EDATE($B18,0),Running!$E:$E,"&lt;="&amp;EDATE($C18,0),Running!$A:$A,"*",Running!$E:$E,"&lt;="&amp;TODAY()),60))+INT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/24)</f>
        <v>1.7361111111111112E-2</v>
      </c>
      <c r="O18" s="3">
        <f t="shared" ca="1" si="3"/>
        <v>1.0462962962962964E-2</v>
      </c>
      <c r="P18" s="14">
        <f t="shared" ca="1" si="4"/>
        <v>3.984</v>
      </c>
      <c r="Q18" s="2">
        <f t="shared" ca="1" si="5"/>
        <v>3032</v>
      </c>
      <c r="R18" s="20">
        <f t="shared" ca="1" si="6"/>
        <v>26.109999999999996</v>
      </c>
      <c r="S18" s="9">
        <f t="shared" ca="1" si="7"/>
        <v>0.15277777777777776</v>
      </c>
      <c r="T18" s="30">
        <f t="shared" ca="1" si="8"/>
        <v>5.8564814814814825E-3</v>
      </c>
      <c r="U18" s="46">
        <f t="shared" ca="1" si="9"/>
        <v>7.12</v>
      </c>
    </row>
    <row r="19" spans="1:21">
      <c r="A19">
        <v>18</v>
      </c>
      <c r="B19" s="43">
        <v>43213</v>
      </c>
      <c r="C19" s="43">
        <v>43219</v>
      </c>
      <c r="D19" s="2">
        <f ca="1">COUNTIFS(Running!$A:$A,"*",Running!$E:$E,"&lt;="&amp;TODAY(),Running!$E:$E,"&gt;="&amp;EDATE($B19,0),Running!$E:$E,"&lt;="&amp;EDATE($C19,0))</f>
        <v>4</v>
      </c>
      <c r="E19" s="2">
        <f ca="1">COUNTIFS(Running!$A:$A,"",Running!$G:$G,0,Running!$E:$E,"&lt;="&amp;TODAY(),Running!$E:$E,"&gt;="&amp;EDATE($B19,0),Running!$E:$E,"&lt;="&amp;EDATE($C19,0))</f>
        <v>3</v>
      </c>
      <c r="F19" s="69">
        <f t="shared" ca="1" si="0"/>
        <v>0.57099999999999995</v>
      </c>
      <c r="G19" s="2">
        <f ca="1">SUMIFS(Running!$F:$F,Running!$A:$A,"*",Running!$E:$E,"&lt;="&amp;TODAY(),Running!$E:$E,"&gt;="&amp;EDATE($B19,0),Running!$E:$E,"&lt;="&amp;EDATE($C19,0))</f>
        <v>2354</v>
      </c>
      <c r="H19" s="20">
        <f ca="1">SUMIFS(Running!$G:$G,Running!$A:$A,"*",Running!$E:$E,"&lt;="&amp;TODAY(),Running!$E:$E,"&gt;="&amp;EDATE($B19,0),Running!$E:$E,"&lt;="&amp;EDATE($C19,0))</f>
        <v>19.77</v>
      </c>
      <c r="I19" s="23">
        <f ca="1">TIME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,MOD(MOD(SUMIFS(Running!$K:$K,Running!$E:$E,"&gt;="&amp;EDATE($B19,0),Running!$E:$E,"&lt;="&amp;EDATE($C19,0),Running!$A:$A,"*",Running!$E:$E,"&lt;="&amp;TODAY()),60)+INT(SUMIFS(Running!$L:$L,Running!$E:$E,"&gt;="&amp;EDATE($B19,0),Running!$E:$E,"&lt;="&amp;EDATE($C19,0),Running!$A:$A,"*",Running!$E:$E,"&lt;="&amp;TODAY())/60),60),MOD(SUMIFS(Running!$L:$L,Running!$E:$E,"&gt;="&amp;EDATE($B19,0),Running!$E:$E,"&lt;="&amp;EDATE($C19,0),Running!$A:$A,"*",Running!$E:$E,"&lt;="&amp;TODAY()),60))+INT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/24)</f>
        <v>0.10922453703703704</v>
      </c>
      <c r="J19" s="30">
        <f t="shared" ca="1" si="1"/>
        <v>5.5324074074074069E-3</v>
      </c>
      <c r="K19" s="14">
        <f t="shared" ca="1" si="2"/>
        <v>7.5410000000000004</v>
      </c>
      <c r="L19" s="2">
        <f ca="1">SUMIFS(Running!$M:$M,Running!$A:$A,"*",Running!$E:$E,"&lt;="&amp;TODAY(),Running!$E:$E,"&gt;="&amp;EDATE($B19,0),Running!$E:$E,"&lt;="&amp;EDATE($C19,0))</f>
        <v>96</v>
      </c>
      <c r="M19" s="20">
        <f ca="1">SUMIFS(Running!$N:$N,Running!$A:$A,"*",Running!$E:$E,"&lt;="&amp;TODAY(),Running!$E:$E,"&gt;="&amp;EDATE($B19,0),Running!$E:$E,"&lt;="&amp;EDATE($C19,0))</f>
        <v>1.31</v>
      </c>
      <c r="N19" s="23">
        <f ca="1">TIME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,MOD(MOD(SUMIFS(Running!$R:$R,Running!$E:$E,"&gt;="&amp;EDATE($B19,0),Running!$E:$E,"&lt;="&amp;EDATE($C19,0),Running!$A:$A,"*",Running!$E:$E,"&lt;="&amp;TODAY()),60)+INT(SUMIFS(Running!$S:$S,Running!$E:$E,"&gt;="&amp;EDATE($B19,0),Running!$E:$E,"&lt;="&amp;EDATE($C19,0),Running!$A:$A,"*",Running!$E:$E,"&lt;="&amp;TODAY())/60),60),MOD(SUMIFS(Running!$S:$S,Running!$E:$E,"&gt;="&amp;EDATE($B19,0),Running!$E:$E,"&lt;="&amp;EDATE($C19,0),Running!$A:$A,"*",Running!$E:$E,"&lt;="&amp;TODAY()),60))+INT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/24)</f>
        <v>1.3784722222222224E-2</v>
      </c>
      <c r="O19" s="3">
        <f t="shared" ca="1" si="3"/>
        <v>1.0532407407407407E-2</v>
      </c>
      <c r="P19" s="14">
        <f t="shared" ca="1" si="4"/>
        <v>3.9590000000000001</v>
      </c>
      <c r="Q19" s="2">
        <f t="shared" ca="1" si="5"/>
        <v>2450</v>
      </c>
      <c r="R19" s="20">
        <f t="shared" ca="1" si="6"/>
        <v>21.08</v>
      </c>
      <c r="S19" s="9">
        <f t="shared" ca="1" si="7"/>
        <v>0.12300925925925926</v>
      </c>
      <c r="T19" s="30">
        <f t="shared" ca="1" si="8"/>
        <v>5.8449074074074072E-3</v>
      </c>
      <c r="U19" s="46">
        <f t="shared" ca="1" si="9"/>
        <v>7.14</v>
      </c>
    </row>
    <row r="20" spans="1:21">
      <c r="A20">
        <v>19</v>
      </c>
      <c r="B20" s="43">
        <v>43220</v>
      </c>
      <c r="C20" s="43">
        <v>43226</v>
      </c>
      <c r="D20" s="2">
        <f ca="1">COUNTIFS(Running!$A:$A,"*",Running!$E:$E,"&lt;="&amp;TODAY(),Running!$E:$E,"&gt;="&amp;EDATE($B20,0),Running!$E:$E,"&lt;="&amp;EDATE($C20,0))</f>
        <v>4</v>
      </c>
      <c r="E20" s="2">
        <f ca="1">COUNTIFS(Running!$A:$A,"",Running!$G:$G,0,Running!$E:$E,"&lt;="&amp;TODAY(),Running!$E:$E,"&gt;="&amp;EDATE($B20,0),Running!$E:$E,"&lt;="&amp;EDATE($C20,0))</f>
        <v>3</v>
      </c>
      <c r="F20" s="69">
        <f t="shared" ca="1" si="0"/>
        <v>0.57099999999999995</v>
      </c>
      <c r="G20" s="2">
        <f ca="1">SUMIFS(Running!$F:$F,Running!$A:$A,"*",Running!$E:$E,"&lt;="&amp;TODAY(),Running!$E:$E,"&gt;="&amp;EDATE($B20,0),Running!$E:$E,"&lt;="&amp;EDATE($C20,0))</f>
        <v>1965</v>
      </c>
      <c r="H20" s="20">
        <f ca="1">SUMIFS(Running!$G:$G,Running!$A:$A,"*",Running!$E:$E,"&lt;="&amp;TODAY(),Running!$E:$E,"&gt;="&amp;EDATE($B20,0),Running!$E:$E,"&lt;="&amp;EDATE($C20,0))</f>
        <v>16.549999999999997</v>
      </c>
      <c r="I20" s="23">
        <f ca="1">TIME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,MOD(MOD(SUMIFS(Running!$K:$K,Running!$E:$E,"&gt;="&amp;EDATE($B20,0),Running!$E:$E,"&lt;="&amp;EDATE($C20,0),Running!$A:$A,"*",Running!$E:$E,"&lt;="&amp;TODAY()),60)+INT(SUMIFS(Running!$L:$L,Running!$E:$E,"&gt;="&amp;EDATE($B20,0),Running!$E:$E,"&lt;="&amp;EDATE($C20,0),Running!$A:$A,"*",Running!$E:$E,"&lt;="&amp;TODAY())/60),60),MOD(SUMIFS(Running!$L:$L,Running!$E:$E,"&gt;="&amp;EDATE($B20,0),Running!$E:$E,"&lt;="&amp;EDATE($C20,0),Running!$A:$A,"*",Running!$E:$E,"&lt;="&amp;TODAY()),60))+INT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/24)</f>
        <v>9.1319444444444453E-2</v>
      </c>
      <c r="J20" s="30">
        <f t="shared" ca="1" si="1"/>
        <v>5.5208333333333333E-3</v>
      </c>
      <c r="K20" s="14">
        <f t="shared" ca="1" si="2"/>
        <v>7.5510000000000002</v>
      </c>
      <c r="L20" s="2">
        <f ca="1">SUMIFS(Running!$M:$M,Running!$A:$A,"*",Running!$E:$E,"&lt;="&amp;TODAY(),Running!$E:$E,"&gt;="&amp;EDATE($B20,0),Running!$E:$E,"&lt;="&amp;EDATE($C20,0))</f>
        <v>92</v>
      </c>
      <c r="M20" s="20">
        <f ca="1">SUMIFS(Running!$N:$N,Running!$A:$A,"*",Running!$E:$E,"&lt;="&amp;TODAY(),Running!$E:$E,"&gt;="&amp;EDATE($B20,0),Running!$E:$E,"&lt;="&amp;EDATE($C20,0))</f>
        <v>1.25</v>
      </c>
      <c r="N20" s="23">
        <f ca="1">TIME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,MOD(MOD(SUMIFS(Running!$R:$R,Running!$E:$E,"&gt;="&amp;EDATE($B20,0),Running!$E:$E,"&lt;="&amp;EDATE($C20,0),Running!$A:$A,"*",Running!$E:$E,"&lt;="&amp;TODAY()),60)+INT(SUMIFS(Running!$S:$S,Running!$E:$E,"&gt;="&amp;EDATE($B20,0),Running!$E:$E,"&lt;="&amp;EDATE($C20,0),Running!$A:$A,"*",Running!$E:$E,"&lt;="&amp;TODAY())/60),60),MOD(SUMIFS(Running!$S:$S,Running!$E:$E,"&gt;="&amp;EDATE($B20,0),Running!$E:$E,"&lt;="&amp;EDATE($C20,0),Running!$A:$A,"*",Running!$E:$E,"&lt;="&amp;TODAY()),60))+INT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/24)</f>
        <v>1.3194444444444444E-2</v>
      </c>
      <c r="O20" s="3">
        <f t="shared" ca="1" si="3"/>
        <v>1.0555555555555554E-2</v>
      </c>
      <c r="P20" s="14">
        <f t="shared" ca="1" si="4"/>
        <v>3.9470000000000001</v>
      </c>
      <c r="Q20" s="2">
        <f t="shared" ca="1" si="5"/>
        <v>2057</v>
      </c>
      <c r="R20" s="20">
        <f t="shared" ca="1" si="6"/>
        <v>17.799999999999997</v>
      </c>
      <c r="S20" s="9">
        <f t="shared" ca="1" si="7"/>
        <v>0.10451388888888889</v>
      </c>
      <c r="T20" s="30">
        <f t="shared" ca="1" si="8"/>
        <v>5.8796296296296296E-3</v>
      </c>
      <c r="U20" s="46">
        <f t="shared" ca="1" si="9"/>
        <v>7.0960000000000001</v>
      </c>
    </row>
    <row r="21" spans="1:21">
      <c r="A21">
        <v>20</v>
      </c>
      <c r="B21" s="43">
        <v>43227</v>
      </c>
      <c r="C21" s="43">
        <v>43233</v>
      </c>
      <c r="D21" s="2">
        <f ca="1">COUNTIFS(Running!$A:$A,"*",Running!$E:$E,"&lt;="&amp;TODAY(),Running!$E:$E,"&gt;="&amp;EDATE($B21,0),Running!$E:$E,"&lt;="&amp;EDATE($C21,0))</f>
        <v>1</v>
      </c>
      <c r="E21" s="2">
        <f ca="1">COUNTIFS(Running!$A:$A,"",Running!$G:$G,0,Running!$E:$E,"&lt;="&amp;TODAY(),Running!$E:$E,"&gt;="&amp;EDATE($B21,0),Running!$E:$E,"&lt;="&amp;EDATE($C21,0))</f>
        <v>6</v>
      </c>
      <c r="F21" s="69">
        <f t="shared" ca="1" si="0"/>
        <v>0.14199999999999999</v>
      </c>
      <c r="G21" s="2">
        <f ca="1">SUMIFS(Running!$F:$F,Running!$A:$A,"*",Running!$E:$E,"&lt;="&amp;TODAY(),Running!$E:$E,"&gt;="&amp;EDATE($B21,0),Running!$E:$E,"&lt;="&amp;EDATE($C21,0))</f>
        <v>387</v>
      </c>
      <c r="H21" s="20">
        <f ca="1">SUMIFS(Running!$G:$G,Running!$A:$A,"*",Running!$E:$E,"&lt;="&amp;TODAY(),Running!$E:$E,"&gt;="&amp;EDATE($B21,0),Running!$E:$E,"&lt;="&amp;EDATE($C21,0))</f>
        <v>3.55</v>
      </c>
      <c r="I21" s="23">
        <f ca="1">TIME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,MOD(MOD(SUMIFS(Running!$K:$K,Running!$E:$E,"&gt;="&amp;EDATE($B21,0),Running!$E:$E,"&lt;="&amp;EDATE($C21,0),Running!$A:$A,"*",Running!$E:$E,"&lt;="&amp;TODAY()),60)+INT(SUMIFS(Running!$L:$L,Running!$E:$E,"&gt;="&amp;EDATE($B21,0),Running!$E:$E,"&lt;="&amp;EDATE($C21,0),Running!$A:$A,"*",Running!$E:$E,"&lt;="&amp;TODAY())/60),60),MOD(SUMIFS(Running!$L:$L,Running!$E:$E,"&gt;="&amp;EDATE($B21,0),Running!$E:$E,"&lt;="&amp;EDATE($C21,0),Running!$A:$A,"*",Running!$E:$E,"&lt;="&amp;TODAY()),60))+INT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/24)</f>
        <v>2.2222222222222223E-2</v>
      </c>
      <c r="J21" s="30">
        <f t="shared" ca="1" si="1"/>
        <v>6.2615740740740748E-3</v>
      </c>
      <c r="K21" s="14">
        <f t="shared" ca="1" si="2"/>
        <v>6.6559999999999997</v>
      </c>
      <c r="L21" s="2">
        <f ca="1">SUMIFS(Running!$M:$M,Running!$A:$A,"*",Running!$E:$E,"&lt;="&amp;TODAY(),Running!$E:$E,"&gt;="&amp;EDATE($B21,0),Running!$E:$E,"&lt;="&amp;EDATE($C21,0))</f>
        <v>0</v>
      </c>
      <c r="M21" s="20">
        <f ca="1">SUMIFS(Running!$N:$N,Running!$A:$A,"*",Running!$E:$E,"&lt;="&amp;TODAY(),Running!$E:$E,"&gt;="&amp;EDATE($B21,0),Running!$E:$E,"&lt;="&amp;EDATE($C21,0))</f>
        <v>0.4</v>
      </c>
      <c r="N21" s="23">
        <f ca="1">TIME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,MOD(MOD(SUMIFS(Running!$R:$R,Running!$E:$E,"&gt;="&amp;EDATE($B21,0),Running!$E:$E,"&lt;="&amp;EDATE($C21,0),Running!$A:$A,"*",Running!$E:$E,"&lt;="&amp;TODAY()),60)+INT(SUMIFS(Running!$S:$S,Running!$E:$E,"&gt;="&amp;EDATE($B21,0),Running!$E:$E,"&lt;="&amp;EDATE($C21,0),Running!$A:$A,"*",Running!$E:$E,"&lt;="&amp;TODAY())/60),60),MOD(SUMIFS(Running!$S:$S,Running!$E:$E,"&gt;="&amp;EDATE($B21,0),Running!$E:$E,"&lt;="&amp;EDATE($C21,0),Running!$A:$A,"*",Running!$E:$E,"&lt;="&amp;TODAY()),60))+INT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/24)</f>
        <v>4.8611111111111112E-3</v>
      </c>
      <c r="O21" s="3">
        <f t="shared" ca="1" si="3"/>
        <v>1.2152777777777778E-2</v>
      </c>
      <c r="P21" s="14">
        <f t="shared" ca="1" si="4"/>
        <v>3.4279999999999999</v>
      </c>
      <c r="Q21" s="2">
        <f t="shared" ca="1" si="5"/>
        <v>387</v>
      </c>
      <c r="R21" s="20">
        <f t="shared" ca="1" si="6"/>
        <v>3.9499999999999997</v>
      </c>
      <c r="S21" s="9">
        <f t="shared" ca="1" si="7"/>
        <v>2.7083333333333334E-2</v>
      </c>
      <c r="T21" s="30">
        <f t="shared" ca="1" si="8"/>
        <v>6.8634259259259256E-3</v>
      </c>
      <c r="U21" s="46">
        <f t="shared" ca="1" si="9"/>
        <v>6.0759999999999996</v>
      </c>
    </row>
    <row r="22" spans="1:21">
      <c r="A22">
        <v>21</v>
      </c>
      <c r="B22" s="43">
        <v>43234</v>
      </c>
      <c r="C22" s="43">
        <v>43240</v>
      </c>
      <c r="D22" s="2">
        <f ca="1">COUNTIFS(Running!$A:$A,"*",Running!$E:$E,"&lt;="&amp;TODAY(),Running!$E:$E,"&gt;="&amp;EDATE($B22,0),Running!$E:$E,"&lt;="&amp;EDATE($C22,0))</f>
        <v>2</v>
      </c>
      <c r="E22" s="2">
        <f ca="1">COUNTIFS(Running!$A:$A,"",Running!$G:$G,0,Running!$E:$E,"&lt;="&amp;TODAY(),Running!$E:$E,"&gt;="&amp;EDATE($B22,0),Running!$E:$E,"&lt;="&amp;EDATE($C22,0))</f>
        <v>5</v>
      </c>
      <c r="F22" s="69">
        <f t="shared" ca="1" si="0"/>
        <v>0.28499999999999998</v>
      </c>
      <c r="G22" s="2">
        <f ca="1">SUMIFS(Running!$F:$F,Running!$A:$A,"*",Running!$E:$E,"&lt;="&amp;TODAY(),Running!$E:$E,"&gt;="&amp;EDATE($B22,0),Running!$E:$E,"&lt;="&amp;EDATE($C22,0))</f>
        <v>807</v>
      </c>
      <c r="H22" s="20">
        <f ca="1">SUMIFS(Running!$G:$G,Running!$A:$A,"*",Running!$E:$E,"&lt;="&amp;TODAY(),Running!$E:$E,"&gt;="&amp;EDATE($B22,0),Running!$E:$E,"&lt;="&amp;EDATE($C22,0))</f>
        <v>7.4499999999999993</v>
      </c>
      <c r="I22" s="23">
        <f ca="1">TIME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,MOD(MOD(SUMIFS(Running!$K:$K,Running!$E:$E,"&gt;="&amp;EDATE($B22,0),Running!$E:$E,"&lt;="&amp;EDATE($C22,0),Running!$A:$A,"*",Running!$E:$E,"&lt;="&amp;TODAY()),60)+INT(SUMIFS(Running!$L:$L,Running!$E:$E,"&gt;="&amp;EDATE($B22,0),Running!$E:$E,"&lt;="&amp;EDATE($C22,0),Running!$A:$A,"*",Running!$E:$E,"&lt;="&amp;TODAY())/60),60),MOD(SUMIFS(Running!$L:$L,Running!$E:$E,"&gt;="&amp;EDATE($B22,0),Running!$E:$E,"&lt;="&amp;EDATE($C22,0),Running!$A:$A,"*",Running!$E:$E,"&lt;="&amp;TODAY()),60))+INT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/24)</f>
        <v>4.2361111111111106E-2</v>
      </c>
      <c r="J22" s="30">
        <f t="shared" ca="1" si="1"/>
        <v>5.6944444444444438E-3</v>
      </c>
      <c r="K22" s="14">
        <f t="shared" ca="1" si="2"/>
        <v>7.327</v>
      </c>
      <c r="L22" s="2">
        <f ca="1">SUMIFS(Running!$M:$M,Running!$A:$A,"*",Running!$E:$E,"&lt;="&amp;TODAY(),Running!$E:$E,"&gt;="&amp;EDATE($B22,0),Running!$E:$E,"&lt;="&amp;EDATE($C22,0))</f>
        <v>0</v>
      </c>
      <c r="M22" s="20">
        <f ca="1">SUMIFS(Running!$N:$N,Running!$A:$A,"*",Running!$E:$E,"&lt;="&amp;TODAY(),Running!$E:$E,"&gt;="&amp;EDATE($B22,0),Running!$E:$E,"&lt;="&amp;EDATE($C22,0))</f>
        <v>0.60000000000000009</v>
      </c>
      <c r="N22" s="23">
        <f ca="1">TIME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,MOD(MOD(SUMIFS(Running!$R:$R,Running!$E:$E,"&gt;="&amp;EDATE($B22,0),Running!$E:$E,"&lt;="&amp;EDATE($C22,0),Running!$A:$A,"*",Running!$E:$E,"&lt;="&amp;TODAY()),60)+INT(SUMIFS(Running!$S:$S,Running!$E:$E,"&gt;="&amp;EDATE($B22,0),Running!$E:$E,"&lt;="&amp;EDATE($C22,0),Running!$A:$A,"*",Running!$E:$E,"&lt;="&amp;TODAY())/60),60),MOD(SUMIFS(Running!$S:$S,Running!$E:$E,"&gt;="&amp;EDATE($B22,0),Running!$E:$E,"&lt;="&amp;EDATE($C22,0),Running!$A:$A,"*",Running!$E:$E,"&lt;="&amp;TODAY()),60))+INT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/24)</f>
        <v>6.6898148148148142E-3</v>
      </c>
      <c r="O22" s="3">
        <f t="shared" ca="1" si="3"/>
        <v>1.1157407407407408E-2</v>
      </c>
      <c r="P22" s="14">
        <f t="shared" ca="1" si="4"/>
        <v>3.7370000000000001</v>
      </c>
      <c r="Q22" s="2">
        <f t="shared" ca="1" si="5"/>
        <v>807</v>
      </c>
      <c r="R22" s="20">
        <f t="shared" ca="1" si="6"/>
        <v>8.0499999999999989</v>
      </c>
      <c r="S22" s="9">
        <f t="shared" ca="1" si="7"/>
        <v>4.9050925925925921E-2</v>
      </c>
      <c r="T22" s="30">
        <f t="shared" ca="1" si="8"/>
        <v>6.0995370370370361E-3</v>
      </c>
      <c r="U22" s="46">
        <f t="shared" ca="1" si="9"/>
        <v>6.8380000000000001</v>
      </c>
    </row>
    <row r="23" spans="1:21">
      <c r="A23">
        <v>22</v>
      </c>
      <c r="B23" s="43">
        <v>43241</v>
      </c>
      <c r="C23" s="43">
        <v>43247</v>
      </c>
      <c r="D23" s="2">
        <f ca="1">COUNTIFS(Running!$A:$A,"*",Running!$E:$E,"&lt;="&amp;TODAY(),Running!$E:$E,"&gt;="&amp;EDATE($B23,0),Running!$E:$E,"&lt;="&amp;EDATE($C23,0))</f>
        <v>3</v>
      </c>
      <c r="E23" s="2">
        <f ca="1">COUNTIFS(Running!$A:$A,"",Running!$G:$G,0,Running!$E:$E,"&lt;="&amp;TODAY(),Running!$E:$E,"&gt;="&amp;EDATE($B23,0),Running!$E:$E,"&lt;="&amp;EDATE($C23,0))</f>
        <v>4</v>
      </c>
      <c r="F23" s="69">
        <f t="shared" ca="1" si="0"/>
        <v>0.42799999999999999</v>
      </c>
      <c r="G23" s="2">
        <f ca="1">SUMIFS(Running!$F:$F,Running!$A:$A,"*",Running!$E:$E,"&lt;="&amp;TODAY(),Running!$E:$E,"&gt;="&amp;EDATE($B23,0),Running!$E:$E,"&lt;="&amp;EDATE($C23,0))</f>
        <v>1143</v>
      </c>
      <c r="H23" s="20">
        <f ca="1">SUMIFS(Running!$G:$G,Running!$A:$A,"*",Running!$E:$E,"&lt;="&amp;TODAY(),Running!$E:$E,"&gt;="&amp;EDATE($B23,0),Running!$E:$E,"&lt;="&amp;EDATE($C23,0))</f>
        <v>10.59</v>
      </c>
      <c r="I23" s="23">
        <f ca="1">TIME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,MOD(MOD(SUMIFS(Running!$K:$K,Running!$E:$E,"&gt;="&amp;EDATE($B23,0),Running!$E:$E,"&lt;="&amp;EDATE($C23,0),Running!$A:$A,"*",Running!$E:$E,"&lt;="&amp;TODAY()),60)+INT(SUMIFS(Running!$L:$L,Running!$E:$E,"&gt;="&amp;EDATE($B23,0),Running!$E:$E,"&lt;="&amp;EDATE($C23,0),Running!$A:$A,"*",Running!$E:$E,"&lt;="&amp;TODAY())/60),60),MOD(SUMIFS(Running!$L:$L,Running!$E:$E,"&gt;="&amp;EDATE($B23,0),Running!$E:$E,"&lt;="&amp;EDATE($C23,0),Running!$A:$A,"*",Running!$E:$E,"&lt;="&amp;TODAY()),60))+INT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/24)</f>
        <v>6.25E-2</v>
      </c>
      <c r="J23" s="30">
        <f t="shared" ca="1" si="1"/>
        <v>5.9027777777777776E-3</v>
      </c>
      <c r="K23" s="14">
        <f t="shared" ca="1" si="2"/>
        <v>7.06</v>
      </c>
      <c r="L23" s="2">
        <f ca="1">SUMIFS(Running!$M:$M,Running!$A:$A,"*",Running!$E:$E,"&lt;="&amp;TODAY(),Running!$E:$E,"&gt;="&amp;EDATE($B23,0),Running!$E:$E,"&lt;="&amp;EDATE($C23,0))</f>
        <v>0</v>
      </c>
      <c r="M23" s="20">
        <f ca="1">SUMIFS(Running!$N:$N,Running!$A:$A,"*",Running!$E:$E,"&lt;="&amp;TODAY(),Running!$E:$E,"&gt;="&amp;EDATE($B23,0),Running!$E:$E,"&lt;="&amp;EDATE($C23,0))</f>
        <v>0.87</v>
      </c>
      <c r="N23" s="23">
        <f ca="1">TIME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,MOD(MOD(SUMIFS(Running!$R:$R,Running!$E:$E,"&gt;="&amp;EDATE($B23,0),Running!$E:$E,"&lt;="&amp;EDATE($C23,0),Running!$A:$A,"*",Running!$E:$E,"&lt;="&amp;TODAY()),60)+INT(SUMIFS(Running!$S:$S,Running!$E:$E,"&gt;="&amp;EDATE($B23,0),Running!$E:$E,"&lt;="&amp;EDATE($C23,0),Running!$A:$A,"*",Running!$E:$E,"&lt;="&amp;TODAY())/60),60),MOD(SUMIFS(Running!$S:$S,Running!$E:$E,"&gt;="&amp;EDATE($B23,0),Running!$E:$E,"&lt;="&amp;EDATE($C23,0),Running!$A:$A,"*",Running!$E:$E,"&lt;="&amp;TODAY()),60))+INT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/24)</f>
        <v>1.0185185185185184E-2</v>
      </c>
      <c r="O23" s="3">
        <f t="shared" ca="1" si="3"/>
        <v>1.1712962962962965E-2</v>
      </c>
      <c r="P23" s="14">
        <f t="shared" ca="1" si="4"/>
        <v>3.5590000000000002</v>
      </c>
      <c r="Q23" s="2">
        <f t="shared" ca="1" si="5"/>
        <v>1143</v>
      </c>
      <c r="R23" s="20">
        <f t="shared" ca="1" si="6"/>
        <v>11.459999999999999</v>
      </c>
      <c r="S23" s="9">
        <f t="shared" ca="1" si="7"/>
        <v>7.2685185185185186E-2</v>
      </c>
      <c r="T23" s="30">
        <f t="shared" ca="1" si="8"/>
        <v>6.3425925925925915E-3</v>
      </c>
      <c r="U23" s="46">
        <f t="shared" ca="1" si="9"/>
        <v>6.569</v>
      </c>
    </row>
    <row r="24" spans="1:21">
      <c r="A24">
        <v>23</v>
      </c>
      <c r="B24" s="43">
        <v>43248</v>
      </c>
      <c r="C24" s="43">
        <v>43254</v>
      </c>
      <c r="D24" s="2">
        <f ca="1">COUNTIFS(Running!$A:$A,"*",Running!$E:$E,"&lt;="&amp;TODAY(),Running!$E:$E,"&gt;="&amp;EDATE($B24,0),Running!$E:$E,"&lt;="&amp;EDATE($C24,0))</f>
        <v>2</v>
      </c>
      <c r="E24" s="2">
        <f ca="1">COUNTIFS(Running!$A:$A,"",Running!$G:$G,0,Running!$E:$E,"&lt;="&amp;TODAY(),Running!$E:$E,"&gt;="&amp;EDATE($B24,0),Running!$E:$E,"&lt;="&amp;EDATE($C24,0))</f>
        <v>5</v>
      </c>
      <c r="F24" s="69">
        <f t="shared" ca="1" si="0"/>
        <v>0.28499999999999998</v>
      </c>
      <c r="G24" s="2">
        <f ca="1">SUMIFS(Running!$F:$F,Running!$A:$A,"*",Running!$E:$E,"&lt;="&amp;TODAY(),Running!$E:$E,"&gt;="&amp;EDATE($B24,0),Running!$E:$E,"&lt;="&amp;EDATE($C24,0))</f>
        <v>678</v>
      </c>
      <c r="H24" s="20">
        <f ca="1">SUMIFS(Running!$G:$G,Running!$A:$A,"*",Running!$E:$E,"&lt;="&amp;TODAY(),Running!$E:$E,"&gt;="&amp;EDATE($B24,0),Running!$E:$E,"&lt;="&amp;EDATE($C24,0))</f>
        <v>5.73</v>
      </c>
      <c r="I24" s="23">
        <f ca="1">TIME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,MOD(MOD(SUMIFS(Running!$K:$K,Running!$E:$E,"&gt;="&amp;EDATE($B24,0),Running!$E:$E,"&lt;="&amp;EDATE($C24,0),Running!$A:$A,"*",Running!$E:$E,"&lt;="&amp;TODAY()),60)+INT(SUMIFS(Running!$L:$L,Running!$E:$E,"&gt;="&amp;EDATE($B24,0),Running!$E:$E,"&lt;="&amp;EDATE($C24,0),Running!$A:$A,"*",Running!$E:$E,"&lt;="&amp;TODAY())/60),60),MOD(SUMIFS(Running!$L:$L,Running!$E:$E,"&gt;="&amp;EDATE($B24,0),Running!$E:$E,"&lt;="&amp;EDATE($C24,0),Running!$A:$A,"*",Running!$E:$E,"&lt;="&amp;TODAY()),60))+INT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/24)</f>
        <v>3.3877314814814811E-2</v>
      </c>
      <c r="J24" s="30">
        <f t="shared" ca="1" si="1"/>
        <v>5.9143518518518521E-3</v>
      </c>
      <c r="K24" s="14">
        <f t="shared" ca="1" si="2"/>
        <v>7.0469999999999997</v>
      </c>
      <c r="L24" s="2">
        <f ca="1">SUMIFS(Running!$M:$M,Running!$A:$A,"*",Running!$E:$E,"&lt;="&amp;TODAY(),Running!$E:$E,"&gt;="&amp;EDATE($B24,0),Running!$E:$E,"&lt;="&amp;EDATE($C24,0))</f>
        <v>0</v>
      </c>
      <c r="M24" s="20">
        <f ca="1">SUMIFS(Running!$N:$N,Running!$A:$A,"*",Running!$E:$E,"&lt;="&amp;TODAY(),Running!$E:$E,"&gt;="&amp;EDATE($B24,0),Running!$E:$E,"&lt;="&amp;EDATE($C24,0))</f>
        <v>1.31</v>
      </c>
      <c r="N24" s="23">
        <f ca="1">TIME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,MOD(MOD(SUMIFS(Running!$R:$R,Running!$E:$E,"&gt;="&amp;EDATE($B24,0),Running!$E:$E,"&lt;="&amp;EDATE($C24,0),Running!$A:$A,"*",Running!$E:$E,"&lt;="&amp;TODAY()),60)+INT(SUMIFS(Running!$S:$S,Running!$E:$E,"&gt;="&amp;EDATE($B24,0),Running!$E:$E,"&lt;="&amp;EDATE($C24,0),Running!$A:$A,"*",Running!$E:$E,"&lt;="&amp;TODAY())/60),60),MOD(SUMIFS(Running!$S:$S,Running!$E:$E,"&gt;="&amp;EDATE($B24,0),Running!$E:$E,"&lt;="&amp;EDATE($C24,0),Running!$A:$A,"*",Running!$E:$E,"&lt;="&amp;TODAY()),60))+INT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/24)</f>
        <v>1.5787037037037037E-2</v>
      </c>
      <c r="O24" s="3">
        <f t="shared" ca="1" si="3"/>
        <v>1.2060185185185186E-2</v>
      </c>
      <c r="P24" s="14">
        <f t="shared" ca="1" si="4"/>
        <v>3.4569999999999999</v>
      </c>
      <c r="Q24" s="2">
        <f t="shared" ca="1" si="5"/>
        <v>678</v>
      </c>
      <c r="R24" s="20">
        <f t="shared" ca="1" si="6"/>
        <v>7.0400000000000009</v>
      </c>
      <c r="S24" s="9">
        <f t="shared" ca="1" si="7"/>
        <v>4.9664351851851848E-2</v>
      </c>
      <c r="T24" s="30">
        <f t="shared" ca="1" si="8"/>
        <v>7.0601851851851841E-3</v>
      </c>
      <c r="U24" s="46">
        <f t="shared" ca="1" si="9"/>
        <v>5.9059999999999997</v>
      </c>
    </row>
    <row r="25" spans="1:21">
      <c r="A25">
        <v>24</v>
      </c>
      <c r="B25" s="43">
        <v>43255</v>
      </c>
      <c r="C25" s="43">
        <v>43261</v>
      </c>
      <c r="D25" s="2">
        <f ca="1">COUNTIFS(Running!$A:$A,"*",Running!$E:$E,"&lt;="&amp;TODAY(),Running!$E:$E,"&gt;="&amp;EDATE($B25,0),Running!$E:$E,"&lt;="&amp;EDATE($C25,0))</f>
        <v>4</v>
      </c>
      <c r="E25" s="2">
        <f ca="1">COUNTIFS(Running!$A:$A,"",Running!$G:$G,0,Running!$E:$E,"&lt;="&amp;TODAY(),Running!$E:$E,"&gt;="&amp;EDATE($B25,0),Running!$E:$E,"&lt;="&amp;EDATE($C25,0))</f>
        <v>3</v>
      </c>
      <c r="F25" s="69">
        <f t="shared" ca="1" si="0"/>
        <v>0.57099999999999995</v>
      </c>
      <c r="G25" s="2">
        <f ca="1">SUMIFS(Running!$F:$F,Running!$A:$A,"*",Running!$E:$E,"&lt;="&amp;TODAY(),Running!$E:$E,"&gt;="&amp;EDATE($B25,0),Running!$E:$E,"&lt;="&amp;EDATE($C25,0))</f>
        <v>1738</v>
      </c>
      <c r="H25" s="20">
        <f ca="1">SUMIFS(Running!$G:$G,Running!$A:$A,"*",Running!$E:$E,"&lt;="&amp;TODAY(),Running!$E:$E,"&gt;="&amp;EDATE($B25,0),Running!$E:$E,"&lt;="&amp;EDATE($C25,0))</f>
        <v>15.99</v>
      </c>
      <c r="I25" s="23">
        <f ca="1">TIME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,MOD(MOD(SUMIFS(Running!$K:$K,Running!$E:$E,"&gt;="&amp;EDATE($B25,0),Running!$E:$E,"&lt;="&amp;EDATE($C25,0),Running!$A:$A,"*",Running!$E:$E,"&lt;="&amp;TODAY()),60)+INT(SUMIFS(Running!$L:$L,Running!$E:$E,"&gt;="&amp;EDATE($B25,0),Running!$E:$E,"&lt;="&amp;EDATE($C25,0),Running!$A:$A,"*",Running!$E:$E,"&lt;="&amp;TODAY())/60),60),MOD(SUMIFS(Running!$L:$L,Running!$E:$E,"&gt;="&amp;EDATE($B25,0),Running!$E:$E,"&lt;="&amp;EDATE($C25,0),Running!$A:$A,"*",Running!$E:$E,"&lt;="&amp;TODAY()),60))+INT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/24)</f>
        <v>9.1909722222222226E-2</v>
      </c>
      <c r="J25" s="30">
        <f t="shared" ca="1" si="1"/>
        <v>5.7523148148148143E-3</v>
      </c>
      <c r="K25" s="14">
        <f t="shared" ca="1" si="2"/>
        <v>7.2480000000000002</v>
      </c>
      <c r="L25" s="2">
        <f ca="1">SUMIFS(Running!$M:$M,Running!$A:$A,"*",Running!$E:$E,"&lt;="&amp;TODAY(),Running!$E:$E,"&gt;="&amp;EDATE($B25,0),Running!$E:$E,"&lt;="&amp;EDATE($C25,0))</f>
        <v>0</v>
      </c>
      <c r="M25" s="20">
        <f ca="1">SUMIFS(Running!$N:$N,Running!$A:$A,"*",Running!$E:$E,"&lt;="&amp;TODAY(),Running!$E:$E,"&gt;="&amp;EDATE($B25,0),Running!$E:$E,"&lt;="&amp;EDATE($C25,0))</f>
        <v>1.52</v>
      </c>
      <c r="N25" s="23">
        <f ca="1">TIME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,MOD(MOD(SUMIFS(Running!$R:$R,Running!$E:$E,"&gt;="&amp;EDATE($B25,0),Running!$E:$E,"&lt;="&amp;EDATE($C25,0),Running!$A:$A,"*",Running!$E:$E,"&lt;="&amp;TODAY()),60)+INT(SUMIFS(Running!$S:$S,Running!$E:$E,"&gt;="&amp;EDATE($B25,0),Running!$E:$E,"&lt;="&amp;EDATE($C25,0),Running!$A:$A,"*",Running!$E:$E,"&lt;="&amp;TODAY())/60),60),MOD(SUMIFS(Running!$S:$S,Running!$E:$E,"&gt;="&amp;EDATE($B25,0),Running!$E:$E,"&lt;="&amp;EDATE($C25,0),Running!$A:$A,"*",Running!$E:$E,"&lt;="&amp;TODAY()),60))+INT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/24)</f>
        <v>1.8912037037037036E-2</v>
      </c>
      <c r="O25" s="3">
        <f t="shared" ca="1" si="3"/>
        <v>1.2442129629629629E-2</v>
      </c>
      <c r="P25" s="14">
        <f t="shared" ca="1" si="4"/>
        <v>3.3479999999999999</v>
      </c>
      <c r="Q25" s="2">
        <f t="shared" ca="1" si="5"/>
        <v>1738</v>
      </c>
      <c r="R25" s="20">
        <f t="shared" ca="1" si="6"/>
        <v>17.510000000000002</v>
      </c>
      <c r="S25" s="9">
        <f t="shared" ca="1" si="7"/>
        <v>0.11082175925925926</v>
      </c>
      <c r="T25" s="30">
        <f t="shared" ca="1" si="8"/>
        <v>6.3310185185185197E-3</v>
      </c>
      <c r="U25" s="46">
        <f t="shared" ca="1" si="9"/>
        <v>6.5830000000000002</v>
      </c>
    </row>
    <row r="26" spans="1:21">
      <c r="A26">
        <v>25</v>
      </c>
      <c r="B26" s="43">
        <v>43262</v>
      </c>
      <c r="C26" s="43">
        <v>43268</v>
      </c>
      <c r="D26" s="2">
        <f ca="1">COUNTIFS(Running!$A:$A,"*",Running!$E:$E,"&lt;="&amp;TODAY(),Running!$E:$E,"&gt;="&amp;EDATE($B26,0),Running!$E:$E,"&lt;="&amp;EDATE($C26,0))</f>
        <v>3</v>
      </c>
      <c r="E26" s="2">
        <f ca="1">COUNTIFS(Running!$A:$A,"",Running!$G:$G,0,Running!$E:$E,"&lt;="&amp;TODAY(),Running!$E:$E,"&gt;="&amp;EDATE($B26,0),Running!$E:$E,"&lt;="&amp;EDATE($C26,0))</f>
        <v>4</v>
      </c>
      <c r="F26" s="69">
        <f t="shared" ca="1" si="0"/>
        <v>0.42799999999999999</v>
      </c>
      <c r="G26" s="2">
        <f ca="1">SUMIFS(Running!$F:$F,Running!$A:$A,"*",Running!$E:$E,"&lt;="&amp;TODAY(),Running!$E:$E,"&gt;="&amp;EDATE($B26,0),Running!$E:$E,"&lt;="&amp;EDATE($C26,0))</f>
        <v>1288</v>
      </c>
      <c r="H26" s="20">
        <f ca="1">SUMIFS(Running!$G:$G,Running!$A:$A,"*",Running!$E:$E,"&lt;="&amp;TODAY(),Running!$E:$E,"&gt;="&amp;EDATE($B26,0),Running!$E:$E,"&lt;="&amp;EDATE($C26,0))</f>
        <v>12.19</v>
      </c>
      <c r="I26" s="23">
        <f ca="1">TIME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,MOD(MOD(SUMIFS(Running!$K:$K,Running!$E:$E,"&gt;="&amp;EDATE($B26,0),Running!$E:$E,"&lt;="&amp;EDATE($C26,0),Running!$A:$A,"*",Running!$E:$E,"&lt;="&amp;TODAY()),60)+INT(SUMIFS(Running!$L:$L,Running!$E:$E,"&gt;="&amp;EDATE($B26,0),Running!$E:$E,"&lt;="&amp;EDATE($C26,0),Running!$A:$A,"*",Running!$E:$E,"&lt;="&amp;TODAY())/60),60),MOD(SUMIFS(Running!$L:$L,Running!$E:$E,"&gt;="&amp;EDATE($B26,0),Running!$E:$E,"&lt;="&amp;EDATE($C26,0),Running!$A:$A,"*",Running!$E:$E,"&lt;="&amp;TODAY()),60))+INT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/24)</f>
        <v>7.2222222222222229E-2</v>
      </c>
      <c r="J26" s="30">
        <f t="shared" ca="1" si="1"/>
        <v>5.9259259259259256E-3</v>
      </c>
      <c r="K26" s="14">
        <f t="shared" ca="1" si="2"/>
        <v>7.032</v>
      </c>
      <c r="L26" s="2">
        <f ca="1">SUMIFS(Running!$M:$M,Running!$A:$A,"*",Running!$E:$E,"&lt;="&amp;TODAY(),Running!$E:$E,"&gt;="&amp;EDATE($B26,0),Running!$E:$E,"&lt;="&amp;EDATE($C26,0))</f>
        <v>0</v>
      </c>
      <c r="M26" s="20">
        <f ca="1">SUMIFS(Running!$N:$N,Running!$A:$A,"*",Running!$E:$E,"&lt;="&amp;TODAY(),Running!$E:$E,"&gt;="&amp;EDATE($B26,0),Running!$E:$E,"&lt;="&amp;EDATE($C26,0))</f>
        <v>0.66999999999999993</v>
      </c>
      <c r="N26" s="23">
        <f ca="1">TIME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,MOD(MOD(SUMIFS(Running!$R:$R,Running!$E:$E,"&gt;="&amp;EDATE($B26,0),Running!$E:$E,"&lt;="&amp;EDATE($C26,0),Running!$A:$A,"*",Running!$E:$E,"&lt;="&amp;TODAY()),60)+INT(SUMIFS(Running!$S:$S,Running!$E:$E,"&gt;="&amp;EDATE($B26,0),Running!$E:$E,"&lt;="&amp;EDATE($C26,0),Running!$A:$A,"*",Running!$E:$E,"&lt;="&amp;TODAY())/60),60),MOD(SUMIFS(Running!$S:$S,Running!$E:$E,"&gt;="&amp;EDATE($B26,0),Running!$E:$E,"&lt;="&amp;EDATE($C26,0),Running!$A:$A,"*",Running!$E:$E,"&lt;="&amp;TODAY()),60))+INT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/24)</f>
        <v>8.3333333333333332E-3</v>
      </c>
      <c r="O26" s="3">
        <f t="shared" ca="1" si="3"/>
        <v>1.2442129629629629E-2</v>
      </c>
      <c r="P26" s="14">
        <f t="shared" ca="1" si="4"/>
        <v>3.35</v>
      </c>
      <c r="Q26" s="2">
        <f t="shared" ca="1" si="5"/>
        <v>1288</v>
      </c>
      <c r="R26" s="20">
        <f t="shared" ca="1" si="6"/>
        <v>12.86</v>
      </c>
      <c r="S26" s="9">
        <f t="shared" ca="1" si="7"/>
        <v>8.0555555555555561E-2</v>
      </c>
      <c r="T26" s="30">
        <f t="shared" ca="1" si="8"/>
        <v>6.2731481481481484E-3</v>
      </c>
      <c r="U26" s="46">
        <f t="shared" ca="1" si="9"/>
        <v>6.6509999999999998</v>
      </c>
    </row>
    <row r="27" spans="1:21">
      <c r="A27">
        <v>26</v>
      </c>
      <c r="B27" s="43">
        <v>43269</v>
      </c>
      <c r="C27" s="43">
        <v>43275</v>
      </c>
      <c r="D27" s="2">
        <f ca="1">COUNTIFS(Running!$A:$A,"*",Running!$E:$E,"&lt;="&amp;TODAY(),Running!$E:$E,"&gt;="&amp;EDATE($B27,0),Running!$E:$E,"&lt;="&amp;EDATE($C27,0))</f>
        <v>4</v>
      </c>
      <c r="E27" s="2">
        <f ca="1">COUNTIFS(Running!$A:$A,"",Running!$G:$G,0,Running!$E:$E,"&lt;="&amp;TODAY(),Running!$E:$E,"&gt;="&amp;EDATE($B27,0),Running!$E:$E,"&lt;="&amp;EDATE($C27,0))</f>
        <v>3</v>
      </c>
      <c r="F27" s="69">
        <f t="shared" ca="1" si="0"/>
        <v>0.57099999999999995</v>
      </c>
      <c r="G27" s="2">
        <f ca="1">SUMIFS(Running!$F:$F,Running!$A:$A,"*",Running!$E:$E,"&lt;="&amp;TODAY(),Running!$E:$E,"&gt;="&amp;EDATE($B27,0),Running!$E:$E,"&lt;="&amp;EDATE($C27,0))</f>
        <v>1640</v>
      </c>
      <c r="H27" s="20">
        <f ca="1">SUMIFS(Running!$G:$G,Running!$A:$A,"*",Running!$E:$E,"&lt;="&amp;TODAY(),Running!$E:$E,"&gt;="&amp;EDATE($B27,0),Running!$E:$E,"&lt;="&amp;EDATE($C27,0))</f>
        <v>13.259999999999998</v>
      </c>
      <c r="I27" s="23">
        <f ca="1">TIME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,MOD(MOD(SUMIFS(Running!$K:$K,Running!$E:$E,"&gt;="&amp;EDATE($B27,0),Running!$E:$E,"&lt;="&amp;EDATE($C27,0),Running!$A:$A,"*",Running!$E:$E,"&lt;="&amp;TODAY()),60)+INT(SUMIFS(Running!$L:$L,Running!$E:$E,"&gt;="&amp;EDATE($B27,0),Running!$E:$E,"&lt;="&amp;EDATE($C27,0),Running!$A:$A,"*",Running!$E:$E,"&lt;="&amp;TODAY())/60),60),MOD(SUMIFS(Running!$L:$L,Running!$E:$E,"&gt;="&amp;EDATE($B27,0),Running!$E:$E,"&lt;="&amp;EDATE($C27,0),Running!$A:$A,"*",Running!$E:$E,"&lt;="&amp;TODAY()),60))+INT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/24)</f>
        <v>8.0555555555555561E-2</v>
      </c>
      <c r="J27" s="30">
        <f t="shared" ca="1" si="1"/>
        <v>6.076388888888889E-3</v>
      </c>
      <c r="K27" s="14">
        <f t="shared" ca="1" si="2"/>
        <v>6.8579999999999997</v>
      </c>
      <c r="L27" s="2">
        <f ca="1">SUMIFS(Running!$M:$M,Running!$A:$A,"*",Running!$E:$E,"&lt;="&amp;TODAY(),Running!$E:$E,"&gt;="&amp;EDATE($B27,0),Running!$E:$E,"&lt;="&amp;EDATE($C27,0))</f>
        <v>0</v>
      </c>
      <c r="M27" s="20">
        <f ca="1">SUMIFS(Running!$N:$N,Running!$A:$A,"*",Running!$E:$E,"&lt;="&amp;TODAY(),Running!$E:$E,"&gt;="&amp;EDATE($B27,0),Running!$E:$E,"&lt;="&amp;EDATE($C27,0))</f>
        <v>0.68</v>
      </c>
      <c r="N27" s="23">
        <f ca="1">TIME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,MOD(MOD(SUMIFS(Running!$R:$R,Running!$E:$E,"&gt;="&amp;EDATE($B27,0),Running!$E:$E,"&lt;="&amp;EDATE($C27,0),Running!$A:$A,"*",Running!$E:$E,"&lt;="&amp;TODAY()),60)+INT(SUMIFS(Running!$S:$S,Running!$E:$E,"&gt;="&amp;EDATE($B27,0),Running!$E:$E,"&lt;="&amp;EDATE($C27,0),Running!$A:$A,"*",Running!$E:$E,"&lt;="&amp;TODAY())/60),60),MOD(SUMIFS(Running!$S:$S,Running!$E:$E,"&gt;="&amp;EDATE($B27,0),Running!$E:$E,"&lt;="&amp;EDATE($C27,0),Running!$A:$A,"*",Running!$E:$E,"&lt;="&amp;TODAY()),60))+INT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/24)</f>
        <v>8.7962962962962968E-3</v>
      </c>
      <c r="O27" s="3">
        <f t="shared" ca="1" si="3"/>
        <v>1.2939814814814814E-2</v>
      </c>
      <c r="P27" s="14">
        <f t="shared" ca="1" si="4"/>
        <v>3.2210000000000001</v>
      </c>
      <c r="Q27" s="2">
        <f t="shared" ca="1" si="5"/>
        <v>1640</v>
      </c>
      <c r="R27" s="20">
        <f t="shared" ca="1" si="6"/>
        <v>13.939999999999998</v>
      </c>
      <c r="S27" s="9">
        <f t="shared" ca="1" si="7"/>
        <v>8.9351851851851863E-2</v>
      </c>
      <c r="T27" s="30">
        <f t="shared" ca="1" si="8"/>
        <v>6.4120370370370364E-3</v>
      </c>
      <c r="U27" s="46">
        <f t="shared" ca="1" si="9"/>
        <v>6.5</v>
      </c>
    </row>
    <row r="28" spans="1:21">
      <c r="A28">
        <v>27</v>
      </c>
      <c r="B28" s="43">
        <v>43276</v>
      </c>
      <c r="C28" s="43">
        <v>43282</v>
      </c>
      <c r="D28" s="2">
        <f ca="1">COUNTIFS(Running!$A:$A,"*",Running!$E:$E,"&lt;="&amp;TODAY(),Running!$E:$E,"&gt;="&amp;EDATE($B28,0),Running!$E:$E,"&lt;="&amp;EDATE($C28,0))</f>
        <v>4</v>
      </c>
      <c r="E28" s="2">
        <f ca="1">COUNTIFS(Running!$A:$A,"",Running!$G:$G,0,Running!$E:$E,"&lt;="&amp;TODAY(),Running!$E:$E,"&gt;="&amp;EDATE($B28,0),Running!$E:$E,"&lt;="&amp;EDATE($C28,0))</f>
        <v>3</v>
      </c>
      <c r="F28" s="69">
        <f t="shared" ca="1" si="0"/>
        <v>0.57099999999999995</v>
      </c>
      <c r="G28" s="2">
        <f ca="1">SUMIFS(Running!$F:$F,Running!$A:$A,"*",Running!$E:$E,"&lt;="&amp;TODAY(),Running!$E:$E,"&gt;="&amp;EDATE($B28,0),Running!$E:$E,"&lt;="&amp;EDATE($C28,0))</f>
        <v>1610</v>
      </c>
      <c r="H28" s="20">
        <f ca="1">SUMIFS(Running!$G:$G,Running!$A:$A,"*",Running!$E:$E,"&lt;="&amp;TODAY(),Running!$E:$E,"&gt;="&amp;EDATE($B28,0),Running!$E:$E,"&lt;="&amp;EDATE($C28,0))</f>
        <v>15.09</v>
      </c>
      <c r="I28" s="23">
        <f ca="1">TIME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,MOD(MOD(SUMIFS(Running!$K:$K,Running!$E:$E,"&gt;="&amp;EDATE($B28,0),Running!$E:$E,"&lt;="&amp;EDATE($C28,0),Running!$A:$A,"*",Running!$E:$E,"&lt;="&amp;TODAY()),60)+INT(SUMIFS(Running!$L:$L,Running!$E:$E,"&gt;="&amp;EDATE($B28,0),Running!$E:$E,"&lt;="&amp;EDATE($C28,0),Running!$A:$A,"*",Running!$E:$E,"&lt;="&amp;TODAY())/60),60),MOD(SUMIFS(Running!$L:$L,Running!$E:$E,"&gt;="&amp;EDATE($B28,0),Running!$E:$E,"&lt;="&amp;EDATE($C28,0),Running!$A:$A,"*",Running!$E:$E,"&lt;="&amp;TODAY()),60))+INT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/24)</f>
        <v>8.9236111111111113E-2</v>
      </c>
      <c r="J28" s="30">
        <f t="shared" ca="1" si="1"/>
        <v>5.9143518518518521E-3</v>
      </c>
      <c r="K28" s="14">
        <f t="shared" ca="1" si="2"/>
        <v>7.0449999999999999</v>
      </c>
      <c r="L28" s="2">
        <f ca="1">SUMIFS(Running!$M:$M,Running!$A:$A,"*",Running!$E:$E,"&lt;="&amp;TODAY(),Running!$E:$E,"&gt;="&amp;EDATE($B28,0),Running!$E:$E,"&lt;="&amp;EDATE($C28,0))</f>
        <v>0</v>
      </c>
      <c r="M28" s="20">
        <f ca="1">SUMIFS(Running!$N:$N,Running!$A:$A,"*",Running!$E:$E,"&lt;="&amp;TODAY(),Running!$E:$E,"&gt;="&amp;EDATE($B28,0),Running!$E:$E,"&lt;="&amp;EDATE($C28,0))</f>
        <v>1.42</v>
      </c>
      <c r="N28" s="23">
        <f ca="1">TIME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,MOD(MOD(SUMIFS(Running!$R:$R,Running!$E:$E,"&gt;="&amp;EDATE($B28,0),Running!$E:$E,"&lt;="&amp;EDATE($C28,0),Running!$A:$A,"*",Running!$E:$E,"&lt;="&amp;TODAY()),60)+INT(SUMIFS(Running!$S:$S,Running!$E:$E,"&gt;="&amp;EDATE($B28,0),Running!$E:$E,"&lt;="&amp;EDATE($C28,0),Running!$A:$A,"*",Running!$E:$E,"&lt;="&amp;TODAY())/60),60),MOD(SUMIFS(Running!$S:$S,Running!$E:$E,"&gt;="&amp;EDATE($B28,0),Running!$E:$E,"&lt;="&amp;EDATE($C28,0),Running!$A:$A,"*",Running!$E:$E,"&lt;="&amp;TODAY()),60))+INT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/24)</f>
        <v>1.7743055555555557E-2</v>
      </c>
      <c r="O28" s="3">
        <f t="shared" ca="1" si="3"/>
        <v>1.2499999999999999E-2</v>
      </c>
      <c r="P28" s="14">
        <f t="shared" ca="1" si="4"/>
        <v>3.3340000000000001</v>
      </c>
      <c r="Q28" s="2">
        <f t="shared" ca="1" si="5"/>
        <v>1610</v>
      </c>
      <c r="R28" s="20">
        <f t="shared" ca="1" si="6"/>
        <v>16.509999999999998</v>
      </c>
      <c r="S28" s="9">
        <f t="shared" ca="1" si="7"/>
        <v>0.10697916666666667</v>
      </c>
      <c r="T28" s="30">
        <f t="shared" ca="1" si="8"/>
        <v>6.4814814814814813E-3</v>
      </c>
      <c r="U28" s="46">
        <f t="shared" ca="1" si="9"/>
        <v>6.43</v>
      </c>
    </row>
    <row r="29" spans="1:21">
      <c r="A29">
        <v>28</v>
      </c>
      <c r="B29" s="43">
        <v>43283</v>
      </c>
      <c r="C29" s="43">
        <v>43289</v>
      </c>
      <c r="D29" s="2">
        <f ca="1">COUNTIFS(Running!$A:$A,"*",Running!$E:$E,"&lt;="&amp;TODAY(),Running!$E:$E,"&gt;="&amp;EDATE($B29,0),Running!$E:$E,"&lt;="&amp;EDATE($C29,0))</f>
        <v>4</v>
      </c>
      <c r="E29" s="2">
        <f ca="1">COUNTIFS(Running!$A:$A,"",Running!$G:$G,0,Running!$E:$E,"&lt;="&amp;TODAY(),Running!$E:$E,"&gt;="&amp;EDATE($B29,0),Running!$E:$E,"&lt;="&amp;EDATE($C29,0))</f>
        <v>3</v>
      </c>
      <c r="F29" s="69">
        <f t="shared" ca="1" si="0"/>
        <v>0.57099999999999995</v>
      </c>
      <c r="G29" s="2">
        <f ca="1">SUMIFS(Running!$F:$F,Running!$A:$A,"*",Running!$E:$E,"&lt;="&amp;TODAY(),Running!$E:$E,"&gt;="&amp;EDATE($B29,0),Running!$E:$E,"&lt;="&amp;EDATE($C29,0))</f>
        <v>1797</v>
      </c>
      <c r="H29" s="20">
        <f ca="1">SUMIFS(Running!$G:$G,Running!$A:$A,"*",Running!$E:$E,"&lt;="&amp;TODAY(),Running!$E:$E,"&gt;="&amp;EDATE($B29,0),Running!$E:$E,"&lt;="&amp;EDATE($C29,0))</f>
        <v>16.97</v>
      </c>
      <c r="I29" s="23">
        <f ca="1">TIME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,MOD(MOD(SUMIFS(Running!$K:$K,Running!$E:$E,"&gt;="&amp;EDATE($B29,0),Running!$E:$E,"&lt;="&amp;EDATE($C29,0),Running!$A:$A,"*",Running!$E:$E,"&lt;="&amp;TODAY()),60)+INT(SUMIFS(Running!$L:$L,Running!$E:$E,"&gt;="&amp;EDATE($B29,0),Running!$E:$E,"&lt;="&amp;EDATE($C29,0),Running!$A:$A,"*",Running!$E:$E,"&lt;="&amp;TODAY())/60),60),MOD(SUMIFS(Running!$L:$L,Running!$E:$E,"&gt;="&amp;EDATE($B29,0),Running!$E:$E,"&lt;="&amp;EDATE($C29,0),Running!$A:$A,"*",Running!$E:$E,"&lt;="&amp;TODAY()),60))+INT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/24)</f>
        <v>9.8275462962962967E-2</v>
      </c>
      <c r="J29" s="30">
        <f t="shared" ca="1" si="1"/>
        <v>5.7986111111111112E-3</v>
      </c>
      <c r="K29" s="14">
        <f t="shared" ca="1" si="2"/>
        <v>7.194</v>
      </c>
      <c r="L29" s="2">
        <f ca="1">SUMIFS(Running!$M:$M,Running!$A:$A,"*",Running!$E:$E,"&lt;="&amp;TODAY(),Running!$E:$E,"&gt;="&amp;EDATE($B29,0),Running!$E:$E,"&lt;="&amp;EDATE($C29,0))</f>
        <v>0</v>
      </c>
      <c r="M29" s="20">
        <f ca="1">SUMIFS(Running!$N:$N,Running!$A:$A,"*",Running!$E:$E,"&lt;="&amp;TODAY(),Running!$E:$E,"&gt;="&amp;EDATE($B29,0),Running!$E:$E,"&lt;="&amp;EDATE($C29,0))</f>
        <v>1.3</v>
      </c>
      <c r="N29" s="23">
        <f ca="1">TIME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,MOD(MOD(SUMIFS(Running!$R:$R,Running!$E:$E,"&gt;="&amp;EDATE($B29,0),Running!$E:$E,"&lt;="&amp;EDATE($C29,0),Running!$A:$A,"*",Running!$E:$E,"&lt;="&amp;TODAY()),60)+INT(SUMIFS(Running!$S:$S,Running!$E:$E,"&gt;="&amp;EDATE($B29,0),Running!$E:$E,"&lt;="&amp;EDATE($C29,0),Running!$A:$A,"*",Running!$E:$E,"&lt;="&amp;TODAY())/60),60),MOD(SUMIFS(Running!$S:$S,Running!$E:$E,"&gt;="&amp;EDATE($B29,0),Running!$E:$E,"&lt;="&amp;EDATE($C29,0),Running!$A:$A,"*",Running!$E:$E,"&lt;="&amp;TODAY()),60))+INT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/24)</f>
        <v>1.556712962962963E-2</v>
      </c>
      <c r="O29" s="3">
        <f t="shared" ca="1" si="3"/>
        <v>1.1979166666666666E-2</v>
      </c>
      <c r="P29" s="14">
        <f t="shared" ca="1" si="4"/>
        <v>3.4790000000000001</v>
      </c>
      <c r="Q29" s="2">
        <f t="shared" ca="1" si="5"/>
        <v>1797</v>
      </c>
      <c r="R29" s="20">
        <f t="shared" ca="1" si="6"/>
        <v>18.27</v>
      </c>
      <c r="S29" s="9">
        <f t="shared" ca="1" si="7"/>
        <v>0.11384259259259259</v>
      </c>
      <c r="T29" s="30">
        <f t="shared" ca="1" si="8"/>
        <v>6.238425925925925E-3</v>
      </c>
      <c r="U29" s="46">
        <f t="shared" ca="1" si="9"/>
        <v>6.6859999999999999</v>
      </c>
    </row>
    <row r="30" spans="1:21">
      <c r="A30">
        <v>29</v>
      </c>
      <c r="B30" s="43">
        <v>43290</v>
      </c>
      <c r="C30" s="43">
        <v>43296</v>
      </c>
      <c r="D30" s="2">
        <f ca="1">COUNTIFS(Running!$A:$A,"*",Running!$E:$E,"&lt;="&amp;TODAY(),Running!$E:$E,"&gt;="&amp;EDATE($B30,0),Running!$E:$E,"&lt;="&amp;EDATE($C30,0))</f>
        <v>4</v>
      </c>
      <c r="E30" s="2">
        <f ca="1">COUNTIFS(Running!$A:$A,"",Running!$G:$G,0,Running!$E:$E,"&lt;="&amp;TODAY(),Running!$E:$E,"&gt;="&amp;EDATE($B30,0),Running!$E:$E,"&lt;="&amp;EDATE($C30,0))</f>
        <v>3</v>
      </c>
      <c r="F30" s="69">
        <f t="shared" ca="1" si="0"/>
        <v>0.57099999999999995</v>
      </c>
      <c r="G30" s="2">
        <f ca="1">SUMIFS(Running!$F:$F,Running!$A:$A,"*",Running!$E:$E,"&lt;="&amp;TODAY(),Running!$E:$E,"&gt;="&amp;EDATE($B30,0),Running!$E:$E,"&lt;="&amp;EDATE($C30,0))</f>
        <v>1448</v>
      </c>
      <c r="H30" s="20">
        <f ca="1">SUMIFS(Running!$G:$G,Running!$A:$A,"*",Running!$E:$E,"&lt;="&amp;TODAY(),Running!$E:$E,"&gt;="&amp;EDATE($B30,0),Running!$E:$E,"&lt;="&amp;EDATE($C30,0))</f>
        <v>14.079999999999998</v>
      </c>
      <c r="I30" s="23">
        <f ca="1">TIME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,MOD(MOD(SUMIFS(Running!$K:$K,Running!$E:$E,"&gt;="&amp;EDATE($B30,0),Running!$E:$E,"&lt;="&amp;EDATE($C30,0),Running!$A:$A,"*",Running!$E:$E,"&lt;="&amp;TODAY()),60)+INT(SUMIFS(Running!$L:$L,Running!$E:$E,"&gt;="&amp;EDATE($B30,0),Running!$E:$E,"&lt;="&amp;EDATE($C30,0),Running!$A:$A,"*",Running!$E:$E,"&lt;="&amp;TODAY())/60),60),MOD(SUMIFS(Running!$L:$L,Running!$E:$E,"&gt;="&amp;EDATE($B30,0),Running!$E:$E,"&lt;="&amp;EDATE($C30,0),Running!$A:$A,"*",Running!$E:$E,"&lt;="&amp;TODAY()),60))+INT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/24)</f>
        <v>8.5520833333333338E-2</v>
      </c>
      <c r="J30" s="30">
        <f t="shared" ca="1" si="1"/>
        <v>6.076388888888889E-3</v>
      </c>
      <c r="K30" s="14">
        <f t="shared" ca="1" si="2"/>
        <v>6.859</v>
      </c>
      <c r="L30" s="2">
        <f ca="1">SUMIFS(Running!$M:$M,Running!$A:$A,"*",Running!$E:$E,"&lt;="&amp;TODAY(),Running!$E:$E,"&gt;="&amp;EDATE($B30,0),Running!$E:$E,"&lt;="&amp;EDATE($C30,0))</f>
        <v>0</v>
      </c>
      <c r="M30" s="20">
        <f ca="1">SUMIFS(Running!$N:$N,Running!$A:$A,"*",Running!$E:$E,"&lt;="&amp;TODAY(),Running!$E:$E,"&gt;="&amp;EDATE($B30,0),Running!$E:$E,"&lt;="&amp;EDATE($C30,0))</f>
        <v>0.92</v>
      </c>
      <c r="N30" s="23">
        <f ca="1">TIME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,MOD(MOD(SUMIFS(Running!$R:$R,Running!$E:$E,"&gt;="&amp;EDATE($B30,0),Running!$E:$E,"&lt;="&amp;EDATE($C30,0),Running!$A:$A,"*",Running!$E:$E,"&lt;="&amp;TODAY()),60)+INT(SUMIFS(Running!$S:$S,Running!$E:$E,"&gt;="&amp;EDATE($B30,0),Running!$E:$E,"&lt;="&amp;EDATE($C30,0),Running!$A:$A,"*",Running!$E:$E,"&lt;="&amp;TODAY())/60),60),MOD(SUMIFS(Running!$S:$S,Running!$E:$E,"&gt;="&amp;EDATE($B30,0),Running!$E:$E,"&lt;="&amp;EDATE($C30,0),Running!$A:$A,"*",Running!$E:$E,"&lt;="&amp;TODAY()),60))+INT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/24)</f>
        <v>1.1643518518518518E-2</v>
      </c>
      <c r="O30" s="3">
        <f t="shared" ca="1" si="3"/>
        <v>1.2662037037037039E-2</v>
      </c>
      <c r="P30" s="14">
        <f t="shared" ca="1" si="4"/>
        <v>3.2919999999999998</v>
      </c>
      <c r="Q30" s="2">
        <f t="shared" ca="1" si="5"/>
        <v>1448</v>
      </c>
      <c r="R30" s="20">
        <f t="shared" ca="1" si="6"/>
        <v>14.999999999999998</v>
      </c>
      <c r="S30" s="9">
        <f t="shared" ca="1" si="7"/>
        <v>9.7164351851851849E-2</v>
      </c>
      <c r="T30" s="30">
        <f t="shared" ca="1" si="8"/>
        <v>6.4814814814814813E-3</v>
      </c>
      <c r="U30" s="46">
        <f t="shared" ca="1" si="9"/>
        <v>6.4320000000000004</v>
      </c>
    </row>
    <row r="31" spans="1:21">
      <c r="A31">
        <v>30</v>
      </c>
      <c r="B31" s="43">
        <v>43297</v>
      </c>
      <c r="C31" s="43">
        <v>43303</v>
      </c>
      <c r="D31" s="2">
        <f ca="1">COUNTIFS(Running!$A:$A,"*",Running!$E:$E,"&lt;="&amp;TODAY(),Running!$E:$E,"&gt;="&amp;EDATE($B31,0),Running!$E:$E,"&lt;="&amp;EDATE($C31,0))</f>
        <v>4</v>
      </c>
      <c r="E31" s="2">
        <f ca="1">COUNTIFS(Running!$A:$A,"",Running!$G:$G,0,Running!$E:$E,"&lt;="&amp;TODAY(),Running!$E:$E,"&gt;="&amp;EDATE($B31,0),Running!$E:$E,"&lt;="&amp;EDATE($C31,0))</f>
        <v>3</v>
      </c>
      <c r="F31" s="69">
        <f t="shared" ca="1" si="0"/>
        <v>0.57099999999999995</v>
      </c>
      <c r="G31" s="2">
        <f ca="1">SUMIFS(Running!$F:$F,Running!$A:$A,"*",Running!$E:$E,"&lt;="&amp;TODAY(),Running!$E:$E,"&gt;="&amp;EDATE($B31,0),Running!$E:$E,"&lt;="&amp;EDATE($C31,0))</f>
        <v>1858</v>
      </c>
      <c r="H31" s="20">
        <f ca="1">SUMIFS(Running!$G:$G,Running!$A:$A,"*",Running!$E:$E,"&lt;="&amp;TODAY(),Running!$E:$E,"&gt;="&amp;EDATE($B31,0),Running!$E:$E,"&lt;="&amp;EDATE($C31,0))</f>
        <v>17.79</v>
      </c>
      <c r="I31" s="23">
        <f ca="1">TIME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,MOD(MOD(SUMIFS(Running!$K:$K,Running!$E:$E,"&gt;="&amp;EDATE($B31,0),Running!$E:$E,"&lt;="&amp;EDATE($C31,0),Running!$A:$A,"*",Running!$E:$E,"&lt;="&amp;TODAY()),60)+INT(SUMIFS(Running!$L:$L,Running!$E:$E,"&gt;="&amp;EDATE($B31,0),Running!$E:$E,"&lt;="&amp;EDATE($C31,0),Running!$A:$A,"*",Running!$E:$E,"&lt;="&amp;TODAY())/60),60),MOD(SUMIFS(Running!$L:$L,Running!$E:$E,"&gt;="&amp;EDATE($B31,0),Running!$E:$E,"&lt;="&amp;EDATE($C31,0),Running!$A:$A,"*",Running!$E:$E,"&lt;="&amp;TODAY()),60))+INT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/24)</f>
        <v>0.10868055555555556</v>
      </c>
      <c r="J31" s="30">
        <f t="shared" ca="1" si="1"/>
        <v>6.1111111111111114E-3</v>
      </c>
      <c r="K31" s="14">
        <f t="shared" ca="1" si="2"/>
        <v>6.82</v>
      </c>
      <c r="L31" s="2">
        <f ca="1">SUMIFS(Running!$M:$M,Running!$A:$A,"*",Running!$E:$E,"&lt;="&amp;TODAY(),Running!$E:$E,"&gt;="&amp;EDATE($B31,0),Running!$E:$E,"&lt;="&amp;EDATE($C31,0))</f>
        <v>0</v>
      </c>
      <c r="M31" s="20">
        <f ca="1">SUMIFS(Running!$N:$N,Running!$A:$A,"*",Running!$E:$E,"&lt;="&amp;TODAY(),Running!$E:$E,"&gt;="&amp;EDATE($B31,0),Running!$E:$E,"&lt;="&amp;EDATE($C31,0))</f>
        <v>1.1600000000000001</v>
      </c>
      <c r="N31" s="23">
        <f ca="1">TIME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,MOD(MOD(SUMIFS(Running!$R:$R,Running!$E:$E,"&gt;="&amp;EDATE($B31,0),Running!$E:$E,"&lt;="&amp;EDATE($C31,0),Running!$A:$A,"*",Running!$E:$E,"&lt;="&amp;TODAY()),60)+INT(SUMIFS(Running!$S:$S,Running!$E:$E,"&gt;="&amp;EDATE($B31,0),Running!$E:$E,"&lt;="&amp;EDATE($C31,0),Running!$A:$A,"*",Running!$E:$E,"&lt;="&amp;TODAY())/60),60),MOD(SUMIFS(Running!$S:$S,Running!$E:$E,"&gt;="&amp;EDATE($B31,0),Running!$E:$E,"&lt;="&amp;EDATE($C31,0),Running!$A:$A,"*",Running!$E:$E,"&lt;="&amp;TODAY()),60))+INT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/24)</f>
        <v>1.4351851851851852E-2</v>
      </c>
      <c r="O31" s="3">
        <f t="shared" ca="1" si="3"/>
        <v>1.2372685185185186E-2</v>
      </c>
      <c r="P31" s="14">
        <f t="shared" ca="1" si="4"/>
        <v>3.367</v>
      </c>
      <c r="Q31" s="2">
        <f t="shared" ca="1" si="5"/>
        <v>1858</v>
      </c>
      <c r="R31" s="20">
        <f t="shared" ca="1" si="6"/>
        <v>18.95</v>
      </c>
      <c r="S31" s="9">
        <f t="shared" ca="1" si="7"/>
        <v>0.12303240740740741</v>
      </c>
      <c r="T31" s="30">
        <f t="shared" ca="1" si="8"/>
        <v>6.4930555555555549E-3</v>
      </c>
      <c r="U31" s="46">
        <f t="shared" ca="1" si="9"/>
        <v>6.4169999999999998</v>
      </c>
    </row>
    <row r="32" spans="1:21">
      <c r="A32">
        <v>31</v>
      </c>
      <c r="B32" s="43">
        <v>43304</v>
      </c>
      <c r="C32" s="43">
        <v>43310</v>
      </c>
      <c r="D32" s="2">
        <f ca="1">COUNTIFS(Running!$A:$A,"*",Running!$E:$E,"&lt;="&amp;TODAY(),Running!$E:$E,"&gt;="&amp;EDATE($B32,0),Running!$E:$E,"&lt;="&amp;EDATE($C32,0))</f>
        <v>4</v>
      </c>
      <c r="E32" s="2">
        <f ca="1">COUNTIFS(Running!$A:$A,"",Running!$G:$G,0,Running!$E:$E,"&lt;="&amp;TODAY(),Running!$E:$E,"&gt;="&amp;EDATE($B32,0),Running!$E:$E,"&lt;="&amp;EDATE($C32,0))</f>
        <v>3</v>
      </c>
      <c r="F32" s="69">
        <f t="shared" ca="1" si="0"/>
        <v>0.57099999999999995</v>
      </c>
      <c r="G32" s="2">
        <f ca="1">SUMIFS(Running!$F:$F,Running!$A:$A,"*",Running!$E:$E,"&lt;="&amp;TODAY(),Running!$E:$E,"&gt;="&amp;EDATE($B32,0),Running!$E:$E,"&lt;="&amp;EDATE($C32,0))</f>
        <v>2027</v>
      </c>
      <c r="H32" s="20">
        <f ca="1">SUMIFS(Running!$G:$G,Running!$A:$A,"*",Running!$E:$E,"&lt;="&amp;TODAY(),Running!$E:$E,"&gt;="&amp;EDATE($B32,0),Running!$E:$E,"&lt;="&amp;EDATE($C32,0))</f>
        <v>19.63</v>
      </c>
      <c r="I32" s="23">
        <f ca="1">TIME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,MOD(MOD(SUMIFS(Running!$K:$K,Running!$E:$E,"&gt;="&amp;EDATE($B32,0),Running!$E:$E,"&lt;="&amp;EDATE($C32,0),Running!$A:$A,"*",Running!$E:$E,"&lt;="&amp;TODAY()),60)+INT(SUMIFS(Running!$L:$L,Running!$E:$E,"&gt;="&amp;EDATE($B32,0),Running!$E:$E,"&lt;="&amp;EDATE($C32,0),Running!$A:$A,"*",Running!$E:$E,"&lt;="&amp;TODAY())/60),60),MOD(SUMIFS(Running!$L:$L,Running!$E:$E,"&gt;="&amp;EDATE($B32,0),Running!$E:$E,"&lt;="&amp;EDATE($C32,0),Running!$A:$A,"*",Running!$E:$E,"&lt;="&amp;TODAY()),60))+INT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/24)</f>
        <v>0.11944444444444445</v>
      </c>
      <c r="J32" s="30">
        <f t="shared" ca="1" si="1"/>
        <v>6.0879629629629643E-3</v>
      </c>
      <c r="K32" s="14">
        <f t="shared" ca="1" si="2"/>
        <v>6.8470000000000004</v>
      </c>
      <c r="L32" s="2">
        <f ca="1">SUMIFS(Running!$M:$M,Running!$A:$A,"*",Running!$E:$E,"&lt;="&amp;TODAY(),Running!$E:$E,"&gt;="&amp;EDATE($B32,0),Running!$E:$E,"&lt;="&amp;EDATE($C32,0))</f>
        <v>0</v>
      </c>
      <c r="M32" s="20">
        <f ca="1">SUMIFS(Running!$N:$N,Running!$A:$A,"*",Running!$E:$E,"&lt;="&amp;TODAY(),Running!$E:$E,"&gt;="&amp;EDATE($B32,0),Running!$E:$E,"&lt;="&amp;EDATE($C32,0))</f>
        <v>0.95</v>
      </c>
      <c r="N32" s="23">
        <f ca="1">TIME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,MOD(MOD(SUMIFS(Running!$R:$R,Running!$E:$E,"&gt;="&amp;EDATE($B32,0),Running!$E:$E,"&lt;="&amp;EDATE($C32,0),Running!$A:$A,"*",Running!$E:$E,"&lt;="&amp;TODAY()),60)+INT(SUMIFS(Running!$S:$S,Running!$E:$E,"&gt;="&amp;EDATE($B32,0),Running!$E:$E,"&lt;="&amp;EDATE($C32,0),Running!$A:$A,"*",Running!$E:$E,"&lt;="&amp;TODAY())/60),60),MOD(SUMIFS(Running!$S:$S,Running!$E:$E,"&gt;="&amp;EDATE($B32,0),Running!$E:$E,"&lt;="&amp;EDATE($C32,0),Running!$A:$A,"*",Running!$E:$E,"&lt;="&amp;TODAY()),60))+INT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/24)</f>
        <v>1.2210648148148146E-2</v>
      </c>
      <c r="O32" s="3">
        <f t="shared" ca="1" si="3"/>
        <v>1.2858796296296297E-2</v>
      </c>
      <c r="P32" s="14">
        <f t="shared" ca="1" si="4"/>
        <v>3.2410000000000001</v>
      </c>
      <c r="Q32" s="2">
        <f t="shared" ca="1" si="5"/>
        <v>2027</v>
      </c>
      <c r="R32" s="20">
        <f t="shared" ca="1" si="6"/>
        <v>20.58</v>
      </c>
      <c r="S32" s="9">
        <f t="shared" ca="1" si="7"/>
        <v>0.13165509259259259</v>
      </c>
      <c r="T32" s="30">
        <f t="shared" ca="1" si="8"/>
        <v>6.4004629629629628E-3</v>
      </c>
      <c r="U32" s="46">
        <f t="shared" ca="1" si="9"/>
        <v>6.5129999999999999</v>
      </c>
    </row>
    <row r="33" spans="1:24" s="19" customFormat="1">
      <c r="A33">
        <v>32</v>
      </c>
      <c r="B33" s="43">
        <v>43311</v>
      </c>
      <c r="C33" s="43">
        <v>43317</v>
      </c>
      <c r="D33" s="2">
        <f ca="1">COUNTIFS(Running!$A:$A,"*",Running!$E:$E,"&lt;="&amp;TODAY(),Running!$E:$E,"&gt;="&amp;EDATE($B33,0),Running!$E:$E,"&lt;="&amp;EDATE($C33,0))</f>
        <v>2</v>
      </c>
      <c r="E33" s="2">
        <f ca="1">COUNTIFS(Running!$A:$A,"",Running!$G:$G,0,Running!$E:$E,"&lt;="&amp;TODAY(),Running!$E:$E,"&gt;="&amp;EDATE($B33,0),Running!$E:$E,"&lt;="&amp;EDATE($C33,0))</f>
        <v>5</v>
      </c>
      <c r="F33" s="69">
        <f t="shared" ca="1" si="0"/>
        <v>0.28499999999999998</v>
      </c>
      <c r="G33" s="2">
        <f ca="1">SUMIFS(Running!$F:$F,Running!$A:$A,"*",Running!$E:$E,"&lt;="&amp;TODAY(),Running!$E:$E,"&gt;="&amp;EDATE($B33,0),Running!$E:$E,"&lt;="&amp;EDATE($C33,0))</f>
        <v>960</v>
      </c>
      <c r="H33" s="20">
        <f ca="1">SUMIFS(Running!$G:$G,Running!$A:$A,"*",Running!$E:$E,"&lt;="&amp;TODAY(),Running!$E:$E,"&gt;="&amp;EDATE($B33,0),Running!$E:$E,"&lt;="&amp;EDATE($C33,0))</f>
        <v>9.24</v>
      </c>
      <c r="I33" s="23">
        <f ca="1">TIME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,MOD(MOD(SUMIFS(Running!$K:$K,Running!$E:$E,"&gt;="&amp;EDATE($B33,0),Running!$E:$E,"&lt;="&amp;EDATE($C33,0),Running!$A:$A,"*",Running!$E:$E,"&lt;="&amp;TODAY()),60)+INT(SUMIFS(Running!$L:$L,Running!$E:$E,"&gt;="&amp;EDATE($B33,0),Running!$E:$E,"&lt;="&amp;EDATE($C33,0),Running!$A:$A,"*",Running!$E:$E,"&lt;="&amp;TODAY())/60),60),MOD(SUMIFS(Running!$L:$L,Running!$E:$E,"&gt;="&amp;EDATE($B33,0),Running!$E:$E,"&lt;="&amp;EDATE($C33,0),Running!$A:$A,"*",Running!$E:$E,"&lt;="&amp;TODAY()),60))+INT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/24)</f>
        <v>5.6250000000000001E-2</v>
      </c>
      <c r="J33" s="30">
        <f t="shared" ca="1" si="1"/>
        <v>6.0879629629629643E-3</v>
      </c>
      <c r="K33" s="14">
        <f t="shared" ca="1" si="2"/>
        <v>6.8440000000000003</v>
      </c>
      <c r="L33" s="2">
        <f ca="1">SUMIFS(Running!$M:$M,Running!$A:$A,"*",Running!$E:$E,"&lt;="&amp;TODAY(),Running!$E:$E,"&gt;="&amp;EDATE($B33,0),Running!$E:$E,"&lt;="&amp;EDATE($C33,0))</f>
        <v>0</v>
      </c>
      <c r="M33" s="20">
        <f ca="1">SUMIFS(Running!$N:$N,Running!$A:$A,"*",Running!$E:$E,"&lt;="&amp;TODAY(),Running!$E:$E,"&gt;="&amp;EDATE($B33,0),Running!$E:$E,"&lt;="&amp;EDATE($C33,0))</f>
        <v>0.53</v>
      </c>
      <c r="N33" s="23">
        <f ca="1">TIME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,MOD(MOD(SUMIFS(Running!$R:$R,Running!$E:$E,"&gt;="&amp;EDATE($B33,0),Running!$E:$E,"&lt;="&amp;EDATE($C33,0),Running!$A:$A,"*",Running!$E:$E,"&lt;="&amp;TODAY()),60)+INT(SUMIFS(Running!$S:$S,Running!$E:$E,"&gt;="&amp;EDATE($B33,0),Running!$E:$E,"&lt;="&amp;EDATE($C33,0),Running!$A:$A,"*",Running!$E:$E,"&lt;="&amp;TODAY())/60),60),MOD(SUMIFS(Running!$S:$S,Running!$E:$E,"&gt;="&amp;EDATE($B33,0),Running!$E:$E,"&lt;="&amp;EDATE($C33,0),Running!$A:$A,"*",Running!$E:$E,"&lt;="&amp;TODAY()),60))+INT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/24)</f>
        <v>6.5972222222222222E-3</v>
      </c>
      <c r="O33" s="3">
        <f t="shared" ca="1" si="3"/>
        <v>1.2453703703703703E-2</v>
      </c>
      <c r="P33" s="14">
        <f t="shared" ca="1" si="4"/>
        <v>3.347</v>
      </c>
      <c r="Q33" s="2">
        <f t="shared" ca="1" si="5"/>
        <v>960</v>
      </c>
      <c r="R33" s="20">
        <f t="shared" ca="1" si="6"/>
        <v>9.77</v>
      </c>
      <c r="S33" s="9">
        <f t="shared" ca="1" si="7"/>
        <v>6.2847222222222221E-2</v>
      </c>
      <c r="T33" s="30">
        <f t="shared" ca="1" si="8"/>
        <v>6.4351851851851861E-3</v>
      </c>
      <c r="U33" s="46">
        <f t="shared" ca="1" si="9"/>
        <v>6.4770000000000003</v>
      </c>
      <c r="V33"/>
      <c r="W33"/>
      <c r="X33"/>
    </row>
    <row r="34" spans="1:24">
      <c r="A34">
        <v>33</v>
      </c>
      <c r="B34" s="43">
        <v>43318</v>
      </c>
      <c r="C34" s="43">
        <v>43324</v>
      </c>
      <c r="D34" s="2">
        <f ca="1">COUNTIFS(Running!$A:$A,"*",Running!$E:$E,"&lt;="&amp;TODAY(),Running!$E:$E,"&gt;="&amp;EDATE($B34,0),Running!$E:$E,"&lt;="&amp;EDATE($C34,0))</f>
        <v>4</v>
      </c>
      <c r="E34" s="2">
        <f ca="1">COUNTIFS(Running!$A:$A,"",Running!$G:$G,0,Running!$E:$E,"&lt;="&amp;TODAY(),Running!$E:$E,"&gt;="&amp;EDATE($B34,0),Running!$E:$E,"&lt;="&amp;EDATE($C34,0))</f>
        <v>3</v>
      </c>
      <c r="F34" s="69">
        <f t="shared" ca="1" si="0"/>
        <v>0.57099999999999995</v>
      </c>
      <c r="G34" s="2">
        <f ca="1">SUMIFS(Running!$F:$F,Running!$A:$A,"*",Running!$E:$E,"&lt;="&amp;TODAY(),Running!$E:$E,"&gt;="&amp;EDATE($B34,0),Running!$E:$E,"&lt;="&amp;EDATE($C34,0))</f>
        <v>1591</v>
      </c>
      <c r="H34" s="20">
        <f ca="1">SUMIFS(Running!$G:$G,Running!$A:$A,"*",Running!$E:$E,"&lt;="&amp;TODAY(),Running!$E:$E,"&gt;="&amp;EDATE($B34,0),Running!$E:$E,"&lt;="&amp;EDATE($C34,0))</f>
        <v>15.440000000000001</v>
      </c>
      <c r="I34" s="23">
        <f ca="1">TIME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,MOD(MOD(SUMIFS(Running!$K:$K,Running!$E:$E,"&gt;="&amp;EDATE($B34,0),Running!$E:$E,"&lt;="&amp;EDATE($C34,0),Running!$A:$A,"*",Running!$E:$E,"&lt;="&amp;TODAY()),60)+INT(SUMIFS(Running!$L:$L,Running!$E:$E,"&gt;="&amp;EDATE($B34,0),Running!$E:$E,"&lt;="&amp;EDATE($C34,0),Running!$A:$A,"*",Running!$E:$E,"&lt;="&amp;TODAY())/60),60),MOD(SUMIFS(Running!$L:$L,Running!$E:$E,"&gt;="&amp;EDATE($B34,0),Running!$E:$E,"&lt;="&amp;EDATE($C34,0),Running!$A:$A,"*",Running!$E:$E,"&lt;="&amp;TODAY()),60))+INT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/24)</f>
        <v>9.6875000000000003E-2</v>
      </c>
      <c r="J34" s="30">
        <f t="shared" ca="1" si="1"/>
        <v>6.2847222222222228E-3</v>
      </c>
      <c r="K34" s="14">
        <f t="shared" ca="1" si="2"/>
        <v>6.64</v>
      </c>
      <c r="L34" s="2">
        <f ca="1">SUMIFS(Running!$M:$M,Running!$A:$A,"*",Running!$E:$E,"&lt;="&amp;TODAY(),Running!$E:$E,"&gt;="&amp;EDATE($B34,0),Running!$E:$E,"&lt;="&amp;EDATE($C34,0))</f>
        <v>0</v>
      </c>
      <c r="M34" s="20">
        <f ca="1">SUMIFS(Running!$N:$N,Running!$A:$A,"*",Running!$E:$E,"&lt;="&amp;TODAY(),Running!$E:$E,"&gt;="&amp;EDATE($B34,0),Running!$E:$E,"&lt;="&amp;EDATE($C34,0))</f>
        <v>0.75</v>
      </c>
      <c r="N34" s="23">
        <f ca="1">TIME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,MOD(MOD(SUMIFS(Running!$R:$R,Running!$E:$E,"&gt;="&amp;EDATE($B34,0),Running!$E:$E,"&lt;="&amp;EDATE($C34,0),Running!$A:$A,"*",Running!$E:$E,"&lt;="&amp;TODAY()),60)+INT(SUMIFS(Running!$S:$S,Running!$E:$E,"&gt;="&amp;EDATE($B34,0),Running!$E:$E,"&lt;="&amp;EDATE($C34,0),Running!$A:$A,"*",Running!$E:$E,"&lt;="&amp;TODAY())/60),60),MOD(SUMIFS(Running!$S:$S,Running!$E:$E,"&gt;="&amp;EDATE($B34,0),Running!$E:$E,"&lt;="&amp;EDATE($C34,0),Running!$A:$A,"*",Running!$E:$E,"&lt;="&amp;TODAY()),60))+INT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/24)</f>
        <v>9.3749999999999997E-3</v>
      </c>
      <c r="O34" s="3">
        <f t="shared" ca="1" si="3"/>
        <v>1.2499999999999999E-2</v>
      </c>
      <c r="P34" s="14">
        <f t="shared" ca="1" si="4"/>
        <v>3.3330000000000002</v>
      </c>
      <c r="Q34" s="2">
        <f t="shared" ca="1" si="5"/>
        <v>1591</v>
      </c>
      <c r="R34" s="20">
        <f t="shared" ca="1" si="6"/>
        <v>16.190000000000001</v>
      </c>
      <c r="S34" s="9">
        <f t="shared" ca="1" si="7"/>
        <v>0.10625</v>
      </c>
      <c r="T34" s="30">
        <f t="shared" ca="1" si="8"/>
        <v>6.5740740740740733E-3</v>
      </c>
      <c r="U34" s="46">
        <f t="shared" ca="1" si="9"/>
        <v>6.3490000000000002</v>
      </c>
    </row>
    <row r="35" spans="1:24">
      <c r="A35">
        <v>34</v>
      </c>
      <c r="B35" s="43">
        <v>43325</v>
      </c>
      <c r="C35" s="43">
        <v>43331</v>
      </c>
      <c r="D35" s="2">
        <f ca="1">COUNTIFS(Running!$A:$A,"*",Running!$E:$E,"&lt;="&amp;TODAY(),Running!$E:$E,"&gt;="&amp;EDATE($B35,0),Running!$E:$E,"&lt;="&amp;EDATE($C35,0))</f>
        <v>4</v>
      </c>
      <c r="E35" s="2">
        <f ca="1">COUNTIFS(Running!$A:$A,"",Running!$G:$G,0,Running!$E:$E,"&lt;="&amp;TODAY(),Running!$E:$E,"&gt;="&amp;EDATE($B35,0),Running!$E:$E,"&lt;="&amp;EDATE($C35,0))</f>
        <v>3</v>
      </c>
      <c r="F35" s="69">
        <f t="shared" ca="1" si="0"/>
        <v>0.57099999999999995</v>
      </c>
      <c r="G35" s="2">
        <f ca="1">SUMIFS(Running!$F:$F,Running!$A:$A,"*",Running!$E:$E,"&lt;="&amp;TODAY(),Running!$E:$E,"&gt;="&amp;EDATE($B35,0),Running!$E:$E,"&lt;="&amp;EDATE($C35,0))</f>
        <v>1446</v>
      </c>
      <c r="H35" s="20">
        <f ca="1">SUMIFS(Running!$G:$G,Running!$A:$A,"*",Running!$E:$E,"&lt;="&amp;TODAY(),Running!$E:$E,"&gt;="&amp;EDATE($B35,0),Running!$E:$E,"&lt;="&amp;EDATE($C35,0))</f>
        <v>13.83</v>
      </c>
      <c r="I35" s="23">
        <f ca="1">TIME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,MOD(MOD(SUMIFS(Running!$K:$K,Running!$E:$E,"&gt;="&amp;EDATE($B35,0),Running!$E:$E,"&lt;="&amp;EDATE($C35,0),Running!$A:$A,"*",Running!$E:$E,"&lt;="&amp;TODAY()),60)+INT(SUMIFS(Running!$L:$L,Running!$E:$E,"&gt;="&amp;EDATE($B35,0),Running!$E:$E,"&lt;="&amp;EDATE($C35,0),Running!$A:$A,"*",Running!$E:$E,"&lt;="&amp;TODAY())/60),60),MOD(SUMIFS(Running!$L:$L,Running!$E:$E,"&gt;="&amp;EDATE($B35,0),Running!$E:$E,"&lt;="&amp;EDATE($C35,0),Running!$A:$A,"*",Running!$E:$E,"&lt;="&amp;TODAY()),60))+INT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/24)</f>
        <v>8.2638888888888887E-2</v>
      </c>
      <c r="J35" s="30">
        <f t="shared" ca="1" si="1"/>
        <v>5.9837962962962961E-3</v>
      </c>
      <c r="K35" s="14">
        <f t="shared" ca="1" si="2"/>
        <v>6.9729999999999999</v>
      </c>
      <c r="L35" s="2">
        <f ca="1">SUMIFS(Running!$M:$M,Running!$A:$A,"*",Running!$E:$E,"&lt;="&amp;TODAY(),Running!$E:$E,"&gt;="&amp;EDATE($B35,0),Running!$E:$E,"&lt;="&amp;EDATE($C35,0))</f>
        <v>0</v>
      </c>
      <c r="M35" s="20">
        <f ca="1">SUMIFS(Running!$N:$N,Running!$A:$A,"*",Running!$E:$E,"&lt;="&amp;TODAY(),Running!$E:$E,"&gt;="&amp;EDATE($B35,0),Running!$E:$E,"&lt;="&amp;EDATE($C35,0))</f>
        <v>0.86</v>
      </c>
      <c r="N35" s="23">
        <f ca="1">TIME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,MOD(MOD(SUMIFS(Running!$R:$R,Running!$E:$E,"&gt;="&amp;EDATE($B35,0),Running!$E:$E,"&lt;="&amp;EDATE($C35,0),Running!$A:$A,"*",Running!$E:$E,"&lt;="&amp;TODAY()),60)+INT(SUMIFS(Running!$S:$S,Running!$E:$E,"&gt;="&amp;EDATE($B35,0),Running!$E:$E,"&lt;="&amp;EDATE($C35,0),Running!$A:$A,"*",Running!$E:$E,"&lt;="&amp;TODAY())/60),60),MOD(SUMIFS(Running!$S:$S,Running!$E:$E,"&gt;="&amp;EDATE($B35,0),Running!$E:$E,"&lt;="&amp;EDATE($C35,0),Running!$A:$A,"*",Running!$E:$E,"&lt;="&amp;TODAY()),60))+INT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/24)</f>
        <v>1.1111111111111112E-2</v>
      </c>
      <c r="O35" s="3">
        <f t="shared" ca="1" si="3"/>
        <v>1.292824074074074E-2</v>
      </c>
      <c r="P35" s="14">
        <f t="shared" ca="1" si="4"/>
        <v>3.2250000000000001</v>
      </c>
      <c r="Q35" s="2">
        <f t="shared" ca="1" si="5"/>
        <v>1446</v>
      </c>
      <c r="R35" s="20">
        <f t="shared" ca="1" si="6"/>
        <v>14.69</v>
      </c>
      <c r="S35" s="9">
        <f t="shared" ca="1" si="7"/>
        <v>9.375E-2</v>
      </c>
      <c r="T35" s="30">
        <f t="shared" ca="1" si="8"/>
        <v>6.3888888888888884E-3</v>
      </c>
      <c r="U35" s="46">
        <f t="shared" ca="1" si="9"/>
        <v>6.5279999999999996</v>
      </c>
    </row>
    <row r="36" spans="1:24">
      <c r="A36">
        <v>35</v>
      </c>
      <c r="B36" s="43">
        <v>43332</v>
      </c>
      <c r="C36" s="43">
        <v>43338</v>
      </c>
      <c r="D36" s="2">
        <f ca="1">COUNTIFS(Running!$A:$A,"*",Running!$E:$E,"&lt;="&amp;TODAY(),Running!$E:$E,"&gt;="&amp;EDATE($B36,0),Running!$E:$E,"&lt;="&amp;EDATE($C36,0))</f>
        <v>5</v>
      </c>
      <c r="E36" s="2">
        <f ca="1">COUNTIFS(Running!$A:$A,"",Running!$G:$G,0,Running!$E:$E,"&lt;="&amp;TODAY(),Running!$E:$E,"&gt;="&amp;EDATE($B36,0),Running!$E:$E,"&lt;="&amp;EDATE($C36,0))</f>
        <v>2</v>
      </c>
      <c r="F36" s="69">
        <f t="shared" ca="1" si="0"/>
        <v>0.71399999999999997</v>
      </c>
      <c r="G36" s="2">
        <f ca="1">SUMIFS(Running!$F:$F,Running!$A:$A,"*",Running!$E:$E,"&lt;="&amp;TODAY(),Running!$E:$E,"&gt;="&amp;EDATE($B36,0),Running!$E:$E,"&lt;="&amp;EDATE($C36,0))</f>
        <v>2107</v>
      </c>
      <c r="H36" s="20">
        <f ca="1">SUMIFS(Running!$G:$G,Running!$A:$A,"*",Running!$E:$E,"&lt;="&amp;TODAY(),Running!$E:$E,"&gt;="&amp;EDATE($B36,0),Running!$E:$E,"&lt;="&amp;EDATE($C36,0))</f>
        <v>18.95</v>
      </c>
      <c r="I36" s="23">
        <f ca="1">TIME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,MOD(MOD(SUMIFS(Running!$K:$K,Running!$E:$E,"&gt;="&amp;EDATE($B36,0),Running!$E:$E,"&lt;="&amp;EDATE($C36,0),Running!$A:$A,"*",Running!$E:$E,"&lt;="&amp;TODAY()),60)+INT(SUMIFS(Running!$L:$L,Running!$E:$E,"&gt;="&amp;EDATE($B36,0),Running!$E:$E,"&lt;="&amp;EDATE($C36,0),Running!$A:$A,"*",Running!$E:$E,"&lt;="&amp;TODAY())/60),60),MOD(SUMIFS(Running!$L:$L,Running!$E:$E,"&gt;="&amp;EDATE($B36,0),Running!$E:$E,"&lt;="&amp;EDATE($C36,0),Running!$A:$A,"*",Running!$E:$E,"&lt;="&amp;TODAY()),60))+INT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/24)</f>
        <v>0.11423611111111111</v>
      </c>
      <c r="J36" s="30">
        <f t="shared" ca="1" si="1"/>
        <v>6.030092592592593E-3</v>
      </c>
      <c r="K36" s="14">
        <f t="shared" ca="1" si="2"/>
        <v>6.9109999999999996</v>
      </c>
      <c r="L36" s="2">
        <f ca="1">SUMIFS(Running!$M:$M,Running!$A:$A,"*",Running!$E:$E,"&lt;="&amp;TODAY(),Running!$E:$E,"&gt;="&amp;EDATE($B36,0),Running!$E:$E,"&lt;="&amp;EDATE($C36,0))</f>
        <v>42</v>
      </c>
      <c r="M36" s="20">
        <f ca="1">SUMIFS(Running!$N:$N,Running!$A:$A,"*",Running!$E:$E,"&lt;="&amp;TODAY(),Running!$E:$E,"&gt;="&amp;EDATE($B36,0),Running!$E:$E,"&lt;="&amp;EDATE($C36,0))</f>
        <v>1.94</v>
      </c>
      <c r="N36" s="23">
        <f ca="1">TIME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,MOD(MOD(SUMIFS(Running!$R:$R,Running!$E:$E,"&gt;="&amp;EDATE($B36,0),Running!$E:$E,"&lt;="&amp;EDATE($C36,0),Running!$A:$A,"*",Running!$E:$E,"&lt;="&amp;TODAY()),60)+INT(SUMIFS(Running!$S:$S,Running!$E:$E,"&gt;="&amp;EDATE($B36,0),Running!$E:$E,"&lt;="&amp;EDATE($C36,0),Running!$A:$A,"*",Running!$E:$E,"&lt;="&amp;TODAY())/60),60),MOD(SUMIFS(Running!$S:$S,Running!$E:$E,"&gt;="&amp;EDATE($B36,0),Running!$E:$E,"&lt;="&amp;EDATE($C36,0),Running!$A:$A,"*",Running!$E:$E,"&lt;="&amp;TODAY()),60))+INT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/24)</f>
        <v>2.4363425925925927E-2</v>
      </c>
      <c r="O36" s="3">
        <f t="shared" ca="1" si="3"/>
        <v>1.2569444444444446E-2</v>
      </c>
      <c r="P36" s="14">
        <f t="shared" ca="1" si="4"/>
        <v>3.3170000000000002</v>
      </c>
      <c r="Q36" s="2">
        <f t="shared" ca="1" si="5"/>
        <v>2149</v>
      </c>
      <c r="R36" s="20">
        <f t="shared" ca="1" si="6"/>
        <v>20.89</v>
      </c>
      <c r="S36" s="9">
        <f t="shared" ca="1" si="7"/>
        <v>0.13859953703703703</v>
      </c>
      <c r="T36" s="30">
        <f t="shared" ca="1" si="8"/>
        <v>6.6435185185185182E-3</v>
      </c>
      <c r="U36" s="46">
        <f t="shared" ca="1" si="9"/>
        <v>6.28</v>
      </c>
    </row>
    <row r="37" spans="1:24">
      <c r="A37">
        <v>36</v>
      </c>
      <c r="B37" s="43">
        <v>43339</v>
      </c>
      <c r="C37" s="43">
        <v>43345</v>
      </c>
      <c r="D37" s="2">
        <f ca="1">COUNTIFS(Running!$A:$A,"*",Running!$E:$E,"&lt;="&amp;TODAY(),Running!$E:$E,"&gt;="&amp;EDATE($B37,0),Running!$E:$E,"&lt;="&amp;EDATE($C37,0))</f>
        <v>5</v>
      </c>
      <c r="E37" s="2">
        <f ca="1">COUNTIFS(Running!$A:$A,"",Running!$G:$G,0,Running!$E:$E,"&lt;="&amp;TODAY(),Running!$E:$E,"&gt;="&amp;EDATE($B37,0),Running!$E:$E,"&lt;="&amp;EDATE($C37,0))</f>
        <v>2</v>
      </c>
      <c r="F37" s="69">
        <f t="shared" ca="1" si="0"/>
        <v>0.71399999999999997</v>
      </c>
      <c r="G37" s="2">
        <f ca="1">SUMIFS(Running!$F:$F,Running!$A:$A,"*",Running!$E:$E,"&lt;="&amp;TODAY(),Running!$E:$E,"&gt;="&amp;EDATE($B37,0),Running!$E:$E,"&lt;="&amp;EDATE($C37,0))</f>
        <v>2483</v>
      </c>
      <c r="H37" s="20">
        <f ca="1">SUMIFS(Running!$G:$G,Running!$A:$A,"*",Running!$E:$E,"&lt;="&amp;TODAY(),Running!$E:$E,"&gt;="&amp;EDATE($B37,0),Running!$E:$E,"&lt;="&amp;EDATE($C37,0))</f>
        <v>20.8</v>
      </c>
      <c r="I37" s="23">
        <f ca="1">TIME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,MOD(MOD(SUMIFS(Running!$K:$K,Running!$E:$E,"&gt;="&amp;EDATE($B37,0),Running!$E:$E,"&lt;="&amp;EDATE($C37,0),Running!$A:$A,"*",Running!$E:$E,"&lt;="&amp;TODAY()),60)+INT(SUMIFS(Running!$L:$L,Running!$E:$E,"&gt;="&amp;EDATE($B37,0),Running!$E:$E,"&lt;="&amp;EDATE($C37,0),Running!$A:$A,"*",Running!$E:$E,"&lt;="&amp;TODAY())/60),60),MOD(SUMIFS(Running!$L:$L,Running!$E:$E,"&gt;="&amp;EDATE($B37,0),Running!$E:$E,"&lt;="&amp;EDATE($C37,0),Running!$A:$A,"*",Running!$E:$E,"&lt;="&amp;TODAY()),60))+INT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/24)</f>
        <v>0.11805555555555557</v>
      </c>
      <c r="J37" s="30">
        <f t="shared" ca="1" si="1"/>
        <v>5.6828703703703702E-3</v>
      </c>
      <c r="K37" s="14">
        <f t="shared" ca="1" si="2"/>
        <v>7.3410000000000002</v>
      </c>
      <c r="L37" s="2">
        <f ca="1">SUMIFS(Running!$M:$M,Running!$A:$A,"*",Running!$E:$E,"&lt;="&amp;TODAY(),Running!$E:$E,"&gt;="&amp;EDATE($B37,0),Running!$E:$E,"&lt;="&amp;EDATE($C37,0))</f>
        <v>120</v>
      </c>
      <c r="M37" s="20">
        <f ca="1">SUMIFS(Running!$N:$N,Running!$A:$A,"*",Running!$E:$E,"&lt;="&amp;TODAY(),Running!$E:$E,"&gt;="&amp;EDATE($B37,0),Running!$E:$E,"&lt;="&amp;EDATE($C37,0))</f>
        <v>1.6700000000000002</v>
      </c>
      <c r="N37" s="23">
        <f ca="1">TIME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,MOD(MOD(SUMIFS(Running!$R:$R,Running!$E:$E,"&gt;="&amp;EDATE($B37,0),Running!$E:$E,"&lt;="&amp;EDATE($C37,0),Running!$A:$A,"*",Running!$E:$E,"&lt;="&amp;TODAY()),60)+INT(SUMIFS(Running!$S:$S,Running!$E:$E,"&gt;="&amp;EDATE($B37,0),Running!$E:$E,"&lt;="&amp;EDATE($C37,0),Running!$A:$A,"*",Running!$E:$E,"&lt;="&amp;TODAY())/60),60),MOD(SUMIFS(Running!$S:$S,Running!$E:$E,"&gt;="&amp;EDATE($B37,0),Running!$E:$E,"&lt;="&amp;EDATE($C37,0),Running!$A:$A,"*",Running!$E:$E,"&lt;="&amp;TODAY()),60))+INT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/24)</f>
        <v>1.7361111111111112E-2</v>
      </c>
      <c r="O37" s="3">
        <f t="shared" ca="1" si="3"/>
        <v>1.0405092592592593E-2</v>
      </c>
      <c r="P37" s="14">
        <f t="shared" ca="1" si="4"/>
        <v>4.008</v>
      </c>
      <c r="Q37" s="2">
        <f t="shared" ca="1" si="5"/>
        <v>2603</v>
      </c>
      <c r="R37" s="20">
        <f t="shared" ca="1" si="6"/>
        <v>22.470000000000002</v>
      </c>
      <c r="S37" s="9">
        <f t="shared" ca="1" si="7"/>
        <v>0.13541666666666669</v>
      </c>
      <c r="T37" s="30">
        <f t="shared" ca="1" si="8"/>
        <v>6.030092592592593E-3</v>
      </c>
      <c r="U37" s="46">
        <f t="shared" ca="1" si="9"/>
        <v>6.9130000000000003</v>
      </c>
    </row>
    <row r="38" spans="1:24">
      <c r="A38">
        <v>37</v>
      </c>
      <c r="B38" s="43">
        <v>43346</v>
      </c>
      <c r="C38" s="43">
        <v>43352</v>
      </c>
      <c r="D38" s="2">
        <f ca="1">COUNTIFS(Running!$A:$A,"*",Running!$E:$E,"&lt;="&amp;TODAY(),Running!$E:$E,"&gt;="&amp;EDATE($B38,0),Running!$E:$E,"&lt;="&amp;EDATE($C38,0))</f>
        <v>6</v>
      </c>
      <c r="E38" s="2">
        <f ca="1">COUNTIFS(Running!$A:$A,"",Running!$G:$G,0,Running!$E:$E,"&lt;="&amp;TODAY(),Running!$E:$E,"&gt;="&amp;EDATE($B38,0),Running!$E:$E,"&lt;="&amp;EDATE($C38,0))</f>
        <v>1</v>
      </c>
      <c r="F38" s="69">
        <f t="shared" ca="1" si="0"/>
        <v>0.85699999999999998</v>
      </c>
      <c r="G38" s="2">
        <f ca="1">SUMIFS(Running!$F:$F,Running!$A:$A,"*",Running!$E:$E,"&lt;="&amp;TODAY(),Running!$E:$E,"&gt;="&amp;EDATE($B38,0),Running!$E:$E,"&lt;="&amp;EDATE($C38,0))</f>
        <v>2577</v>
      </c>
      <c r="H38" s="20">
        <f ca="1">SUMIFS(Running!$G:$G,Running!$A:$A,"*",Running!$E:$E,"&lt;="&amp;TODAY(),Running!$E:$E,"&gt;="&amp;EDATE($B38,0),Running!$E:$E,"&lt;="&amp;EDATE($C38,0))</f>
        <v>21.2</v>
      </c>
      <c r="I38" s="23">
        <f ca="1">TIME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,MOD(MOD(SUMIFS(Running!$K:$K,Running!$E:$E,"&gt;="&amp;EDATE($B38,0),Running!$E:$E,"&lt;="&amp;EDATE($C38,0),Running!$A:$A,"*",Running!$E:$E,"&lt;="&amp;TODAY()),60)+INT(SUMIFS(Running!$L:$L,Running!$E:$E,"&gt;="&amp;EDATE($B38,0),Running!$E:$E,"&lt;="&amp;EDATE($C38,0),Running!$A:$A,"*",Running!$E:$E,"&lt;="&amp;TODAY())/60),60),MOD(SUMIFS(Running!$L:$L,Running!$E:$E,"&gt;="&amp;EDATE($B38,0),Running!$E:$E,"&lt;="&amp;EDATE($C38,0),Running!$A:$A,"*",Running!$E:$E,"&lt;="&amp;TODAY()),60))+INT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/24)</f>
        <v>0.12361111111111112</v>
      </c>
      <c r="J38" s="30">
        <f t="shared" ca="1" si="1"/>
        <v>5.8333333333333336E-3</v>
      </c>
      <c r="K38" s="14">
        <f t="shared" ca="1" si="2"/>
        <v>7.1459999999999999</v>
      </c>
      <c r="L38" s="2">
        <f ca="1">SUMIFS(Running!$M:$M,Running!$A:$A,"*",Running!$E:$E,"&lt;="&amp;TODAY(),Running!$E:$E,"&gt;="&amp;EDATE($B38,0),Running!$E:$E,"&lt;="&amp;EDATE($C38,0))</f>
        <v>140</v>
      </c>
      <c r="M38" s="20">
        <f ca="1">SUMIFS(Running!$N:$N,Running!$A:$A,"*",Running!$E:$E,"&lt;="&amp;TODAY(),Running!$E:$E,"&gt;="&amp;EDATE($B38,0),Running!$E:$E,"&lt;="&amp;EDATE($C38,0))</f>
        <v>1.9200000000000002</v>
      </c>
      <c r="N38" s="23">
        <f ca="1">TIME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,MOD(MOD(SUMIFS(Running!$R:$R,Running!$E:$E,"&gt;="&amp;EDATE($B38,0),Running!$E:$E,"&lt;="&amp;EDATE($C38,0),Running!$A:$A,"*",Running!$E:$E,"&lt;="&amp;TODAY()),60)+INT(SUMIFS(Running!$S:$S,Running!$E:$E,"&gt;="&amp;EDATE($B38,0),Running!$E:$E,"&lt;="&amp;EDATE($C38,0),Running!$A:$A,"*",Running!$E:$E,"&lt;="&amp;TODAY())/60),60),MOD(SUMIFS(Running!$S:$S,Running!$E:$E,"&gt;="&amp;EDATE($B38,0),Running!$E:$E,"&lt;="&amp;EDATE($C38,0),Running!$A:$A,"*",Running!$E:$E,"&lt;="&amp;TODAY()),60))+INT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/24)</f>
        <v>1.9722222222222221E-2</v>
      </c>
      <c r="O38" s="3">
        <f t="shared" ca="1" si="3"/>
        <v>1.0277777777777778E-2</v>
      </c>
      <c r="P38" s="14">
        <f t="shared" ca="1" si="4"/>
        <v>4.056</v>
      </c>
      <c r="Q38" s="2">
        <f t="shared" ca="1" si="5"/>
        <v>2717</v>
      </c>
      <c r="R38" s="20">
        <f t="shared" ca="1" si="6"/>
        <v>23.12</v>
      </c>
      <c r="S38" s="9">
        <f t="shared" ca="1" si="7"/>
        <v>0.14333333333333334</v>
      </c>
      <c r="T38" s="30">
        <f t="shared" ca="1" si="8"/>
        <v>6.2037037037037043E-3</v>
      </c>
      <c r="U38" s="46">
        <f t="shared" ca="1" si="9"/>
        <v>6.72</v>
      </c>
    </row>
    <row r="39" spans="1:24">
      <c r="A39">
        <v>38</v>
      </c>
      <c r="B39" s="43">
        <v>43353</v>
      </c>
      <c r="C39" s="43">
        <v>43359</v>
      </c>
      <c r="D39" s="2">
        <f ca="1">COUNTIFS(Running!$A:$A,"*",Running!$E:$E,"&lt;="&amp;TODAY(),Running!$E:$E,"&gt;="&amp;EDATE($B39,0),Running!$E:$E,"&lt;="&amp;EDATE($C39,0))</f>
        <v>6</v>
      </c>
      <c r="E39" s="2">
        <f ca="1">COUNTIFS(Running!$A:$A,"",Running!$G:$G,0,Running!$E:$E,"&lt;="&amp;TODAY(),Running!$E:$E,"&gt;="&amp;EDATE($B39,0),Running!$E:$E,"&lt;="&amp;EDATE($C39,0))</f>
        <v>1</v>
      </c>
      <c r="F39" s="69">
        <f t="shared" ca="1" si="0"/>
        <v>0.85699999999999998</v>
      </c>
      <c r="G39" s="2">
        <f ca="1">SUMIFS(Running!$F:$F,Running!$A:$A,"*",Running!$E:$E,"&lt;="&amp;TODAY(),Running!$E:$E,"&gt;="&amp;EDATE($B39,0),Running!$E:$E,"&lt;="&amp;EDATE($C39,0))</f>
        <v>2948</v>
      </c>
      <c r="H39" s="20">
        <f ca="1">SUMIFS(Running!$G:$G,Running!$A:$A,"*",Running!$E:$E,"&lt;="&amp;TODAY(),Running!$E:$E,"&gt;="&amp;EDATE($B39,0),Running!$E:$E,"&lt;="&amp;EDATE($C39,0))</f>
        <v>24.759999999999998</v>
      </c>
      <c r="I39" s="23">
        <f ca="1">TIME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,MOD(MOD(SUMIFS(Running!$K:$K,Running!$E:$E,"&gt;="&amp;EDATE($B39,0),Running!$E:$E,"&lt;="&amp;EDATE($C39,0),Running!$A:$A,"*",Running!$E:$E,"&lt;="&amp;TODAY()),60)+INT(SUMIFS(Running!$L:$L,Running!$E:$E,"&gt;="&amp;EDATE($B39,0),Running!$E:$E,"&lt;="&amp;EDATE($C39,0),Running!$A:$A,"*",Running!$E:$E,"&lt;="&amp;TODAY())/60),60),MOD(SUMIFS(Running!$L:$L,Running!$E:$E,"&gt;="&amp;EDATE($B39,0),Running!$E:$E,"&lt;="&amp;EDATE($C39,0),Running!$A:$A,"*",Running!$E:$E,"&lt;="&amp;TODAY()),60))+INT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/24)</f>
        <v>0.1361111111111111</v>
      </c>
      <c r="J39" s="30">
        <f t="shared" ca="1" si="1"/>
        <v>5.4976851851851853E-3</v>
      </c>
      <c r="K39" s="14">
        <f t="shared" ca="1" si="2"/>
        <v>7.5789999999999997</v>
      </c>
      <c r="L39" s="2">
        <f ca="1">SUMIFS(Running!$M:$M,Running!$A:$A,"*",Running!$E:$E,"&lt;="&amp;TODAY(),Running!$E:$E,"&gt;="&amp;EDATE($B39,0),Running!$E:$E,"&lt;="&amp;EDATE($C39,0))</f>
        <v>146</v>
      </c>
      <c r="M39" s="20">
        <f ca="1">SUMIFS(Running!$N:$N,Running!$A:$A,"*",Running!$E:$E,"&lt;="&amp;TODAY(),Running!$E:$E,"&gt;="&amp;EDATE($B39,0),Running!$E:$E,"&lt;="&amp;EDATE($C39,0))</f>
        <v>2.0100000000000002</v>
      </c>
      <c r="N39" s="23">
        <f ca="1">TIME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,MOD(MOD(SUMIFS(Running!$R:$R,Running!$E:$E,"&gt;="&amp;EDATE($B39,0),Running!$E:$E,"&lt;="&amp;EDATE($C39,0),Running!$A:$A,"*",Running!$E:$E,"&lt;="&amp;TODAY()),60)+INT(SUMIFS(Running!$S:$S,Running!$E:$E,"&gt;="&amp;EDATE($B39,0),Running!$E:$E,"&lt;="&amp;EDATE($C39,0),Running!$A:$A,"*",Running!$E:$E,"&lt;="&amp;TODAY())/60),60),MOD(SUMIFS(Running!$S:$S,Running!$E:$E,"&gt;="&amp;EDATE($B39,0),Running!$E:$E,"&lt;="&amp;EDATE($C39,0),Running!$A:$A,"*",Running!$E:$E,"&lt;="&amp;TODAY()),60))+INT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/24)</f>
        <v>2.0833333333333332E-2</v>
      </c>
      <c r="O39" s="3">
        <f t="shared" ca="1" si="3"/>
        <v>1.037037037037037E-2</v>
      </c>
      <c r="P39" s="14">
        <f t="shared" ca="1" si="4"/>
        <v>4.0199999999999996</v>
      </c>
      <c r="Q39" s="2">
        <f t="shared" ca="1" si="5"/>
        <v>3094</v>
      </c>
      <c r="R39" s="20">
        <f t="shared" ca="1" si="6"/>
        <v>26.77</v>
      </c>
      <c r="S39" s="9">
        <f t="shared" ca="1" si="7"/>
        <v>0.15694444444444444</v>
      </c>
      <c r="T39" s="30">
        <f t="shared" ca="1" si="8"/>
        <v>5.8680555555555543E-3</v>
      </c>
      <c r="U39" s="46">
        <f t="shared" ca="1" si="9"/>
        <v>7.1070000000000002</v>
      </c>
    </row>
    <row r="40" spans="1:24">
      <c r="A40">
        <v>39</v>
      </c>
      <c r="B40" s="43">
        <v>43360</v>
      </c>
      <c r="C40" s="43">
        <v>43366</v>
      </c>
      <c r="D40" s="2">
        <f ca="1">COUNTIFS(Running!$A:$A,"*",Running!$E:$E,"&lt;="&amp;TODAY(),Running!$E:$E,"&gt;="&amp;EDATE($B40,0),Running!$E:$E,"&lt;="&amp;EDATE($C40,0))</f>
        <v>6</v>
      </c>
      <c r="E40" s="2">
        <f ca="1">COUNTIFS(Running!$A:$A,"",Running!$G:$G,0,Running!$E:$E,"&lt;="&amp;TODAY(),Running!$E:$E,"&gt;="&amp;EDATE($B40,0),Running!$E:$E,"&lt;="&amp;EDATE($C40,0))</f>
        <v>1</v>
      </c>
      <c r="F40" s="69">
        <f t="shared" ca="1" si="0"/>
        <v>0.85699999999999998</v>
      </c>
      <c r="G40" s="2">
        <f ca="1">SUMIFS(Running!$F:$F,Running!$A:$A,"*",Running!$E:$E,"&lt;="&amp;TODAY(),Running!$E:$E,"&gt;="&amp;EDATE($B40,0),Running!$E:$E,"&lt;="&amp;EDATE($C40,0))</f>
        <v>2767</v>
      </c>
      <c r="H40" s="20">
        <f ca="1">SUMIFS(Running!$G:$G,Running!$A:$A,"*",Running!$E:$E,"&lt;="&amp;TODAY(),Running!$E:$E,"&gt;="&amp;EDATE($B40,0),Running!$E:$E,"&lt;="&amp;EDATE($C40,0))</f>
        <v>21.61</v>
      </c>
      <c r="I40" s="23">
        <f ca="1">TIME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,MOD(MOD(SUMIFS(Running!$K:$K,Running!$E:$E,"&gt;="&amp;EDATE($B40,0),Running!$E:$E,"&lt;="&amp;EDATE($C40,0),Running!$A:$A,"*",Running!$E:$E,"&lt;="&amp;TODAY()),60)+INT(SUMIFS(Running!$L:$L,Running!$E:$E,"&gt;="&amp;EDATE($B40,0),Running!$E:$E,"&lt;="&amp;EDATE($C40,0),Running!$A:$A,"*",Running!$E:$E,"&lt;="&amp;TODAY())/60),60),MOD(SUMIFS(Running!$L:$L,Running!$E:$E,"&gt;="&amp;EDATE($B40,0),Running!$E:$E,"&lt;="&amp;EDATE($C40,0),Running!$A:$A,"*",Running!$E:$E,"&lt;="&amp;TODAY()),60))+INT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/24)</f>
        <v>0.12013888888888889</v>
      </c>
      <c r="J40" s="30">
        <f t="shared" ca="1" si="1"/>
        <v>5.5671296296296302E-3</v>
      </c>
      <c r="K40" s="14">
        <f t="shared" ca="1" si="2"/>
        <v>7.4939999999999998</v>
      </c>
      <c r="L40" s="2">
        <f ca="1">SUMIFS(Running!$M:$M,Running!$A:$A,"*",Running!$E:$E,"&lt;="&amp;TODAY(),Running!$E:$E,"&gt;="&amp;EDATE($B40,0),Running!$E:$E,"&lt;="&amp;EDATE($C40,0))</f>
        <v>127</v>
      </c>
      <c r="M40" s="20">
        <f ca="1">SUMIFS(Running!$N:$N,Running!$A:$A,"*",Running!$E:$E,"&lt;="&amp;TODAY(),Running!$E:$E,"&gt;="&amp;EDATE($B40,0),Running!$E:$E,"&lt;="&amp;EDATE($C40,0))</f>
        <v>1.7500000000000002</v>
      </c>
      <c r="N40" s="23">
        <f ca="1">TIME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,MOD(MOD(SUMIFS(Running!$R:$R,Running!$E:$E,"&gt;="&amp;EDATE($B40,0),Running!$E:$E,"&lt;="&amp;EDATE($C40,0),Running!$A:$A,"*",Running!$E:$E,"&lt;="&amp;TODAY()),60)+INT(SUMIFS(Running!$S:$S,Running!$E:$E,"&gt;="&amp;EDATE($B40,0),Running!$E:$E,"&lt;="&amp;EDATE($C40,0),Running!$A:$A,"*",Running!$E:$E,"&lt;="&amp;TODAY())/60),60),MOD(SUMIFS(Running!$S:$S,Running!$E:$E,"&gt;="&amp;EDATE($B40,0),Running!$E:$E,"&lt;="&amp;EDATE($C40,0),Running!$A:$A,"*",Running!$E:$E,"&lt;="&amp;TODAY()),60))+INT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/24)</f>
        <v>1.9027777777777779E-2</v>
      </c>
      <c r="O40" s="3">
        <f t="shared" ca="1" si="3"/>
        <v>1.087962962962963E-2</v>
      </c>
      <c r="P40" s="14">
        <f t="shared" ca="1" si="4"/>
        <v>3.8319999999999999</v>
      </c>
      <c r="Q40" s="2">
        <f t="shared" ca="1" si="5"/>
        <v>2894</v>
      </c>
      <c r="R40" s="20">
        <f t="shared" ca="1" si="6"/>
        <v>23.36</v>
      </c>
      <c r="S40" s="9">
        <f t="shared" ca="1" si="7"/>
        <v>0.13916666666666666</v>
      </c>
      <c r="T40" s="30">
        <f t="shared" ca="1" si="8"/>
        <v>5.9606481481481489E-3</v>
      </c>
      <c r="U40" s="46">
        <f t="shared" ca="1" si="9"/>
        <v>6.9939999999999998</v>
      </c>
    </row>
    <row r="41" spans="1:24">
      <c r="A41">
        <v>40</v>
      </c>
      <c r="B41" s="43">
        <v>43367</v>
      </c>
      <c r="C41" s="43">
        <v>43373</v>
      </c>
      <c r="D41" s="2">
        <f ca="1">COUNTIFS(Running!$A:$A,"*",Running!$E:$E,"&lt;="&amp;TODAY(),Running!$E:$E,"&gt;="&amp;EDATE($B41,0),Running!$E:$E,"&lt;="&amp;EDATE($C41,0))</f>
        <v>6</v>
      </c>
      <c r="E41" s="2">
        <f ca="1">COUNTIFS(Running!$A:$A,"",Running!$G:$G,0,Running!$E:$E,"&lt;="&amp;TODAY(),Running!$E:$E,"&gt;="&amp;EDATE($B41,0),Running!$E:$E,"&lt;="&amp;EDATE($C41,0))</f>
        <v>1</v>
      </c>
      <c r="F41" s="69">
        <f t="shared" ca="1" si="0"/>
        <v>0.85699999999999998</v>
      </c>
      <c r="G41" s="2">
        <f ca="1">SUMIFS(Running!$F:$F,Running!$A:$A,"*",Running!$E:$E,"&lt;="&amp;TODAY(),Running!$E:$E,"&gt;="&amp;EDATE($B41,0),Running!$E:$E,"&lt;="&amp;EDATE($C41,0))</f>
        <v>2846</v>
      </c>
      <c r="H41" s="20">
        <f ca="1">SUMIFS(Running!$G:$G,Running!$A:$A,"*",Running!$E:$E,"&lt;="&amp;TODAY(),Running!$E:$E,"&gt;="&amp;EDATE($B41,0),Running!$E:$E,"&lt;="&amp;EDATE($C41,0))</f>
        <v>23.53</v>
      </c>
      <c r="I41" s="23">
        <f ca="1">TIME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,MOD(MOD(SUMIFS(Running!$K:$K,Running!$E:$E,"&gt;="&amp;EDATE($B41,0),Running!$E:$E,"&lt;="&amp;EDATE($C41,0),Running!$A:$A,"*",Running!$E:$E,"&lt;="&amp;TODAY()),60)+INT(SUMIFS(Running!$L:$L,Running!$E:$E,"&gt;="&amp;EDATE($B41,0),Running!$E:$E,"&lt;="&amp;EDATE($C41,0),Running!$A:$A,"*",Running!$E:$E,"&lt;="&amp;TODAY())/60),60),MOD(SUMIFS(Running!$L:$L,Running!$E:$E,"&gt;="&amp;EDATE($B41,0),Running!$E:$E,"&lt;="&amp;EDATE($C41,0),Running!$A:$A,"*",Running!$E:$E,"&lt;="&amp;TODAY()),60))+INT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/24)</f>
        <v>0.1267361111111111</v>
      </c>
      <c r="J41" s="30">
        <f t="shared" ca="1" si="1"/>
        <v>5.3935185185185188E-3</v>
      </c>
      <c r="K41" s="14">
        <f t="shared" ca="1" si="2"/>
        <v>7.7350000000000003</v>
      </c>
      <c r="L41" s="2">
        <f ca="1">SUMIFS(Running!$M:$M,Running!$A:$A,"*",Running!$E:$E,"&lt;="&amp;TODAY(),Running!$E:$E,"&gt;="&amp;EDATE($B41,0),Running!$E:$E,"&lt;="&amp;EDATE($C41,0))</f>
        <v>147</v>
      </c>
      <c r="M41" s="20">
        <f ca="1">SUMIFS(Running!$N:$N,Running!$A:$A,"*",Running!$E:$E,"&lt;="&amp;TODAY(),Running!$E:$E,"&gt;="&amp;EDATE($B41,0),Running!$E:$E,"&lt;="&amp;EDATE($C41,0))</f>
        <v>1.85</v>
      </c>
      <c r="N41" s="23">
        <f ca="1">TIME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,MOD(MOD(SUMIFS(Running!$R:$R,Running!$E:$E,"&gt;="&amp;EDATE($B41,0),Running!$E:$E,"&lt;="&amp;EDATE($C41,0),Running!$A:$A,"*",Running!$E:$E,"&lt;="&amp;TODAY()),60)+INT(SUMIFS(Running!$S:$S,Running!$E:$E,"&gt;="&amp;EDATE($B41,0),Running!$E:$E,"&lt;="&amp;EDATE($C41,0),Running!$A:$A,"*",Running!$E:$E,"&lt;="&amp;TODAY())/60),60),MOD(SUMIFS(Running!$S:$S,Running!$E:$E,"&gt;="&amp;EDATE($B41,0),Running!$E:$E,"&lt;="&amp;EDATE($C41,0),Running!$A:$A,"*",Running!$E:$E,"&lt;="&amp;TODAY()),60))+INT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/24)</f>
        <v>1.909722222222222E-2</v>
      </c>
      <c r="O41" s="3">
        <f t="shared" ca="1" si="3"/>
        <v>1.0324074074074074E-2</v>
      </c>
      <c r="P41" s="14">
        <f t="shared" ca="1" si="4"/>
        <v>4.0359999999999996</v>
      </c>
      <c r="Q41" s="2">
        <f t="shared" ca="1" si="5"/>
        <v>2993</v>
      </c>
      <c r="R41" s="20">
        <f t="shared" ca="1" si="6"/>
        <v>25.380000000000003</v>
      </c>
      <c r="S41" s="9">
        <f t="shared" ca="1" si="7"/>
        <v>0.14583333333333331</v>
      </c>
      <c r="T41" s="30">
        <f t="shared" ca="1" si="8"/>
        <v>5.7523148148148143E-3</v>
      </c>
      <c r="U41" s="46">
        <f t="shared" ca="1" si="9"/>
        <v>7.2510000000000003</v>
      </c>
    </row>
    <row r="42" spans="1:24">
      <c r="A42">
        <v>41</v>
      </c>
      <c r="B42" s="43">
        <v>43374</v>
      </c>
      <c r="C42" s="43">
        <v>43380</v>
      </c>
      <c r="D42" s="2">
        <f ca="1">COUNTIFS(Running!$A:$A,"*",Running!$E:$E,"&lt;="&amp;TODAY(),Running!$E:$E,"&gt;="&amp;EDATE($B42,0),Running!$E:$E,"&lt;="&amp;EDATE($C42,0))</f>
        <v>6</v>
      </c>
      <c r="E42" s="2">
        <f ca="1">COUNTIFS(Running!$A:$A,"",Running!$G:$G,0,Running!$E:$E,"&lt;="&amp;TODAY(),Running!$E:$E,"&gt;="&amp;EDATE($B42,0),Running!$E:$E,"&lt;="&amp;EDATE($C42,0))</f>
        <v>1</v>
      </c>
      <c r="F42" s="69">
        <f t="shared" ca="1" si="0"/>
        <v>0.85699999999999998</v>
      </c>
      <c r="G42" s="2">
        <f ca="1">SUMIFS(Running!$F:$F,Running!$A:$A,"*",Running!$E:$E,"&lt;="&amp;TODAY(),Running!$E:$E,"&gt;="&amp;EDATE($B42,0),Running!$E:$E,"&lt;="&amp;EDATE($C42,0))</f>
        <v>2850</v>
      </c>
      <c r="H42" s="20">
        <f ca="1">SUMIFS(Running!$G:$G,Running!$A:$A,"*",Running!$E:$E,"&lt;="&amp;TODAY(),Running!$E:$E,"&gt;="&amp;EDATE($B42,0),Running!$E:$E,"&lt;="&amp;EDATE($C42,0))</f>
        <v>23.96</v>
      </c>
      <c r="I42" s="23">
        <f ca="1">TIME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,MOD(MOD(SUMIFS(Running!$K:$K,Running!$E:$E,"&gt;="&amp;EDATE($B42,0),Running!$E:$E,"&lt;="&amp;EDATE($C42,0),Running!$A:$A,"*",Running!$E:$E,"&lt;="&amp;TODAY()),60)+INT(SUMIFS(Running!$L:$L,Running!$E:$E,"&gt;="&amp;EDATE($B42,0),Running!$E:$E,"&lt;="&amp;EDATE($C42,0),Running!$A:$A,"*",Running!$E:$E,"&lt;="&amp;TODAY())/60),60),MOD(SUMIFS(Running!$L:$L,Running!$E:$E,"&gt;="&amp;EDATE($B42,0),Running!$E:$E,"&lt;="&amp;EDATE($C42,0),Running!$A:$A,"*",Running!$E:$E,"&lt;="&amp;TODAY()),60))+INT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/24)</f>
        <v>0.12986111111111112</v>
      </c>
      <c r="J42" s="30">
        <f t="shared" ca="1" si="1"/>
        <v>5.4282407407407404E-3</v>
      </c>
      <c r="K42" s="14">
        <f t="shared" ca="1" si="2"/>
        <v>7.6870000000000003</v>
      </c>
      <c r="L42" s="2">
        <f ca="1">SUMIFS(Running!$M:$M,Running!$A:$A,"*",Running!$E:$E,"&lt;="&amp;TODAY(),Running!$E:$E,"&gt;="&amp;EDATE($B42,0),Running!$E:$E,"&lt;="&amp;EDATE($C42,0))</f>
        <v>135</v>
      </c>
      <c r="M42" s="20">
        <f ca="1">SUMIFS(Running!$N:$N,Running!$A:$A,"*",Running!$E:$E,"&lt;="&amp;TODAY(),Running!$E:$E,"&gt;="&amp;EDATE($B42,0),Running!$E:$E,"&lt;="&amp;EDATE($C42,0))</f>
        <v>1.9000000000000001</v>
      </c>
      <c r="N42" s="23">
        <f ca="1">TIME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,MOD(MOD(SUMIFS(Running!$R:$R,Running!$E:$E,"&gt;="&amp;EDATE($B42,0),Running!$E:$E,"&lt;="&amp;EDATE($C42,0),Running!$A:$A,"*",Running!$E:$E,"&lt;="&amp;TODAY()),60)+INT(SUMIFS(Running!$S:$S,Running!$E:$E,"&gt;="&amp;EDATE($B42,0),Running!$E:$E,"&lt;="&amp;EDATE($C42,0),Running!$A:$A,"*",Running!$E:$E,"&lt;="&amp;TODAY())/60),60),MOD(SUMIFS(Running!$S:$S,Running!$E:$E,"&gt;="&amp;EDATE($B42,0),Running!$E:$E,"&lt;="&amp;EDATE($C42,0),Running!$A:$A,"*",Running!$E:$E,"&lt;="&amp;TODAY()),60))+INT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/24)</f>
        <v>1.9722222222222221E-2</v>
      </c>
      <c r="O42" s="3">
        <f t="shared" ca="1" si="3"/>
        <v>1.0381944444444444E-2</v>
      </c>
      <c r="P42" s="14">
        <f t="shared" ca="1" si="4"/>
        <v>4.0140000000000002</v>
      </c>
      <c r="Q42" s="2">
        <f t="shared" ca="1" si="5"/>
        <v>2985</v>
      </c>
      <c r="R42" s="20">
        <f t="shared" ca="1" si="6"/>
        <v>25.86</v>
      </c>
      <c r="S42" s="9">
        <f t="shared" ca="1" si="7"/>
        <v>0.14958333333333335</v>
      </c>
      <c r="T42" s="30">
        <f t="shared" ca="1" si="8"/>
        <v>5.7870370370370376E-3</v>
      </c>
      <c r="U42" s="46">
        <f t="shared" ca="1" si="9"/>
        <v>7.2030000000000003</v>
      </c>
    </row>
    <row r="43" spans="1:24">
      <c r="A43">
        <v>42</v>
      </c>
      <c r="B43" s="43">
        <v>43381</v>
      </c>
      <c r="C43" s="43">
        <v>43387</v>
      </c>
      <c r="D43" s="2">
        <f ca="1">COUNTIFS(Running!$A:$A,"*",Running!$E:$E,"&lt;="&amp;TODAY(),Running!$E:$E,"&gt;="&amp;EDATE($B43,0),Running!$E:$E,"&lt;="&amp;EDATE($C43,0))</f>
        <v>6</v>
      </c>
      <c r="E43" s="2">
        <f ca="1">COUNTIFS(Running!$A:$A,"",Running!$G:$G,0,Running!$E:$E,"&lt;="&amp;TODAY(),Running!$E:$E,"&gt;="&amp;EDATE($B43,0),Running!$E:$E,"&lt;="&amp;EDATE($C43,0))</f>
        <v>1</v>
      </c>
      <c r="F43" s="69">
        <f t="shared" ca="1" si="0"/>
        <v>0.85699999999999998</v>
      </c>
      <c r="G43" s="2">
        <f ca="1">SUMIFS(Running!$F:$F,Running!$A:$A,"*",Running!$E:$E,"&lt;="&amp;TODAY(),Running!$E:$E,"&gt;="&amp;EDATE($B43,0),Running!$E:$E,"&lt;="&amp;EDATE($C43,0))</f>
        <v>3427</v>
      </c>
      <c r="H43" s="20">
        <f ca="1">SUMIFS(Running!$G:$G,Running!$A:$A,"*",Running!$E:$E,"&lt;="&amp;TODAY(),Running!$E:$E,"&gt;="&amp;EDATE($B43,0),Running!$E:$E,"&lt;="&amp;EDATE($C43,0))</f>
        <v>28.700000000000003</v>
      </c>
      <c r="I43" s="23">
        <f ca="1">TIME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,MOD(MOD(SUMIFS(Running!$K:$K,Running!$E:$E,"&gt;="&amp;EDATE($B43,0),Running!$E:$E,"&lt;="&amp;EDATE($C43,0),Running!$A:$A,"*",Running!$E:$E,"&lt;="&amp;TODAY()),60)+INT(SUMIFS(Running!$L:$L,Running!$E:$E,"&gt;="&amp;EDATE($B43,0),Running!$E:$E,"&lt;="&amp;EDATE($C43,0),Running!$A:$A,"*",Running!$E:$E,"&lt;="&amp;TODAY())/60),60),MOD(SUMIFS(Running!$L:$L,Running!$E:$E,"&gt;="&amp;EDATE($B43,0),Running!$E:$E,"&lt;="&amp;EDATE($C43,0),Running!$A:$A,"*",Running!$E:$E,"&lt;="&amp;TODAY()),60))+INT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/24)</f>
        <v>0.16527777777777777</v>
      </c>
      <c r="J43" s="30">
        <f t="shared" ca="1" si="1"/>
        <v>5.7638888888888887E-3</v>
      </c>
      <c r="K43" s="14">
        <f t="shared" ca="1" si="2"/>
        <v>7.2350000000000003</v>
      </c>
      <c r="L43" s="2">
        <f ca="1">SUMIFS(Running!$M:$M,Running!$A:$A,"*",Running!$E:$E,"&lt;="&amp;TODAY(),Running!$E:$E,"&gt;="&amp;EDATE($B43,0),Running!$E:$E,"&lt;="&amp;EDATE($C43,0))</f>
        <v>128</v>
      </c>
      <c r="M43" s="20">
        <f ca="1">SUMIFS(Running!$N:$N,Running!$A:$A,"*",Running!$E:$E,"&lt;="&amp;TODAY(),Running!$E:$E,"&gt;="&amp;EDATE($B43,0),Running!$E:$E,"&lt;="&amp;EDATE($C43,0))</f>
        <v>1.75</v>
      </c>
      <c r="N43" s="23">
        <f ca="1">TIME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,MOD(MOD(SUMIFS(Running!$R:$R,Running!$E:$E,"&gt;="&amp;EDATE($B43,0),Running!$E:$E,"&lt;="&amp;EDATE($C43,0),Running!$A:$A,"*",Running!$E:$E,"&lt;="&amp;TODAY()),60)+INT(SUMIFS(Running!$S:$S,Running!$E:$E,"&gt;="&amp;EDATE($B43,0),Running!$E:$E,"&lt;="&amp;EDATE($C43,0),Running!$A:$A,"*",Running!$E:$E,"&lt;="&amp;TODAY())/60),60),MOD(SUMIFS(Running!$S:$S,Running!$E:$E,"&gt;="&amp;EDATE($B43,0),Running!$E:$E,"&lt;="&amp;EDATE($C43,0),Running!$A:$A,"*",Running!$E:$E,"&lt;="&amp;TODAY()),60))+INT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/24)</f>
        <v>1.8425925925925925E-2</v>
      </c>
      <c r="O43" s="3">
        <f t="shared" ca="1" si="3"/>
        <v>1.0532407407407407E-2</v>
      </c>
      <c r="P43" s="14">
        <f t="shared" ca="1" si="4"/>
        <v>3.9569999999999999</v>
      </c>
      <c r="Q43" s="2">
        <f t="shared" ca="1" si="5"/>
        <v>3555</v>
      </c>
      <c r="R43" s="20">
        <f t="shared" ca="1" si="6"/>
        <v>30.450000000000003</v>
      </c>
      <c r="S43" s="9">
        <f t="shared" ca="1" si="7"/>
        <v>0.1837037037037037</v>
      </c>
      <c r="T43" s="30">
        <f t="shared" ca="1" si="8"/>
        <v>6.0416666666666665E-3</v>
      </c>
      <c r="U43" s="46">
        <f t="shared" ca="1" si="9"/>
        <v>6.9059999999999997</v>
      </c>
    </row>
    <row r="44" spans="1:24">
      <c r="A44">
        <v>43</v>
      </c>
      <c r="B44" s="43">
        <v>43388</v>
      </c>
      <c r="C44" s="43">
        <v>43394</v>
      </c>
      <c r="D44" s="2">
        <f ca="1">COUNTIFS(Running!$A:$A,"*",Running!$E:$E,"&lt;="&amp;TODAY(),Running!$E:$E,"&gt;="&amp;EDATE($B44,0),Running!$E:$E,"&lt;="&amp;EDATE($C44,0))</f>
        <v>3</v>
      </c>
      <c r="E44" s="2">
        <f ca="1">COUNTIFS(Running!$A:$A,"",Running!$G:$G,0,Running!$E:$E,"&lt;="&amp;TODAY(),Running!$E:$E,"&gt;="&amp;EDATE($B44,0),Running!$E:$E,"&lt;="&amp;EDATE($C44,0))</f>
        <v>4</v>
      </c>
      <c r="F44" s="69">
        <f t="shared" ca="1" si="0"/>
        <v>0.42799999999999999</v>
      </c>
      <c r="G44" s="2">
        <f ca="1">SUMIFS(Running!$F:$F,Running!$A:$A,"*",Running!$E:$E,"&lt;="&amp;TODAY(),Running!$E:$E,"&gt;="&amp;EDATE($B44,0),Running!$E:$E,"&lt;="&amp;EDATE($C44,0))</f>
        <v>1946</v>
      </c>
      <c r="H44" s="20">
        <f ca="1">SUMIFS(Running!$G:$G,Running!$A:$A,"*",Running!$E:$E,"&lt;="&amp;TODAY(),Running!$E:$E,"&gt;="&amp;EDATE($B44,0),Running!$E:$E,"&lt;="&amp;EDATE($C44,0))</f>
        <v>16.34</v>
      </c>
      <c r="I44" s="23">
        <f ca="1">TIME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,MOD(MOD(SUMIFS(Running!$K:$K,Running!$E:$E,"&gt;="&amp;EDATE($B44,0),Running!$E:$E,"&lt;="&amp;EDATE($C44,0),Running!$A:$A,"*",Running!$E:$E,"&lt;="&amp;TODAY()),60)+INT(SUMIFS(Running!$L:$L,Running!$E:$E,"&gt;="&amp;EDATE($B44,0),Running!$E:$E,"&lt;="&amp;EDATE($C44,0),Running!$A:$A,"*",Running!$E:$E,"&lt;="&amp;TODAY())/60),60),MOD(SUMIFS(Running!$L:$L,Running!$E:$E,"&gt;="&amp;EDATE($B44,0),Running!$E:$E,"&lt;="&amp;EDATE($C44,0),Running!$A:$A,"*",Running!$E:$E,"&lt;="&amp;TODAY()),60))+INT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/24)</f>
        <v>9.0277777777777776E-2</v>
      </c>
      <c r="J44" s="30">
        <f t="shared" ca="1" si="1"/>
        <v>5.5324074074074069E-3</v>
      </c>
      <c r="K44" s="14">
        <f t="shared" ca="1" si="2"/>
        <v>7.5410000000000004</v>
      </c>
      <c r="L44" s="2">
        <f ca="1">SUMIFS(Running!$M:$M,Running!$A:$A,"*",Running!$E:$E,"&lt;="&amp;TODAY(),Running!$E:$E,"&gt;="&amp;EDATE($B44,0),Running!$E:$E,"&lt;="&amp;EDATE($C44,0))</f>
        <v>72</v>
      </c>
      <c r="M44" s="20">
        <f ca="1">SUMIFS(Running!$N:$N,Running!$A:$A,"*",Running!$E:$E,"&lt;="&amp;TODAY(),Running!$E:$E,"&gt;="&amp;EDATE($B44,0),Running!$E:$E,"&lt;="&amp;EDATE($C44,0))</f>
        <v>1.01</v>
      </c>
      <c r="N44" s="23">
        <f ca="1">TIME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,MOD(MOD(SUMIFS(Running!$R:$R,Running!$E:$E,"&gt;="&amp;EDATE($B44,0),Running!$E:$E,"&lt;="&amp;EDATE($C44,0),Running!$A:$A,"*",Running!$E:$E,"&lt;="&amp;TODAY()),60)+INT(SUMIFS(Running!$S:$S,Running!$E:$E,"&gt;="&amp;EDATE($B44,0),Running!$E:$E,"&lt;="&amp;EDATE($C44,0),Running!$A:$A,"*",Running!$E:$E,"&lt;="&amp;TODAY())/60),60),MOD(SUMIFS(Running!$S:$S,Running!$E:$E,"&gt;="&amp;EDATE($B44,0),Running!$E:$E,"&lt;="&amp;EDATE($C44,0),Running!$A:$A,"*",Running!$E:$E,"&lt;="&amp;TODAY()),60))+INT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/24)</f>
        <v>1.0416666666666666E-2</v>
      </c>
      <c r="O44" s="3">
        <f t="shared" ca="1" si="3"/>
        <v>1.0324074074074074E-2</v>
      </c>
      <c r="P44" s="14">
        <f t="shared" ca="1" si="4"/>
        <v>4.04</v>
      </c>
      <c r="Q44" s="2">
        <f t="shared" ca="1" si="5"/>
        <v>2018</v>
      </c>
      <c r="R44" s="20">
        <f t="shared" ca="1" si="6"/>
        <v>17.350000000000001</v>
      </c>
      <c r="S44" s="9">
        <f t="shared" ca="1" si="7"/>
        <v>0.10069444444444445</v>
      </c>
      <c r="T44" s="30">
        <f t="shared" ca="1" si="8"/>
        <v>5.8101851851851856E-3</v>
      </c>
      <c r="U44" s="46">
        <f t="shared" ca="1" si="9"/>
        <v>7.1790000000000003</v>
      </c>
    </row>
    <row r="45" spans="1:24">
      <c r="A45">
        <v>44</v>
      </c>
      <c r="B45" s="43">
        <v>43395</v>
      </c>
      <c r="C45" s="43">
        <v>43401</v>
      </c>
      <c r="D45" s="2">
        <f ca="1">COUNTIFS(Running!$A:$A,"*",Running!$E:$E,"&lt;="&amp;TODAY(),Running!$E:$E,"&gt;="&amp;EDATE($B45,0),Running!$E:$E,"&lt;="&amp;EDATE($C45,0))</f>
        <v>7</v>
      </c>
      <c r="E45" s="2">
        <f ca="1">COUNTIFS(Running!$A:$A,"",Running!$G:$G,0,Running!$E:$E,"&lt;="&amp;TODAY(),Running!$E:$E,"&gt;="&amp;EDATE($B45,0),Running!$E:$E,"&lt;="&amp;EDATE($C45,0))</f>
        <v>0</v>
      </c>
      <c r="F45" s="69">
        <f t="shared" ca="1" si="0"/>
        <v>1</v>
      </c>
      <c r="G45" s="2">
        <f ca="1">SUMIFS(Running!$F:$F,Running!$A:$A,"*",Running!$E:$E,"&lt;="&amp;TODAY(),Running!$E:$E,"&gt;="&amp;EDATE($B45,0),Running!$E:$E,"&lt;="&amp;EDATE($C45,0))</f>
        <v>3958</v>
      </c>
      <c r="H45" s="20">
        <f ca="1">SUMIFS(Running!$G:$G,Running!$A:$A,"*",Running!$E:$E,"&lt;="&amp;TODAY(),Running!$E:$E,"&gt;="&amp;EDATE($B45,0),Running!$E:$E,"&lt;="&amp;EDATE($C45,0))</f>
        <v>33.18</v>
      </c>
      <c r="I45" s="23">
        <f ca="1">TIME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,MOD(MOD(SUMIFS(Running!$K:$K,Running!$E:$E,"&gt;="&amp;EDATE($B45,0),Running!$E:$E,"&lt;="&amp;EDATE($C45,0),Running!$A:$A,"*",Running!$E:$E,"&lt;="&amp;TODAY()),60)+INT(SUMIFS(Running!$L:$L,Running!$E:$E,"&gt;="&amp;EDATE($B45,0),Running!$E:$E,"&lt;="&amp;EDATE($C45,0),Running!$A:$A,"*",Running!$E:$E,"&lt;="&amp;TODAY())/60),60),MOD(SUMIFS(Running!$L:$L,Running!$E:$E,"&gt;="&amp;EDATE($B45,0),Running!$E:$E,"&lt;="&amp;EDATE($C45,0),Running!$A:$A,"*",Running!$E:$E,"&lt;="&amp;TODAY()),60))+INT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/24)</f>
        <v>0.1875</v>
      </c>
      <c r="J45" s="30">
        <f t="shared" ca="1" si="1"/>
        <v>5.6597222222222222E-3</v>
      </c>
      <c r="K45" s="14">
        <f t="shared" ca="1" si="2"/>
        <v>7.3730000000000002</v>
      </c>
      <c r="L45" s="2">
        <f ca="1">SUMIFS(Running!$M:$M,Running!$A:$A,"*",Running!$E:$E,"&lt;="&amp;TODAY(),Running!$E:$E,"&gt;="&amp;EDATE($B45,0),Running!$E:$E,"&lt;="&amp;EDATE($C45,0))</f>
        <v>162</v>
      </c>
      <c r="M45" s="20">
        <f ca="1">SUMIFS(Running!$N:$N,Running!$A:$A,"*",Running!$E:$E,"&lt;="&amp;TODAY(),Running!$E:$E,"&gt;="&amp;EDATE($B45,0),Running!$E:$E,"&lt;="&amp;EDATE($C45,0))</f>
        <v>2.2600000000000002</v>
      </c>
      <c r="N45" s="23">
        <f ca="1">TIME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,MOD(MOD(SUMIFS(Running!$R:$R,Running!$E:$E,"&gt;="&amp;EDATE($B45,0),Running!$E:$E,"&lt;="&amp;EDATE($C45,0),Running!$A:$A,"*",Running!$E:$E,"&lt;="&amp;TODAY()),60)+INT(SUMIFS(Running!$S:$S,Running!$E:$E,"&gt;="&amp;EDATE($B45,0),Running!$E:$E,"&lt;="&amp;EDATE($C45,0),Running!$A:$A,"*",Running!$E:$E,"&lt;="&amp;TODAY())/60),60),MOD(SUMIFS(Running!$S:$S,Running!$E:$E,"&gt;="&amp;EDATE($B45,0),Running!$E:$E,"&lt;="&amp;EDATE($C45,0),Running!$A:$A,"*",Running!$E:$E,"&lt;="&amp;TODAY()),60))+INT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/24)</f>
        <v>2.3333333333333334E-2</v>
      </c>
      <c r="O45" s="3">
        <f t="shared" ca="1" si="3"/>
        <v>1.0335648148148148E-2</v>
      </c>
      <c r="P45" s="14">
        <f t="shared" ca="1" si="4"/>
        <v>4.0350000000000001</v>
      </c>
      <c r="Q45" s="2">
        <f t="shared" ca="1" si="5"/>
        <v>4120</v>
      </c>
      <c r="R45" s="20">
        <f t="shared" ca="1" si="6"/>
        <v>35.44</v>
      </c>
      <c r="S45" s="9">
        <f t="shared" ca="1" si="7"/>
        <v>0.21083333333333334</v>
      </c>
      <c r="T45" s="30">
        <f t="shared" ca="1" si="8"/>
        <v>5.9490740740740745E-3</v>
      </c>
      <c r="U45" s="46">
        <f t="shared" ca="1" si="9"/>
        <v>7.0030000000000001</v>
      </c>
    </row>
    <row r="46" spans="1:24">
      <c r="A46">
        <v>45</v>
      </c>
      <c r="B46" s="43">
        <v>43402</v>
      </c>
      <c r="C46" s="43">
        <v>43408</v>
      </c>
      <c r="D46" s="2">
        <f ca="1">COUNTIFS(Running!$A:$A,"*",Running!$E:$E,"&lt;="&amp;TODAY(),Running!$E:$E,"&gt;="&amp;EDATE($B46,0),Running!$E:$E,"&lt;="&amp;EDATE($C46,0))</f>
        <v>6</v>
      </c>
      <c r="E46" s="2">
        <f ca="1">COUNTIFS(Running!$A:$A,"",Running!$G:$G,0,Running!$E:$E,"&lt;="&amp;TODAY(),Running!$E:$E,"&gt;="&amp;EDATE($B46,0),Running!$E:$E,"&lt;="&amp;EDATE($C46,0))</f>
        <v>1</v>
      </c>
      <c r="F46" s="69">
        <f t="shared" ca="1" si="0"/>
        <v>0.85699999999999998</v>
      </c>
      <c r="G46" s="2">
        <f ca="1">SUMIFS(Running!$F:$F,Running!$A:$A,"*",Running!$E:$E,"&lt;="&amp;TODAY(),Running!$E:$E,"&gt;="&amp;EDATE($B46,0),Running!$E:$E,"&lt;="&amp;EDATE($C46,0))</f>
        <v>3483</v>
      </c>
      <c r="H46" s="20">
        <f ca="1">SUMIFS(Running!$G:$G,Running!$A:$A,"*",Running!$E:$E,"&lt;="&amp;TODAY(),Running!$E:$E,"&gt;="&amp;EDATE($B46,0),Running!$E:$E,"&lt;="&amp;EDATE($C46,0))</f>
        <v>29.19</v>
      </c>
      <c r="I46" s="23">
        <f ca="1">TIME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,MOD(MOD(SUMIFS(Running!$K:$K,Running!$E:$E,"&gt;="&amp;EDATE($B46,0),Running!$E:$E,"&lt;="&amp;EDATE($C46,0),Running!$A:$A,"*",Running!$E:$E,"&lt;="&amp;TODAY()),60)+INT(SUMIFS(Running!$L:$L,Running!$E:$E,"&gt;="&amp;EDATE($B46,0),Running!$E:$E,"&lt;="&amp;EDATE($C46,0),Running!$A:$A,"*",Running!$E:$E,"&lt;="&amp;TODAY())/60),60),MOD(SUMIFS(Running!$L:$L,Running!$E:$E,"&gt;="&amp;EDATE($B46,0),Running!$E:$E,"&lt;="&amp;EDATE($C46,0),Running!$A:$A,"*",Running!$E:$E,"&lt;="&amp;TODAY()),60))+INT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/24)</f>
        <v>0.16527777777777777</v>
      </c>
      <c r="J46" s="30">
        <f t="shared" ca="1" si="1"/>
        <v>5.6712962962962958E-3</v>
      </c>
      <c r="K46" s="14">
        <f t="shared" ca="1" si="2"/>
        <v>7.3579999999999997</v>
      </c>
      <c r="L46" s="2">
        <f ca="1">SUMIFS(Running!$M:$M,Running!$A:$A,"*",Running!$E:$E,"&lt;="&amp;TODAY(),Running!$E:$E,"&gt;="&amp;EDATE($B46,0),Running!$E:$E,"&lt;="&amp;EDATE($C46,0))</f>
        <v>139</v>
      </c>
      <c r="M46" s="20">
        <f ca="1">SUMIFS(Running!$N:$N,Running!$A:$A,"*",Running!$E:$E,"&lt;="&amp;TODAY(),Running!$E:$E,"&gt;="&amp;EDATE($B46,0),Running!$E:$E,"&lt;="&amp;EDATE($C46,0))</f>
        <v>1.9200000000000002</v>
      </c>
      <c r="N46" s="23">
        <f ca="1">TIME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,MOD(MOD(SUMIFS(Running!$R:$R,Running!$E:$E,"&gt;="&amp;EDATE($B46,0),Running!$E:$E,"&lt;="&amp;EDATE($C46,0),Running!$A:$A,"*",Running!$E:$E,"&lt;="&amp;TODAY()),60)+INT(SUMIFS(Running!$S:$S,Running!$E:$E,"&gt;="&amp;EDATE($B46,0),Running!$E:$E,"&lt;="&amp;EDATE($C46,0),Running!$A:$A,"*",Running!$E:$E,"&lt;="&amp;TODAY())/60),60),MOD(SUMIFS(Running!$S:$S,Running!$E:$E,"&gt;="&amp;EDATE($B46,0),Running!$E:$E,"&lt;="&amp;EDATE($C46,0),Running!$A:$A,"*",Running!$E:$E,"&lt;="&amp;TODAY()),60))+INT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/24)</f>
        <v>2.013888888888889E-2</v>
      </c>
      <c r="O46" s="3">
        <f t="shared" ca="1" si="3"/>
        <v>1.0497685185185186E-2</v>
      </c>
      <c r="P46" s="14">
        <f t="shared" ca="1" si="4"/>
        <v>3.972</v>
      </c>
      <c r="Q46" s="2">
        <f t="shared" ca="1" si="5"/>
        <v>3622</v>
      </c>
      <c r="R46" s="20">
        <f t="shared" ca="1" si="6"/>
        <v>31.110000000000003</v>
      </c>
      <c r="S46" s="9">
        <f t="shared" ca="1" si="7"/>
        <v>0.18541666666666667</v>
      </c>
      <c r="T46" s="30">
        <f t="shared" ca="1" si="8"/>
        <v>5.9606481481481489E-3</v>
      </c>
      <c r="U46" s="46">
        <f t="shared" ca="1" si="9"/>
        <v>6.9909999999999997</v>
      </c>
    </row>
    <row r="47" spans="1:24">
      <c r="A47">
        <v>46</v>
      </c>
      <c r="B47" s="43">
        <v>43409</v>
      </c>
      <c r="C47" s="43">
        <v>43415</v>
      </c>
      <c r="D47" s="2">
        <f ca="1">COUNTIFS(Running!$A:$A,"*",Running!$E:$E,"&lt;="&amp;TODAY(),Running!$E:$E,"&gt;="&amp;EDATE($B47,0),Running!$E:$E,"&lt;="&amp;EDATE($C47,0))</f>
        <v>7</v>
      </c>
      <c r="E47" s="2">
        <f ca="1">COUNTIFS(Running!$A:$A,"",Running!$G:$G,0,Running!$E:$E,"&lt;="&amp;TODAY(),Running!$E:$E,"&gt;="&amp;EDATE($B47,0),Running!$E:$E,"&lt;="&amp;EDATE($C47,0))</f>
        <v>0</v>
      </c>
      <c r="F47" s="69">
        <f t="shared" ca="1" si="0"/>
        <v>1</v>
      </c>
      <c r="G47" s="2">
        <f ca="1">SUMIFS(Running!$F:$F,Running!$A:$A,"*",Running!$E:$E,"&lt;="&amp;TODAY(),Running!$E:$E,"&gt;="&amp;EDATE($B47,0),Running!$E:$E,"&lt;="&amp;EDATE($C47,0))</f>
        <v>4147</v>
      </c>
      <c r="H47" s="20">
        <f ca="1">SUMIFS(Running!$G:$G,Running!$A:$A,"*",Running!$E:$E,"&lt;="&amp;TODAY(),Running!$E:$E,"&gt;="&amp;EDATE($B47,0),Running!$E:$E,"&lt;="&amp;EDATE($C47,0))</f>
        <v>34.78</v>
      </c>
      <c r="I47" s="23">
        <f ca="1">TIME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,MOD(MOD(SUMIFS(Running!$K:$K,Running!$E:$E,"&gt;="&amp;EDATE($B47,0),Running!$E:$E,"&lt;="&amp;EDATE($C47,0),Running!$A:$A,"*",Running!$E:$E,"&lt;="&amp;TODAY()),60)+INT(SUMIFS(Running!$L:$L,Running!$E:$E,"&gt;="&amp;EDATE($B47,0),Running!$E:$E,"&lt;="&amp;EDATE($C47,0),Running!$A:$A,"*",Running!$E:$E,"&lt;="&amp;TODAY())/60),60),MOD(SUMIFS(Running!$L:$L,Running!$E:$E,"&gt;="&amp;EDATE($B47,0),Running!$E:$E,"&lt;="&amp;EDATE($C47,0),Running!$A:$A,"*",Running!$E:$E,"&lt;="&amp;TODAY()),60))+INT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/24)</f>
        <v>0.19444444444444445</v>
      </c>
      <c r="J47" s="30">
        <f t="shared" ca="1" si="1"/>
        <v>5.6018518518518518E-3</v>
      </c>
      <c r="K47" s="14">
        <f t="shared" ca="1" si="2"/>
        <v>7.452</v>
      </c>
      <c r="L47" s="2">
        <f ca="1">SUMIFS(Running!$M:$M,Running!$A:$A,"*",Running!$E:$E,"&lt;="&amp;TODAY(),Running!$E:$E,"&gt;="&amp;EDATE($B47,0),Running!$E:$E,"&lt;="&amp;EDATE($C47,0))</f>
        <v>160</v>
      </c>
      <c r="M47" s="20">
        <f ca="1">SUMIFS(Running!$N:$N,Running!$A:$A,"*",Running!$E:$E,"&lt;="&amp;TODAY(),Running!$E:$E,"&gt;="&amp;EDATE($B47,0),Running!$E:$E,"&lt;="&amp;EDATE($C47,0))</f>
        <v>2.2100000000000004</v>
      </c>
      <c r="N47" s="23">
        <f ca="1">TIME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,MOD(MOD(SUMIFS(Running!$R:$R,Running!$E:$E,"&gt;="&amp;EDATE($B47,0),Running!$E:$E,"&lt;="&amp;EDATE($C47,0),Running!$A:$A,"*",Running!$E:$E,"&lt;="&amp;TODAY()),60)+INT(SUMIFS(Running!$S:$S,Running!$E:$E,"&gt;="&amp;EDATE($B47,0),Running!$E:$E,"&lt;="&amp;EDATE($C47,0),Running!$A:$A,"*",Running!$E:$E,"&lt;="&amp;TODAY())/60),60),MOD(SUMIFS(Running!$S:$S,Running!$E:$E,"&gt;="&amp;EDATE($B47,0),Running!$E:$E,"&lt;="&amp;EDATE($C47,0),Running!$A:$A,"*",Running!$E:$E,"&lt;="&amp;TODAY()),60))+INT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/24)</f>
        <v>2.298611111111111E-2</v>
      </c>
      <c r="O47" s="3">
        <f t="shared" ca="1" si="3"/>
        <v>1.0405092592592593E-2</v>
      </c>
      <c r="P47" s="14">
        <f t="shared" ca="1" si="4"/>
        <v>4.0060000000000002</v>
      </c>
      <c r="Q47" s="2">
        <f t="shared" ca="1" si="5"/>
        <v>4307</v>
      </c>
      <c r="R47" s="20">
        <f t="shared" ca="1" si="6"/>
        <v>36.99</v>
      </c>
      <c r="S47" s="9">
        <f t="shared" ca="1" si="7"/>
        <v>0.21743055555555557</v>
      </c>
      <c r="T47" s="30">
        <f t="shared" ca="1" si="8"/>
        <v>5.8796296296296296E-3</v>
      </c>
      <c r="U47" s="46">
        <f t="shared" ca="1" si="9"/>
        <v>7.0880000000000001</v>
      </c>
    </row>
    <row r="48" spans="1:24">
      <c r="A48">
        <v>47</v>
      </c>
      <c r="B48" s="43">
        <v>43416</v>
      </c>
      <c r="C48" s="43">
        <v>43422</v>
      </c>
      <c r="D48" s="2">
        <f ca="1">COUNTIFS(Running!$A:$A,"*",Running!$E:$E,"&lt;="&amp;TODAY(),Running!$E:$E,"&gt;="&amp;EDATE($B48,0),Running!$E:$E,"&lt;="&amp;EDATE($C48,0))</f>
        <v>4</v>
      </c>
      <c r="E48" s="2">
        <f ca="1">COUNTIFS(Running!$A:$A,"",Running!$G:$G,0,Running!$E:$E,"&lt;="&amp;TODAY(),Running!$E:$E,"&gt;="&amp;EDATE($B48,0),Running!$E:$E,"&lt;="&amp;EDATE($C48,0))</f>
        <v>3</v>
      </c>
      <c r="F48" s="69">
        <f t="shared" ca="1" si="0"/>
        <v>0.57099999999999995</v>
      </c>
      <c r="G48" s="2">
        <f ca="1">SUMIFS(Running!$F:$F,Running!$A:$A,"*",Running!$E:$E,"&lt;="&amp;TODAY(),Running!$E:$E,"&gt;="&amp;EDATE($B48,0),Running!$E:$E,"&lt;="&amp;EDATE($C48,0))</f>
        <v>2207</v>
      </c>
      <c r="H48" s="20">
        <f ca="1">SUMIFS(Running!$G:$G,Running!$A:$A,"*",Running!$E:$E,"&lt;="&amp;TODAY(),Running!$E:$E,"&gt;="&amp;EDATE($B48,0),Running!$E:$E,"&lt;="&amp;EDATE($C48,0))</f>
        <v>19.899999999999999</v>
      </c>
      <c r="I48" s="23">
        <f ca="1">TIME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,MOD(MOD(SUMIFS(Running!$K:$K,Running!$E:$E,"&gt;="&amp;EDATE($B48,0),Running!$E:$E,"&lt;="&amp;EDATE($C48,0),Running!$A:$A,"*",Running!$E:$E,"&lt;="&amp;TODAY()),60)+INT(SUMIFS(Running!$L:$L,Running!$E:$E,"&gt;="&amp;EDATE($B48,0),Running!$E:$E,"&lt;="&amp;EDATE($C48,0),Running!$A:$A,"*",Running!$E:$E,"&lt;="&amp;TODAY())/60),60),MOD(SUMIFS(Running!$L:$L,Running!$E:$E,"&gt;="&amp;EDATE($B48,0),Running!$E:$E,"&lt;="&amp;EDATE($C48,0),Running!$A:$A,"*",Running!$E:$E,"&lt;="&amp;TODAY()),60))+INT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/24)</f>
        <v>0.11643518518518518</v>
      </c>
      <c r="J48" s="30">
        <f t="shared" ca="1" si="1"/>
        <v>5.8564814814814825E-3</v>
      </c>
      <c r="K48" s="14">
        <f t="shared" ca="1" si="2"/>
        <v>7.1210000000000004</v>
      </c>
      <c r="L48" s="2">
        <f ca="1">SUMIFS(Running!$M:$M,Running!$A:$A,"*",Running!$E:$E,"&lt;="&amp;TODAY(),Running!$E:$E,"&gt;="&amp;EDATE($B48,0),Running!$E:$E,"&lt;="&amp;EDATE($C48,0))</f>
        <v>48</v>
      </c>
      <c r="M48" s="20">
        <f ca="1">SUMIFS(Running!$N:$N,Running!$A:$A,"*",Running!$E:$E,"&lt;="&amp;TODAY(),Running!$E:$E,"&gt;="&amp;EDATE($B48,0),Running!$E:$E,"&lt;="&amp;EDATE($C48,0))</f>
        <v>1.1600000000000001</v>
      </c>
      <c r="N48" s="23">
        <f ca="1">TIME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,MOD(MOD(SUMIFS(Running!$R:$R,Running!$E:$E,"&gt;="&amp;EDATE($B48,0),Running!$E:$E,"&lt;="&amp;EDATE($C48,0),Running!$A:$A,"*",Running!$E:$E,"&lt;="&amp;TODAY()),60)+INT(SUMIFS(Running!$S:$S,Running!$E:$E,"&gt;="&amp;EDATE($B48,0),Running!$E:$E,"&lt;="&amp;EDATE($C48,0),Running!$A:$A,"*",Running!$E:$E,"&lt;="&amp;TODAY())/60),60),MOD(SUMIFS(Running!$S:$S,Running!$E:$E,"&gt;="&amp;EDATE($B48,0),Running!$E:$E,"&lt;="&amp;EDATE($C48,0),Running!$A:$A,"*",Running!$E:$E,"&lt;="&amp;TODAY()),60))+INT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/24)</f>
        <v>1.2673611111111109E-2</v>
      </c>
      <c r="O48" s="3">
        <f t="shared" ca="1" si="3"/>
        <v>1.0925925925925924E-2</v>
      </c>
      <c r="P48" s="14">
        <f t="shared" ca="1" si="4"/>
        <v>3.8130000000000002</v>
      </c>
      <c r="Q48" s="2">
        <f t="shared" ca="1" si="5"/>
        <v>2255</v>
      </c>
      <c r="R48" s="20">
        <f t="shared" ca="1" si="6"/>
        <v>21.06</v>
      </c>
      <c r="S48" s="9">
        <f t="shared" ca="1" si="7"/>
        <v>0.12910879629629629</v>
      </c>
      <c r="T48" s="30">
        <f t="shared" ca="1" si="8"/>
        <v>6.1342592592592594E-3</v>
      </c>
      <c r="U48" s="46">
        <f t="shared" ca="1" si="9"/>
        <v>6.7960000000000003</v>
      </c>
    </row>
    <row r="49" spans="1:21">
      <c r="A49">
        <v>48</v>
      </c>
      <c r="B49" s="43">
        <v>43423</v>
      </c>
      <c r="C49" s="43">
        <v>43429</v>
      </c>
      <c r="D49" s="2">
        <f ca="1">COUNTIFS(Running!$A:$A,"*",Running!$E:$E,"&lt;="&amp;TODAY(),Running!$E:$E,"&gt;="&amp;EDATE($B49,0),Running!$E:$E,"&lt;="&amp;EDATE($C49,0))</f>
        <v>7</v>
      </c>
      <c r="E49" s="2">
        <f ca="1">COUNTIFS(Running!$A:$A,"",Running!$G:$G,0,Running!$E:$E,"&lt;="&amp;TODAY(),Running!$E:$E,"&gt;="&amp;EDATE($B49,0),Running!$E:$E,"&lt;="&amp;EDATE($C49,0))</f>
        <v>0</v>
      </c>
      <c r="F49" s="69">
        <f t="shared" ca="1" si="0"/>
        <v>1</v>
      </c>
      <c r="G49" s="2">
        <f ca="1">SUMIFS(Running!$F:$F,Running!$A:$A,"*",Running!$E:$E,"&lt;="&amp;TODAY(),Running!$E:$E,"&gt;="&amp;EDATE($B49,0),Running!$E:$E,"&lt;="&amp;EDATE($C49,0))</f>
        <v>3212</v>
      </c>
      <c r="H49" s="20">
        <f ca="1">SUMIFS(Running!$G:$G,Running!$A:$A,"*",Running!$E:$E,"&lt;="&amp;TODAY(),Running!$E:$E,"&gt;="&amp;EDATE($B49,0),Running!$E:$E,"&lt;="&amp;EDATE($C49,0))</f>
        <v>29.990000000000002</v>
      </c>
      <c r="I49" s="23">
        <f ca="1">TIME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,MOD(MOD(SUMIFS(Running!$K:$K,Running!$E:$E,"&gt;="&amp;EDATE($B49,0),Running!$E:$E,"&lt;="&amp;EDATE($C49,0),Running!$A:$A,"*",Running!$E:$E,"&lt;="&amp;TODAY()),60)+INT(SUMIFS(Running!$L:$L,Running!$E:$E,"&gt;="&amp;EDATE($B49,0),Running!$E:$E,"&lt;="&amp;EDATE($C49,0),Running!$A:$A,"*",Running!$E:$E,"&lt;="&amp;TODAY())/60),60),MOD(SUMIFS(Running!$L:$L,Running!$E:$E,"&gt;="&amp;EDATE($B49,0),Running!$E:$E,"&lt;="&amp;EDATE($C49,0),Running!$A:$A,"*",Running!$E:$E,"&lt;="&amp;TODAY()),60))+INT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/24)</f>
        <v>0.17465277777777777</v>
      </c>
      <c r="J49" s="30">
        <f t="shared" ca="1" si="1"/>
        <v>5.8333333333333336E-3</v>
      </c>
      <c r="K49" s="14">
        <f t="shared" ca="1" si="2"/>
        <v>7.1539999999999999</v>
      </c>
      <c r="L49" s="2">
        <f ca="1">SUMIFS(Running!$M:$M,Running!$A:$A,"*",Running!$E:$E,"&lt;="&amp;TODAY(),Running!$E:$E,"&gt;="&amp;EDATE($B49,0),Running!$E:$E,"&lt;="&amp;EDATE($C49,0))</f>
        <v>22</v>
      </c>
      <c r="M49" s="20">
        <f ca="1">SUMIFS(Running!$N:$N,Running!$A:$A,"*",Running!$E:$E,"&lt;="&amp;TODAY(),Running!$E:$E,"&gt;="&amp;EDATE($B49,0),Running!$E:$E,"&lt;="&amp;EDATE($C49,0))</f>
        <v>2.02</v>
      </c>
      <c r="N49" s="23">
        <f ca="1">TIME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,MOD(MOD(SUMIFS(Running!$R:$R,Running!$E:$E,"&gt;="&amp;EDATE($B49,0),Running!$E:$E,"&lt;="&amp;EDATE($C49,0),Running!$A:$A,"*",Running!$E:$E,"&lt;="&amp;TODAY()),60)+INT(SUMIFS(Running!$S:$S,Running!$E:$E,"&gt;="&amp;EDATE($B49,0),Running!$E:$E,"&lt;="&amp;EDATE($C49,0),Running!$A:$A,"*",Running!$E:$E,"&lt;="&amp;TODAY())/60),60),MOD(SUMIFS(Running!$S:$S,Running!$E:$E,"&gt;="&amp;EDATE($B49,0),Running!$E:$E,"&lt;="&amp;EDATE($C49,0),Running!$A:$A,"*",Running!$E:$E,"&lt;="&amp;TODAY()),60))+INT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/24)</f>
        <v>2.4004629629629629E-2</v>
      </c>
      <c r="O49" s="3">
        <f t="shared" ca="1" si="3"/>
        <v>1.1886574074074075E-2</v>
      </c>
      <c r="P49" s="14">
        <f t="shared" ca="1" si="4"/>
        <v>3.5059999999999998</v>
      </c>
      <c r="Q49" s="2">
        <f t="shared" ca="1" si="5"/>
        <v>3234</v>
      </c>
      <c r="R49" s="20">
        <f t="shared" ca="1" si="6"/>
        <v>32.010000000000005</v>
      </c>
      <c r="S49" s="9">
        <f t="shared" ca="1" si="7"/>
        <v>0.19865740740740739</v>
      </c>
      <c r="T49" s="30">
        <f t="shared" ca="1" si="8"/>
        <v>6.215277777777777E-3</v>
      </c>
      <c r="U49" s="46">
        <f t="shared" ca="1" si="9"/>
        <v>6.7130000000000001</v>
      </c>
    </row>
    <row r="50" spans="1:21">
      <c r="A50">
        <v>49</v>
      </c>
      <c r="B50" s="43">
        <v>43430</v>
      </c>
      <c r="C50" s="43">
        <v>43436</v>
      </c>
      <c r="D50" s="2">
        <f ca="1">COUNTIFS(Running!$A:$A,"*",Running!$E:$E,"&lt;="&amp;TODAY(),Running!$E:$E,"&gt;="&amp;EDATE($B50,0),Running!$E:$E,"&lt;="&amp;EDATE($C50,0))</f>
        <v>6</v>
      </c>
      <c r="E50" s="2">
        <f ca="1">COUNTIFS(Running!$A:$A,"",Running!$G:$G,0,Running!$E:$E,"&lt;="&amp;TODAY(),Running!$E:$E,"&gt;="&amp;EDATE($B50,0),Running!$E:$E,"&lt;="&amp;EDATE($C50,0))</f>
        <v>1</v>
      </c>
      <c r="F50" s="69">
        <f t="shared" ca="1" si="0"/>
        <v>0.85699999999999998</v>
      </c>
      <c r="G50" s="2">
        <f ca="1">SUMIFS(Running!$F:$F,Running!$A:$A,"*",Running!$E:$E,"&lt;="&amp;TODAY(),Running!$E:$E,"&gt;="&amp;EDATE($B50,0),Running!$E:$E,"&lt;="&amp;EDATE($C50,0))</f>
        <v>3669</v>
      </c>
      <c r="H50" s="20">
        <f ca="1">SUMIFS(Running!$G:$G,Running!$A:$A,"*",Running!$E:$E,"&lt;="&amp;TODAY(),Running!$E:$E,"&gt;="&amp;EDATE($B50,0),Running!$E:$E,"&lt;="&amp;EDATE($C50,0))</f>
        <v>30.830000000000002</v>
      </c>
      <c r="I50" s="23">
        <f ca="1">TIME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,MOD(MOD(SUMIFS(Running!$K:$K,Running!$E:$E,"&gt;="&amp;EDATE($B50,0),Running!$E:$E,"&lt;="&amp;EDATE($C50,0),Running!$A:$A,"*",Running!$E:$E,"&lt;="&amp;TODAY()),60)+INT(SUMIFS(Running!$L:$L,Running!$E:$E,"&gt;="&amp;EDATE($B50,0),Running!$E:$E,"&lt;="&amp;EDATE($C50,0),Running!$A:$A,"*",Running!$E:$E,"&lt;="&amp;TODAY())/60),60),MOD(SUMIFS(Running!$L:$L,Running!$E:$E,"&gt;="&amp;EDATE($B50,0),Running!$E:$E,"&lt;="&amp;EDATE($C50,0),Running!$A:$A,"*",Running!$E:$E,"&lt;="&amp;TODAY()),60))+INT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/24)</f>
        <v>0.16892361111111109</v>
      </c>
      <c r="J50" s="30">
        <f t="shared" ca="1" si="1"/>
        <v>5.4861111111111117E-3</v>
      </c>
      <c r="K50" s="14">
        <f t="shared" ca="1" si="2"/>
        <v>7.6040000000000001</v>
      </c>
      <c r="L50" s="2">
        <f ca="1">SUMIFS(Running!$M:$M,Running!$A:$A,"*",Running!$E:$E,"&lt;="&amp;TODAY(),Running!$E:$E,"&gt;="&amp;EDATE($B50,0),Running!$E:$E,"&lt;="&amp;EDATE($C50,0))</f>
        <v>139</v>
      </c>
      <c r="M50" s="20">
        <f ca="1">SUMIFS(Running!$N:$N,Running!$A:$A,"*",Running!$E:$E,"&lt;="&amp;TODAY(),Running!$E:$E,"&gt;="&amp;EDATE($B50,0),Running!$E:$E,"&lt;="&amp;EDATE($C50,0))</f>
        <v>1.9300000000000002</v>
      </c>
      <c r="N50" s="23">
        <f ca="1">TIME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,MOD(MOD(SUMIFS(Running!$R:$R,Running!$E:$E,"&gt;="&amp;EDATE($B50,0),Running!$E:$E,"&lt;="&amp;EDATE($C50,0),Running!$A:$A,"*",Running!$E:$E,"&lt;="&amp;TODAY()),60)+INT(SUMIFS(Running!$S:$S,Running!$E:$E,"&gt;="&amp;EDATE($B50,0),Running!$E:$E,"&lt;="&amp;EDATE($C50,0),Running!$A:$A,"*",Running!$E:$E,"&lt;="&amp;TODAY())/60),60),MOD(SUMIFS(Running!$S:$S,Running!$E:$E,"&gt;="&amp;EDATE($B50,0),Running!$E:$E,"&lt;="&amp;EDATE($C50,0),Running!$A:$A,"*",Running!$E:$E,"&lt;="&amp;TODAY()),60))+INT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/24)</f>
        <v>2.013888888888889E-2</v>
      </c>
      <c r="O50" s="3">
        <f t="shared" ca="1" si="3"/>
        <v>1.0439814814814813E-2</v>
      </c>
      <c r="P50" s="14">
        <f t="shared" ca="1" si="4"/>
        <v>3.9929999999999999</v>
      </c>
      <c r="Q50" s="2">
        <f t="shared" ca="1" si="5"/>
        <v>3808</v>
      </c>
      <c r="R50" s="20">
        <f t="shared" ca="1" si="6"/>
        <v>32.760000000000005</v>
      </c>
      <c r="S50" s="9">
        <f t="shared" ca="1" si="7"/>
        <v>0.18906249999999999</v>
      </c>
      <c r="T50" s="30">
        <f t="shared" ca="1" si="8"/>
        <v>5.7754629629629623E-3</v>
      </c>
      <c r="U50" s="46">
        <f t="shared" ca="1" si="9"/>
        <v>7.2190000000000003</v>
      </c>
    </row>
    <row r="51" spans="1:21">
      <c r="A51">
        <v>50</v>
      </c>
      <c r="B51" s="43">
        <v>43437</v>
      </c>
      <c r="C51" s="43">
        <v>43443</v>
      </c>
      <c r="D51" s="2">
        <f ca="1">COUNTIFS(Running!$A:$A,"*",Running!$E:$E,"&lt;="&amp;TODAY(),Running!$E:$E,"&gt;="&amp;EDATE($B51,0),Running!$E:$E,"&lt;="&amp;EDATE($C51,0))</f>
        <v>6</v>
      </c>
      <c r="E51" s="2">
        <f ca="1">COUNTIFS(Running!$A:$A,"",Running!$G:$G,0,Running!$E:$E,"&lt;="&amp;TODAY(),Running!$E:$E,"&gt;="&amp;EDATE($B51,0),Running!$E:$E,"&lt;="&amp;EDATE($C51,0))</f>
        <v>1</v>
      </c>
      <c r="F51" s="69">
        <f t="shared" ca="1" si="0"/>
        <v>0.85699999999999998</v>
      </c>
      <c r="G51" s="2">
        <f ca="1">SUMIFS(Running!$F:$F,Running!$A:$A,"*",Running!$E:$E,"&lt;="&amp;TODAY(),Running!$E:$E,"&gt;="&amp;EDATE($B51,0),Running!$E:$E,"&lt;="&amp;EDATE($C51,0))</f>
        <v>3365</v>
      </c>
      <c r="H51" s="20">
        <f ca="1">SUMIFS(Running!$G:$G,Running!$A:$A,"*",Running!$E:$E,"&lt;="&amp;TODAY(),Running!$E:$E,"&gt;="&amp;EDATE($B51,0),Running!$E:$E,"&lt;="&amp;EDATE($C51,0))</f>
        <v>30.95</v>
      </c>
      <c r="I51" s="23">
        <f ca="1">TIME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,MOD(MOD(SUMIFS(Running!$K:$K,Running!$E:$E,"&gt;="&amp;EDATE($B51,0),Running!$E:$E,"&lt;="&amp;EDATE($C51,0),Running!$A:$A,"*",Running!$E:$E,"&lt;="&amp;TODAY()),60)+INT(SUMIFS(Running!$L:$L,Running!$E:$E,"&gt;="&amp;EDATE($B51,0),Running!$E:$E,"&lt;="&amp;EDATE($C51,0),Running!$A:$A,"*",Running!$E:$E,"&lt;="&amp;TODAY())/60),60),MOD(SUMIFS(Running!$L:$L,Running!$E:$E,"&gt;="&amp;EDATE($B51,0),Running!$E:$E,"&lt;="&amp;EDATE($C51,0),Running!$A:$A,"*",Running!$E:$E,"&lt;="&amp;TODAY()),60))+INT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/24)</f>
        <v>0.1763888888888889</v>
      </c>
      <c r="J51" s="30">
        <f t="shared" ca="1" si="1"/>
        <v>5.7060185185185191E-3</v>
      </c>
      <c r="K51" s="14">
        <f t="shared" ca="1" si="2"/>
        <v>7.3109999999999999</v>
      </c>
      <c r="L51" s="2">
        <f ca="1">SUMIFS(Running!$M:$M,Running!$A:$A,"*",Running!$E:$E,"&lt;="&amp;TODAY(),Running!$E:$E,"&gt;="&amp;EDATE($B51,0),Running!$E:$E,"&lt;="&amp;EDATE($C51,0))</f>
        <v>134</v>
      </c>
      <c r="M51" s="20">
        <f ca="1">SUMIFS(Running!$N:$N,Running!$A:$A,"*",Running!$E:$E,"&lt;="&amp;TODAY(),Running!$E:$E,"&gt;="&amp;EDATE($B51,0),Running!$E:$E,"&lt;="&amp;EDATE($C51,0))</f>
        <v>1.8300000000000003</v>
      </c>
      <c r="N51" s="23">
        <f ca="1">TIME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,MOD(MOD(SUMIFS(Running!$R:$R,Running!$E:$E,"&gt;="&amp;EDATE($B51,0),Running!$E:$E,"&lt;="&amp;EDATE($C51,0),Running!$A:$A,"*",Running!$E:$E,"&lt;="&amp;TODAY()),60)+INT(SUMIFS(Running!$S:$S,Running!$E:$E,"&gt;="&amp;EDATE($B51,0),Running!$E:$E,"&lt;="&amp;EDATE($C51,0),Running!$A:$A,"*",Running!$E:$E,"&lt;="&amp;TODAY())/60),60),MOD(SUMIFS(Running!$S:$S,Running!$E:$E,"&gt;="&amp;EDATE($B51,0),Running!$E:$E,"&lt;="&amp;EDATE($C51,0),Running!$A:$A,"*",Running!$E:$E,"&lt;="&amp;TODAY()),60))+INT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/24)</f>
        <v>1.9027777777777779E-2</v>
      </c>
      <c r="O51" s="3">
        <f t="shared" ca="1" si="3"/>
        <v>1.0405092592592593E-2</v>
      </c>
      <c r="P51" s="14">
        <f t="shared" ca="1" si="4"/>
        <v>4.0069999999999997</v>
      </c>
      <c r="Q51" s="2">
        <f t="shared" ca="1" si="5"/>
        <v>3499</v>
      </c>
      <c r="R51" s="20">
        <f t="shared" ca="1" si="6"/>
        <v>32.78</v>
      </c>
      <c r="S51" s="9">
        <f t="shared" ca="1" si="7"/>
        <v>0.19541666666666668</v>
      </c>
      <c r="T51" s="30">
        <f t="shared" ca="1" si="8"/>
        <v>5.9722222222222225E-3</v>
      </c>
      <c r="U51" s="46">
        <f t="shared" ca="1" si="9"/>
        <v>6.9889999999999999</v>
      </c>
    </row>
    <row r="52" spans="1:21">
      <c r="A52">
        <v>51</v>
      </c>
      <c r="B52" s="43">
        <v>43444</v>
      </c>
      <c r="C52" s="43">
        <v>43450</v>
      </c>
      <c r="D52" s="2">
        <f ca="1">COUNTIFS(Running!$A:$A,"*",Running!$E:$E,"&lt;="&amp;TODAY(),Running!$E:$E,"&gt;="&amp;EDATE($B52,0),Running!$E:$E,"&lt;="&amp;EDATE($C52,0))</f>
        <v>5</v>
      </c>
      <c r="E52" s="2">
        <f ca="1">COUNTIFS(Running!$A:$A,"",Running!$G:$G,0,Running!$E:$E,"&lt;="&amp;TODAY(),Running!$E:$E,"&gt;="&amp;EDATE($B52,0),Running!$E:$E,"&lt;="&amp;EDATE($C52,0))</f>
        <v>2</v>
      </c>
      <c r="F52" s="69">
        <f t="shared" ca="1" si="0"/>
        <v>0.71399999999999997</v>
      </c>
      <c r="G52" s="2">
        <f ca="1">SUMIFS(Running!$F:$F,Running!$A:$A,"*",Running!$E:$E,"&lt;="&amp;TODAY(),Running!$E:$E,"&gt;="&amp;EDATE($B52,0),Running!$E:$E,"&lt;="&amp;EDATE($C52,0))</f>
        <v>2755</v>
      </c>
      <c r="H52" s="20">
        <f ca="1">SUMIFS(Running!$G:$G,Running!$A:$A,"*",Running!$E:$E,"&lt;="&amp;TODAY(),Running!$E:$E,"&gt;="&amp;EDATE($B52,0),Running!$E:$E,"&lt;="&amp;EDATE($C52,0))</f>
        <v>23.1</v>
      </c>
      <c r="I52" s="23">
        <f ca="1">TIME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,MOD(MOD(SUMIFS(Running!$K:$K,Running!$E:$E,"&gt;="&amp;EDATE($B52,0),Running!$E:$E,"&lt;="&amp;EDATE($C52,0),Running!$A:$A,"*",Running!$E:$E,"&lt;="&amp;TODAY()),60)+INT(SUMIFS(Running!$L:$L,Running!$E:$E,"&gt;="&amp;EDATE($B52,0),Running!$E:$E,"&lt;="&amp;EDATE($C52,0),Running!$A:$A,"*",Running!$E:$E,"&lt;="&amp;TODAY())/60),60),MOD(SUMIFS(Running!$L:$L,Running!$E:$E,"&gt;="&amp;EDATE($B52,0),Running!$E:$E,"&lt;="&amp;EDATE($C52,0),Running!$A:$A,"*",Running!$E:$E,"&lt;="&amp;TODAY()),60))+INT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/24)</f>
        <v>0.12812500000000002</v>
      </c>
      <c r="J52" s="30">
        <f t="shared" ca="1" si="1"/>
        <v>5.5555555555555558E-3</v>
      </c>
      <c r="K52" s="14">
        <f t="shared" ca="1" si="2"/>
        <v>7.5119999999999996</v>
      </c>
      <c r="L52" s="2">
        <f ca="1">SUMIFS(Running!$M:$M,Running!$A:$A,"*",Running!$E:$E,"&lt;="&amp;TODAY(),Running!$E:$E,"&gt;="&amp;EDATE($B52,0),Running!$E:$E,"&lt;="&amp;EDATE($C52,0))</f>
        <v>98</v>
      </c>
      <c r="M52" s="20">
        <f ca="1">SUMIFS(Running!$N:$N,Running!$A:$A,"*",Running!$E:$E,"&lt;="&amp;TODAY(),Running!$E:$E,"&gt;="&amp;EDATE($B52,0),Running!$E:$E,"&lt;="&amp;EDATE($C52,0))</f>
        <v>1.34</v>
      </c>
      <c r="N52" s="23">
        <f ca="1">TIME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,MOD(MOD(SUMIFS(Running!$R:$R,Running!$E:$E,"&gt;="&amp;EDATE($B52,0),Running!$E:$E,"&lt;="&amp;EDATE($C52,0),Running!$A:$A,"*",Running!$E:$E,"&lt;="&amp;TODAY()),60)+INT(SUMIFS(Running!$S:$S,Running!$E:$E,"&gt;="&amp;EDATE($B52,0),Running!$E:$E,"&lt;="&amp;EDATE($C52,0),Running!$A:$A,"*",Running!$E:$E,"&lt;="&amp;TODAY())/60),60),MOD(SUMIFS(Running!$S:$S,Running!$E:$E,"&gt;="&amp;EDATE($B52,0),Running!$E:$E,"&lt;="&amp;EDATE($C52,0),Running!$A:$A,"*",Running!$E:$E,"&lt;="&amp;TODAY()),60))+INT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/24)</f>
        <v>1.4004629629629631E-2</v>
      </c>
      <c r="O52" s="3">
        <f t="shared" ca="1" si="3"/>
        <v>1.045138888888889E-2</v>
      </c>
      <c r="P52" s="14">
        <f t="shared" ca="1" si="4"/>
        <v>3.9860000000000002</v>
      </c>
      <c r="Q52" s="2">
        <f t="shared" ca="1" si="5"/>
        <v>2853</v>
      </c>
      <c r="R52" s="20">
        <f t="shared" ca="1" si="6"/>
        <v>24.44</v>
      </c>
      <c r="S52" s="9">
        <f t="shared" ca="1" si="7"/>
        <v>0.14212962962962966</v>
      </c>
      <c r="T52" s="30">
        <f t="shared" ca="1" si="8"/>
        <v>5.8217592592592592E-3</v>
      </c>
      <c r="U52" s="46">
        <f t="shared" ca="1" si="9"/>
        <v>7.1639999999999997</v>
      </c>
    </row>
    <row r="53" spans="1:21">
      <c r="A53">
        <v>52</v>
      </c>
      <c r="B53" s="43">
        <v>43451</v>
      </c>
      <c r="C53" s="43">
        <v>43457</v>
      </c>
      <c r="D53" s="2">
        <f ca="1">COUNTIFS(Running!$A:$A,"*",Running!$E:$E,"&lt;="&amp;TODAY(),Running!$E:$E,"&gt;="&amp;EDATE($B53,0),Running!$E:$E,"&lt;="&amp;EDATE($C53,0))</f>
        <v>7</v>
      </c>
      <c r="E53" s="2">
        <f ca="1">COUNTIFS(Running!$A:$A,"",Running!$G:$G,0,Running!$E:$E,"&lt;="&amp;TODAY(),Running!$E:$E,"&gt;="&amp;EDATE($B53,0),Running!$E:$E,"&lt;="&amp;EDATE($C53,0))</f>
        <v>0</v>
      </c>
      <c r="F53" s="69">
        <f t="shared" ca="1" si="0"/>
        <v>1</v>
      </c>
      <c r="G53" s="2">
        <f ca="1">SUMIFS(Running!$F:$F,Running!$A:$A,"*",Running!$E:$E,"&lt;="&amp;TODAY(),Running!$E:$E,"&gt;="&amp;EDATE($B53,0),Running!$E:$E,"&lt;="&amp;EDATE($C53,0))</f>
        <v>3935</v>
      </c>
      <c r="H53" s="20">
        <f ca="1">SUMIFS(Running!$G:$G,Running!$A:$A,"*",Running!$E:$E,"&lt;="&amp;TODAY(),Running!$E:$E,"&gt;="&amp;EDATE($B53,0),Running!$E:$E,"&lt;="&amp;EDATE($C53,0))</f>
        <v>35.08</v>
      </c>
      <c r="I53" s="23">
        <f ca="1">TIME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,MOD(MOD(SUMIFS(Running!$K:$K,Running!$E:$E,"&gt;="&amp;EDATE($B53,0),Running!$E:$E,"&lt;="&amp;EDATE($C53,0),Running!$A:$A,"*",Running!$E:$E,"&lt;="&amp;TODAY()),60)+INT(SUMIFS(Running!$L:$L,Running!$E:$E,"&gt;="&amp;EDATE($B53,0),Running!$E:$E,"&lt;="&amp;EDATE($C53,0),Running!$A:$A,"*",Running!$E:$E,"&lt;="&amp;TODAY())/60),60),MOD(SUMIFS(Running!$L:$L,Running!$E:$E,"&gt;="&amp;EDATE($B53,0),Running!$E:$E,"&lt;="&amp;EDATE($C53,0),Running!$A:$A,"*",Running!$E:$E,"&lt;="&amp;TODAY()),60))+INT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/24)</f>
        <v>0.2076388888888889</v>
      </c>
      <c r="J53" s="30">
        <f t="shared" ca="1" si="1"/>
        <v>5.9259259259259256E-3</v>
      </c>
      <c r="K53" s="14">
        <f t="shared" ca="1" si="2"/>
        <v>7.0389999999999997</v>
      </c>
      <c r="L53" s="2">
        <f ca="1">SUMIFS(Running!$M:$M,Running!$A:$A,"*",Running!$E:$E,"&lt;="&amp;TODAY(),Running!$E:$E,"&gt;="&amp;EDATE($B53,0),Running!$E:$E,"&lt;="&amp;EDATE($C53,0))</f>
        <v>96</v>
      </c>
      <c r="M53" s="20">
        <f ca="1">SUMIFS(Running!$N:$N,Running!$A:$A,"*",Running!$E:$E,"&lt;="&amp;TODAY(),Running!$E:$E,"&gt;="&amp;EDATE($B53,0),Running!$E:$E,"&lt;="&amp;EDATE($C53,0))</f>
        <v>2.21</v>
      </c>
      <c r="N53" s="23">
        <f ca="1">TIME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,MOD(MOD(SUMIFS(Running!$R:$R,Running!$E:$E,"&gt;="&amp;EDATE($B53,0),Running!$E:$E,"&lt;="&amp;EDATE($C53,0),Running!$A:$A,"*",Running!$E:$E,"&lt;="&amp;TODAY()),60)+INT(SUMIFS(Running!$S:$S,Running!$E:$E,"&gt;="&amp;EDATE($B53,0),Running!$E:$E,"&lt;="&amp;EDATE($C53,0),Running!$A:$A,"*",Running!$E:$E,"&lt;="&amp;TODAY())/60),60),MOD(SUMIFS(Running!$S:$S,Running!$E:$E,"&gt;="&amp;EDATE($B53,0),Running!$E:$E,"&lt;="&amp;EDATE($C53,0),Running!$A:$A,"*",Running!$E:$E,"&lt;="&amp;TODAY()),60))+INT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/24)</f>
        <v>2.3784722222222221E-2</v>
      </c>
      <c r="O53" s="3">
        <f t="shared" ca="1" si="3"/>
        <v>1.0763888888888891E-2</v>
      </c>
      <c r="P53" s="14">
        <f t="shared" ca="1" si="4"/>
        <v>3.871</v>
      </c>
      <c r="Q53" s="2">
        <f t="shared" ca="1" si="5"/>
        <v>4031</v>
      </c>
      <c r="R53" s="20">
        <f t="shared" ca="1" si="6"/>
        <v>37.29</v>
      </c>
      <c r="S53" s="9">
        <f t="shared" ca="1" si="7"/>
        <v>0.23142361111111112</v>
      </c>
      <c r="T53" s="30">
        <f t="shared" ca="1" si="8"/>
        <v>6.215277777777777E-3</v>
      </c>
      <c r="U53" s="46">
        <f t="shared" ca="1" si="9"/>
        <v>6.7130000000000001</v>
      </c>
    </row>
    <row r="54" spans="1:21">
      <c r="A54">
        <v>53</v>
      </c>
      <c r="B54" s="43">
        <v>43458</v>
      </c>
      <c r="C54" s="43">
        <v>43464</v>
      </c>
      <c r="D54" s="2">
        <f ca="1">COUNTIFS(Running!$A:$A,"*",Running!$E:$E,"&lt;="&amp;TODAY(),Running!$E:$E,"&gt;="&amp;EDATE($B54,0),Running!$E:$E,"&lt;="&amp;EDATE($C54,0))</f>
        <v>6</v>
      </c>
      <c r="E54" s="2">
        <f ca="1">COUNTIFS(Running!$A:$A,"",Running!$G:$G,0,Running!$E:$E,"&lt;="&amp;TODAY(),Running!$E:$E,"&gt;="&amp;EDATE($B54,0),Running!$E:$E,"&lt;="&amp;EDATE($C54,0))</f>
        <v>1</v>
      </c>
      <c r="F54" s="69">
        <f t="shared" ca="1" si="0"/>
        <v>0.85699999999999998</v>
      </c>
      <c r="G54" s="2">
        <f ca="1">SUMIFS(Running!$F:$F,Running!$A:$A,"*",Running!$E:$E,"&lt;="&amp;TODAY(),Running!$E:$E,"&gt;="&amp;EDATE($B54,0),Running!$E:$E,"&lt;="&amp;EDATE($C54,0))</f>
        <v>2477</v>
      </c>
      <c r="H54" s="20">
        <f ca="1">SUMIFS(Running!$G:$G,Running!$A:$A,"*",Running!$E:$E,"&lt;="&amp;TODAY(),Running!$E:$E,"&gt;="&amp;EDATE($B54,0),Running!$E:$E,"&lt;="&amp;EDATE($C54,0))</f>
        <v>23.669999999999998</v>
      </c>
      <c r="I54" s="23">
        <f ca="1">TIME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,MOD(MOD(SUMIFS(Running!$K:$K,Running!$E:$E,"&gt;="&amp;EDATE($B54,0),Running!$E:$E,"&lt;="&amp;EDATE($C54,0),Running!$A:$A,"*",Running!$E:$E,"&lt;="&amp;TODAY()),60)+INT(SUMIFS(Running!$L:$L,Running!$E:$E,"&gt;="&amp;EDATE($B54,0),Running!$E:$E,"&lt;="&amp;EDATE($C54,0),Running!$A:$A,"*",Running!$E:$E,"&lt;="&amp;TODAY())/60),60),MOD(SUMIFS(Running!$L:$L,Running!$E:$E,"&gt;="&amp;EDATE($B54,0),Running!$E:$E,"&lt;="&amp;EDATE($C54,0),Running!$A:$A,"*",Running!$E:$E,"&lt;="&amp;TODAY()),60))+INT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/24)</f>
        <v>0.14201388888888888</v>
      </c>
      <c r="J54" s="30">
        <f t="shared" ca="1" si="1"/>
        <v>6.0069444444444441E-3</v>
      </c>
      <c r="K54" s="14">
        <f t="shared" ca="1" si="2"/>
        <v>6.944</v>
      </c>
      <c r="L54" s="2">
        <f ca="1">SUMIFS(Running!$M:$M,Running!$A:$A,"*",Running!$E:$E,"&lt;="&amp;TODAY(),Running!$E:$E,"&gt;="&amp;EDATE($B54,0),Running!$E:$E,"&lt;="&amp;EDATE($C54,0))</f>
        <v>0</v>
      </c>
      <c r="M54" s="20">
        <f ca="1">SUMIFS(Running!$N:$N,Running!$A:$A,"*",Running!$E:$E,"&lt;="&amp;TODAY(),Running!$E:$E,"&gt;="&amp;EDATE($B54,0),Running!$E:$E,"&lt;="&amp;EDATE($C54,0))</f>
        <v>1.59</v>
      </c>
      <c r="N54" s="23">
        <f ca="1">TIME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,MOD(MOD(SUMIFS(Running!$R:$R,Running!$E:$E,"&gt;="&amp;EDATE($B54,0),Running!$E:$E,"&lt;="&amp;EDATE($C54,0),Running!$A:$A,"*",Running!$E:$E,"&lt;="&amp;TODAY()),60)+INT(SUMIFS(Running!$S:$S,Running!$E:$E,"&gt;="&amp;EDATE($B54,0),Running!$E:$E,"&lt;="&amp;EDATE($C54,0),Running!$A:$A,"*",Running!$E:$E,"&lt;="&amp;TODAY())/60),60),MOD(SUMIFS(Running!$S:$S,Running!$E:$E,"&gt;="&amp;EDATE($B54,0),Running!$E:$E,"&lt;="&amp;EDATE($C54,0),Running!$A:$A,"*",Running!$E:$E,"&lt;="&amp;TODAY()),60))+INT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/24)</f>
        <v>1.9560185185185184E-2</v>
      </c>
      <c r="O54" s="3">
        <f t="shared" ca="1" si="3"/>
        <v>1.230324074074074E-2</v>
      </c>
      <c r="P54" s="14">
        <f t="shared" ca="1" si="4"/>
        <v>3.3860000000000001</v>
      </c>
      <c r="Q54" s="2">
        <f t="shared" ca="1" si="5"/>
        <v>2477</v>
      </c>
      <c r="R54" s="20">
        <f t="shared" ca="1" si="6"/>
        <v>25.259999999999998</v>
      </c>
      <c r="S54" s="9">
        <f t="shared" ca="1" si="7"/>
        <v>0.16157407407407406</v>
      </c>
      <c r="T54" s="30">
        <f t="shared" ca="1" si="8"/>
        <v>6.4004629629629628E-3</v>
      </c>
      <c r="U54" s="46">
        <f t="shared" ca="1" si="9"/>
        <v>6.5140000000000002</v>
      </c>
    </row>
    <row r="55" spans="1:21">
      <c r="A55">
        <v>54</v>
      </c>
      <c r="B55" s="43">
        <v>43465</v>
      </c>
      <c r="C55" s="43">
        <v>43471</v>
      </c>
      <c r="D55" s="2">
        <f ca="1">COUNTIFS(Running!$A:$A,"*",Running!$E:$E,"&lt;="&amp;TODAY(),Running!$E:$E,"&gt;="&amp;EDATE($B55,0),Running!$E:$E,"&lt;="&amp;EDATE($C55,0))</f>
        <v>6</v>
      </c>
      <c r="E55" s="2">
        <f ca="1">COUNTIFS(Running!$A:$A,"",Running!$G:$G,0,Running!$E:$E,"&lt;="&amp;TODAY(),Running!$E:$E,"&gt;="&amp;EDATE($B55,0),Running!$E:$E,"&lt;="&amp;EDATE($C55,0))</f>
        <v>1</v>
      </c>
      <c r="F55" s="69">
        <f t="shared" ca="1" si="0"/>
        <v>0.85699999999999998</v>
      </c>
      <c r="G55" s="2">
        <f ca="1">SUMIFS(Running!$F:$F,Running!$A:$A,"*",Running!$E:$E,"&lt;="&amp;TODAY(),Running!$E:$E,"&gt;="&amp;EDATE($B55,0),Running!$E:$E,"&lt;="&amp;EDATE($C55,0))</f>
        <v>2980</v>
      </c>
      <c r="H55" s="20">
        <f ca="1">SUMIFS(Running!$G:$G,Running!$A:$A,"*",Running!$E:$E,"&lt;="&amp;TODAY(),Running!$E:$E,"&gt;="&amp;EDATE($B55,0),Running!$E:$E,"&lt;="&amp;EDATE($C55,0))</f>
        <v>28.82</v>
      </c>
      <c r="I55" s="23">
        <f ca="1">TIME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,MOD(MOD(SUMIFS(Running!$K:$K,Running!$E:$E,"&gt;="&amp;EDATE($B55,0),Running!$E:$E,"&lt;="&amp;EDATE($C55,0),Running!$A:$A,"*",Running!$E:$E,"&lt;="&amp;TODAY()),60)+INT(SUMIFS(Running!$L:$L,Running!$E:$E,"&gt;="&amp;EDATE($B55,0),Running!$E:$E,"&lt;="&amp;EDATE($C55,0),Running!$A:$A,"*",Running!$E:$E,"&lt;="&amp;TODAY())/60),60),MOD(SUMIFS(Running!$L:$L,Running!$E:$E,"&gt;="&amp;EDATE($B55,0),Running!$E:$E,"&lt;="&amp;EDATE($C55,0),Running!$A:$A,"*",Running!$E:$E,"&lt;="&amp;TODAY()),60))+INT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/24)</f>
        <v>0.17777777777777778</v>
      </c>
      <c r="J55" s="30">
        <f t="shared" ca="1" si="1"/>
        <v>6.168981481481481E-3</v>
      </c>
      <c r="K55" s="14">
        <f t="shared" ca="1" si="2"/>
        <v>6.7539999999999996</v>
      </c>
      <c r="L55" s="2">
        <f ca="1">SUMIFS(Running!$M:$M,Running!$A:$A,"*",Running!$E:$E,"&lt;="&amp;TODAY(),Running!$E:$E,"&gt;="&amp;EDATE($B55,0),Running!$E:$E,"&lt;="&amp;EDATE($C55,0))</f>
        <v>0</v>
      </c>
      <c r="M55" s="20">
        <f ca="1">SUMIFS(Running!$N:$N,Running!$A:$A,"*",Running!$E:$E,"&lt;="&amp;TODAY(),Running!$E:$E,"&gt;="&amp;EDATE($B55,0),Running!$E:$E,"&lt;="&amp;EDATE($C55,0))</f>
        <v>1.52</v>
      </c>
      <c r="N55" s="23">
        <f ca="1">TIME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,MOD(MOD(SUMIFS(Running!$R:$R,Running!$E:$E,"&gt;="&amp;EDATE($B55,0),Running!$E:$E,"&lt;="&amp;EDATE($C55,0),Running!$A:$A,"*",Running!$E:$E,"&lt;="&amp;TODAY()),60)+INT(SUMIFS(Running!$S:$S,Running!$E:$E,"&gt;="&amp;EDATE($B55,0),Running!$E:$E,"&lt;="&amp;EDATE($C55,0),Running!$A:$A,"*",Running!$E:$E,"&lt;="&amp;TODAY())/60),60),MOD(SUMIFS(Running!$S:$S,Running!$E:$E,"&gt;="&amp;EDATE($B55,0),Running!$E:$E,"&lt;="&amp;EDATE($C55,0),Running!$A:$A,"*",Running!$E:$E,"&lt;="&amp;TODAY()),60))+INT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/24)</f>
        <v>1.9409722222222221E-2</v>
      </c>
      <c r="O55" s="3">
        <f t="shared" ca="1" si="3"/>
        <v>1.2777777777777777E-2</v>
      </c>
      <c r="P55" s="14">
        <f t="shared" ca="1" si="4"/>
        <v>3.262</v>
      </c>
      <c r="Q55" s="2">
        <f t="shared" ca="1" si="5"/>
        <v>2980</v>
      </c>
      <c r="R55" s="20">
        <f t="shared" ca="1" si="6"/>
        <v>30.34</v>
      </c>
      <c r="S55" s="9">
        <f t="shared" ca="1" si="7"/>
        <v>0.19718750000000002</v>
      </c>
      <c r="T55" s="30">
        <f t="shared" ca="1" si="8"/>
        <v>6.5046296296296302E-3</v>
      </c>
      <c r="U55" s="46">
        <f t="shared" ca="1" si="9"/>
        <v>6.41</v>
      </c>
    </row>
    <row r="56" spans="1:21">
      <c r="A56">
        <v>55</v>
      </c>
      <c r="B56" s="43">
        <v>43472</v>
      </c>
      <c r="C56" s="43">
        <v>43478</v>
      </c>
      <c r="D56" s="2">
        <f ca="1">COUNTIFS(Running!$A:$A,"*",Running!$E:$E,"&lt;="&amp;TODAY(),Running!$E:$E,"&gt;="&amp;EDATE($B56,0),Running!$E:$E,"&lt;="&amp;EDATE($C56,0))</f>
        <v>5</v>
      </c>
      <c r="E56" s="2">
        <f ca="1">COUNTIFS(Running!$A:$A,"",Running!$G:$G,0,Running!$E:$E,"&lt;="&amp;TODAY(),Running!$E:$E,"&gt;="&amp;EDATE($B56,0),Running!$E:$E,"&lt;="&amp;EDATE($C56,0))</f>
        <v>2</v>
      </c>
      <c r="F56" s="69">
        <f t="shared" ca="1" si="0"/>
        <v>0.71399999999999997</v>
      </c>
      <c r="G56" s="2">
        <f ca="1">SUMIFS(Running!$F:$F,Running!$A:$A,"*",Running!$E:$E,"&lt;="&amp;TODAY(),Running!$E:$E,"&gt;="&amp;EDATE($B56,0),Running!$E:$E,"&lt;="&amp;EDATE($C56,0))</f>
        <v>2531</v>
      </c>
      <c r="H56" s="20">
        <f ca="1">SUMIFS(Running!$G:$G,Running!$A:$A,"*",Running!$E:$E,"&lt;="&amp;TODAY(),Running!$E:$E,"&gt;="&amp;EDATE($B56,0),Running!$E:$E,"&lt;="&amp;EDATE($C56,0))</f>
        <v>24.419999999999998</v>
      </c>
      <c r="I56" s="23">
        <f ca="1">TIME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,MOD(MOD(SUMIFS(Running!$K:$K,Running!$E:$E,"&gt;="&amp;EDATE($B56,0),Running!$E:$E,"&lt;="&amp;EDATE($C56,0),Running!$A:$A,"*",Running!$E:$E,"&lt;="&amp;TODAY()),60)+INT(SUMIFS(Running!$L:$L,Running!$E:$E,"&gt;="&amp;EDATE($B56,0),Running!$E:$E,"&lt;="&amp;EDATE($C56,0),Running!$A:$A,"*",Running!$E:$E,"&lt;="&amp;TODAY())/60),60),MOD(SUMIFS(Running!$L:$L,Running!$E:$E,"&gt;="&amp;EDATE($B56,0),Running!$E:$E,"&lt;="&amp;EDATE($C56,0),Running!$A:$A,"*",Running!$E:$E,"&lt;="&amp;TODAY()),60))+INT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/24)</f>
        <v>0.14791666666666667</v>
      </c>
      <c r="J56" s="30">
        <f t="shared" ca="1" si="1"/>
        <v>6.0648148148148145E-3</v>
      </c>
      <c r="K56" s="14">
        <f t="shared" ca="1" si="2"/>
        <v>6.8780000000000001</v>
      </c>
      <c r="L56" s="2">
        <f ca="1">SUMIFS(Running!$M:$M,Running!$A:$A,"*",Running!$E:$E,"&lt;="&amp;TODAY(),Running!$E:$E,"&gt;="&amp;EDATE($B56,0),Running!$E:$E,"&lt;="&amp;EDATE($C56,0))</f>
        <v>0</v>
      </c>
      <c r="M56" s="20">
        <f ca="1">SUMIFS(Running!$N:$N,Running!$A:$A,"*",Running!$E:$E,"&lt;="&amp;TODAY(),Running!$E:$E,"&gt;="&amp;EDATE($B56,0),Running!$E:$E,"&lt;="&amp;EDATE($C56,0))</f>
        <v>1.31</v>
      </c>
      <c r="N56" s="23">
        <f ca="1">TIME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,MOD(MOD(SUMIFS(Running!$R:$R,Running!$E:$E,"&gt;="&amp;EDATE($B56,0),Running!$E:$E,"&lt;="&amp;EDATE($C56,0),Running!$A:$A,"*",Running!$E:$E,"&lt;="&amp;TODAY()),60)+INT(SUMIFS(Running!$S:$S,Running!$E:$E,"&gt;="&amp;EDATE($B56,0),Running!$E:$E,"&lt;="&amp;EDATE($C56,0),Running!$A:$A,"*",Running!$E:$E,"&lt;="&amp;TODAY())/60),60),MOD(SUMIFS(Running!$S:$S,Running!$E:$E,"&gt;="&amp;EDATE($B56,0),Running!$E:$E,"&lt;="&amp;EDATE($C56,0),Running!$A:$A,"*",Running!$E:$E,"&lt;="&amp;TODAY()),60))+INT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/24)</f>
        <v>1.5856481481481482E-2</v>
      </c>
      <c r="O56" s="3">
        <f t="shared" ca="1" si="3"/>
        <v>1.2106481481481482E-2</v>
      </c>
      <c r="P56" s="14">
        <f t="shared" ca="1" si="4"/>
        <v>3.4420000000000002</v>
      </c>
      <c r="Q56" s="2">
        <f t="shared" ca="1" si="5"/>
        <v>2531</v>
      </c>
      <c r="R56" s="20">
        <f t="shared" ca="1" si="6"/>
        <v>25.729999999999997</v>
      </c>
      <c r="S56" s="9">
        <f t="shared" ca="1" si="7"/>
        <v>0.16377314814814814</v>
      </c>
      <c r="T56" s="30">
        <f t="shared" ca="1" si="8"/>
        <v>6.3657407407407404E-3</v>
      </c>
      <c r="U56" s="46">
        <f t="shared" ca="1" si="9"/>
        <v>6.5460000000000003</v>
      </c>
    </row>
    <row r="57" spans="1:21">
      <c r="A57">
        <v>56</v>
      </c>
      <c r="B57" s="43">
        <v>43479</v>
      </c>
      <c r="C57" s="43">
        <v>43485</v>
      </c>
      <c r="D57" s="2">
        <f ca="1">COUNTIFS(Running!$A:$A,"*",Running!$E:$E,"&lt;="&amp;TODAY(),Running!$E:$E,"&gt;="&amp;EDATE($B57,0),Running!$E:$E,"&lt;="&amp;EDATE($C57,0))</f>
        <v>6</v>
      </c>
      <c r="E57" s="2">
        <f ca="1">COUNTIFS(Running!$A:$A,"",Running!$G:$G,0,Running!$E:$E,"&lt;="&amp;TODAY(),Running!$E:$E,"&gt;="&amp;EDATE($B57,0),Running!$E:$E,"&lt;="&amp;EDATE($C57,0))</f>
        <v>1</v>
      </c>
      <c r="F57" s="69">
        <f t="shared" ca="1" si="0"/>
        <v>0.85699999999999998</v>
      </c>
      <c r="G57" s="2">
        <f ca="1">SUMIFS(Running!$F:$F,Running!$A:$A,"*",Running!$E:$E,"&lt;="&amp;TODAY(),Running!$E:$E,"&gt;="&amp;EDATE($B57,0),Running!$E:$E,"&lt;="&amp;EDATE($C57,0))</f>
        <v>3433</v>
      </c>
      <c r="H57" s="20">
        <f ca="1">SUMIFS(Running!$G:$G,Running!$A:$A,"*",Running!$E:$E,"&lt;="&amp;TODAY(),Running!$E:$E,"&gt;="&amp;EDATE($B57,0),Running!$E:$E,"&lt;="&amp;EDATE($C57,0))</f>
        <v>28.79</v>
      </c>
      <c r="I57" s="23">
        <f ca="1">TIME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,MOD(MOD(SUMIFS(Running!$K:$K,Running!$E:$E,"&gt;="&amp;EDATE($B57,0),Running!$E:$E,"&lt;="&amp;EDATE($C57,0),Running!$A:$A,"*",Running!$E:$E,"&lt;="&amp;TODAY()),60)+INT(SUMIFS(Running!$L:$L,Running!$E:$E,"&gt;="&amp;EDATE($B57,0),Running!$E:$E,"&lt;="&amp;EDATE($C57,0),Running!$A:$A,"*",Running!$E:$E,"&lt;="&amp;TODAY())/60),60),MOD(SUMIFS(Running!$L:$L,Running!$E:$E,"&gt;="&amp;EDATE($B57,0),Running!$E:$E,"&lt;="&amp;EDATE($C57,0),Running!$A:$A,"*",Running!$E:$E,"&lt;="&amp;TODAY()),60))+INT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/24)</f>
        <v>0.16111111111111112</v>
      </c>
      <c r="J57" s="30">
        <f t="shared" ca="1" si="1"/>
        <v>5.6018518518518518E-3</v>
      </c>
      <c r="K57" s="14">
        <f t="shared" ca="1" si="2"/>
        <v>7.4450000000000003</v>
      </c>
      <c r="L57" s="2">
        <f ca="1">SUMIFS(Running!$M:$M,Running!$A:$A,"*",Running!$E:$E,"&lt;="&amp;TODAY(),Running!$E:$E,"&gt;="&amp;EDATE($B57,0),Running!$E:$E,"&lt;="&amp;EDATE($C57,0))</f>
        <v>139</v>
      </c>
      <c r="M57" s="20">
        <f ca="1">SUMIFS(Running!$N:$N,Running!$A:$A,"*",Running!$E:$E,"&lt;="&amp;TODAY(),Running!$E:$E,"&gt;="&amp;EDATE($B57,0),Running!$E:$E,"&lt;="&amp;EDATE($C57,0))</f>
        <v>1.9300000000000002</v>
      </c>
      <c r="N57" s="23">
        <f ca="1">TIME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,MOD(MOD(SUMIFS(Running!$R:$R,Running!$E:$E,"&gt;="&amp;EDATE($B57,0),Running!$E:$E,"&lt;="&amp;EDATE($C57,0),Running!$A:$A,"*",Running!$E:$E,"&lt;="&amp;TODAY()),60)+INT(SUMIFS(Running!$S:$S,Running!$E:$E,"&gt;="&amp;EDATE($B57,0),Running!$E:$E,"&lt;="&amp;EDATE($C57,0),Running!$A:$A,"*",Running!$E:$E,"&lt;="&amp;TODAY())/60),60),MOD(SUMIFS(Running!$S:$S,Running!$E:$E,"&gt;="&amp;EDATE($B57,0),Running!$E:$E,"&lt;="&amp;EDATE($C57,0),Running!$A:$A,"*",Running!$E:$E,"&lt;="&amp;TODAY()),60))+INT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/24)</f>
        <v>2.013888888888889E-2</v>
      </c>
      <c r="O57" s="3">
        <f t="shared" ca="1" si="3"/>
        <v>1.0439814814814813E-2</v>
      </c>
      <c r="P57" s="14">
        <f t="shared" ca="1" si="4"/>
        <v>3.9929999999999999</v>
      </c>
      <c r="Q57" s="2">
        <f t="shared" ca="1" si="5"/>
        <v>3572</v>
      </c>
      <c r="R57" s="20">
        <f t="shared" ca="1" si="6"/>
        <v>30.72</v>
      </c>
      <c r="S57" s="9">
        <f t="shared" ca="1" si="7"/>
        <v>0.18125000000000002</v>
      </c>
      <c r="T57" s="30">
        <f t="shared" ca="1" si="8"/>
        <v>5.9027777777777776E-3</v>
      </c>
      <c r="U57" s="46">
        <f t="shared" ca="1" si="9"/>
        <v>7.0620000000000003</v>
      </c>
    </row>
    <row r="58" spans="1:21">
      <c r="A58">
        <v>57</v>
      </c>
      <c r="B58" s="43">
        <v>43486</v>
      </c>
      <c r="C58" s="43">
        <v>43492</v>
      </c>
      <c r="D58" s="2">
        <f ca="1">COUNTIFS(Running!$A:$A,"*",Running!$E:$E,"&lt;="&amp;TODAY(),Running!$E:$E,"&gt;="&amp;EDATE($B58,0),Running!$E:$E,"&lt;="&amp;EDATE($C58,0))</f>
        <v>3</v>
      </c>
      <c r="E58" s="2">
        <f ca="1">COUNTIFS(Running!$A:$A,"",Running!$G:$G,0,Running!$E:$E,"&lt;="&amp;TODAY(),Running!$E:$E,"&gt;="&amp;EDATE($B58,0),Running!$E:$E,"&lt;="&amp;EDATE($C58,0))</f>
        <v>4</v>
      </c>
      <c r="F58" s="69">
        <f t="shared" ca="1" si="0"/>
        <v>0.42799999999999999</v>
      </c>
      <c r="G58" s="2">
        <f ca="1">SUMIFS(Running!$F:$F,Running!$A:$A,"*",Running!$E:$E,"&lt;="&amp;TODAY(),Running!$E:$E,"&gt;="&amp;EDATE($B58,0),Running!$E:$E,"&lt;="&amp;EDATE($C58,0))</f>
        <v>1310</v>
      </c>
      <c r="H58" s="20">
        <f ca="1">SUMIFS(Running!$G:$G,Running!$A:$A,"*",Running!$E:$E,"&lt;="&amp;TODAY(),Running!$E:$E,"&gt;="&amp;EDATE($B58,0),Running!$E:$E,"&lt;="&amp;EDATE($C58,0))</f>
        <v>11</v>
      </c>
      <c r="I58" s="23">
        <f ca="1">TIME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,MOD(MOD(SUMIFS(Running!$K:$K,Running!$E:$E,"&gt;="&amp;EDATE($B58,0),Running!$E:$E,"&lt;="&amp;EDATE($C58,0),Running!$A:$A,"*",Running!$E:$E,"&lt;="&amp;TODAY()),60)+INT(SUMIFS(Running!$L:$L,Running!$E:$E,"&gt;="&amp;EDATE($B58,0),Running!$E:$E,"&lt;="&amp;EDATE($C58,0),Running!$A:$A,"*",Running!$E:$E,"&lt;="&amp;TODAY())/60),60),MOD(SUMIFS(Running!$L:$L,Running!$E:$E,"&gt;="&amp;EDATE($B58,0),Running!$E:$E,"&lt;="&amp;EDATE($C58,0),Running!$A:$A,"*",Running!$E:$E,"&lt;="&amp;TODAY()),60))+INT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/24)</f>
        <v>6.1111111111111116E-2</v>
      </c>
      <c r="J58" s="30">
        <f t="shared" ca="1" si="1"/>
        <v>5.5555555555555558E-3</v>
      </c>
      <c r="K58" s="14">
        <f t="shared" ca="1" si="2"/>
        <v>7.5</v>
      </c>
      <c r="L58" s="2">
        <f ca="1">SUMIFS(Running!$M:$M,Running!$A:$A,"*",Running!$E:$E,"&lt;="&amp;TODAY(),Running!$E:$E,"&gt;="&amp;EDATE($B58,0),Running!$E:$E,"&lt;="&amp;EDATE($C58,0))</f>
        <v>68</v>
      </c>
      <c r="M58" s="20">
        <f ca="1">SUMIFS(Running!$N:$N,Running!$A:$A,"*",Running!$E:$E,"&lt;="&amp;TODAY(),Running!$E:$E,"&gt;="&amp;EDATE($B58,0),Running!$E:$E,"&lt;="&amp;EDATE($C58,0))</f>
        <v>0.93</v>
      </c>
      <c r="N58" s="23">
        <f ca="1">TIME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,MOD(MOD(SUMIFS(Running!$R:$R,Running!$E:$E,"&gt;="&amp;EDATE($B58,0),Running!$E:$E,"&lt;="&amp;EDATE($C58,0),Running!$A:$A,"*",Running!$E:$E,"&lt;="&amp;TODAY()),60)+INT(SUMIFS(Running!$S:$S,Running!$E:$E,"&gt;="&amp;EDATE($B58,0),Running!$E:$E,"&lt;="&amp;EDATE($C58,0),Running!$A:$A,"*",Running!$E:$E,"&lt;="&amp;TODAY())/60),60),MOD(SUMIFS(Running!$S:$S,Running!$E:$E,"&gt;="&amp;EDATE($B58,0),Running!$E:$E,"&lt;="&amp;EDATE($C58,0),Running!$A:$A,"*",Running!$E:$E,"&lt;="&amp;TODAY()),60))+INT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/24)</f>
        <v>9.7222222222222224E-3</v>
      </c>
      <c r="O58" s="3">
        <f t="shared" ca="1" si="3"/>
        <v>1.0462962962962964E-2</v>
      </c>
      <c r="P58" s="14">
        <f t="shared" ca="1" si="4"/>
        <v>3.9849999999999999</v>
      </c>
      <c r="Q58" s="2">
        <f t="shared" ca="1" si="5"/>
        <v>1378</v>
      </c>
      <c r="R58" s="20">
        <f t="shared" ca="1" si="6"/>
        <v>11.93</v>
      </c>
      <c r="S58" s="9">
        <f t="shared" ca="1" si="7"/>
        <v>7.0833333333333331E-2</v>
      </c>
      <c r="T58" s="30">
        <f t="shared" ca="1" si="8"/>
        <v>5.9375000000000009E-3</v>
      </c>
      <c r="U58" s="46">
        <f t="shared" ca="1" si="9"/>
        <v>7.0170000000000003</v>
      </c>
    </row>
    <row r="59" spans="1:21">
      <c r="A59">
        <v>58</v>
      </c>
      <c r="B59" s="43">
        <v>43493</v>
      </c>
      <c r="C59" s="43">
        <v>43499</v>
      </c>
      <c r="D59" s="2">
        <f ca="1">COUNTIFS(Running!$A:$A,"*",Running!$E:$E,"&lt;="&amp;TODAY(),Running!$E:$E,"&gt;="&amp;EDATE($B59,0),Running!$E:$E,"&lt;="&amp;EDATE($C59,0))</f>
        <v>5</v>
      </c>
      <c r="E59" s="2">
        <f ca="1">COUNTIFS(Running!$A:$A,"",Running!$G:$G,0,Running!$E:$E,"&lt;="&amp;TODAY(),Running!$E:$E,"&gt;="&amp;EDATE($B59,0),Running!$E:$E,"&lt;="&amp;EDATE($C59,0))</f>
        <v>2</v>
      </c>
      <c r="F59" s="69">
        <f t="shared" ca="1" si="0"/>
        <v>0.71399999999999997</v>
      </c>
      <c r="G59" s="2">
        <f ca="1">SUMIFS(Running!$F:$F,Running!$A:$A,"*",Running!$E:$E,"&lt;="&amp;TODAY(),Running!$E:$E,"&gt;="&amp;EDATE($B59,0),Running!$E:$E,"&lt;="&amp;EDATE($C59,0))</f>
        <v>2346</v>
      </c>
      <c r="H59" s="20">
        <f ca="1">SUMIFS(Running!$G:$G,Running!$A:$A,"*",Running!$E:$E,"&lt;="&amp;TODAY(),Running!$E:$E,"&gt;="&amp;EDATE($B59,0),Running!$E:$E,"&lt;="&amp;EDATE($C59,0))</f>
        <v>19.709999999999997</v>
      </c>
      <c r="I59" s="23">
        <f ca="1">TIME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,MOD(MOD(SUMIFS(Running!$K:$K,Running!$E:$E,"&gt;="&amp;EDATE($B59,0),Running!$E:$E,"&lt;="&amp;EDATE($C59,0),Running!$A:$A,"*",Running!$E:$E,"&lt;="&amp;TODAY()),60)+INT(SUMIFS(Running!$L:$L,Running!$E:$E,"&gt;="&amp;EDATE($B59,0),Running!$E:$E,"&lt;="&amp;EDATE($C59,0),Running!$A:$A,"*",Running!$E:$E,"&lt;="&amp;TODAY())/60),60),MOD(SUMIFS(Running!$L:$L,Running!$E:$E,"&gt;="&amp;EDATE($B59,0),Running!$E:$E,"&lt;="&amp;EDATE($C59,0),Running!$A:$A,"*",Running!$E:$E,"&lt;="&amp;TODAY()),60))+INT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/24)</f>
        <v>0.10833333333333334</v>
      </c>
      <c r="J59" s="30">
        <f t="shared" ca="1" si="1"/>
        <v>5.4976851851851853E-3</v>
      </c>
      <c r="K59" s="14">
        <f t="shared" ca="1" si="2"/>
        <v>7.58</v>
      </c>
      <c r="L59" s="2">
        <f ca="1">SUMIFS(Running!$M:$M,Running!$A:$A,"*",Running!$E:$E,"&lt;="&amp;TODAY(),Running!$E:$E,"&gt;="&amp;EDATE($B59,0),Running!$E:$E,"&lt;="&amp;EDATE($C59,0))</f>
        <v>116</v>
      </c>
      <c r="M59" s="20">
        <f ca="1">SUMIFS(Running!$N:$N,Running!$A:$A,"*",Running!$E:$E,"&lt;="&amp;TODAY(),Running!$E:$E,"&gt;="&amp;EDATE($B59,0),Running!$E:$E,"&lt;="&amp;EDATE($C59,0))</f>
        <v>1.61</v>
      </c>
      <c r="N59" s="23">
        <f ca="1">TIME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,MOD(MOD(SUMIFS(Running!$R:$R,Running!$E:$E,"&gt;="&amp;EDATE($B59,0),Running!$E:$E,"&lt;="&amp;EDATE($C59,0),Running!$A:$A,"*",Running!$E:$E,"&lt;="&amp;TODAY()),60)+INT(SUMIFS(Running!$S:$S,Running!$E:$E,"&gt;="&amp;EDATE($B59,0),Running!$E:$E,"&lt;="&amp;EDATE($C59,0),Running!$A:$A,"*",Running!$E:$E,"&lt;="&amp;TODAY())/60),60),MOD(SUMIFS(Running!$S:$S,Running!$E:$E,"&gt;="&amp;EDATE($B59,0),Running!$E:$E,"&lt;="&amp;EDATE($C59,0),Running!$A:$A,"*",Running!$E:$E,"&lt;="&amp;TODAY()),60))+INT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/24)</f>
        <v>1.6666666666666666E-2</v>
      </c>
      <c r="O59" s="3">
        <f t="shared" ca="1" si="3"/>
        <v>1.0358796296296295E-2</v>
      </c>
      <c r="P59" s="14">
        <f t="shared" ca="1" si="4"/>
        <v>4.0250000000000004</v>
      </c>
      <c r="Q59" s="2">
        <f t="shared" ca="1" si="5"/>
        <v>2462</v>
      </c>
      <c r="R59" s="20">
        <f t="shared" ca="1" si="6"/>
        <v>21.319999999999997</v>
      </c>
      <c r="S59" s="9">
        <f t="shared" ca="1" si="7"/>
        <v>0.125</v>
      </c>
      <c r="T59" s="30">
        <f t="shared" ca="1" si="8"/>
        <v>5.8680555555555543E-3</v>
      </c>
      <c r="U59" s="46">
        <f t="shared" ca="1" si="9"/>
        <v>7.1059999999999999</v>
      </c>
    </row>
    <row r="60" spans="1:21">
      <c r="A60">
        <v>59</v>
      </c>
      <c r="B60" s="43">
        <v>43500</v>
      </c>
      <c r="C60" s="43">
        <v>43506</v>
      </c>
      <c r="D60" s="2">
        <f ca="1">COUNTIFS(Running!$A:$A,"*",Running!$E:$E,"&lt;="&amp;TODAY(),Running!$E:$E,"&gt;="&amp;EDATE($B60,0),Running!$E:$E,"&lt;="&amp;EDATE($C60,0))</f>
        <v>2</v>
      </c>
      <c r="E60" s="2">
        <f ca="1">COUNTIFS(Running!$A:$A,"",Running!$G:$G,0,Running!$E:$E,"&lt;="&amp;TODAY(),Running!$E:$E,"&gt;="&amp;EDATE($B60,0),Running!$E:$E,"&lt;="&amp;EDATE($C60,0))</f>
        <v>5</v>
      </c>
      <c r="F60" s="69">
        <f t="shared" ca="1" si="0"/>
        <v>0.28499999999999998</v>
      </c>
      <c r="G60" s="2">
        <f ca="1">SUMIFS(Running!$F:$F,Running!$A:$A,"*",Running!$E:$E,"&lt;="&amp;TODAY(),Running!$E:$E,"&gt;="&amp;EDATE($B60,0),Running!$E:$E,"&lt;="&amp;EDATE($C60,0))</f>
        <v>1372</v>
      </c>
      <c r="H60" s="20">
        <f ca="1">SUMIFS(Running!$G:$G,Running!$A:$A,"*",Running!$E:$E,"&lt;="&amp;TODAY(),Running!$E:$E,"&gt;="&amp;EDATE($B60,0),Running!$E:$E,"&lt;="&amp;EDATE($C60,0))</f>
        <v>11.5</v>
      </c>
      <c r="I60" s="23">
        <f ca="1">TIME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,MOD(MOD(SUMIFS(Running!$K:$K,Running!$E:$E,"&gt;="&amp;EDATE($B60,0),Running!$E:$E,"&lt;="&amp;EDATE($C60,0),Running!$A:$A,"*",Running!$E:$E,"&lt;="&amp;TODAY()),60)+INT(SUMIFS(Running!$L:$L,Running!$E:$E,"&gt;="&amp;EDATE($B60,0),Running!$E:$E,"&lt;="&amp;EDATE($C60,0),Running!$A:$A,"*",Running!$E:$E,"&lt;="&amp;TODAY())/60),60),MOD(SUMIFS(Running!$L:$L,Running!$E:$E,"&gt;="&amp;EDATE($B60,0),Running!$E:$E,"&lt;="&amp;EDATE($C60,0),Running!$A:$A,"*",Running!$E:$E,"&lt;="&amp;TODAY()),60))+INT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/24)</f>
        <v>6.5277777777777782E-2</v>
      </c>
      <c r="J60" s="30">
        <f t="shared" ca="1" si="1"/>
        <v>5.6828703703703702E-3</v>
      </c>
      <c r="K60" s="14">
        <f t="shared" ca="1" si="2"/>
        <v>7.34</v>
      </c>
      <c r="L60" s="2">
        <f ca="1">SUMIFS(Running!$M:$M,Running!$A:$A,"*",Running!$E:$E,"&lt;="&amp;TODAY(),Running!$E:$E,"&gt;="&amp;EDATE($B60,0),Running!$E:$E,"&lt;="&amp;EDATE($C60,0))</f>
        <v>49</v>
      </c>
      <c r="M60" s="20">
        <f ca="1">SUMIFS(Running!$N:$N,Running!$A:$A,"*",Running!$E:$E,"&lt;="&amp;TODAY(),Running!$E:$E,"&gt;="&amp;EDATE($B60,0),Running!$E:$E,"&lt;="&amp;EDATE($C60,0))</f>
        <v>0.66</v>
      </c>
      <c r="N60" s="23">
        <f ca="1">TIME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,MOD(MOD(SUMIFS(Running!$R:$R,Running!$E:$E,"&gt;="&amp;EDATE($B60,0),Running!$E:$E,"&lt;="&amp;EDATE($C60,0),Running!$A:$A,"*",Running!$E:$E,"&lt;="&amp;TODAY()),60)+INT(SUMIFS(Running!$S:$S,Running!$E:$E,"&gt;="&amp;EDATE($B60,0),Running!$E:$E,"&lt;="&amp;EDATE($C60,0),Running!$A:$A,"*",Running!$E:$E,"&lt;="&amp;TODAY())/60),60),MOD(SUMIFS(Running!$S:$S,Running!$E:$E,"&gt;="&amp;EDATE($B60,0),Running!$E:$E,"&lt;="&amp;EDATE($C60,0),Running!$A:$A,"*",Running!$E:$E,"&lt;="&amp;TODAY()),60))+INT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/24)</f>
        <v>6.9444444444444441E-3</v>
      </c>
      <c r="O60" s="3">
        <f t="shared" ca="1" si="3"/>
        <v>1.0532407407407407E-2</v>
      </c>
      <c r="P60" s="14">
        <f t="shared" ca="1" si="4"/>
        <v>3.96</v>
      </c>
      <c r="Q60" s="2">
        <f t="shared" ca="1" si="5"/>
        <v>1421</v>
      </c>
      <c r="R60" s="20">
        <f t="shared" ca="1" si="6"/>
        <v>12.16</v>
      </c>
      <c r="S60" s="9">
        <f t="shared" ca="1" si="7"/>
        <v>7.2222222222222229E-2</v>
      </c>
      <c r="T60" s="30">
        <f t="shared" ca="1" si="8"/>
        <v>5.9490740740740745E-3</v>
      </c>
      <c r="U60" s="46">
        <f t="shared" ca="1" si="9"/>
        <v>7.0149999999999997</v>
      </c>
    </row>
    <row r="61" spans="1:21">
      <c r="A61">
        <v>60</v>
      </c>
      <c r="B61" s="43">
        <v>43507</v>
      </c>
      <c r="C61" s="43">
        <v>43513</v>
      </c>
      <c r="D61" s="2">
        <f ca="1">COUNTIFS(Running!$A:$A,"*",Running!$E:$E,"&lt;="&amp;TODAY(),Running!$E:$E,"&gt;="&amp;EDATE($B61,0),Running!$E:$E,"&lt;="&amp;EDATE($C61,0))</f>
        <v>4</v>
      </c>
      <c r="E61" s="2">
        <f ca="1">COUNTIFS(Running!$A:$A,"",Running!$G:$G,0,Running!$E:$E,"&lt;="&amp;TODAY(),Running!$E:$E,"&gt;="&amp;EDATE($B61,0),Running!$E:$E,"&lt;="&amp;EDATE($C61,0))</f>
        <v>3</v>
      </c>
      <c r="F61" s="69">
        <f t="shared" ca="1" si="0"/>
        <v>0.57099999999999995</v>
      </c>
      <c r="G61" s="2">
        <f ca="1">SUMIFS(Running!$F:$F,Running!$A:$A,"*",Running!$E:$E,"&lt;="&amp;TODAY(),Running!$E:$E,"&gt;="&amp;EDATE($B61,0),Running!$E:$E,"&lt;="&amp;EDATE($C61,0))</f>
        <v>2046</v>
      </c>
      <c r="H61" s="20">
        <f ca="1">SUMIFS(Running!$G:$G,Running!$A:$A,"*",Running!$E:$E,"&lt;="&amp;TODAY(),Running!$E:$E,"&gt;="&amp;EDATE($B61,0),Running!$E:$E,"&lt;="&amp;EDATE($C61,0))</f>
        <v>17.190000000000001</v>
      </c>
      <c r="I61" s="23">
        <f ca="1">TIME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,MOD(MOD(SUMIFS(Running!$K:$K,Running!$E:$E,"&gt;="&amp;EDATE($B61,0),Running!$E:$E,"&lt;="&amp;EDATE($C61,0),Running!$A:$A,"*",Running!$E:$E,"&lt;="&amp;TODAY()),60)+INT(SUMIFS(Running!$L:$L,Running!$E:$E,"&gt;="&amp;EDATE($B61,0),Running!$E:$E,"&lt;="&amp;EDATE($C61,0),Running!$A:$A,"*",Running!$E:$E,"&lt;="&amp;TODAY())/60),60),MOD(SUMIFS(Running!$L:$L,Running!$E:$E,"&gt;="&amp;EDATE($B61,0),Running!$E:$E,"&lt;="&amp;EDATE($C61,0),Running!$A:$A,"*",Running!$E:$E,"&lt;="&amp;TODAY()),60))+INT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/24)</f>
        <v>9.375E-2</v>
      </c>
      <c r="J61" s="30">
        <f t="shared" ca="1" si="1"/>
        <v>5.462962962962962E-3</v>
      </c>
      <c r="K61" s="14">
        <f t="shared" ca="1" si="2"/>
        <v>7.64</v>
      </c>
      <c r="L61" s="2">
        <f ca="1">SUMIFS(Running!$M:$M,Running!$A:$A,"*",Running!$E:$E,"&lt;="&amp;TODAY(),Running!$E:$E,"&gt;="&amp;EDATE($B61,0),Running!$E:$E,"&lt;="&amp;EDATE($C61,0))</f>
        <v>86</v>
      </c>
      <c r="M61" s="20">
        <f ca="1">SUMIFS(Running!$N:$N,Running!$A:$A,"*",Running!$E:$E,"&lt;="&amp;TODAY(),Running!$E:$E,"&gt;="&amp;EDATE($B61,0),Running!$E:$E,"&lt;="&amp;EDATE($C61,0))</f>
        <v>1.2000000000000002</v>
      </c>
      <c r="N61" s="23">
        <f ca="1">TIME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,MOD(MOD(SUMIFS(Running!$R:$R,Running!$E:$E,"&gt;="&amp;EDATE($B61,0),Running!$E:$E,"&lt;="&amp;EDATE($C61,0),Running!$A:$A,"*",Running!$E:$E,"&lt;="&amp;TODAY()),60)+INT(SUMIFS(Running!$S:$S,Running!$E:$E,"&gt;="&amp;EDATE($B61,0),Running!$E:$E,"&lt;="&amp;EDATE($C61,0),Running!$A:$A,"*",Running!$E:$E,"&lt;="&amp;TODAY())/60),60),MOD(SUMIFS(Running!$S:$S,Running!$E:$E,"&gt;="&amp;EDATE($B61,0),Running!$E:$E,"&lt;="&amp;EDATE($C61,0),Running!$A:$A,"*",Running!$E:$E,"&lt;="&amp;TODAY()),60))+INT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/24)</f>
        <v>1.2499999999999999E-2</v>
      </c>
      <c r="O61" s="3">
        <f t="shared" ca="1" si="3"/>
        <v>1.0416666666666666E-2</v>
      </c>
      <c r="P61" s="14">
        <f t="shared" ca="1" si="4"/>
        <v>4</v>
      </c>
      <c r="Q61" s="2">
        <f t="shared" ca="1" si="5"/>
        <v>2132</v>
      </c>
      <c r="R61" s="20">
        <f t="shared" ca="1" si="6"/>
        <v>18.39</v>
      </c>
      <c r="S61" s="9">
        <f t="shared" ca="1" si="7"/>
        <v>0.10625</v>
      </c>
      <c r="T61" s="30">
        <f t="shared" ca="1" si="8"/>
        <v>5.7870370370370376E-3</v>
      </c>
      <c r="U61" s="46">
        <f t="shared" ca="1" si="9"/>
        <v>7.2110000000000003</v>
      </c>
    </row>
    <row r="62" spans="1:21">
      <c r="A62">
        <v>61</v>
      </c>
      <c r="B62" s="43">
        <v>43514</v>
      </c>
      <c r="C62" s="43">
        <v>43520</v>
      </c>
      <c r="D62" s="2">
        <f ca="1">COUNTIFS(Running!$A:$A,"*",Running!$E:$E,"&lt;="&amp;TODAY(),Running!$E:$E,"&gt;="&amp;EDATE($B62,0),Running!$E:$E,"&lt;="&amp;EDATE($C62,0))</f>
        <v>5</v>
      </c>
      <c r="E62" s="2">
        <f ca="1">COUNTIFS(Running!$A:$A,"",Running!$G:$G,0,Running!$E:$E,"&lt;="&amp;TODAY(),Running!$E:$E,"&gt;="&amp;EDATE($B62,0),Running!$E:$E,"&lt;="&amp;EDATE($C62,0))</f>
        <v>2</v>
      </c>
      <c r="F62" s="69">
        <f t="shared" ca="1" si="0"/>
        <v>0.71399999999999997</v>
      </c>
      <c r="G62" s="2">
        <f ca="1">SUMIFS(Running!$F:$F,Running!$A:$A,"*",Running!$E:$E,"&lt;="&amp;TODAY(),Running!$E:$E,"&gt;="&amp;EDATE($B62,0),Running!$E:$E,"&lt;="&amp;EDATE($C62,0))</f>
        <v>2303</v>
      </c>
      <c r="H62" s="20">
        <f ca="1">SUMIFS(Running!$G:$G,Running!$A:$A,"*",Running!$E:$E,"&lt;="&amp;TODAY(),Running!$E:$E,"&gt;="&amp;EDATE($B62,0),Running!$E:$E,"&lt;="&amp;EDATE($C62,0))</f>
        <v>19.34</v>
      </c>
      <c r="I62" s="23">
        <f ca="1">TIME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,MOD(MOD(SUMIFS(Running!$K:$K,Running!$E:$E,"&gt;="&amp;EDATE($B62,0),Running!$E:$E,"&lt;="&amp;EDATE($C62,0),Running!$A:$A,"*",Running!$E:$E,"&lt;="&amp;TODAY()),60)+INT(SUMIFS(Running!$L:$L,Running!$E:$E,"&gt;="&amp;EDATE($B62,0),Running!$E:$E,"&lt;="&amp;EDATE($C62,0),Running!$A:$A,"*",Running!$E:$E,"&lt;="&amp;TODAY())/60),60),MOD(SUMIFS(Running!$L:$L,Running!$E:$E,"&gt;="&amp;EDATE($B62,0),Running!$E:$E,"&lt;="&amp;EDATE($C62,0),Running!$A:$A,"*",Running!$E:$E,"&lt;="&amp;TODAY()),60))+INT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/24)</f>
        <v>0.10694444444444444</v>
      </c>
      <c r="J62" s="30">
        <f t="shared" ca="1" si="1"/>
        <v>5.5324074074074069E-3</v>
      </c>
      <c r="K62" s="14">
        <f t="shared" ca="1" si="2"/>
        <v>7.5350000000000001</v>
      </c>
      <c r="L62" s="2">
        <f ca="1">SUMIFS(Running!$M:$M,Running!$A:$A,"*",Running!$E:$E,"&lt;="&amp;TODAY(),Running!$E:$E,"&gt;="&amp;EDATE($B62,0),Running!$E:$E,"&lt;="&amp;EDATE($C62,0))</f>
        <v>107</v>
      </c>
      <c r="M62" s="20">
        <f ca="1">SUMIFS(Running!$N:$N,Running!$A:$A,"*",Running!$E:$E,"&lt;="&amp;TODAY(),Running!$E:$E,"&gt;="&amp;EDATE($B62,0),Running!$E:$E,"&lt;="&amp;EDATE($C62,0))</f>
        <v>1.4700000000000002</v>
      </c>
      <c r="N62" s="23">
        <f ca="1">TIME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,MOD(MOD(SUMIFS(Running!$R:$R,Running!$E:$E,"&gt;="&amp;EDATE($B62,0),Running!$E:$E,"&lt;="&amp;EDATE($C62,0),Running!$A:$A,"*",Running!$E:$E,"&lt;="&amp;TODAY()),60)+INT(SUMIFS(Running!$S:$S,Running!$E:$E,"&gt;="&amp;EDATE($B62,0),Running!$E:$E,"&lt;="&amp;EDATE($C62,0),Running!$A:$A,"*",Running!$E:$E,"&lt;="&amp;TODAY())/60),60),MOD(SUMIFS(Running!$S:$S,Running!$E:$E,"&gt;="&amp;EDATE($B62,0),Running!$E:$E,"&lt;="&amp;EDATE($C62,0),Running!$A:$A,"*",Running!$E:$E,"&lt;="&amp;TODAY()),60))+INT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/24)</f>
        <v>1.5277777777777777E-2</v>
      </c>
      <c r="O62" s="3">
        <f t="shared" ca="1" si="3"/>
        <v>1.0393518518518519E-2</v>
      </c>
      <c r="P62" s="14">
        <f t="shared" ca="1" si="4"/>
        <v>4.0090000000000003</v>
      </c>
      <c r="Q62" s="2">
        <f t="shared" ca="1" si="5"/>
        <v>2410</v>
      </c>
      <c r="R62" s="20">
        <f t="shared" ca="1" si="6"/>
        <v>20.81</v>
      </c>
      <c r="S62" s="9">
        <f t="shared" ca="1" si="7"/>
        <v>0.12222222222222222</v>
      </c>
      <c r="T62" s="30">
        <f t="shared" ca="1" si="8"/>
        <v>5.8796296296296296E-3</v>
      </c>
      <c r="U62" s="46">
        <f t="shared" ca="1" si="9"/>
        <v>7.0940000000000003</v>
      </c>
    </row>
    <row r="63" spans="1:21">
      <c r="A63">
        <v>62</v>
      </c>
      <c r="B63" s="43">
        <v>43521</v>
      </c>
      <c r="C63" s="43">
        <v>43527</v>
      </c>
      <c r="D63" s="2">
        <f ca="1">COUNTIFS(Running!$A:$A,"*",Running!$E:$E,"&lt;="&amp;TODAY(),Running!$E:$E,"&gt;="&amp;EDATE($B63,0),Running!$E:$E,"&lt;="&amp;EDATE($C63,0))</f>
        <v>1</v>
      </c>
      <c r="E63" s="2">
        <f ca="1">COUNTIFS(Running!$A:$A,"",Running!$G:$G,0,Running!$E:$E,"&lt;="&amp;TODAY(),Running!$E:$E,"&gt;="&amp;EDATE($B63,0),Running!$E:$E,"&lt;="&amp;EDATE($C63,0))</f>
        <v>0</v>
      </c>
      <c r="F63" s="69">
        <f t="shared" ca="1" si="0"/>
        <v>1</v>
      </c>
      <c r="G63" s="2">
        <f ca="1">SUMIFS(Running!$F:$F,Running!$A:$A,"*",Running!$E:$E,"&lt;="&amp;TODAY(),Running!$E:$E,"&gt;="&amp;EDATE($B63,0),Running!$E:$E,"&lt;="&amp;EDATE($C63,0))</f>
        <v>512</v>
      </c>
      <c r="H63" s="20">
        <f ca="1">SUMIFS(Running!$G:$G,Running!$A:$A,"*",Running!$E:$E,"&lt;="&amp;TODAY(),Running!$E:$E,"&gt;="&amp;EDATE($B63,0),Running!$E:$E,"&lt;="&amp;EDATE($C63,0))</f>
        <v>4.3</v>
      </c>
      <c r="I63" s="23">
        <f ca="1">TIME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,MOD(MOD(SUMIFS(Running!$K:$K,Running!$E:$E,"&gt;="&amp;EDATE($B63,0),Running!$E:$E,"&lt;="&amp;EDATE($C63,0),Running!$A:$A,"*",Running!$E:$E,"&lt;="&amp;TODAY()),60)+INT(SUMIFS(Running!$L:$L,Running!$E:$E,"&gt;="&amp;EDATE($B63,0),Running!$E:$E,"&lt;="&amp;EDATE($C63,0),Running!$A:$A,"*",Running!$E:$E,"&lt;="&amp;TODAY())/60),60),MOD(SUMIFS(Running!$L:$L,Running!$E:$E,"&gt;="&amp;EDATE($B63,0),Running!$E:$E,"&lt;="&amp;EDATE($C63,0),Running!$A:$A,"*",Running!$E:$E,"&lt;="&amp;TODAY()),60))+INT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/24)</f>
        <v>2.361111111111111E-2</v>
      </c>
      <c r="J63" s="30">
        <f t="shared" ca="1" si="1"/>
        <v>5.4976851851851853E-3</v>
      </c>
      <c r="K63" s="14">
        <f t="shared" ca="1" si="2"/>
        <v>7.5880000000000001</v>
      </c>
      <c r="L63" s="2">
        <f ca="1">SUMIFS(Running!$M:$M,Running!$A:$A,"*",Running!$E:$E,"&lt;="&amp;TODAY(),Running!$E:$E,"&gt;="&amp;EDATE($B63,0),Running!$E:$E,"&lt;="&amp;EDATE($C63,0))</f>
        <v>19</v>
      </c>
      <c r="M63" s="20">
        <f ca="1">SUMIFS(Running!$N:$N,Running!$A:$A,"*",Running!$E:$E,"&lt;="&amp;TODAY(),Running!$E:$E,"&gt;="&amp;EDATE($B63,0),Running!$E:$E,"&lt;="&amp;EDATE($C63,0))</f>
        <v>0.33</v>
      </c>
      <c r="N63" s="23">
        <f ca="1">TIME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,MOD(MOD(SUMIFS(Running!$R:$R,Running!$E:$E,"&gt;="&amp;EDATE($B63,0),Running!$E:$E,"&lt;="&amp;EDATE($C63,0),Running!$A:$A,"*",Running!$E:$E,"&lt;="&amp;TODAY()),60)+INT(SUMIFS(Running!$S:$S,Running!$E:$E,"&gt;="&amp;EDATE($B63,0),Running!$E:$E,"&lt;="&amp;EDATE($C63,0),Running!$A:$A,"*",Running!$E:$E,"&lt;="&amp;TODAY())/60),60),MOD(SUMIFS(Running!$S:$S,Running!$E:$E,"&gt;="&amp;EDATE($B63,0),Running!$E:$E,"&lt;="&amp;EDATE($C63,0),Running!$A:$A,"*",Running!$E:$E,"&lt;="&amp;TODAY()),60))+INT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/24)</f>
        <v>3.472222222222222E-3</v>
      </c>
      <c r="O63" s="3">
        <f t="shared" ca="1" si="3"/>
        <v>1.0532407407407407E-2</v>
      </c>
      <c r="P63" s="14">
        <f t="shared" ca="1" si="4"/>
        <v>3.96</v>
      </c>
      <c r="Q63" s="2">
        <f t="shared" ca="1" si="5"/>
        <v>531</v>
      </c>
      <c r="R63" s="20">
        <f t="shared" ca="1" si="6"/>
        <v>4.63</v>
      </c>
      <c r="S63" s="9">
        <f t="shared" ca="1" si="7"/>
        <v>2.7083333333333334E-2</v>
      </c>
      <c r="T63" s="30">
        <f t="shared" ca="1" si="8"/>
        <v>5.8564814814814825E-3</v>
      </c>
      <c r="U63" s="46">
        <f t="shared" ca="1" si="9"/>
        <v>7.1230000000000002</v>
      </c>
    </row>
    <row r="64" spans="1:21">
      <c r="A64">
        <v>63</v>
      </c>
      <c r="B64" s="43">
        <v>43528</v>
      </c>
      <c r="C64" s="43">
        <v>43534</v>
      </c>
      <c r="D64" s="2">
        <f ca="1">COUNTIFS(Running!$A:$A,"*",Running!$E:$E,"&lt;="&amp;TODAY(),Running!$E:$E,"&gt;="&amp;EDATE($B64,0),Running!$E:$E,"&lt;="&amp;EDATE($C64,0))</f>
        <v>0</v>
      </c>
      <c r="E64" s="2">
        <f ca="1">COUNTIFS(Running!$A:$A,"",Running!$G:$G,0,Running!$E:$E,"&lt;="&amp;TODAY(),Running!$E:$E,"&gt;="&amp;EDATE($B64,0),Running!$E:$E,"&lt;="&amp;EDATE($C64,0))</f>
        <v>0</v>
      </c>
      <c r="F64" s="69">
        <f t="shared" ca="1" si="0"/>
        <v>0</v>
      </c>
      <c r="G64" s="2">
        <f ca="1">SUMIFS(Running!$F:$F,Running!$A:$A,"*",Running!$E:$E,"&lt;="&amp;TODAY(),Running!$E:$E,"&gt;="&amp;EDATE($B64,0),Running!$E:$E,"&lt;="&amp;EDATE($C64,0))</f>
        <v>0</v>
      </c>
      <c r="H64" s="20">
        <f ca="1">SUMIFS(Running!$G:$G,Running!$A:$A,"*",Running!$E:$E,"&lt;="&amp;TODAY(),Running!$E:$E,"&gt;="&amp;EDATE($B64,0),Running!$E:$E,"&lt;="&amp;EDATE($C64,0))</f>
        <v>0</v>
      </c>
      <c r="I64" s="23">
        <f ca="1">TIME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,MOD(MOD(SUMIFS(Running!$K:$K,Running!$E:$E,"&gt;="&amp;EDATE($B64,0),Running!$E:$E,"&lt;="&amp;EDATE($C64,0),Running!$A:$A,"*",Running!$E:$E,"&lt;="&amp;TODAY()),60)+INT(SUMIFS(Running!$L:$L,Running!$E:$E,"&gt;="&amp;EDATE($B64,0),Running!$E:$E,"&lt;="&amp;EDATE($C64,0),Running!$A:$A,"*",Running!$E:$E,"&lt;="&amp;TODAY())/60),60),MOD(SUMIFS(Running!$L:$L,Running!$E:$E,"&gt;="&amp;EDATE($B64,0),Running!$E:$E,"&lt;="&amp;EDATE($C64,0),Running!$A:$A,"*",Running!$E:$E,"&lt;="&amp;TODAY()),60))+INT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/24)</f>
        <v>0</v>
      </c>
      <c r="J64" s="30">
        <f t="shared" ca="1" si="1"/>
        <v>0</v>
      </c>
      <c r="K64" s="14">
        <f t="shared" ca="1" si="2"/>
        <v>0</v>
      </c>
      <c r="L64" s="2">
        <f ca="1">SUMIFS(Running!$M:$M,Running!$A:$A,"*",Running!$E:$E,"&lt;="&amp;TODAY(),Running!$E:$E,"&gt;="&amp;EDATE($B64,0),Running!$E:$E,"&lt;="&amp;EDATE($C64,0))</f>
        <v>0</v>
      </c>
      <c r="M64" s="20">
        <f ca="1">SUMIFS(Running!$N:$N,Running!$A:$A,"*",Running!$E:$E,"&lt;="&amp;TODAY(),Running!$E:$E,"&gt;="&amp;EDATE($B64,0),Running!$E:$E,"&lt;="&amp;EDATE($C64,0))</f>
        <v>0</v>
      </c>
      <c r="N64" s="23">
        <f ca="1">TIME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,MOD(MOD(SUMIFS(Running!$R:$R,Running!$E:$E,"&gt;="&amp;EDATE($B64,0),Running!$E:$E,"&lt;="&amp;EDATE($C64,0),Running!$A:$A,"*",Running!$E:$E,"&lt;="&amp;TODAY()),60)+INT(SUMIFS(Running!$S:$S,Running!$E:$E,"&gt;="&amp;EDATE($B64,0),Running!$E:$E,"&lt;="&amp;EDATE($C64,0),Running!$A:$A,"*",Running!$E:$E,"&lt;="&amp;TODAY())/60),60),MOD(SUMIFS(Running!$S:$S,Running!$E:$E,"&gt;="&amp;EDATE($B64,0),Running!$E:$E,"&lt;="&amp;EDATE($C64,0),Running!$A:$A,"*",Running!$E:$E,"&lt;="&amp;TODAY()),60))+INT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/24)</f>
        <v>0</v>
      </c>
      <c r="O64" s="3">
        <f t="shared" ca="1" si="3"/>
        <v>0</v>
      </c>
      <c r="P64" s="14">
        <f t="shared" ca="1" si="4"/>
        <v>0</v>
      </c>
      <c r="Q64" s="2">
        <f t="shared" ca="1" si="5"/>
        <v>0</v>
      </c>
      <c r="R64" s="20">
        <f t="shared" ca="1" si="6"/>
        <v>0</v>
      </c>
      <c r="S64" s="9">
        <f t="shared" ca="1" si="7"/>
        <v>0</v>
      </c>
      <c r="T64" s="30">
        <f t="shared" ca="1" si="8"/>
        <v>0</v>
      </c>
      <c r="U64" s="46">
        <f t="shared" ca="1" si="9"/>
        <v>0</v>
      </c>
    </row>
    <row r="65" spans="1:21">
      <c r="A65">
        <v>64</v>
      </c>
      <c r="B65" s="43">
        <v>43535</v>
      </c>
      <c r="C65" s="43">
        <v>43541</v>
      </c>
      <c r="D65" s="2">
        <f ca="1">COUNTIFS(Running!$A:$A,"*",Running!$E:$E,"&lt;="&amp;TODAY(),Running!$E:$E,"&gt;="&amp;EDATE($B65,0),Running!$E:$E,"&lt;="&amp;EDATE($C65,0))</f>
        <v>0</v>
      </c>
      <c r="E65" s="2">
        <f ca="1">COUNTIFS(Running!$A:$A,"",Running!$G:$G,0,Running!$E:$E,"&lt;="&amp;TODAY(),Running!$E:$E,"&gt;="&amp;EDATE($B65,0),Running!$E:$E,"&lt;="&amp;EDATE($C65,0))</f>
        <v>0</v>
      </c>
      <c r="F65" s="69">
        <f t="shared" ca="1" si="0"/>
        <v>0</v>
      </c>
      <c r="G65" s="2">
        <f ca="1">SUMIFS(Running!$F:$F,Running!$A:$A,"*",Running!$E:$E,"&lt;="&amp;TODAY(),Running!$E:$E,"&gt;="&amp;EDATE($B65,0),Running!$E:$E,"&lt;="&amp;EDATE($C65,0))</f>
        <v>0</v>
      </c>
      <c r="H65" s="20">
        <f ca="1">SUMIFS(Running!$G:$G,Running!$A:$A,"*",Running!$E:$E,"&lt;="&amp;TODAY(),Running!$E:$E,"&gt;="&amp;EDATE($B65,0),Running!$E:$E,"&lt;="&amp;EDATE($C65,0))</f>
        <v>0</v>
      </c>
      <c r="I65" s="23">
        <f ca="1">TIME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,MOD(MOD(SUMIFS(Running!$K:$K,Running!$E:$E,"&gt;="&amp;EDATE($B65,0),Running!$E:$E,"&lt;="&amp;EDATE($C65,0),Running!$A:$A,"*",Running!$E:$E,"&lt;="&amp;TODAY()),60)+INT(SUMIFS(Running!$L:$L,Running!$E:$E,"&gt;="&amp;EDATE($B65,0),Running!$E:$E,"&lt;="&amp;EDATE($C65,0),Running!$A:$A,"*",Running!$E:$E,"&lt;="&amp;TODAY())/60),60),MOD(SUMIFS(Running!$L:$L,Running!$E:$E,"&gt;="&amp;EDATE($B65,0),Running!$E:$E,"&lt;="&amp;EDATE($C65,0),Running!$A:$A,"*",Running!$E:$E,"&lt;="&amp;TODAY()),60))+INT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/24)</f>
        <v>0</v>
      </c>
      <c r="J65" s="30">
        <f t="shared" ca="1" si="1"/>
        <v>0</v>
      </c>
      <c r="K65" s="14">
        <f t="shared" ca="1" si="2"/>
        <v>0</v>
      </c>
      <c r="L65" s="2">
        <f ca="1">SUMIFS(Running!$M:$M,Running!$A:$A,"*",Running!$E:$E,"&lt;="&amp;TODAY(),Running!$E:$E,"&gt;="&amp;EDATE($B65,0),Running!$E:$E,"&lt;="&amp;EDATE($C65,0))</f>
        <v>0</v>
      </c>
      <c r="M65" s="20">
        <f ca="1">SUMIFS(Running!$N:$N,Running!$A:$A,"*",Running!$E:$E,"&lt;="&amp;TODAY(),Running!$E:$E,"&gt;="&amp;EDATE($B65,0),Running!$E:$E,"&lt;="&amp;EDATE($C65,0))</f>
        <v>0</v>
      </c>
      <c r="N65" s="23">
        <f ca="1">TIME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,MOD(MOD(SUMIFS(Running!$R:$R,Running!$E:$E,"&gt;="&amp;EDATE($B65,0),Running!$E:$E,"&lt;="&amp;EDATE($C65,0),Running!$A:$A,"*",Running!$E:$E,"&lt;="&amp;TODAY()),60)+INT(SUMIFS(Running!$S:$S,Running!$E:$E,"&gt;="&amp;EDATE($B65,0),Running!$E:$E,"&lt;="&amp;EDATE($C65,0),Running!$A:$A,"*",Running!$E:$E,"&lt;="&amp;TODAY())/60),60),MOD(SUMIFS(Running!$S:$S,Running!$E:$E,"&gt;="&amp;EDATE($B65,0),Running!$E:$E,"&lt;="&amp;EDATE($C65,0),Running!$A:$A,"*",Running!$E:$E,"&lt;="&amp;TODAY()),60))+INT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/24)</f>
        <v>0</v>
      </c>
      <c r="O65" s="3">
        <f t="shared" ca="1" si="3"/>
        <v>0</v>
      </c>
      <c r="P65" s="14">
        <f t="shared" ca="1" si="4"/>
        <v>0</v>
      </c>
      <c r="Q65" s="2">
        <f t="shared" ca="1" si="5"/>
        <v>0</v>
      </c>
      <c r="R65" s="20">
        <f t="shared" ca="1" si="6"/>
        <v>0</v>
      </c>
      <c r="S65" s="9">
        <f t="shared" ca="1" si="7"/>
        <v>0</v>
      </c>
      <c r="T65" s="30">
        <f t="shared" ca="1" si="8"/>
        <v>0</v>
      </c>
      <c r="U65" s="46">
        <f t="shared" ca="1" si="9"/>
        <v>0</v>
      </c>
    </row>
    <row r="66" spans="1:21">
      <c r="A66">
        <v>65</v>
      </c>
      <c r="B66" s="43">
        <v>43542</v>
      </c>
      <c r="C66" s="43">
        <v>43548</v>
      </c>
      <c r="D66" s="2">
        <f ca="1">COUNTIFS(Running!$A:$A,"*",Running!$E:$E,"&lt;="&amp;TODAY(),Running!$E:$E,"&gt;="&amp;EDATE($B66,0),Running!$E:$E,"&lt;="&amp;EDATE($C66,0))</f>
        <v>0</v>
      </c>
      <c r="E66" s="2">
        <f ca="1">COUNTIFS(Running!$A:$A,"",Running!$G:$G,0,Running!$E:$E,"&lt;="&amp;TODAY(),Running!$E:$E,"&gt;="&amp;EDATE($B66,0),Running!$E:$E,"&lt;="&amp;EDATE($C66,0))</f>
        <v>0</v>
      </c>
      <c r="F66" s="69">
        <f t="shared" ca="1" si="0"/>
        <v>0</v>
      </c>
      <c r="G66" s="2">
        <f ca="1">SUMIFS(Running!$F:$F,Running!$A:$A,"*",Running!$E:$E,"&lt;="&amp;TODAY(),Running!$E:$E,"&gt;="&amp;EDATE($B66,0),Running!$E:$E,"&lt;="&amp;EDATE($C66,0))</f>
        <v>0</v>
      </c>
      <c r="H66" s="20">
        <f ca="1">SUMIFS(Running!$G:$G,Running!$A:$A,"*",Running!$E:$E,"&lt;="&amp;TODAY(),Running!$E:$E,"&gt;="&amp;EDATE($B66,0),Running!$E:$E,"&lt;="&amp;EDATE($C66,0))</f>
        <v>0</v>
      </c>
      <c r="I66" s="23">
        <f ca="1">TIME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,MOD(MOD(SUMIFS(Running!$K:$K,Running!$E:$E,"&gt;="&amp;EDATE($B66,0),Running!$E:$E,"&lt;="&amp;EDATE($C66,0),Running!$A:$A,"*",Running!$E:$E,"&lt;="&amp;TODAY()),60)+INT(SUMIFS(Running!$L:$L,Running!$E:$E,"&gt;="&amp;EDATE($B66,0),Running!$E:$E,"&lt;="&amp;EDATE($C66,0),Running!$A:$A,"*",Running!$E:$E,"&lt;="&amp;TODAY())/60),60),MOD(SUMIFS(Running!$L:$L,Running!$E:$E,"&gt;="&amp;EDATE($B66,0),Running!$E:$E,"&lt;="&amp;EDATE($C66,0),Running!$A:$A,"*",Running!$E:$E,"&lt;="&amp;TODAY()),60))+INT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/24)</f>
        <v>0</v>
      </c>
      <c r="J66" s="30">
        <f t="shared" ca="1" si="1"/>
        <v>0</v>
      </c>
      <c r="K66" s="14">
        <f t="shared" ca="1" si="2"/>
        <v>0</v>
      </c>
      <c r="L66" s="2">
        <f ca="1">SUMIFS(Running!$M:$M,Running!$A:$A,"*",Running!$E:$E,"&lt;="&amp;TODAY(),Running!$E:$E,"&gt;="&amp;EDATE($B66,0),Running!$E:$E,"&lt;="&amp;EDATE($C66,0))</f>
        <v>0</v>
      </c>
      <c r="M66" s="20">
        <f ca="1">SUMIFS(Running!$N:$N,Running!$A:$A,"*",Running!$E:$E,"&lt;="&amp;TODAY(),Running!$E:$E,"&gt;="&amp;EDATE($B66,0),Running!$E:$E,"&lt;="&amp;EDATE($C66,0))</f>
        <v>0</v>
      </c>
      <c r="N66" s="23">
        <f ca="1">TIME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,MOD(MOD(SUMIFS(Running!$R:$R,Running!$E:$E,"&gt;="&amp;EDATE($B66,0),Running!$E:$E,"&lt;="&amp;EDATE($C66,0),Running!$A:$A,"*",Running!$E:$E,"&lt;="&amp;TODAY()),60)+INT(SUMIFS(Running!$S:$S,Running!$E:$E,"&gt;="&amp;EDATE($B66,0),Running!$E:$E,"&lt;="&amp;EDATE($C66,0),Running!$A:$A,"*",Running!$E:$E,"&lt;="&amp;TODAY())/60),60),MOD(SUMIFS(Running!$S:$S,Running!$E:$E,"&gt;="&amp;EDATE($B66,0),Running!$E:$E,"&lt;="&amp;EDATE($C66,0),Running!$A:$A,"*",Running!$E:$E,"&lt;="&amp;TODAY()),60))+INT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/24)</f>
        <v>0</v>
      </c>
      <c r="O66" s="3">
        <f t="shared" ca="1" si="3"/>
        <v>0</v>
      </c>
      <c r="P66" s="14">
        <f t="shared" ca="1" si="4"/>
        <v>0</v>
      </c>
      <c r="Q66" s="2">
        <f t="shared" ca="1" si="5"/>
        <v>0</v>
      </c>
      <c r="R66" s="20">
        <f t="shared" ca="1" si="6"/>
        <v>0</v>
      </c>
      <c r="S66" s="9">
        <f t="shared" ca="1" si="7"/>
        <v>0</v>
      </c>
      <c r="T66" s="30">
        <f t="shared" ca="1" si="8"/>
        <v>0</v>
      </c>
      <c r="U66" s="46">
        <f t="shared" ca="1" si="9"/>
        <v>0</v>
      </c>
    </row>
    <row r="67" spans="1:21">
      <c r="A67">
        <v>66</v>
      </c>
      <c r="B67" s="43">
        <v>43549</v>
      </c>
      <c r="C67" s="43">
        <v>43555</v>
      </c>
      <c r="D67" s="2">
        <f ca="1">COUNTIFS(Running!$A:$A,"*",Running!$E:$E,"&lt;="&amp;TODAY(),Running!$E:$E,"&gt;="&amp;EDATE($B67,0),Running!$E:$E,"&lt;="&amp;EDATE($C67,0))</f>
        <v>0</v>
      </c>
      <c r="E67" s="2">
        <f ca="1">COUNTIFS(Running!$A:$A,"",Running!$G:$G,0,Running!$E:$E,"&lt;="&amp;TODAY(),Running!$E:$E,"&gt;="&amp;EDATE($B67,0),Running!$E:$E,"&lt;="&amp;EDATE($C67,0))</f>
        <v>0</v>
      </c>
      <c r="F67" s="69">
        <f t="shared" ca="1" si="0"/>
        <v>0</v>
      </c>
      <c r="G67" s="2">
        <f ca="1">SUMIFS(Running!$F:$F,Running!$A:$A,"*",Running!$E:$E,"&lt;="&amp;TODAY(),Running!$E:$E,"&gt;="&amp;EDATE($B67,0),Running!$E:$E,"&lt;="&amp;EDATE($C67,0))</f>
        <v>0</v>
      </c>
      <c r="H67" s="20">
        <f ca="1">SUMIFS(Running!$G:$G,Running!$A:$A,"*",Running!$E:$E,"&lt;="&amp;TODAY(),Running!$E:$E,"&gt;="&amp;EDATE($B67,0),Running!$E:$E,"&lt;="&amp;EDATE($C67,0))</f>
        <v>0</v>
      </c>
      <c r="I67" s="23">
        <f ca="1">TIME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,MOD(MOD(SUMIFS(Running!$K:$K,Running!$E:$E,"&gt;="&amp;EDATE($B67,0),Running!$E:$E,"&lt;="&amp;EDATE($C67,0),Running!$A:$A,"*",Running!$E:$E,"&lt;="&amp;TODAY()),60)+INT(SUMIFS(Running!$L:$L,Running!$E:$E,"&gt;="&amp;EDATE($B67,0),Running!$E:$E,"&lt;="&amp;EDATE($C67,0),Running!$A:$A,"*",Running!$E:$E,"&lt;="&amp;TODAY())/60),60),MOD(SUMIFS(Running!$L:$L,Running!$E:$E,"&gt;="&amp;EDATE($B67,0),Running!$E:$E,"&lt;="&amp;EDATE($C67,0),Running!$A:$A,"*",Running!$E:$E,"&lt;="&amp;TODAY()),60))+INT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/24)</f>
        <v>0</v>
      </c>
      <c r="J67" s="30">
        <f t="shared" ca="1" si="1"/>
        <v>0</v>
      </c>
      <c r="K67" s="14">
        <f t="shared" ca="1" si="2"/>
        <v>0</v>
      </c>
      <c r="L67" s="2">
        <f ca="1">SUMIFS(Running!$M:$M,Running!$A:$A,"*",Running!$E:$E,"&lt;="&amp;TODAY(),Running!$E:$E,"&gt;="&amp;EDATE($B67,0),Running!$E:$E,"&lt;="&amp;EDATE($C67,0))</f>
        <v>0</v>
      </c>
      <c r="M67" s="20">
        <f ca="1">SUMIFS(Running!$N:$N,Running!$A:$A,"*",Running!$E:$E,"&lt;="&amp;TODAY(),Running!$E:$E,"&gt;="&amp;EDATE($B67,0),Running!$E:$E,"&lt;="&amp;EDATE($C67,0))</f>
        <v>0</v>
      </c>
      <c r="N67" s="23">
        <f ca="1">TIME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,MOD(MOD(SUMIFS(Running!$R:$R,Running!$E:$E,"&gt;="&amp;EDATE($B67,0),Running!$E:$E,"&lt;="&amp;EDATE($C67,0),Running!$A:$A,"*",Running!$E:$E,"&lt;="&amp;TODAY()),60)+INT(SUMIFS(Running!$S:$S,Running!$E:$E,"&gt;="&amp;EDATE($B67,0),Running!$E:$E,"&lt;="&amp;EDATE($C67,0),Running!$A:$A,"*",Running!$E:$E,"&lt;="&amp;TODAY())/60),60),MOD(SUMIFS(Running!$S:$S,Running!$E:$E,"&gt;="&amp;EDATE($B67,0),Running!$E:$E,"&lt;="&amp;EDATE($C67,0),Running!$A:$A,"*",Running!$E:$E,"&lt;="&amp;TODAY()),60))+INT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/24)</f>
        <v>0</v>
      </c>
      <c r="O67" s="3">
        <f t="shared" ca="1" si="3"/>
        <v>0</v>
      </c>
      <c r="P67" s="14">
        <f t="shared" ca="1" si="4"/>
        <v>0</v>
      </c>
      <c r="Q67" s="2">
        <f t="shared" ca="1" si="5"/>
        <v>0</v>
      </c>
      <c r="R67" s="20">
        <f t="shared" ca="1" si="6"/>
        <v>0</v>
      </c>
      <c r="S67" s="9">
        <f t="shared" ca="1" si="7"/>
        <v>0</v>
      </c>
      <c r="T67" s="30">
        <f t="shared" ca="1" si="8"/>
        <v>0</v>
      </c>
      <c r="U67" s="46">
        <f t="shared" ca="1" si="9"/>
        <v>0</v>
      </c>
    </row>
    <row r="68" spans="1:21">
      <c r="A68">
        <v>67</v>
      </c>
      <c r="B68" s="43">
        <v>43556</v>
      </c>
      <c r="C68" s="43">
        <v>43562</v>
      </c>
      <c r="D68" s="2">
        <f ca="1">COUNTIFS(Running!$A:$A,"*",Running!$E:$E,"&lt;="&amp;TODAY(),Running!$E:$E,"&gt;="&amp;EDATE($B68,0),Running!$E:$E,"&lt;="&amp;EDATE($C68,0))</f>
        <v>0</v>
      </c>
      <c r="E68" s="2">
        <f ca="1">COUNTIFS(Running!$A:$A,"",Running!$G:$G,0,Running!$E:$E,"&lt;="&amp;TODAY(),Running!$E:$E,"&gt;="&amp;EDATE($B68,0),Running!$E:$E,"&lt;="&amp;EDATE($C68,0))</f>
        <v>0</v>
      </c>
      <c r="F68" s="69">
        <f t="shared" ref="F68:F106" ca="1" si="10">IFERROR(ROUNDDOWN($D68/SUM($D68:$E68),3),0)</f>
        <v>0</v>
      </c>
      <c r="G68" s="2">
        <f ca="1">SUMIFS(Running!$F:$F,Running!$A:$A,"*",Running!$E:$E,"&lt;="&amp;TODAY(),Running!$E:$E,"&gt;="&amp;EDATE($B68,0),Running!$E:$E,"&lt;="&amp;EDATE($C68,0))</f>
        <v>0</v>
      </c>
      <c r="H68" s="20">
        <f ca="1">SUMIFS(Running!$G:$G,Running!$A:$A,"*",Running!$E:$E,"&lt;="&amp;TODAY(),Running!$E:$E,"&gt;="&amp;EDATE($B68,0),Running!$E:$E,"&lt;="&amp;EDATE($C68,0))</f>
        <v>0</v>
      </c>
      <c r="I68" s="23">
        <f ca="1">TIME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,MOD(MOD(SUMIFS(Running!$K:$K,Running!$E:$E,"&gt;="&amp;EDATE($B68,0),Running!$E:$E,"&lt;="&amp;EDATE($C68,0),Running!$A:$A,"*",Running!$E:$E,"&lt;="&amp;TODAY()),60)+INT(SUMIFS(Running!$L:$L,Running!$E:$E,"&gt;="&amp;EDATE($B68,0),Running!$E:$E,"&lt;="&amp;EDATE($C68,0),Running!$A:$A,"*",Running!$E:$E,"&lt;="&amp;TODAY())/60),60),MOD(SUMIFS(Running!$L:$L,Running!$E:$E,"&gt;="&amp;EDATE($B68,0),Running!$E:$E,"&lt;="&amp;EDATE($C68,0),Running!$A:$A,"*",Running!$E:$E,"&lt;="&amp;TODAY()),60))+INT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/24)</f>
        <v>0</v>
      </c>
      <c r="J68" s="30">
        <f t="shared" ref="J68:J106" ca="1" si="11">IFERROR(TIME(,,ROUNDUP((INT($I68)*24*60*60+HOUR($I68)*60*60+MINUTE($I68)*60+SECOND($I68))/$H68,0)),0)</f>
        <v>0</v>
      </c>
      <c r="K68" s="14">
        <f t="shared" ref="K68:K106" ca="1" si="12">IFERROR(ROUNDDOWN($H68*60*60/(HOUR($I68)*60*60+MINUTE($I68)*60+SECOND($I68)),3),0)</f>
        <v>0</v>
      </c>
      <c r="L68" s="2">
        <f ca="1">SUMIFS(Running!$M:$M,Running!$A:$A,"*",Running!$E:$E,"&lt;="&amp;TODAY(),Running!$E:$E,"&gt;="&amp;EDATE($B68,0),Running!$E:$E,"&lt;="&amp;EDATE($C68,0))</f>
        <v>0</v>
      </c>
      <c r="M68" s="20">
        <f ca="1">SUMIFS(Running!$N:$N,Running!$A:$A,"*",Running!$E:$E,"&lt;="&amp;TODAY(),Running!$E:$E,"&gt;="&amp;EDATE($B68,0),Running!$E:$E,"&lt;="&amp;EDATE($C68,0))</f>
        <v>0</v>
      </c>
      <c r="N68" s="23">
        <f ca="1">TIME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,MOD(MOD(SUMIFS(Running!$R:$R,Running!$E:$E,"&gt;="&amp;EDATE($B68,0),Running!$E:$E,"&lt;="&amp;EDATE($C68,0),Running!$A:$A,"*",Running!$E:$E,"&lt;="&amp;TODAY()),60)+INT(SUMIFS(Running!$S:$S,Running!$E:$E,"&gt;="&amp;EDATE($B68,0),Running!$E:$E,"&lt;="&amp;EDATE($C68,0),Running!$A:$A,"*",Running!$E:$E,"&lt;="&amp;TODAY())/60),60),MOD(SUMIFS(Running!$S:$S,Running!$E:$E,"&gt;="&amp;EDATE($B68,0),Running!$E:$E,"&lt;="&amp;EDATE($C68,0),Running!$A:$A,"*",Running!$E:$E,"&lt;="&amp;TODAY()),60))+INT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/24)</f>
        <v>0</v>
      </c>
      <c r="O68" s="3">
        <f t="shared" ref="O68:O106" ca="1" si="13">IFERROR(TIME(,,ROUNDUP((INT($N68)*24*60*60+HOUR($N68)*60*60+MINUTE($N68)*60+SECOND($N68))/$M68,0)),0)</f>
        <v>0</v>
      </c>
      <c r="P68" s="14">
        <f t="shared" ref="P68:P106" ca="1" si="14">IFERROR(ROUNDDOWN($M68*60*60/(INT($N68)*24*60*60+HOUR($N68)*60*60+MINUTE($N68)*60+SECOND($N68)),3),0)</f>
        <v>0</v>
      </c>
      <c r="Q68" s="2">
        <f t="shared" ref="Q68:Q106" ca="1" si="15">$G68+$L68</f>
        <v>0</v>
      </c>
      <c r="R68" s="20">
        <f t="shared" ref="R68:R106" ca="1" si="16">$H68+$M68</f>
        <v>0</v>
      </c>
      <c r="S68" s="9">
        <f t="shared" ref="S68:S106" ca="1" si="17">$I68+$N68</f>
        <v>0</v>
      </c>
      <c r="T68" s="30">
        <f t="shared" ref="T68:T106" ca="1" si="18">IFERROR(TIME(,,ROUNDUP((INT($S68)*24*60*60+HOUR($S68)*60*60+MINUTE($S68)*60+SECOND($S68))/$R68,0)),0)</f>
        <v>0</v>
      </c>
      <c r="U68" s="46">
        <f t="shared" ref="U68:U106" ca="1" si="19">IFERROR(ROUNDDOWN($R68*60*60/(INT($S68)*24*60*60+HOUR($S68)*60*60+MINUTE($S68)*60+SECOND($S68)),3),0)</f>
        <v>0</v>
      </c>
    </row>
    <row r="69" spans="1:21">
      <c r="A69">
        <v>68</v>
      </c>
      <c r="B69" s="43">
        <v>43563</v>
      </c>
      <c r="C69" s="43">
        <v>43569</v>
      </c>
      <c r="D69" s="2">
        <f ca="1">COUNTIFS(Running!$A:$A,"*",Running!$E:$E,"&lt;="&amp;TODAY(),Running!$E:$E,"&gt;="&amp;EDATE($B69,0),Running!$E:$E,"&lt;="&amp;EDATE($C69,0))</f>
        <v>0</v>
      </c>
      <c r="E69" s="2">
        <f ca="1">COUNTIFS(Running!$A:$A,"",Running!$G:$G,0,Running!$E:$E,"&lt;="&amp;TODAY(),Running!$E:$E,"&gt;="&amp;EDATE($B69,0),Running!$E:$E,"&lt;="&amp;EDATE($C69,0))</f>
        <v>0</v>
      </c>
      <c r="F69" s="69">
        <f t="shared" ca="1" si="10"/>
        <v>0</v>
      </c>
      <c r="G69" s="2">
        <f ca="1">SUMIFS(Running!$F:$F,Running!$A:$A,"*",Running!$E:$E,"&lt;="&amp;TODAY(),Running!$E:$E,"&gt;="&amp;EDATE($B69,0),Running!$E:$E,"&lt;="&amp;EDATE($C69,0))</f>
        <v>0</v>
      </c>
      <c r="H69" s="20">
        <f ca="1">SUMIFS(Running!$G:$G,Running!$A:$A,"*",Running!$E:$E,"&lt;="&amp;TODAY(),Running!$E:$E,"&gt;="&amp;EDATE($B69,0),Running!$E:$E,"&lt;="&amp;EDATE($C69,0))</f>
        <v>0</v>
      </c>
      <c r="I69" s="23">
        <f ca="1">TIME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,MOD(MOD(SUMIFS(Running!$K:$K,Running!$E:$E,"&gt;="&amp;EDATE($B69,0),Running!$E:$E,"&lt;="&amp;EDATE($C69,0),Running!$A:$A,"*",Running!$E:$E,"&lt;="&amp;TODAY()),60)+INT(SUMIFS(Running!$L:$L,Running!$E:$E,"&gt;="&amp;EDATE($B69,0),Running!$E:$E,"&lt;="&amp;EDATE($C69,0),Running!$A:$A,"*",Running!$E:$E,"&lt;="&amp;TODAY())/60),60),MOD(SUMIFS(Running!$L:$L,Running!$E:$E,"&gt;="&amp;EDATE($B69,0),Running!$E:$E,"&lt;="&amp;EDATE($C69,0),Running!$A:$A,"*",Running!$E:$E,"&lt;="&amp;TODAY()),60))+INT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/24)</f>
        <v>0</v>
      </c>
      <c r="J69" s="30">
        <f t="shared" ca="1" si="11"/>
        <v>0</v>
      </c>
      <c r="K69" s="14">
        <f t="shared" ca="1" si="12"/>
        <v>0</v>
      </c>
      <c r="L69" s="2">
        <f ca="1">SUMIFS(Running!$M:$M,Running!$A:$A,"*",Running!$E:$E,"&lt;="&amp;TODAY(),Running!$E:$E,"&gt;="&amp;EDATE($B69,0),Running!$E:$E,"&lt;="&amp;EDATE($C69,0))</f>
        <v>0</v>
      </c>
      <c r="M69" s="20">
        <f ca="1">SUMIFS(Running!$N:$N,Running!$A:$A,"*",Running!$E:$E,"&lt;="&amp;TODAY(),Running!$E:$E,"&gt;="&amp;EDATE($B69,0),Running!$E:$E,"&lt;="&amp;EDATE($C69,0))</f>
        <v>0</v>
      </c>
      <c r="N69" s="23">
        <f ca="1">TIME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,MOD(MOD(SUMIFS(Running!$R:$R,Running!$E:$E,"&gt;="&amp;EDATE($B69,0),Running!$E:$E,"&lt;="&amp;EDATE($C69,0),Running!$A:$A,"*",Running!$E:$E,"&lt;="&amp;TODAY()),60)+INT(SUMIFS(Running!$S:$S,Running!$E:$E,"&gt;="&amp;EDATE($B69,0),Running!$E:$E,"&lt;="&amp;EDATE($C69,0),Running!$A:$A,"*",Running!$E:$E,"&lt;="&amp;TODAY())/60),60),MOD(SUMIFS(Running!$S:$S,Running!$E:$E,"&gt;="&amp;EDATE($B69,0),Running!$E:$E,"&lt;="&amp;EDATE($C69,0),Running!$A:$A,"*",Running!$E:$E,"&lt;="&amp;TODAY()),60))+INT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/24)</f>
        <v>0</v>
      </c>
      <c r="O69" s="3">
        <f t="shared" ca="1" si="13"/>
        <v>0</v>
      </c>
      <c r="P69" s="14">
        <f t="shared" ca="1" si="14"/>
        <v>0</v>
      </c>
      <c r="Q69" s="2">
        <f t="shared" ca="1" si="15"/>
        <v>0</v>
      </c>
      <c r="R69" s="20">
        <f t="shared" ca="1" si="16"/>
        <v>0</v>
      </c>
      <c r="S69" s="9">
        <f t="shared" ca="1" si="17"/>
        <v>0</v>
      </c>
      <c r="T69" s="30">
        <f t="shared" ca="1" si="18"/>
        <v>0</v>
      </c>
      <c r="U69" s="46">
        <f t="shared" ca="1" si="19"/>
        <v>0</v>
      </c>
    </row>
    <row r="70" spans="1:21">
      <c r="A70">
        <v>69</v>
      </c>
      <c r="B70" s="43">
        <v>43570</v>
      </c>
      <c r="C70" s="43">
        <v>43576</v>
      </c>
      <c r="D70" s="2">
        <f ca="1">COUNTIFS(Running!$A:$A,"*",Running!$E:$E,"&lt;="&amp;TODAY(),Running!$E:$E,"&gt;="&amp;EDATE($B70,0),Running!$E:$E,"&lt;="&amp;EDATE($C70,0))</f>
        <v>0</v>
      </c>
      <c r="E70" s="2">
        <f ca="1">COUNTIFS(Running!$A:$A,"",Running!$G:$G,0,Running!$E:$E,"&lt;="&amp;TODAY(),Running!$E:$E,"&gt;="&amp;EDATE($B70,0),Running!$E:$E,"&lt;="&amp;EDATE($C70,0))</f>
        <v>0</v>
      </c>
      <c r="F70" s="69">
        <f t="shared" ca="1" si="10"/>
        <v>0</v>
      </c>
      <c r="G70" s="2">
        <f ca="1">SUMIFS(Running!$F:$F,Running!$A:$A,"*",Running!$E:$E,"&lt;="&amp;TODAY(),Running!$E:$E,"&gt;="&amp;EDATE($B70,0),Running!$E:$E,"&lt;="&amp;EDATE($C70,0))</f>
        <v>0</v>
      </c>
      <c r="H70" s="20">
        <f ca="1">SUMIFS(Running!$G:$G,Running!$A:$A,"*",Running!$E:$E,"&lt;="&amp;TODAY(),Running!$E:$E,"&gt;="&amp;EDATE($B70,0),Running!$E:$E,"&lt;="&amp;EDATE($C70,0))</f>
        <v>0</v>
      </c>
      <c r="I70" s="23">
        <f ca="1">TIME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,MOD(MOD(SUMIFS(Running!$K:$K,Running!$E:$E,"&gt;="&amp;EDATE($B70,0),Running!$E:$E,"&lt;="&amp;EDATE($C70,0),Running!$A:$A,"*",Running!$E:$E,"&lt;="&amp;TODAY()),60)+INT(SUMIFS(Running!$L:$L,Running!$E:$E,"&gt;="&amp;EDATE($B70,0),Running!$E:$E,"&lt;="&amp;EDATE($C70,0),Running!$A:$A,"*",Running!$E:$E,"&lt;="&amp;TODAY())/60),60),MOD(SUMIFS(Running!$L:$L,Running!$E:$E,"&gt;="&amp;EDATE($B70,0),Running!$E:$E,"&lt;="&amp;EDATE($C70,0),Running!$A:$A,"*",Running!$E:$E,"&lt;="&amp;TODAY()),60))+INT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/24)</f>
        <v>0</v>
      </c>
      <c r="J70" s="30">
        <f t="shared" ca="1" si="11"/>
        <v>0</v>
      </c>
      <c r="K70" s="14">
        <f t="shared" ca="1" si="12"/>
        <v>0</v>
      </c>
      <c r="L70" s="2">
        <f ca="1">SUMIFS(Running!$M:$M,Running!$A:$A,"*",Running!$E:$E,"&lt;="&amp;TODAY(),Running!$E:$E,"&gt;="&amp;EDATE($B70,0),Running!$E:$E,"&lt;="&amp;EDATE($C70,0))</f>
        <v>0</v>
      </c>
      <c r="M70" s="20">
        <f ca="1">SUMIFS(Running!$N:$N,Running!$A:$A,"*",Running!$E:$E,"&lt;="&amp;TODAY(),Running!$E:$E,"&gt;="&amp;EDATE($B70,0),Running!$E:$E,"&lt;="&amp;EDATE($C70,0))</f>
        <v>0</v>
      </c>
      <c r="N70" s="23">
        <f ca="1">TIME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,MOD(MOD(SUMIFS(Running!$R:$R,Running!$E:$E,"&gt;="&amp;EDATE($B70,0),Running!$E:$E,"&lt;="&amp;EDATE($C70,0),Running!$A:$A,"*",Running!$E:$E,"&lt;="&amp;TODAY()),60)+INT(SUMIFS(Running!$S:$S,Running!$E:$E,"&gt;="&amp;EDATE($B70,0),Running!$E:$E,"&lt;="&amp;EDATE($C70,0),Running!$A:$A,"*",Running!$E:$E,"&lt;="&amp;TODAY())/60),60),MOD(SUMIFS(Running!$S:$S,Running!$E:$E,"&gt;="&amp;EDATE($B70,0),Running!$E:$E,"&lt;="&amp;EDATE($C70,0),Running!$A:$A,"*",Running!$E:$E,"&lt;="&amp;TODAY()),60))+INT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/24)</f>
        <v>0</v>
      </c>
      <c r="O70" s="3">
        <f t="shared" ca="1" si="13"/>
        <v>0</v>
      </c>
      <c r="P70" s="14">
        <f t="shared" ca="1" si="14"/>
        <v>0</v>
      </c>
      <c r="Q70" s="2">
        <f t="shared" ca="1" si="15"/>
        <v>0</v>
      </c>
      <c r="R70" s="20">
        <f t="shared" ca="1" si="16"/>
        <v>0</v>
      </c>
      <c r="S70" s="9">
        <f t="shared" ca="1" si="17"/>
        <v>0</v>
      </c>
      <c r="T70" s="30">
        <f t="shared" ca="1" si="18"/>
        <v>0</v>
      </c>
      <c r="U70" s="46">
        <f t="shared" ca="1" si="19"/>
        <v>0</v>
      </c>
    </row>
    <row r="71" spans="1:21">
      <c r="A71">
        <v>70</v>
      </c>
      <c r="B71" s="43">
        <v>43577</v>
      </c>
      <c r="C71" s="43">
        <v>43583</v>
      </c>
      <c r="D71" s="2">
        <f ca="1">COUNTIFS(Running!$A:$A,"*",Running!$E:$E,"&lt;="&amp;TODAY(),Running!$E:$E,"&gt;="&amp;EDATE($B71,0),Running!$E:$E,"&lt;="&amp;EDATE($C71,0))</f>
        <v>0</v>
      </c>
      <c r="E71" s="2">
        <f ca="1">COUNTIFS(Running!$A:$A,"",Running!$G:$G,0,Running!$E:$E,"&lt;="&amp;TODAY(),Running!$E:$E,"&gt;="&amp;EDATE($B71,0),Running!$E:$E,"&lt;="&amp;EDATE($C71,0))</f>
        <v>0</v>
      </c>
      <c r="F71" s="69">
        <f t="shared" ca="1" si="10"/>
        <v>0</v>
      </c>
      <c r="G71" s="2">
        <f ca="1">SUMIFS(Running!$F:$F,Running!$A:$A,"*",Running!$E:$E,"&lt;="&amp;TODAY(),Running!$E:$E,"&gt;="&amp;EDATE($B71,0),Running!$E:$E,"&lt;="&amp;EDATE($C71,0))</f>
        <v>0</v>
      </c>
      <c r="H71" s="20">
        <f ca="1">SUMIFS(Running!$G:$G,Running!$A:$A,"*",Running!$E:$E,"&lt;="&amp;TODAY(),Running!$E:$E,"&gt;="&amp;EDATE($B71,0),Running!$E:$E,"&lt;="&amp;EDATE($C71,0))</f>
        <v>0</v>
      </c>
      <c r="I71" s="23">
        <f ca="1">TIME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,MOD(MOD(SUMIFS(Running!$K:$K,Running!$E:$E,"&gt;="&amp;EDATE($B71,0),Running!$E:$E,"&lt;="&amp;EDATE($C71,0),Running!$A:$A,"*",Running!$E:$E,"&lt;="&amp;TODAY()),60)+INT(SUMIFS(Running!$L:$L,Running!$E:$E,"&gt;="&amp;EDATE($B71,0),Running!$E:$E,"&lt;="&amp;EDATE($C71,0),Running!$A:$A,"*",Running!$E:$E,"&lt;="&amp;TODAY())/60),60),MOD(SUMIFS(Running!$L:$L,Running!$E:$E,"&gt;="&amp;EDATE($B71,0),Running!$E:$E,"&lt;="&amp;EDATE($C71,0),Running!$A:$A,"*",Running!$E:$E,"&lt;="&amp;TODAY()),60))+INT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/24)</f>
        <v>0</v>
      </c>
      <c r="J71" s="30">
        <f t="shared" ca="1" si="11"/>
        <v>0</v>
      </c>
      <c r="K71" s="14">
        <f t="shared" ca="1" si="12"/>
        <v>0</v>
      </c>
      <c r="L71" s="2">
        <f ca="1">SUMIFS(Running!$M:$M,Running!$A:$A,"*",Running!$E:$E,"&lt;="&amp;TODAY(),Running!$E:$E,"&gt;="&amp;EDATE($B71,0),Running!$E:$E,"&lt;="&amp;EDATE($C71,0))</f>
        <v>0</v>
      </c>
      <c r="M71" s="20">
        <f ca="1">SUMIFS(Running!$N:$N,Running!$A:$A,"*",Running!$E:$E,"&lt;="&amp;TODAY(),Running!$E:$E,"&gt;="&amp;EDATE($B71,0),Running!$E:$E,"&lt;="&amp;EDATE($C71,0))</f>
        <v>0</v>
      </c>
      <c r="N71" s="23">
        <f ca="1">TIME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,MOD(MOD(SUMIFS(Running!$R:$R,Running!$E:$E,"&gt;="&amp;EDATE($B71,0),Running!$E:$E,"&lt;="&amp;EDATE($C71,0),Running!$A:$A,"*",Running!$E:$E,"&lt;="&amp;TODAY()),60)+INT(SUMIFS(Running!$S:$S,Running!$E:$E,"&gt;="&amp;EDATE($B71,0),Running!$E:$E,"&lt;="&amp;EDATE($C71,0),Running!$A:$A,"*",Running!$E:$E,"&lt;="&amp;TODAY())/60),60),MOD(SUMIFS(Running!$S:$S,Running!$E:$E,"&gt;="&amp;EDATE($B71,0),Running!$E:$E,"&lt;="&amp;EDATE($C71,0),Running!$A:$A,"*",Running!$E:$E,"&lt;="&amp;TODAY()),60))+INT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/24)</f>
        <v>0</v>
      </c>
      <c r="O71" s="3">
        <f t="shared" ca="1" si="13"/>
        <v>0</v>
      </c>
      <c r="P71" s="14">
        <f t="shared" ca="1" si="14"/>
        <v>0</v>
      </c>
      <c r="Q71" s="2">
        <f t="shared" ca="1" si="15"/>
        <v>0</v>
      </c>
      <c r="R71" s="20">
        <f t="shared" ca="1" si="16"/>
        <v>0</v>
      </c>
      <c r="S71" s="9">
        <f t="shared" ca="1" si="17"/>
        <v>0</v>
      </c>
      <c r="T71" s="30">
        <f t="shared" ca="1" si="18"/>
        <v>0</v>
      </c>
      <c r="U71" s="46">
        <f t="shared" ca="1" si="19"/>
        <v>0</v>
      </c>
    </row>
    <row r="72" spans="1:21">
      <c r="A72">
        <v>71</v>
      </c>
      <c r="B72" s="43">
        <v>43584</v>
      </c>
      <c r="C72" s="43">
        <v>43590</v>
      </c>
      <c r="D72" s="2">
        <f ca="1">COUNTIFS(Running!$A:$A,"*",Running!$E:$E,"&lt;="&amp;TODAY(),Running!$E:$E,"&gt;="&amp;EDATE($B72,0),Running!$E:$E,"&lt;="&amp;EDATE($C72,0))</f>
        <v>0</v>
      </c>
      <c r="E72" s="2">
        <f ca="1">COUNTIFS(Running!$A:$A,"",Running!$G:$G,0,Running!$E:$E,"&lt;="&amp;TODAY(),Running!$E:$E,"&gt;="&amp;EDATE($B72,0),Running!$E:$E,"&lt;="&amp;EDATE($C72,0))</f>
        <v>0</v>
      </c>
      <c r="F72" s="69">
        <f t="shared" ca="1" si="10"/>
        <v>0</v>
      </c>
      <c r="G72" s="2">
        <f ca="1">SUMIFS(Running!$F:$F,Running!$A:$A,"*",Running!$E:$E,"&lt;="&amp;TODAY(),Running!$E:$E,"&gt;="&amp;EDATE($B72,0),Running!$E:$E,"&lt;="&amp;EDATE($C72,0))</f>
        <v>0</v>
      </c>
      <c r="H72" s="20">
        <f ca="1">SUMIFS(Running!$G:$G,Running!$A:$A,"*",Running!$E:$E,"&lt;="&amp;TODAY(),Running!$E:$E,"&gt;="&amp;EDATE($B72,0),Running!$E:$E,"&lt;="&amp;EDATE($C72,0))</f>
        <v>0</v>
      </c>
      <c r="I72" s="23">
        <f ca="1">TIME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,MOD(MOD(SUMIFS(Running!$K:$K,Running!$E:$E,"&gt;="&amp;EDATE($B72,0),Running!$E:$E,"&lt;="&amp;EDATE($C72,0),Running!$A:$A,"*",Running!$E:$E,"&lt;="&amp;TODAY()),60)+INT(SUMIFS(Running!$L:$L,Running!$E:$E,"&gt;="&amp;EDATE($B72,0),Running!$E:$E,"&lt;="&amp;EDATE($C72,0),Running!$A:$A,"*",Running!$E:$E,"&lt;="&amp;TODAY())/60),60),MOD(SUMIFS(Running!$L:$L,Running!$E:$E,"&gt;="&amp;EDATE($B72,0),Running!$E:$E,"&lt;="&amp;EDATE($C72,0),Running!$A:$A,"*",Running!$E:$E,"&lt;="&amp;TODAY()),60))+INT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/24)</f>
        <v>0</v>
      </c>
      <c r="J72" s="30">
        <f t="shared" ca="1" si="11"/>
        <v>0</v>
      </c>
      <c r="K72" s="14">
        <f t="shared" ca="1" si="12"/>
        <v>0</v>
      </c>
      <c r="L72" s="2">
        <f ca="1">SUMIFS(Running!$M:$M,Running!$A:$A,"*",Running!$E:$E,"&lt;="&amp;TODAY(),Running!$E:$E,"&gt;="&amp;EDATE($B72,0),Running!$E:$E,"&lt;="&amp;EDATE($C72,0))</f>
        <v>0</v>
      </c>
      <c r="M72" s="20">
        <f ca="1">SUMIFS(Running!$N:$N,Running!$A:$A,"*",Running!$E:$E,"&lt;="&amp;TODAY(),Running!$E:$E,"&gt;="&amp;EDATE($B72,0),Running!$E:$E,"&lt;="&amp;EDATE($C72,0))</f>
        <v>0</v>
      </c>
      <c r="N72" s="23">
        <f ca="1">TIME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,MOD(MOD(SUMIFS(Running!$R:$R,Running!$E:$E,"&gt;="&amp;EDATE($B72,0),Running!$E:$E,"&lt;="&amp;EDATE($C72,0),Running!$A:$A,"*",Running!$E:$E,"&lt;="&amp;TODAY()),60)+INT(SUMIFS(Running!$S:$S,Running!$E:$E,"&gt;="&amp;EDATE($B72,0),Running!$E:$E,"&lt;="&amp;EDATE($C72,0),Running!$A:$A,"*",Running!$E:$E,"&lt;="&amp;TODAY())/60),60),MOD(SUMIFS(Running!$S:$S,Running!$E:$E,"&gt;="&amp;EDATE($B72,0),Running!$E:$E,"&lt;="&amp;EDATE($C72,0),Running!$A:$A,"*",Running!$E:$E,"&lt;="&amp;TODAY()),60))+INT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/24)</f>
        <v>0</v>
      </c>
      <c r="O72" s="3">
        <f t="shared" ca="1" si="13"/>
        <v>0</v>
      </c>
      <c r="P72" s="14">
        <f t="shared" ca="1" si="14"/>
        <v>0</v>
      </c>
      <c r="Q72" s="2">
        <f t="shared" ca="1" si="15"/>
        <v>0</v>
      </c>
      <c r="R72" s="20">
        <f t="shared" ca="1" si="16"/>
        <v>0</v>
      </c>
      <c r="S72" s="9">
        <f t="shared" ca="1" si="17"/>
        <v>0</v>
      </c>
      <c r="T72" s="30">
        <f t="shared" ca="1" si="18"/>
        <v>0</v>
      </c>
      <c r="U72" s="46">
        <f t="shared" ca="1" si="19"/>
        <v>0</v>
      </c>
    </row>
    <row r="73" spans="1:21">
      <c r="A73">
        <v>72</v>
      </c>
      <c r="B73" s="43">
        <v>43591</v>
      </c>
      <c r="C73" s="43">
        <v>43597</v>
      </c>
      <c r="D73" s="2">
        <f ca="1">COUNTIFS(Running!$A:$A,"*",Running!$E:$E,"&lt;="&amp;TODAY(),Running!$E:$E,"&gt;="&amp;EDATE($B73,0),Running!$E:$E,"&lt;="&amp;EDATE($C73,0))</f>
        <v>0</v>
      </c>
      <c r="E73" s="2">
        <f ca="1">COUNTIFS(Running!$A:$A,"",Running!$G:$G,0,Running!$E:$E,"&lt;="&amp;TODAY(),Running!$E:$E,"&gt;="&amp;EDATE($B73,0),Running!$E:$E,"&lt;="&amp;EDATE($C73,0))</f>
        <v>0</v>
      </c>
      <c r="F73" s="69">
        <f t="shared" ca="1" si="10"/>
        <v>0</v>
      </c>
      <c r="G73" s="2">
        <f ca="1">SUMIFS(Running!$F:$F,Running!$A:$A,"*",Running!$E:$E,"&lt;="&amp;TODAY(),Running!$E:$E,"&gt;="&amp;EDATE($B73,0),Running!$E:$E,"&lt;="&amp;EDATE($C73,0))</f>
        <v>0</v>
      </c>
      <c r="H73" s="20">
        <f ca="1">SUMIFS(Running!$G:$G,Running!$A:$A,"*",Running!$E:$E,"&lt;="&amp;TODAY(),Running!$E:$E,"&gt;="&amp;EDATE($B73,0),Running!$E:$E,"&lt;="&amp;EDATE($C73,0))</f>
        <v>0</v>
      </c>
      <c r="I73" s="23">
        <f ca="1">TIME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,MOD(MOD(SUMIFS(Running!$K:$K,Running!$E:$E,"&gt;="&amp;EDATE($B73,0),Running!$E:$E,"&lt;="&amp;EDATE($C73,0),Running!$A:$A,"*",Running!$E:$E,"&lt;="&amp;TODAY()),60)+INT(SUMIFS(Running!$L:$L,Running!$E:$E,"&gt;="&amp;EDATE($B73,0),Running!$E:$E,"&lt;="&amp;EDATE($C73,0),Running!$A:$A,"*",Running!$E:$E,"&lt;="&amp;TODAY())/60),60),MOD(SUMIFS(Running!$L:$L,Running!$E:$E,"&gt;="&amp;EDATE($B73,0),Running!$E:$E,"&lt;="&amp;EDATE($C73,0),Running!$A:$A,"*",Running!$E:$E,"&lt;="&amp;TODAY()),60))+INT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/24)</f>
        <v>0</v>
      </c>
      <c r="J73" s="30">
        <f t="shared" ca="1" si="11"/>
        <v>0</v>
      </c>
      <c r="K73" s="14">
        <f t="shared" ca="1" si="12"/>
        <v>0</v>
      </c>
      <c r="L73" s="2">
        <f ca="1">SUMIFS(Running!$M:$M,Running!$A:$A,"*",Running!$E:$E,"&lt;="&amp;TODAY(),Running!$E:$E,"&gt;="&amp;EDATE($B73,0),Running!$E:$E,"&lt;="&amp;EDATE($C73,0))</f>
        <v>0</v>
      </c>
      <c r="M73" s="20">
        <f ca="1">SUMIFS(Running!$N:$N,Running!$A:$A,"*",Running!$E:$E,"&lt;="&amp;TODAY(),Running!$E:$E,"&gt;="&amp;EDATE($B73,0),Running!$E:$E,"&lt;="&amp;EDATE($C73,0))</f>
        <v>0</v>
      </c>
      <c r="N73" s="23">
        <f ca="1">TIME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,MOD(MOD(SUMIFS(Running!$R:$R,Running!$E:$E,"&gt;="&amp;EDATE($B73,0),Running!$E:$E,"&lt;="&amp;EDATE($C73,0),Running!$A:$A,"*",Running!$E:$E,"&lt;="&amp;TODAY()),60)+INT(SUMIFS(Running!$S:$S,Running!$E:$E,"&gt;="&amp;EDATE($B73,0),Running!$E:$E,"&lt;="&amp;EDATE($C73,0),Running!$A:$A,"*",Running!$E:$E,"&lt;="&amp;TODAY())/60),60),MOD(SUMIFS(Running!$S:$S,Running!$E:$E,"&gt;="&amp;EDATE($B73,0),Running!$E:$E,"&lt;="&amp;EDATE($C73,0),Running!$A:$A,"*",Running!$E:$E,"&lt;="&amp;TODAY()),60))+INT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/24)</f>
        <v>0</v>
      </c>
      <c r="O73" s="3">
        <f t="shared" ca="1" si="13"/>
        <v>0</v>
      </c>
      <c r="P73" s="14">
        <f t="shared" ca="1" si="14"/>
        <v>0</v>
      </c>
      <c r="Q73" s="2">
        <f t="shared" ca="1" si="15"/>
        <v>0</v>
      </c>
      <c r="R73" s="20">
        <f t="shared" ca="1" si="16"/>
        <v>0</v>
      </c>
      <c r="S73" s="9">
        <f t="shared" ca="1" si="17"/>
        <v>0</v>
      </c>
      <c r="T73" s="30">
        <f t="shared" ca="1" si="18"/>
        <v>0</v>
      </c>
      <c r="U73" s="46">
        <f t="shared" ca="1" si="19"/>
        <v>0</v>
      </c>
    </row>
    <row r="74" spans="1:21">
      <c r="A74">
        <v>73</v>
      </c>
      <c r="B74" s="43">
        <v>43598</v>
      </c>
      <c r="C74" s="43">
        <v>43604</v>
      </c>
      <c r="D74" s="2">
        <f ca="1">COUNTIFS(Running!$A:$A,"*",Running!$E:$E,"&lt;="&amp;TODAY(),Running!$E:$E,"&gt;="&amp;EDATE($B74,0),Running!$E:$E,"&lt;="&amp;EDATE($C74,0))</f>
        <v>0</v>
      </c>
      <c r="E74" s="2">
        <f ca="1">COUNTIFS(Running!$A:$A,"",Running!$G:$G,0,Running!$E:$E,"&lt;="&amp;TODAY(),Running!$E:$E,"&gt;="&amp;EDATE($B74,0),Running!$E:$E,"&lt;="&amp;EDATE($C74,0))</f>
        <v>0</v>
      </c>
      <c r="F74" s="69">
        <f t="shared" ca="1" si="10"/>
        <v>0</v>
      </c>
      <c r="G74" s="2">
        <f ca="1">SUMIFS(Running!$F:$F,Running!$A:$A,"*",Running!$E:$E,"&lt;="&amp;TODAY(),Running!$E:$E,"&gt;="&amp;EDATE($B74,0),Running!$E:$E,"&lt;="&amp;EDATE($C74,0))</f>
        <v>0</v>
      </c>
      <c r="H74" s="20">
        <f ca="1">SUMIFS(Running!$G:$G,Running!$A:$A,"*",Running!$E:$E,"&lt;="&amp;TODAY(),Running!$E:$E,"&gt;="&amp;EDATE($B74,0),Running!$E:$E,"&lt;="&amp;EDATE($C74,0))</f>
        <v>0</v>
      </c>
      <c r="I74" s="23">
        <f ca="1">TIME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,MOD(MOD(SUMIFS(Running!$K:$K,Running!$E:$E,"&gt;="&amp;EDATE($B74,0),Running!$E:$E,"&lt;="&amp;EDATE($C74,0),Running!$A:$A,"*",Running!$E:$E,"&lt;="&amp;TODAY()),60)+INT(SUMIFS(Running!$L:$L,Running!$E:$E,"&gt;="&amp;EDATE($B74,0),Running!$E:$E,"&lt;="&amp;EDATE($C74,0),Running!$A:$A,"*",Running!$E:$E,"&lt;="&amp;TODAY())/60),60),MOD(SUMIFS(Running!$L:$L,Running!$E:$E,"&gt;="&amp;EDATE($B74,0),Running!$E:$E,"&lt;="&amp;EDATE($C74,0),Running!$A:$A,"*",Running!$E:$E,"&lt;="&amp;TODAY()),60))+INT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/24)</f>
        <v>0</v>
      </c>
      <c r="J74" s="30">
        <f t="shared" ca="1" si="11"/>
        <v>0</v>
      </c>
      <c r="K74" s="14">
        <f t="shared" ca="1" si="12"/>
        <v>0</v>
      </c>
      <c r="L74" s="2">
        <f ca="1">SUMIFS(Running!$M:$M,Running!$A:$A,"*",Running!$E:$E,"&lt;="&amp;TODAY(),Running!$E:$E,"&gt;="&amp;EDATE($B74,0),Running!$E:$E,"&lt;="&amp;EDATE($C74,0))</f>
        <v>0</v>
      </c>
      <c r="M74" s="20">
        <f ca="1">SUMIFS(Running!$N:$N,Running!$A:$A,"*",Running!$E:$E,"&lt;="&amp;TODAY(),Running!$E:$E,"&gt;="&amp;EDATE($B74,0),Running!$E:$E,"&lt;="&amp;EDATE($C74,0))</f>
        <v>0</v>
      </c>
      <c r="N74" s="23">
        <f ca="1">TIME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,MOD(MOD(SUMIFS(Running!$R:$R,Running!$E:$E,"&gt;="&amp;EDATE($B74,0),Running!$E:$E,"&lt;="&amp;EDATE($C74,0),Running!$A:$A,"*",Running!$E:$E,"&lt;="&amp;TODAY()),60)+INT(SUMIFS(Running!$S:$S,Running!$E:$E,"&gt;="&amp;EDATE($B74,0),Running!$E:$E,"&lt;="&amp;EDATE($C74,0),Running!$A:$A,"*",Running!$E:$E,"&lt;="&amp;TODAY())/60),60),MOD(SUMIFS(Running!$S:$S,Running!$E:$E,"&gt;="&amp;EDATE($B74,0),Running!$E:$E,"&lt;="&amp;EDATE($C74,0),Running!$A:$A,"*",Running!$E:$E,"&lt;="&amp;TODAY()),60))+INT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/24)</f>
        <v>0</v>
      </c>
      <c r="O74" s="3">
        <f t="shared" ca="1" si="13"/>
        <v>0</v>
      </c>
      <c r="P74" s="14">
        <f t="shared" ca="1" si="14"/>
        <v>0</v>
      </c>
      <c r="Q74" s="2">
        <f t="shared" ca="1" si="15"/>
        <v>0</v>
      </c>
      <c r="R74" s="20">
        <f t="shared" ca="1" si="16"/>
        <v>0</v>
      </c>
      <c r="S74" s="9">
        <f t="shared" ca="1" si="17"/>
        <v>0</v>
      </c>
      <c r="T74" s="30">
        <f t="shared" ca="1" si="18"/>
        <v>0</v>
      </c>
      <c r="U74" s="46">
        <f t="shared" ca="1" si="19"/>
        <v>0</v>
      </c>
    </row>
    <row r="75" spans="1:21">
      <c r="A75">
        <v>74</v>
      </c>
      <c r="B75" s="43">
        <v>43605</v>
      </c>
      <c r="C75" s="43">
        <v>43611</v>
      </c>
      <c r="D75" s="2">
        <f ca="1">COUNTIFS(Running!$A:$A,"*",Running!$E:$E,"&lt;="&amp;TODAY(),Running!$E:$E,"&gt;="&amp;EDATE($B75,0),Running!$E:$E,"&lt;="&amp;EDATE($C75,0))</f>
        <v>0</v>
      </c>
      <c r="E75" s="2">
        <f ca="1">COUNTIFS(Running!$A:$A,"",Running!$G:$G,0,Running!$E:$E,"&lt;="&amp;TODAY(),Running!$E:$E,"&gt;="&amp;EDATE($B75,0),Running!$E:$E,"&lt;="&amp;EDATE($C75,0))</f>
        <v>0</v>
      </c>
      <c r="F75" s="69">
        <f t="shared" ca="1" si="10"/>
        <v>0</v>
      </c>
      <c r="G75" s="2">
        <f ca="1">SUMIFS(Running!$F:$F,Running!$A:$A,"*",Running!$E:$E,"&lt;="&amp;TODAY(),Running!$E:$E,"&gt;="&amp;EDATE($B75,0),Running!$E:$E,"&lt;="&amp;EDATE($C75,0))</f>
        <v>0</v>
      </c>
      <c r="H75" s="20">
        <f ca="1">SUMIFS(Running!$G:$G,Running!$A:$A,"*",Running!$E:$E,"&lt;="&amp;TODAY(),Running!$E:$E,"&gt;="&amp;EDATE($B75,0),Running!$E:$E,"&lt;="&amp;EDATE($C75,0))</f>
        <v>0</v>
      </c>
      <c r="I75" s="23">
        <f ca="1">TIME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,MOD(MOD(SUMIFS(Running!$K:$K,Running!$E:$E,"&gt;="&amp;EDATE($B75,0),Running!$E:$E,"&lt;="&amp;EDATE($C75,0),Running!$A:$A,"*",Running!$E:$E,"&lt;="&amp;TODAY()),60)+INT(SUMIFS(Running!$L:$L,Running!$E:$E,"&gt;="&amp;EDATE($B75,0),Running!$E:$E,"&lt;="&amp;EDATE($C75,0),Running!$A:$A,"*",Running!$E:$E,"&lt;="&amp;TODAY())/60),60),MOD(SUMIFS(Running!$L:$L,Running!$E:$E,"&gt;="&amp;EDATE($B75,0),Running!$E:$E,"&lt;="&amp;EDATE($C75,0),Running!$A:$A,"*",Running!$E:$E,"&lt;="&amp;TODAY()),60))+INT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/24)</f>
        <v>0</v>
      </c>
      <c r="J75" s="30">
        <f t="shared" ca="1" si="11"/>
        <v>0</v>
      </c>
      <c r="K75" s="14">
        <f t="shared" ca="1" si="12"/>
        <v>0</v>
      </c>
      <c r="L75" s="2">
        <f ca="1">SUMIFS(Running!$M:$M,Running!$A:$A,"*",Running!$E:$E,"&lt;="&amp;TODAY(),Running!$E:$E,"&gt;="&amp;EDATE($B75,0),Running!$E:$E,"&lt;="&amp;EDATE($C75,0))</f>
        <v>0</v>
      </c>
      <c r="M75" s="20">
        <f ca="1">SUMIFS(Running!$N:$N,Running!$A:$A,"*",Running!$E:$E,"&lt;="&amp;TODAY(),Running!$E:$E,"&gt;="&amp;EDATE($B75,0),Running!$E:$E,"&lt;="&amp;EDATE($C75,0))</f>
        <v>0</v>
      </c>
      <c r="N75" s="23">
        <f ca="1">TIME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,MOD(MOD(SUMIFS(Running!$R:$R,Running!$E:$E,"&gt;="&amp;EDATE($B75,0),Running!$E:$E,"&lt;="&amp;EDATE($C75,0),Running!$A:$A,"*",Running!$E:$E,"&lt;="&amp;TODAY()),60)+INT(SUMIFS(Running!$S:$S,Running!$E:$E,"&gt;="&amp;EDATE($B75,0),Running!$E:$E,"&lt;="&amp;EDATE($C75,0),Running!$A:$A,"*",Running!$E:$E,"&lt;="&amp;TODAY())/60),60),MOD(SUMIFS(Running!$S:$S,Running!$E:$E,"&gt;="&amp;EDATE($B75,0),Running!$E:$E,"&lt;="&amp;EDATE($C75,0),Running!$A:$A,"*",Running!$E:$E,"&lt;="&amp;TODAY()),60))+INT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/24)</f>
        <v>0</v>
      </c>
      <c r="O75" s="3">
        <f t="shared" ca="1" si="13"/>
        <v>0</v>
      </c>
      <c r="P75" s="14">
        <f t="shared" ca="1" si="14"/>
        <v>0</v>
      </c>
      <c r="Q75" s="2">
        <f t="shared" ca="1" si="15"/>
        <v>0</v>
      </c>
      <c r="R75" s="20">
        <f t="shared" ca="1" si="16"/>
        <v>0</v>
      </c>
      <c r="S75" s="9">
        <f t="shared" ca="1" si="17"/>
        <v>0</v>
      </c>
      <c r="T75" s="30">
        <f t="shared" ca="1" si="18"/>
        <v>0</v>
      </c>
      <c r="U75" s="46">
        <f t="shared" ca="1" si="19"/>
        <v>0</v>
      </c>
    </row>
    <row r="76" spans="1:21">
      <c r="A76">
        <v>75</v>
      </c>
      <c r="B76" s="43">
        <v>43612</v>
      </c>
      <c r="C76" s="43">
        <v>43618</v>
      </c>
      <c r="D76" s="2">
        <f ca="1">COUNTIFS(Running!$A:$A,"*",Running!$E:$E,"&lt;="&amp;TODAY(),Running!$E:$E,"&gt;="&amp;EDATE($B76,0),Running!$E:$E,"&lt;="&amp;EDATE($C76,0))</f>
        <v>0</v>
      </c>
      <c r="E76" s="2">
        <f ca="1">COUNTIFS(Running!$A:$A,"",Running!$G:$G,0,Running!$E:$E,"&lt;="&amp;TODAY(),Running!$E:$E,"&gt;="&amp;EDATE($B76,0),Running!$E:$E,"&lt;="&amp;EDATE($C76,0))</f>
        <v>0</v>
      </c>
      <c r="F76" s="69">
        <f t="shared" ca="1" si="10"/>
        <v>0</v>
      </c>
      <c r="G76" s="2">
        <f ca="1">SUMIFS(Running!$F:$F,Running!$A:$A,"*",Running!$E:$E,"&lt;="&amp;TODAY(),Running!$E:$E,"&gt;="&amp;EDATE($B76,0),Running!$E:$E,"&lt;="&amp;EDATE($C76,0))</f>
        <v>0</v>
      </c>
      <c r="H76" s="20">
        <f ca="1">SUMIFS(Running!$G:$G,Running!$A:$A,"*",Running!$E:$E,"&lt;="&amp;TODAY(),Running!$E:$E,"&gt;="&amp;EDATE($B76,0),Running!$E:$E,"&lt;="&amp;EDATE($C76,0))</f>
        <v>0</v>
      </c>
      <c r="I76" s="23">
        <f ca="1">TIME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,MOD(MOD(SUMIFS(Running!$K:$K,Running!$E:$E,"&gt;="&amp;EDATE($B76,0),Running!$E:$E,"&lt;="&amp;EDATE($C76,0),Running!$A:$A,"*",Running!$E:$E,"&lt;="&amp;TODAY()),60)+INT(SUMIFS(Running!$L:$L,Running!$E:$E,"&gt;="&amp;EDATE($B76,0),Running!$E:$E,"&lt;="&amp;EDATE($C76,0),Running!$A:$A,"*",Running!$E:$E,"&lt;="&amp;TODAY())/60),60),MOD(SUMIFS(Running!$L:$L,Running!$E:$E,"&gt;="&amp;EDATE($B76,0),Running!$E:$E,"&lt;="&amp;EDATE($C76,0),Running!$A:$A,"*",Running!$E:$E,"&lt;="&amp;TODAY()),60))+INT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/24)</f>
        <v>0</v>
      </c>
      <c r="J76" s="30">
        <f t="shared" ca="1" si="11"/>
        <v>0</v>
      </c>
      <c r="K76" s="14">
        <f t="shared" ca="1" si="12"/>
        <v>0</v>
      </c>
      <c r="L76" s="2">
        <f ca="1">SUMIFS(Running!$M:$M,Running!$A:$A,"*",Running!$E:$E,"&lt;="&amp;TODAY(),Running!$E:$E,"&gt;="&amp;EDATE($B76,0),Running!$E:$E,"&lt;="&amp;EDATE($C76,0))</f>
        <v>0</v>
      </c>
      <c r="M76" s="20">
        <f ca="1">SUMIFS(Running!$N:$N,Running!$A:$A,"*",Running!$E:$E,"&lt;="&amp;TODAY(),Running!$E:$E,"&gt;="&amp;EDATE($B76,0),Running!$E:$E,"&lt;="&amp;EDATE($C76,0))</f>
        <v>0</v>
      </c>
      <c r="N76" s="23">
        <f ca="1">TIME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,MOD(MOD(SUMIFS(Running!$R:$R,Running!$E:$E,"&gt;="&amp;EDATE($B76,0),Running!$E:$E,"&lt;="&amp;EDATE($C76,0),Running!$A:$A,"*",Running!$E:$E,"&lt;="&amp;TODAY()),60)+INT(SUMIFS(Running!$S:$S,Running!$E:$E,"&gt;="&amp;EDATE($B76,0),Running!$E:$E,"&lt;="&amp;EDATE($C76,0),Running!$A:$A,"*",Running!$E:$E,"&lt;="&amp;TODAY())/60),60),MOD(SUMIFS(Running!$S:$S,Running!$E:$E,"&gt;="&amp;EDATE($B76,0),Running!$E:$E,"&lt;="&amp;EDATE($C76,0),Running!$A:$A,"*",Running!$E:$E,"&lt;="&amp;TODAY()),60))+INT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/24)</f>
        <v>0</v>
      </c>
      <c r="O76" s="3">
        <f t="shared" ca="1" si="13"/>
        <v>0</v>
      </c>
      <c r="P76" s="14">
        <f t="shared" ca="1" si="14"/>
        <v>0</v>
      </c>
      <c r="Q76" s="2">
        <f t="shared" ca="1" si="15"/>
        <v>0</v>
      </c>
      <c r="R76" s="20">
        <f t="shared" ca="1" si="16"/>
        <v>0</v>
      </c>
      <c r="S76" s="9">
        <f t="shared" ca="1" si="17"/>
        <v>0</v>
      </c>
      <c r="T76" s="30">
        <f t="shared" ca="1" si="18"/>
        <v>0</v>
      </c>
      <c r="U76" s="46">
        <f t="shared" ca="1" si="19"/>
        <v>0</v>
      </c>
    </row>
    <row r="77" spans="1:21">
      <c r="A77">
        <v>76</v>
      </c>
      <c r="B77" s="43">
        <v>43619</v>
      </c>
      <c r="C77" s="43">
        <v>43625</v>
      </c>
      <c r="D77" s="2">
        <f ca="1">COUNTIFS(Running!$A:$A,"*",Running!$E:$E,"&lt;="&amp;TODAY(),Running!$E:$E,"&gt;="&amp;EDATE($B77,0),Running!$E:$E,"&lt;="&amp;EDATE($C77,0))</f>
        <v>0</v>
      </c>
      <c r="E77" s="2">
        <f ca="1">COUNTIFS(Running!$A:$A,"",Running!$G:$G,0,Running!$E:$E,"&lt;="&amp;TODAY(),Running!$E:$E,"&gt;="&amp;EDATE($B77,0),Running!$E:$E,"&lt;="&amp;EDATE($C77,0))</f>
        <v>0</v>
      </c>
      <c r="F77" s="69">
        <f t="shared" ca="1" si="10"/>
        <v>0</v>
      </c>
      <c r="G77" s="2">
        <f ca="1">SUMIFS(Running!$F:$F,Running!$A:$A,"*",Running!$E:$E,"&lt;="&amp;TODAY(),Running!$E:$E,"&gt;="&amp;EDATE($B77,0),Running!$E:$E,"&lt;="&amp;EDATE($C77,0))</f>
        <v>0</v>
      </c>
      <c r="H77" s="20">
        <f ca="1">SUMIFS(Running!$G:$G,Running!$A:$A,"*",Running!$E:$E,"&lt;="&amp;TODAY(),Running!$E:$E,"&gt;="&amp;EDATE($B77,0),Running!$E:$E,"&lt;="&amp;EDATE($C77,0))</f>
        <v>0</v>
      </c>
      <c r="I77" s="23">
        <f ca="1">TIME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,MOD(MOD(SUMIFS(Running!$K:$K,Running!$E:$E,"&gt;="&amp;EDATE($B77,0),Running!$E:$E,"&lt;="&amp;EDATE($C77,0),Running!$A:$A,"*",Running!$E:$E,"&lt;="&amp;TODAY()),60)+INT(SUMIFS(Running!$L:$L,Running!$E:$E,"&gt;="&amp;EDATE($B77,0),Running!$E:$E,"&lt;="&amp;EDATE($C77,0),Running!$A:$A,"*",Running!$E:$E,"&lt;="&amp;TODAY())/60),60),MOD(SUMIFS(Running!$L:$L,Running!$E:$E,"&gt;="&amp;EDATE($B77,0),Running!$E:$E,"&lt;="&amp;EDATE($C77,0),Running!$A:$A,"*",Running!$E:$E,"&lt;="&amp;TODAY()),60))+INT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/24)</f>
        <v>0</v>
      </c>
      <c r="J77" s="30">
        <f t="shared" ca="1" si="11"/>
        <v>0</v>
      </c>
      <c r="K77" s="14">
        <f t="shared" ca="1" si="12"/>
        <v>0</v>
      </c>
      <c r="L77" s="2">
        <f ca="1">SUMIFS(Running!$M:$M,Running!$A:$A,"*",Running!$E:$E,"&lt;="&amp;TODAY(),Running!$E:$E,"&gt;="&amp;EDATE($B77,0),Running!$E:$E,"&lt;="&amp;EDATE($C77,0))</f>
        <v>0</v>
      </c>
      <c r="M77" s="20">
        <f ca="1">SUMIFS(Running!$N:$N,Running!$A:$A,"*",Running!$E:$E,"&lt;="&amp;TODAY(),Running!$E:$E,"&gt;="&amp;EDATE($B77,0),Running!$E:$E,"&lt;="&amp;EDATE($C77,0))</f>
        <v>0</v>
      </c>
      <c r="N77" s="23">
        <f ca="1">TIME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,MOD(MOD(SUMIFS(Running!$R:$R,Running!$E:$E,"&gt;="&amp;EDATE($B77,0),Running!$E:$E,"&lt;="&amp;EDATE($C77,0),Running!$A:$A,"*",Running!$E:$E,"&lt;="&amp;TODAY()),60)+INT(SUMIFS(Running!$S:$S,Running!$E:$E,"&gt;="&amp;EDATE($B77,0),Running!$E:$E,"&lt;="&amp;EDATE($C77,0),Running!$A:$A,"*",Running!$E:$E,"&lt;="&amp;TODAY())/60),60),MOD(SUMIFS(Running!$S:$S,Running!$E:$E,"&gt;="&amp;EDATE($B77,0),Running!$E:$E,"&lt;="&amp;EDATE($C77,0),Running!$A:$A,"*",Running!$E:$E,"&lt;="&amp;TODAY()),60))+INT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/24)</f>
        <v>0</v>
      </c>
      <c r="O77" s="3">
        <f t="shared" ca="1" si="13"/>
        <v>0</v>
      </c>
      <c r="P77" s="14">
        <f t="shared" ca="1" si="14"/>
        <v>0</v>
      </c>
      <c r="Q77" s="2">
        <f t="shared" ca="1" si="15"/>
        <v>0</v>
      </c>
      <c r="R77" s="20">
        <f t="shared" ca="1" si="16"/>
        <v>0</v>
      </c>
      <c r="S77" s="9">
        <f t="shared" ca="1" si="17"/>
        <v>0</v>
      </c>
      <c r="T77" s="30">
        <f t="shared" ca="1" si="18"/>
        <v>0</v>
      </c>
      <c r="U77" s="46">
        <f t="shared" ca="1" si="19"/>
        <v>0</v>
      </c>
    </row>
    <row r="78" spans="1:21">
      <c r="A78">
        <v>77</v>
      </c>
      <c r="B78" s="43">
        <v>43626</v>
      </c>
      <c r="C78" s="43">
        <v>43632</v>
      </c>
      <c r="D78" s="2">
        <f ca="1">COUNTIFS(Running!$A:$A,"*",Running!$E:$E,"&lt;="&amp;TODAY(),Running!$E:$E,"&gt;="&amp;EDATE($B78,0),Running!$E:$E,"&lt;="&amp;EDATE($C78,0))</f>
        <v>0</v>
      </c>
      <c r="E78" s="2">
        <f ca="1">COUNTIFS(Running!$A:$A,"",Running!$G:$G,0,Running!$E:$E,"&lt;="&amp;TODAY(),Running!$E:$E,"&gt;="&amp;EDATE($B78,0),Running!$E:$E,"&lt;="&amp;EDATE($C78,0))</f>
        <v>0</v>
      </c>
      <c r="F78" s="69">
        <f t="shared" ca="1" si="10"/>
        <v>0</v>
      </c>
      <c r="G78" s="2">
        <f ca="1">SUMIFS(Running!$F:$F,Running!$A:$A,"*",Running!$E:$E,"&lt;="&amp;TODAY(),Running!$E:$E,"&gt;="&amp;EDATE($B78,0),Running!$E:$E,"&lt;="&amp;EDATE($C78,0))</f>
        <v>0</v>
      </c>
      <c r="H78" s="20">
        <f ca="1">SUMIFS(Running!$G:$G,Running!$A:$A,"*",Running!$E:$E,"&lt;="&amp;TODAY(),Running!$E:$E,"&gt;="&amp;EDATE($B78,0),Running!$E:$E,"&lt;="&amp;EDATE($C78,0))</f>
        <v>0</v>
      </c>
      <c r="I78" s="23">
        <f ca="1">TIME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,MOD(MOD(SUMIFS(Running!$K:$K,Running!$E:$E,"&gt;="&amp;EDATE($B78,0),Running!$E:$E,"&lt;="&amp;EDATE($C78,0),Running!$A:$A,"*",Running!$E:$E,"&lt;="&amp;TODAY()),60)+INT(SUMIFS(Running!$L:$L,Running!$E:$E,"&gt;="&amp;EDATE($B78,0),Running!$E:$E,"&lt;="&amp;EDATE($C78,0),Running!$A:$A,"*",Running!$E:$E,"&lt;="&amp;TODAY())/60),60),MOD(SUMIFS(Running!$L:$L,Running!$E:$E,"&gt;="&amp;EDATE($B78,0),Running!$E:$E,"&lt;="&amp;EDATE($C78,0),Running!$A:$A,"*",Running!$E:$E,"&lt;="&amp;TODAY()),60))+INT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/24)</f>
        <v>0</v>
      </c>
      <c r="J78" s="30">
        <f t="shared" ca="1" si="11"/>
        <v>0</v>
      </c>
      <c r="K78" s="14">
        <f t="shared" ca="1" si="12"/>
        <v>0</v>
      </c>
      <c r="L78" s="2">
        <f ca="1">SUMIFS(Running!$M:$M,Running!$A:$A,"*",Running!$E:$E,"&lt;="&amp;TODAY(),Running!$E:$E,"&gt;="&amp;EDATE($B78,0),Running!$E:$E,"&lt;="&amp;EDATE($C78,0))</f>
        <v>0</v>
      </c>
      <c r="M78" s="20">
        <f ca="1">SUMIFS(Running!$N:$N,Running!$A:$A,"*",Running!$E:$E,"&lt;="&amp;TODAY(),Running!$E:$E,"&gt;="&amp;EDATE($B78,0),Running!$E:$E,"&lt;="&amp;EDATE($C78,0))</f>
        <v>0</v>
      </c>
      <c r="N78" s="23">
        <f ca="1">TIME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,MOD(MOD(SUMIFS(Running!$R:$R,Running!$E:$E,"&gt;="&amp;EDATE($B78,0),Running!$E:$E,"&lt;="&amp;EDATE($C78,0),Running!$A:$A,"*",Running!$E:$E,"&lt;="&amp;TODAY()),60)+INT(SUMIFS(Running!$S:$S,Running!$E:$E,"&gt;="&amp;EDATE($B78,0),Running!$E:$E,"&lt;="&amp;EDATE($C78,0),Running!$A:$A,"*",Running!$E:$E,"&lt;="&amp;TODAY())/60),60),MOD(SUMIFS(Running!$S:$S,Running!$E:$E,"&gt;="&amp;EDATE($B78,0),Running!$E:$E,"&lt;="&amp;EDATE($C78,0),Running!$A:$A,"*",Running!$E:$E,"&lt;="&amp;TODAY()),60))+INT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/24)</f>
        <v>0</v>
      </c>
      <c r="O78" s="3">
        <f t="shared" ca="1" si="13"/>
        <v>0</v>
      </c>
      <c r="P78" s="14">
        <f t="shared" ca="1" si="14"/>
        <v>0</v>
      </c>
      <c r="Q78" s="2">
        <f t="shared" ca="1" si="15"/>
        <v>0</v>
      </c>
      <c r="R78" s="20">
        <f t="shared" ca="1" si="16"/>
        <v>0</v>
      </c>
      <c r="S78" s="9">
        <f t="shared" ca="1" si="17"/>
        <v>0</v>
      </c>
      <c r="T78" s="30">
        <f t="shared" ca="1" si="18"/>
        <v>0</v>
      </c>
      <c r="U78" s="46">
        <f t="shared" ca="1" si="19"/>
        <v>0</v>
      </c>
    </row>
    <row r="79" spans="1:21">
      <c r="A79">
        <v>78</v>
      </c>
      <c r="B79" s="43">
        <v>43633</v>
      </c>
      <c r="C79" s="43">
        <v>43639</v>
      </c>
      <c r="D79" s="2">
        <f ca="1">COUNTIFS(Running!$A:$A,"*",Running!$E:$E,"&lt;="&amp;TODAY(),Running!$E:$E,"&gt;="&amp;EDATE($B79,0),Running!$E:$E,"&lt;="&amp;EDATE($C79,0))</f>
        <v>0</v>
      </c>
      <c r="E79" s="2">
        <f ca="1">COUNTIFS(Running!$A:$A,"",Running!$G:$G,0,Running!$E:$E,"&lt;="&amp;TODAY(),Running!$E:$E,"&gt;="&amp;EDATE($B79,0),Running!$E:$E,"&lt;="&amp;EDATE($C79,0))</f>
        <v>0</v>
      </c>
      <c r="F79" s="69">
        <f t="shared" ca="1" si="10"/>
        <v>0</v>
      </c>
      <c r="G79" s="2">
        <f ca="1">SUMIFS(Running!$F:$F,Running!$A:$A,"*",Running!$E:$E,"&lt;="&amp;TODAY(),Running!$E:$E,"&gt;="&amp;EDATE($B79,0),Running!$E:$E,"&lt;="&amp;EDATE($C79,0))</f>
        <v>0</v>
      </c>
      <c r="H79" s="20">
        <f ca="1">SUMIFS(Running!$G:$G,Running!$A:$A,"*",Running!$E:$E,"&lt;="&amp;TODAY(),Running!$E:$E,"&gt;="&amp;EDATE($B79,0),Running!$E:$E,"&lt;="&amp;EDATE($C79,0))</f>
        <v>0</v>
      </c>
      <c r="I79" s="23">
        <f ca="1">TIME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,MOD(MOD(SUMIFS(Running!$K:$K,Running!$E:$E,"&gt;="&amp;EDATE($B79,0),Running!$E:$E,"&lt;="&amp;EDATE($C79,0),Running!$A:$A,"*",Running!$E:$E,"&lt;="&amp;TODAY()),60)+INT(SUMIFS(Running!$L:$L,Running!$E:$E,"&gt;="&amp;EDATE($B79,0),Running!$E:$E,"&lt;="&amp;EDATE($C79,0),Running!$A:$A,"*",Running!$E:$E,"&lt;="&amp;TODAY())/60),60),MOD(SUMIFS(Running!$L:$L,Running!$E:$E,"&gt;="&amp;EDATE($B79,0),Running!$E:$E,"&lt;="&amp;EDATE($C79,0),Running!$A:$A,"*",Running!$E:$E,"&lt;="&amp;TODAY()),60))+INT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/24)</f>
        <v>0</v>
      </c>
      <c r="J79" s="30">
        <f t="shared" ca="1" si="11"/>
        <v>0</v>
      </c>
      <c r="K79" s="14">
        <f t="shared" ca="1" si="12"/>
        <v>0</v>
      </c>
      <c r="L79" s="2">
        <f ca="1">SUMIFS(Running!$M:$M,Running!$A:$A,"*",Running!$E:$E,"&lt;="&amp;TODAY(),Running!$E:$E,"&gt;="&amp;EDATE($B79,0),Running!$E:$E,"&lt;="&amp;EDATE($C79,0))</f>
        <v>0</v>
      </c>
      <c r="M79" s="20">
        <f ca="1">SUMIFS(Running!$N:$N,Running!$A:$A,"*",Running!$E:$E,"&lt;="&amp;TODAY(),Running!$E:$E,"&gt;="&amp;EDATE($B79,0),Running!$E:$E,"&lt;="&amp;EDATE($C79,0))</f>
        <v>0</v>
      </c>
      <c r="N79" s="23">
        <f ca="1">TIME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,MOD(MOD(SUMIFS(Running!$R:$R,Running!$E:$E,"&gt;="&amp;EDATE($B79,0),Running!$E:$E,"&lt;="&amp;EDATE($C79,0),Running!$A:$A,"*",Running!$E:$E,"&lt;="&amp;TODAY()),60)+INT(SUMIFS(Running!$S:$S,Running!$E:$E,"&gt;="&amp;EDATE($B79,0),Running!$E:$E,"&lt;="&amp;EDATE($C79,0),Running!$A:$A,"*",Running!$E:$E,"&lt;="&amp;TODAY())/60),60),MOD(SUMIFS(Running!$S:$S,Running!$E:$E,"&gt;="&amp;EDATE($B79,0),Running!$E:$E,"&lt;="&amp;EDATE($C79,0),Running!$A:$A,"*",Running!$E:$E,"&lt;="&amp;TODAY()),60))+INT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/24)</f>
        <v>0</v>
      </c>
      <c r="O79" s="3">
        <f t="shared" ca="1" si="13"/>
        <v>0</v>
      </c>
      <c r="P79" s="14">
        <f t="shared" ca="1" si="14"/>
        <v>0</v>
      </c>
      <c r="Q79" s="2">
        <f t="shared" ca="1" si="15"/>
        <v>0</v>
      </c>
      <c r="R79" s="20">
        <f t="shared" ca="1" si="16"/>
        <v>0</v>
      </c>
      <c r="S79" s="9">
        <f t="shared" ca="1" si="17"/>
        <v>0</v>
      </c>
      <c r="T79" s="30">
        <f t="shared" ca="1" si="18"/>
        <v>0</v>
      </c>
      <c r="U79" s="46">
        <f t="shared" ca="1" si="19"/>
        <v>0</v>
      </c>
    </row>
    <row r="80" spans="1:21">
      <c r="A80">
        <v>79</v>
      </c>
      <c r="B80" s="43">
        <v>43640</v>
      </c>
      <c r="C80" s="43">
        <v>43646</v>
      </c>
      <c r="D80" s="2">
        <f ca="1">COUNTIFS(Running!$A:$A,"*",Running!$E:$E,"&lt;="&amp;TODAY(),Running!$E:$E,"&gt;="&amp;EDATE($B80,0),Running!$E:$E,"&lt;="&amp;EDATE($C80,0))</f>
        <v>0</v>
      </c>
      <c r="E80" s="2">
        <f ca="1">COUNTIFS(Running!$A:$A,"",Running!$G:$G,0,Running!$E:$E,"&lt;="&amp;TODAY(),Running!$E:$E,"&gt;="&amp;EDATE($B80,0),Running!$E:$E,"&lt;="&amp;EDATE($C80,0))</f>
        <v>0</v>
      </c>
      <c r="F80" s="69">
        <f t="shared" ca="1" si="10"/>
        <v>0</v>
      </c>
      <c r="G80" s="2">
        <f ca="1">SUMIFS(Running!$F:$F,Running!$A:$A,"*",Running!$E:$E,"&lt;="&amp;TODAY(),Running!$E:$E,"&gt;="&amp;EDATE($B80,0),Running!$E:$E,"&lt;="&amp;EDATE($C80,0))</f>
        <v>0</v>
      </c>
      <c r="H80" s="20">
        <f ca="1">SUMIFS(Running!$G:$G,Running!$A:$A,"*",Running!$E:$E,"&lt;="&amp;TODAY(),Running!$E:$E,"&gt;="&amp;EDATE($B80,0),Running!$E:$E,"&lt;="&amp;EDATE($C80,0))</f>
        <v>0</v>
      </c>
      <c r="I80" s="23">
        <f ca="1">TIME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,MOD(MOD(SUMIFS(Running!$K:$K,Running!$E:$E,"&gt;="&amp;EDATE($B80,0),Running!$E:$E,"&lt;="&amp;EDATE($C80,0),Running!$A:$A,"*",Running!$E:$E,"&lt;="&amp;TODAY()),60)+INT(SUMIFS(Running!$L:$L,Running!$E:$E,"&gt;="&amp;EDATE($B80,0),Running!$E:$E,"&lt;="&amp;EDATE($C80,0),Running!$A:$A,"*",Running!$E:$E,"&lt;="&amp;TODAY())/60),60),MOD(SUMIFS(Running!$L:$L,Running!$E:$E,"&gt;="&amp;EDATE($B80,0),Running!$E:$E,"&lt;="&amp;EDATE($C80,0),Running!$A:$A,"*",Running!$E:$E,"&lt;="&amp;TODAY()),60))+INT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/24)</f>
        <v>0</v>
      </c>
      <c r="J80" s="30">
        <f t="shared" ca="1" si="11"/>
        <v>0</v>
      </c>
      <c r="K80" s="14">
        <f t="shared" ca="1" si="12"/>
        <v>0</v>
      </c>
      <c r="L80" s="2">
        <f ca="1">SUMIFS(Running!$M:$M,Running!$A:$A,"*",Running!$E:$E,"&lt;="&amp;TODAY(),Running!$E:$E,"&gt;="&amp;EDATE($B80,0),Running!$E:$E,"&lt;="&amp;EDATE($C80,0))</f>
        <v>0</v>
      </c>
      <c r="M80" s="20">
        <f ca="1">SUMIFS(Running!$N:$N,Running!$A:$A,"*",Running!$E:$E,"&lt;="&amp;TODAY(),Running!$E:$E,"&gt;="&amp;EDATE($B80,0),Running!$E:$E,"&lt;="&amp;EDATE($C80,0))</f>
        <v>0</v>
      </c>
      <c r="N80" s="23">
        <f ca="1">TIME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,MOD(MOD(SUMIFS(Running!$R:$R,Running!$E:$E,"&gt;="&amp;EDATE($B80,0),Running!$E:$E,"&lt;="&amp;EDATE($C80,0),Running!$A:$A,"*",Running!$E:$E,"&lt;="&amp;TODAY()),60)+INT(SUMIFS(Running!$S:$S,Running!$E:$E,"&gt;="&amp;EDATE($B80,0),Running!$E:$E,"&lt;="&amp;EDATE($C80,0),Running!$A:$A,"*",Running!$E:$E,"&lt;="&amp;TODAY())/60),60),MOD(SUMIFS(Running!$S:$S,Running!$E:$E,"&gt;="&amp;EDATE($B80,0),Running!$E:$E,"&lt;="&amp;EDATE($C80,0),Running!$A:$A,"*",Running!$E:$E,"&lt;="&amp;TODAY()),60))+INT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/24)</f>
        <v>0</v>
      </c>
      <c r="O80" s="3">
        <f t="shared" ca="1" si="13"/>
        <v>0</v>
      </c>
      <c r="P80" s="14">
        <f t="shared" ca="1" si="14"/>
        <v>0</v>
      </c>
      <c r="Q80" s="2">
        <f t="shared" ca="1" si="15"/>
        <v>0</v>
      </c>
      <c r="R80" s="20">
        <f t="shared" ca="1" si="16"/>
        <v>0</v>
      </c>
      <c r="S80" s="9">
        <f t="shared" ca="1" si="17"/>
        <v>0</v>
      </c>
      <c r="T80" s="30">
        <f t="shared" ca="1" si="18"/>
        <v>0</v>
      </c>
      <c r="U80" s="46">
        <f t="shared" ca="1" si="19"/>
        <v>0</v>
      </c>
    </row>
    <row r="81" spans="1:21">
      <c r="A81">
        <v>80</v>
      </c>
      <c r="B81" s="43">
        <v>43647</v>
      </c>
      <c r="C81" s="43">
        <v>43653</v>
      </c>
      <c r="D81" s="2">
        <f ca="1">COUNTIFS(Running!$A:$A,"*",Running!$E:$E,"&lt;="&amp;TODAY(),Running!$E:$E,"&gt;="&amp;EDATE($B81,0),Running!$E:$E,"&lt;="&amp;EDATE($C81,0))</f>
        <v>0</v>
      </c>
      <c r="E81" s="2">
        <f ca="1">COUNTIFS(Running!$A:$A,"",Running!$G:$G,0,Running!$E:$E,"&lt;="&amp;TODAY(),Running!$E:$E,"&gt;="&amp;EDATE($B81,0),Running!$E:$E,"&lt;="&amp;EDATE($C81,0))</f>
        <v>0</v>
      </c>
      <c r="F81" s="69">
        <f t="shared" ca="1" si="10"/>
        <v>0</v>
      </c>
      <c r="G81" s="2">
        <f ca="1">SUMIFS(Running!$F:$F,Running!$A:$A,"*",Running!$E:$E,"&lt;="&amp;TODAY(),Running!$E:$E,"&gt;="&amp;EDATE($B81,0),Running!$E:$E,"&lt;="&amp;EDATE($C81,0))</f>
        <v>0</v>
      </c>
      <c r="H81" s="20">
        <f ca="1">SUMIFS(Running!$G:$G,Running!$A:$A,"*",Running!$E:$E,"&lt;="&amp;TODAY(),Running!$E:$E,"&gt;="&amp;EDATE($B81,0),Running!$E:$E,"&lt;="&amp;EDATE($C81,0))</f>
        <v>0</v>
      </c>
      <c r="I81" s="23">
        <f ca="1">TIME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,MOD(MOD(SUMIFS(Running!$K:$K,Running!$E:$E,"&gt;="&amp;EDATE($B81,0),Running!$E:$E,"&lt;="&amp;EDATE($C81,0),Running!$A:$A,"*",Running!$E:$E,"&lt;="&amp;TODAY()),60)+INT(SUMIFS(Running!$L:$L,Running!$E:$E,"&gt;="&amp;EDATE($B81,0),Running!$E:$E,"&lt;="&amp;EDATE($C81,0),Running!$A:$A,"*",Running!$E:$E,"&lt;="&amp;TODAY())/60),60),MOD(SUMIFS(Running!$L:$L,Running!$E:$E,"&gt;="&amp;EDATE($B81,0),Running!$E:$E,"&lt;="&amp;EDATE($C81,0),Running!$A:$A,"*",Running!$E:$E,"&lt;="&amp;TODAY()),60))+INT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/24)</f>
        <v>0</v>
      </c>
      <c r="J81" s="30">
        <f t="shared" ca="1" si="11"/>
        <v>0</v>
      </c>
      <c r="K81" s="14">
        <f t="shared" ca="1" si="12"/>
        <v>0</v>
      </c>
      <c r="L81" s="2">
        <f ca="1">SUMIFS(Running!$M:$M,Running!$A:$A,"*",Running!$E:$E,"&lt;="&amp;TODAY(),Running!$E:$E,"&gt;="&amp;EDATE($B81,0),Running!$E:$E,"&lt;="&amp;EDATE($C81,0))</f>
        <v>0</v>
      </c>
      <c r="M81" s="20">
        <f ca="1">SUMIFS(Running!$N:$N,Running!$A:$A,"*",Running!$E:$E,"&lt;="&amp;TODAY(),Running!$E:$E,"&gt;="&amp;EDATE($B81,0),Running!$E:$E,"&lt;="&amp;EDATE($C81,0))</f>
        <v>0</v>
      </c>
      <c r="N81" s="23">
        <f ca="1">TIME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,MOD(MOD(SUMIFS(Running!$R:$R,Running!$E:$E,"&gt;="&amp;EDATE($B81,0),Running!$E:$E,"&lt;="&amp;EDATE($C81,0),Running!$A:$A,"*",Running!$E:$E,"&lt;="&amp;TODAY()),60)+INT(SUMIFS(Running!$S:$S,Running!$E:$E,"&gt;="&amp;EDATE($B81,0),Running!$E:$E,"&lt;="&amp;EDATE($C81,0),Running!$A:$A,"*",Running!$E:$E,"&lt;="&amp;TODAY())/60),60),MOD(SUMIFS(Running!$S:$S,Running!$E:$E,"&gt;="&amp;EDATE($B81,0),Running!$E:$E,"&lt;="&amp;EDATE($C81,0),Running!$A:$A,"*",Running!$E:$E,"&lt;="&amp;TODAY()),60))+INT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/24)</f>
        <v>0</v>
      </c>
      <c r="O81" s="3">
        <f t="shared" ca="1" si="13"/>
        <v>0</v>
      </c>
      <c r="P81" s="14">
        <f t="shared" ca="1" si="14"/>
        <v>0</v>
      </c>
      <c r="Q81" s="2">
        <f t="shared" ca="1" si="15"/>
        <v>0</v>
      </c>
      <c r="R81" s="20">
        <f t="shared" ca="1" si="16"/>
        <v>0</v>
      </c>
      <c r="S81" s="9">
        <f t="shared" ca="1" si="17"/>
        <v>0</v>
      </c>
      <c r="T81" s="30">
        <f t="shared" ca="1" si="18"/>
        <v>0</v>
      </c>
      <c r="U81" s="46">
        <f t="shared" ca="1" si="19"/>
        <v>0</v>
      </c>
    </row>
    <row r="82" spans="1:21">
      <c r="A82">
        <v>81</v>
      </c>
      <c r="B82" s="43">
        <v>43654</v>
      </c>
      <c r="C82" s="43">
        <v>43660</v>
      </c>
      <c r="D82" s="2">
        <f ca="1">COUNTIFS(Running!$A:$A,"*",Running!$E:$E,"&lt;="&amp;TODAY(),Running!$E:$E,"&gt;="&amp;EDATE($B82,0),Running!$E:$E,"&lt;="&amp;EDATE($C82,0))</f>
        <v>0</v>
      </c>
      <c r="E82" s="2">
        <f ca="1">COUNTIFS(Running!$A:$A,"",Running!$G:$G,0,Running!$E:$E,"&lt;="&amp;TODAY(),Running!$E:$E,"&gt;="&amp;EDATE($B82,0),Running!$E:$E,"&lt;="&amp;EDATE($C82,0))</f>
        <v>0</v>
      </c>
      <c r="F82" s="69">
        <f t="shared" ca="1" si="10"/>
        <v>0</v>
      </c>
      <c r="G82" s="2">
        <f ca="1">SUMIFS(Running!$F:$F,Running!$A:$A,"*",Running!$E:$E,"&lt;="&amp;TODAY(),Running!$E:$E,"&gt;="&amp;EDATE($B82,0),Running!$E:$E,"&lt;="&amp;EDATE($C82,0))</f>
        <v>0</v>
      </c>
      <c r="H82" s="20">
        <f ca="1">SUMIFS(Running!$G:$G,Running!$A:$A,"*",Running!$E:$E,"&lt;="&amp;TODAY(),Running!$E:$E,"&gt;="&amp;EDATE($B82,0),Running!$E:$E,"&lt;="&amp;EDATE($C82,0))</f>
        <v>0</v>
      </c>
      <c r="I82" s="23">
        <f ca="1">TIME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,MOD(MOD(SUMIFS(Running!$K:$K,Running!$E:$E,"&gt;="&amp;EDATE($B82,0),Running!$E:$E,"&lt;="&amp;EDATE($C82,0),Running!$A:$A,"*",Running!$E:$E,"&lt;="&amp;TODAY()),60)+INT(SUMIFS(Running!$L:$L,Running!$E:$E,"&gt;="&amp;EDATE($B82,0),Running!$E:$E,"&lt;="&amp;EDATE($C82,0),Running!$A:$A,"*",Running!$E:$E,"&lt;="&amp;TODAY())/60),60),MOD(SUMIFS(Running!$L:$L,Running!$E:$E,"&gt;="&amp;EDATE($B82,0),Running!$E:$E,"&lt;="&amp;EDATE($C82,0),Running!$A:$A,"*",Running!$E:$E,"&lt;="&amp;TODAY()),60))+INT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/24)</f>
        <v>0</v>
      </c>
      <c r="J82" s="30">
        <f t="shared" ca="1" si="11"/>
        <v>0</v>
      </c>
      <c r="K82" s="14">
        <f t="shared" ca="1" si="12"/>
        <v>0</v>
      </c>
      <c r="L82" s="2">
        <f ca="1">SUMIFS(Running!$M:$M,Running!$A:$A,"*",Running!$E:$E,"&lt;="&amp;TODAY(),Running!$E:$E,"&gt;="&amp;EDATE($B82,0),Running!$E:$E,"&lt;="&amp;EDATE($C82,0))</f>
        <v>0</v>
      </c>
      <c r="M82" s="20">
        <f ca="1">SUMIFS(Running!$N:$N,Running!$A:$A,"*",Running!$E:$E,"&lt;="&amp;TODAY(),Running!$E:$E,"&gt;="&amp;EDATE($B82,0),Running!$E:$E,"&lt;="&amp;EDATE($C82,0))</f>
        <v>0</v>
      </c>
      <c r="N82" s="23">
        <f ca="1">TIME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,MOD(MOD(SUMIFS(Running!$R:$R,Running!$E:$E,"&gt;="&amp;EDATE($B82,0),Running!$E:$E,"&lt;="&amp;EDATE($C82,0),Running!$A:$A,"*",Running!$E:$E,"&lt;="&amp;TODAY()),60)+INT(SUMIFS(Running!$S:$S,Running!$E:$E,"&gt;="&amp;EDATE($B82,0),Running!$E:$E,"&lt;="&amp;EDATE($C82,0),Running!$A:$A,"*",Running!$E:$E,"&lt;="&amp;TODAY())/60),60),MOD(SUMIFS(Running!$S:$S,Running!$E:$E,"&gt;="&amp;EDATE($B82,0),Running!$E:$E,"&lt;="&amp;EDATE($C82,0),Running!$A:$A,"*",Running!$E:$E,"&lt;="&amp;TODAY()),60))+INT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/24)</f>
        <v>0</v>
      </c>
      <c r="O82" s="3">
        <f t="shared" ca="1" si="13"/>
        <v>0</v>
      </c>
      <c r="P82" s="14">
        <f t="shared" ca="1" si="14"/>
        <v>0</v>
      </c>
      <c r="Q82" s="2">
        <f t="shared" ca="1" si="15"/>
        <v>0</v>
      </c>
      <c r="R82" s="20">
        <f t="shared" ca="1" si="16"/>
        <v>0</v>
      </c>
      <c r="S82" s="9">
        <f t="shared" ca="1" si="17"/>
        <v>0</v>
      </c>
      <c r="T82" s="30">
        <f t="shared" ca="1" si="18"/>
        <v>0</v>
      </c>
      <c r="U82" s="46">
        <f t="shared" ca="1" si="19"/>
        <v>0</v>
      </c>
    </row>
    <row r="83" spans="1:21">
      <c r="A83">
        <v>82</v>
      </c>
      <c r="B83" s="43">
        <v>43661</v>
      </c>
      <c r="C83" s="43">
        <v>43667</v>
      </c>
      <c r="D83" s="2">
        <f ca="1">COUNTIFS(Running!$A:$A,"*",Running!$E:$E,"&lt;="&amp;TODAY(),Running!$E:$E,"&gt;="&amp;EDATE($B83,0),Running!$E:$E,"&lt;="&amp;EDATE($C83,0))</f>
        <v>0</v>
      </c>
      <c r="E83" s="2">
        <f ca="1">COUNTIFS(Running!$A:$A,"",Running!$G:$G,0,Running!$E:$E,"&lt;="&amp;TODAY(),Running!$E:$E,"&gt;="&amp;EDATE($B83,0),Running!$E:$E,"&lt;="&amp;EDATE($C83,0))</f>
        <v>0</v>
      </c>
      <c r="F83" s="69">
        <f t="shared" ca="1" si="10"/>
        <v>0</v>
      </c>
      <c r="G83" s="2">
        <f ca="1">SUMIFS(Running!$F:$F,Running!$A:$A,"*",Running!$E:$E,"&lt;="&amp;TODAY(),Running!$E:$E,"&gt;="&amp;EDATE($B83,0),Running!$E:$E,"&lt;="&amp;EDATE($C83,0))</f>
        <v>0</v>
      </c>
      <c r="H83" s="20">
        <f ca="1">SUMIFS(Running!$G:$G,Running!$A:$A,"*",Running!$E:$E,"&lt;="&amp;TODAY(),Running!$E:$E,"&gt;="&amp;EDATE($B83,0),Running!$E:$E,"&lt;="&amp;EDATE($C83,0))</f>
        <v>0</v>
      </c>
      <c r="I83" s="23">
        <f ca="1">TIME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,MOD(MOD(SUMIFS(Running!$K:$K,Running!$E:$E,"&gt;="&amp;EDATE($B83,0),Running!$E:$E,"&lt;="&amp;EDATE($C83,0),Running!$A:$A,"*",Running!$E:$E,"&lt;="&amp;TODAY()),60)+INT(SUMIFS(Running!$L:$L,Running!$E:$E,"&gt;="&amp;EDATE($B83,0),Running!$E:$E,"&lt;="&amp;EDATE($C83,0),Running!$A:$A,"*",Running!$E:$E,"&lt;="&amp;TODAY())/60),60),MOD(SUMIFS(Running!$L:$L,Running!$E:$E,"&gt;="&amp;EDATE($B83,0),Running!$E:$E,"&lt;="&amp;EDATE($C83,0),Running!$A:$A,"*",Running!$E:$E,"&lt;="&amp;TODAY()),60))+INT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/24)</f>
        <v>0</v>
      </c>
      <c r="J83" s="30">
        <f t="shared" ca="1" si="11"/>
        <v>0</v>
      </c>
      <c r="K83" s="14">
        <f t="shared" ca="1" si="12"/>
        <v>0</v>
      </c>
      <c r="L83" s="2">
        <f ca="1">SUMIFS(Running!$M:$M,Running!$A:$A,"*",Running!$E:$E,"&lt;="&amp;TODAY(),Running!$E:$E,"&gt;="&amp;EDATE($B83,0),Running!$E:$E,"&lt;="&amp;EDATE($C83,0))</f>
        <v>0</v>
      </c>
      <c r="M83" s="20">
        <f ca="1">SUMIFS(Running!$N:$N,Running!$A:$A,"*",Running!$E:$E,"&lt;="&amp;TODAY(),Running!$E:$E,"&gt;="&amp;EDATE($B83,0),Running!$E:$E,"&lt;="&amp;EDATE($C83,0))</f>
        <v>0</v>
      </c>
      <c r="N83" s="23">
        <f ca="1">TIME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,MOD(MOD(SUMIFS(Running!$R:$R,Running!$E:$E,"&gt;="&amp;EDATE($B83,0),Running!$E:$E,"&lt;="&amp;EDATE($C83,0),Running!$A:$A,"*",Running!$E:$E,"&lt;="&amp;TODAY()),60)+INT(SUMIFS(Running!$S:$S,Running!$E:$E,"&gt;="&amp;EDATE($B83,0),Running!$E:$E,"&lt;="&amp;EDATE($C83,0),Running!$A:$A,"*",Running!$E:$E,"&lt;="&amp;TODAY())/60),60),MOD(SUMIFS(Running!$S:$S,Running!$E:$E,"&gt;="&amp;EDATE($B83,0),Running!$E:$E,"&lt;="&amp;EDATE($C83,0),Running!$A:$A,"*",Running!$E:$E,"&lt;="&amp;TODAY()),60))+INT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/24)</f>
        <v>0</v>
      </c>
      <c r="O83" s="3">
        <f t="shared" ca="1" si="13"/>
        <v>0</v>
      </c>
      <c r="P83" s="14">
        <f t="shared" ca="1" si="14"/>
        <v>0</v>
      </c>
      <c r="Q83" s="2">
        <f t="shared" ca="1" si="15"/>
        <v>0</v>
      </c>
      <c r="R83" s="20">
        <f t="shared" ca="1" si="16"/>
        <v>0</v>
      </c>
      <c r="S83" s="9">
        <f t="shared" ca="1" si="17"/>
        <v>0</v>
      </c>
      <c r="T83" s="30">
        <f t="shared" ca="1" si="18"/>
        <v>0</v>
      </c>
      <c r="U83" s="46">
        <f t="shared" ca="1" si="19"/>
        <v>0</v>
      </c>
    </row>
    <row r="84" spans="1:21">
      <c r="A84">
        <v>83</v>
      </c>
      <c r="B84" s="43">
        <v>43668</v>
      </c>
      <c r="C84" s="43">
        <v>43674</v>
      </c>
      <c r="D84" s="2">
        <f ca="1">COUNTIFS(Running!$A:$A,"*",Running!$E:$E,"&lt;="&amp;TODAY(),Running!$E:$E,"&gt;="&amp;EDATE($B84,0),Running!$E:$E,"&lt;="&amp;EDATE($C84,0))</f>
        <v>0</v>
      </c>
      <c r="E84" s="2">
        <f ca="1">COUNTIFS(Running!$A:$A,"",Running!$G:$G,0,Running!$E:$E,"&lt;="&amp;TODAY(),Running!$E:$E,"&gt;="&amp;EDATE($B84,0),Running!$E:$E,"&lt;="&amp;EDATE($C84,0))</f>
        <v>0</v>
      </c>
      <c r="F84" s="69">
        <f t="shared" ca="1" si="10"/>
        <v>0</v>
      </c>
      <c r="G84" s="2">
        <f ca="1">SUMIFS(Running!$F:$F,Running!$A:$A,"*",Running!$E:$E,"&lt;="&amp;TODAY(),Running!$E:$E,"&gt;="&amp;EDATE($B84,0),Running!$E:$E,"&lt;="&amp;EDATE($C84,0))</f>
        <v>0</v>
      </c>
      <c r="H84" s="20">
        <f ca="1">SUMIFS(Running!$G:$G,Running!$A:$A,"*",Running!$E:$E,"&lt;="&amp;TODAY(),Running!$E:$E,"&gt;="&amp;EDATE($B84,0),Running!$E:$E,"&lt;="&amp;EDATE($C84,0))</f>
        <v>0</v>
      </c>
      <c r="I84" s="23">
        <f ca="1">TIME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,MOD(MOD(SUMIFS(Running!$K:$K,Running!$E:$E,"&gt;="&amp;EDATE($B84,0),Running!$E:$E,"&lt;="&amp;EDATE($C84,0),Running!$A:$A,"*",Running!$E:$E,"&lt;="&amp;TODAY()),60)+INT(SUMIFS(Running!$L:$L,Running!$E:$E,"&gt;="&amp;EDATE($B84,0),Running!$E:$E,"&lt;="&amp;EDATE($C84,0),Running!$A:$A,"*",Running!$E:$E,"&lt;="&amp;TODAY())/60),60),MOD(SUMIFS(Running!$L:$L,Running!$E:$E,"&gt;="&amp;EDATE($B84,0),Running!$E:$E,"&lt;="&amp;EDATE($C84,0),Running!$A:$A,"*",Running!$E:$E,"&lt;="&amp;TODAY()),60))+INT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/24)</f>
        <v>0</v>
      </c>
      <c r="J84" s="30">
        <f t="shared" ca="1" si="11"/>
        <v>0</v>
      </c>
      <c r="K84" s="14">
        <f t="shared" ca="1" si="12"/>
        <v>0</v>
      </c>
      <c r="L84" s="2">
        <f ca="1">SUMIFS(Running!$M:$M,Running!$A:$A,"*",Running!$E:$E,"&lt;="&amp;TODAY(),Running!$E:$E,"&gt;="&amp;EDATE($B84,0),Running!$E:$E,"&lt;="&amp;EDATE($C84,0))</f>
        <v>0</v>
      </c>
      <c r="M84" s="20">
        <f ca="1">SUMIFS(Running!$N:$N,Running!$A:$A,"*",Running!$E:$E,"&lt;="&amp;TODAY(),Running!$E:$E,"&gt;="&amp;EDATE($B84,0),Running!$E:$E,"&lt;="&amp;EDATE($C84,0))</f>
        <v>0</v>
      </c>
      <c r="N84" s="23">
        <f ca="1">TIME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,MOD(MOD(SUMIFS(Running!$R:$R,Running!$E:$E,"&gt;="&amp;EDATE($B84,0),Running!$E:$E,"&lt;="&amp;EDATE($C84,0),Running!$A:$A,"*",Running!$E:$E,"&lt;="&amp;TODAY()),60)+INT(SUMIFS(Running!$S:$S,Running!$E:$E,"&gt;="&amp;EDATE($B84,0),Running!$E:$E,"&lt;="&amp;EDATE($C84,0),Running!$A:$A,"*",Running!$E:$E,"&lt;="&amp;TODAY())/60),60),MOD(SUMIFS(Running!$S:$S,Running!$E:$E,"&gt;="&amp;EDATE($B84,0),Running!$E:$E,"&lt;="&amp;EDATE($C84,0),Running!$A:$A,"*",Running!$E:$E,"&lt;="&amp;TODAY()),60))+INT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/24)</f>
        <v>0</v>
      </c>
      <c r="O84" s="3">
        <f t="shared" ca="1" si="13"/>
        <v>0</v>
      </c>
      <c r="P84" s="14">
        <f t="shared" ca="1" si="14"/>
        <v>0</v>
      </c>
      <c r="Q84" s="2">
        <f t="shared" ca="1" si="15"/>
        <v>0</v>
      </c>
      <c r="R84" s="20">
        <f t="shared" ca="1" si="16"/>
        <v>0</v>
      </c>
      <c r="S84" s="9">
        <f t="shared" ca="1" si="17"/>
        <v>0</v>
      </c>
      <c r="T84" s="30">
        <f t="shared" ca="1" si="18"/>
        <v>0</v>
      </c>
      <c r="U84" s="46">
        <f t="shared" ca="1" si="19"/>
        <v>0</v>
      </c>
    </row>
    <row r="85" spans="1:21">
      <c r="A85">
        <v>84</v>
      </c>
      <c r="B85" s="43">
        <v>43675</v>
      </c>
      <c r="C85" s="43">
        <v>43681</v>
      </c>
      <c r="D85" s="2">
        <f ca="1">COUNTIFS(Running!$A:$A,"*",Running!$E:$E,"&lt;="&amp;TODAY(),Running!$E:$E,"&gt;="&amp;EDATE($B85,0),Running!$E:$E,"&lt;="&amp;EDATE($C85,0))</f>
        <v>0</v>
      </c>
      <c r="E85" s="2">
        <f ca="1">COUNTIFS(Running!$A:$A,"",Running!$G:$G,0,Running!$E:$E,"&lt;="&amp;TODAY(),Running!$E:$E,"&gt;="&amp;EDATE($B85,0),Running!$E:$E,"&lt;="&amp;EDATE($C85,0))</f>
        <v>0</v>
      </c>
      <c r="F85" s="69">
        <f t="shared" ca="1" si="10"/>
        <v>0</v>
      </c>
      <c r="G85" s="2">
        <f ca="1">SUMIFS(Running!$F:$F,Running!$A:$A,"*",Running!$E:$E,"&lt;="&amp;TODAY(),Running!$E:$E,"&gt;="&amp;EDATE($B85,0),Running!$E:$E,"&lt;="&amp;EDATE($C85,0))</f>
        <v>0</v>
      </c>
      <c r="H85" s="20">
        <f ca="1">SUMIFS(Running!$G:$G,Running!$A:$A,"*",Running!$E:$E,"&lt;="&amp;TODAY(),Running!$E:$E,"&gt;="&amp;EDATE($B85,0),Running!$E:$E,"&lt;="&amp;EDATE($C85,0))</f>
        <v>0</v>
      </c>
      <c r="I85" s="23">
        <f ca="1">TIME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,MOD(MOD(SUMIFS(Running!$K:$K,Running!$E:$E,"&gt;="&amp;EDATE($B85,0),Running!$E:$E,"&lt;="&amp;EDATE($C85,0),Running!$A:$A,"*",Running!$E:$E,"&lt;="&amp;TODAY()),60)+INT(SUMIFS(Running!$L:$L,Running!$E:$E,"&gt;="&amp;EDATE($B85,0),Running!$E:$E,"&lt;="&amp;EDATE($C85,0),Running!$A:$A,"*",Running!$E:$E,"&lt;="&amp;TODAY())/60),60),MOD(SUMIFS(Running!$L:$L,Running!$E:$E,"&gt;="&amp;EDATE($B85,0),Running!$E:$E,"&lt;="&amp;EDATE($C85,0),Running!$A:$A,"*",Running!$E:$E,"&lt;="&amp;TODAY()),60))+INT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/24)</f>
        <v>0</v>
      </c>
      <c r="J85" s="30">
        <f t="shared" ca="1" si="11"/>
        <v>0</v>
      </c>
      <c r="K85" s="14">
        <f t="shared" ca="1" si="12"/>
        <v>0</v>
      </c>
      <c r="L85" s="2">
        <f ca="1">SUMIFS(Running!$M:$M,Running!$A:$A,"*",Running!$E:$E,"&lt;="&amp;TODAY(),Running!$E:$E,"&gt;="&amp;EDATE($B85,0),Running!$E:$E,"&lt;="&amp;EDATE($C85,0))</f>
        <v>0</v>
      </c>
      <c r="M85" s="20">
        <f ca="1">SUMIFS(Running!$N:$N,Running!$A:$A,"*",Running!$E:$E,"&lt;="&amp;TODAY(),Running!$E:$E,"&gt;="&amp;EDATE($B85,0),Running!$E:$E,"&lt;="&amp;EDATE($C85,0))</f>
        <v>0</v>
      </c>
      <c r="N85" s="23">
        <f ca="1">TIME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,MOD(MOD(SUMIFS(Running!$R:$R,Running!$E:$E,"&gt;="&amp;EDATE($B85,0),Running!$E:$E,"&lt;="&amp;EDATE($C85,0),Running!$A:$A,"*",Running!$E:$E,"&lt;="&amp;TODAY()),60)+INT(SUMIFS(Running!$S:$S,Running!$E:$E,"&gt;="&amp;EDATE($B85,0),Running!$E:$E,"&lt;="&amp;EDATE($C85,0),Running!$A:$A,"*",Running!$E:$E,"&lt;="&amp;TODAY())/60),60),MOD(SUMIFS(Running!$S:$S,Running!$E:$E,"&gt;="&amp;EDATE($B85,0),Running!$E:$E,"&lt;="&amp;EDATE($C85,0),Running!$A:$A,"*",Running!$E:$E,"&lt;="&amp;TODAY()),60))+INT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/24)</f>
        <v>0</v>
      </c>
      <c r="O85" s="3">
        <f t="shared" ca="1" si="13"/>
        <v>0</v>
      </c>
      <c r="P85" s="14">
        <f t="shared" ca="1" si="14"/>
        <v>0</v>
      </c>
      <c r="Q85" s="2">
        <f t="shared" ca="1" si="15"/>
        <v>0</v>
      </c>
      <c r="R85" s="20">
        <f t="shared" ca="1" si="16"/>
        <v>0</v>
      </c>
      <c r="S85" s="9">
        <f t="shared" ca="1" si="17"/>
        <v>0</v>
      </c>
      <c r="T85" s="30">
        <f t="shared" ca="1" si="18"/>
        <v>0</v>
      </c>
      <c r="U85" s="46">
        <f t="shared" ca="1" si="19"/>
        <v>0</v>
      </c>
    </row>
    <row r="86" spans="1:21">
      <c r="A86">
        <v>85</v>
      </c>
      <c r="B86" s="43">
        <v>43682</v>
      </c>
      <c r="C86" s="43">
        <v>43688</v>
      </c>
      <c r="D86" s="2">
        <f ca="1">COUNTIFS(Running!$A:$A,"*",Running!$E:$E,"&lt;="&amp;TODAY(),Running!$E:$E,"&gt;="&amp;EDATE($B86,0),Running!$E:$E,"&lt;="&amp;EDATE($C86,0))</f>
        <v>0</v>
      </c>
      <c r="E86" s="2">
        <f ca="1">COUNTIFS(Running!$A:$A,"",Running!$G:$G,0,Running!$E:$E,"&lt;="&amp;TODAY(),Running!$E:$E,"&gt;="&amp;EDATE($B86,0),Running!$E:$E,"&lt;="&amp;EDATE($C86,0))</f>
        <v>0</v>
      </c>
      <c r="F86" s="69">
        <f t="shared" ca="1" si="10"/>
        <v>0</v>
      </c>
      <c r="G86" s="2">
        <f ca="1">SUMIFS(Running!$F:$F,Running!$A:$A,"*",Running!$E:$E,"&lt;="&amp;TODAY(),Running!$E:$E,"&gt;="&amp;EDATE($B86,0),Running!$E:$E,"&lt;="&amp;EDATE($C86,0))</f>
        <v>0</v>
      </c>
      <c r="H86" s="20">
        <f ca="1">SUMIFS(Running!$G:$G,Running!$A:$A,"*",Running!$E:$E,"&lt;="&amp;TODAY(),Running!$E:$E,"&gt;="&amp;EDATE($B86,0),Running!$E:$E,"&lt;="&amp;EDATE($C86,0))</f>
        <v>0</v>
      </c>
      <c r="I86" s="23">
        <f ca="1">TIME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,MOD(MOD(SUMIFS(Running!$K:$K,Running!$E:$E,"&gt;="&amp;EDATE($B86,0),Running!$E:$E,"&lt;="&amp;EDATE($C86,0),Running!$A:$A,"*",Running!$E:$E,"&lt;="&amp;TODAY()),60)+INT(SUMIFS(Running!$L:$L,Running!$E:$E,"&gt;="&amp;EDATE($B86,0),Running!$E:$E,"&lt;="&amp;EDATE($C86,0),Running!$A:$A,"*",Running!$E:$E,"&lt;="&amp;TODAY())/60),60),MOD(SUMIFS(Running!$L:$L,Running!$E:$E,"&gt;="&amp;EDATE($B86,0),Running!$E:$E,"&lt;="&amp;EDATE($C86,0),Running!$A:$A,"*",Running!$E:$E,"&lt;="&amp;TODAY()),60))+INT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/24)</f>
        <v>0</v>
      </c>
      <c r="J86" s="30">
        <f t="shared" ca="1" si="11"/>
        <v>0</v>
      </c>
      <c r="K86" s="14">
        <f t="shared" ca="1" si="12"/>
        <v>0</v>
      </c>
      <c r="L86" s="2">
        <f ca="1">SUMIFS(Running!$M:$M,Running!$A:$A,"*",Running!$E:$E,"&lt;="&amp;TODAY(),Running!$E:$E,"&gt;="&amp;EDATE($B86,0),Running!$E:$E,"&lt;="&amp;EDATE($C86,0))</f>
        <v>0</v>
      </c>
      <c r="M86" s="20">
        <f ca="1">SUMIFS(Running!$N:$N,Running!$A:$A,"*",Running!$E:$E,"&lt;="&amp;TODAY(),Running!$E:$E,"&gt;="&amp;EDATE($B86,0),Running!$E:$E,"&lt;="&amp;EDATE($C86,0))</f>
        <v>0</v>
      </c>
      <c r="N86" s="23">
        <f ca="1">TIME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,MOD(MOD(SUMIFS(Running!$R:$R,Running!$E:$E,"&gt;="&amp;EDATE($B86,0),Running!$E:$E,"&lt;="&amp;EDATE($C86,0),Running!$A:$A,"*",Running!$E:$E,"&lt;="&amp;TODAY()),60)+INT(SUMIFS(Running!$S:$S,Running!$E:$E,"&gt;="&amp;EDATE($B86,0),Running!$E:$E,"&lt;="&amp;EDATE($C86,0),Running!$A:$A,"*",Running!$E:$E,"&lt;="&amp;TODAY())/60),60),MOD(SUMIFS(Running!$S:$S,Running!$E:$E,"&gt;="&amp;EDATE($B86,0),Running!$E:$E,"&lt;="&amp;EDATE($C86,0),Running!$A:$A,"*",Running!$E:$E,"&lt;="&amp;TODAY()),60))+INT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/24)</f>
        <v>0</v>
      </c>
      <c r="O86" s="3">
        <f t="shared" ca="1" si="13"/>
        <v>0</v>
      </c>
      <c r="P86" s="14">
        <f t="shared" ca="1" si="14"/>
        <v>0</v>
      </c>
      <c r="Q86" s="2">
        <f t="shared" ca="1" si="15"/>
        <v>0</v>
      </c>
      <c r="R86" s="20">
        <f t="shared" ca="1" si="16"/>
        <v>0</v>
      </c>
      <c r="S86" s="9">
        <f t="shared" ca="1" si="17"/>
        <v>0</v>
      </c>
      <c r="T86" s="30">
        <f t="shared" ca="1" si="18"/>
        <v>0</v>
      </c>
      <c r="U86" s="46">
        <f t="shared" ca="1" si="19"/>
        <v>0</v>
      </c>
    </row>
    <row r="87" spans="1:21">
      <c r="A87">
        <v>86</v>
      </c>
      <c r="B87" s="43">
        <v>43689</v>
      </c>
      <c r="C87" s="43">
        <v>43695</v>
      </c>
      <c r="D87" s="2">
        <f ca="1">COUNTIFS(Running!$A:$A,"*",Running!$E:$E,"&lt;="&amp;TODAY(),Running!$E:$E,"&gt;="&amp;EDATE($B87,0),Running!$E:$E,"&lt;="&amp;EDATE($C87,0))</f>
        <v>0</v>
      </c>
      <c r="E87" s="2">
        <f ca="1">COUNTIFS(Running!$A:$A,"",Running!$G:$G,0,Running!$E:$E,"&lt;="&amp;TODAY(),Running!$E:$E,"&gt;="&amp;EDATE($B87,0),Running!$E:$E,"&lt;="&amp;EDATE($C87,0))</f>
        <v>0</v>
      </c>
      <c r="F87" s="69">
        <f t="shared" ca="1" si="10"/>
        <v>0</v>
      </c>
      <c r="G87" s="2">
        <f ca="1">SUMIFS(Running!$F:$F,Running!$A:$A,"*",Running!$E:$E,"&lt;="&amp;TODAY(),Running!$E:$E,"&gt;="&amp;EDATE($B87,0),Running!$E:$E,"&lt;="&amp;EDATE($C87,0))</f>
        <v>0</v>
      </c>
      <c r="H87" s="20">
        <f ca="1">SUMIFS(Running!$G:$G,Running!$A:$A,"*",Running!$E:$E,"&lt;="&amp;TODAY(),Running!$E:$E,"&gt;="&amp;EDATE($B87,0),Running!$E:$E,"&lt;="&amp;EDATE($C87,0))</f>
        <v>0</v>
      </c>
      <c r="I87" s="23">
        <f ca="1">TIME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,MOD(MOD(SUMIFS(Running!$K:$K,Running!$E:$E,"&gt;="&amp;EDATE($B87,0),Running!$E:$E,"&lt;="&amp;EDATE($C87,0),Running!$A:$A,"*",Running!$E:$E,"&lt;="&amp;TODAY()),60)+INT(SUMIFS(Running!$L:$L,Running!$E:$E,"&gt;="&amp;EDATE($B87,0),Running!$E:$E,"&lt;="&amp;EDATE($C87,0),Running!$A:$A,"*",Running!$E:$E,"&lt;="&amp;TODAY())/60),60),MOD(SUMIFS(Running!$L:$L,Running!$E:$E,"&gt;="&amp;EDATE($B87,0),Running!$E:$E,"&lt;="&amp;EDATE($C87,0),Running!$A:$A,"*",Running!$E:$E,"&lt;="&amp;TODAY()),60))+INT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/24)</f>
        <v>0</v>
      </c>
      <c r="J87" s="30">
        <f t="shared" ca="1" si="11"/>
        <v>0</v>
      </c>
      <c r="K87" s="14">
        <f t="shared" ca="1" si="12"/>
        <v>0</v>
      </c>
      <c r="L87" s="2">
        <f ca="1">SUMIFS(Running!$M:$M,Running!$A:$A,"*",Running!$E:$E,"&lt;="&amp;TODAY(),Running!$E:$E,"&gt;="&amp;EDATE($B87,0),Running!$E:$E,"&lt;="&amp;EDATE($C87,0))</f>
        <v>0</v>
      </c>
      <c r="M87" s="20">
        <f ca="1">SUMIFS(Running!$N:$N,Running!$A:$A,"*",Running!$E:$E,"&lt;="&amp;TODAY(),Running!$E:$E,"&gt;="&amp;EDATE($B87,0),Running!$E:$E,"&lt;="&amp;EDATE($C87,0))</f>
        <v>0</v>
      </c>
      <c r="N87" s="23">
        <f ca="1">TIME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,MOD(MOD(SUMIFS(Running!$R:$R,Running!$E:$E,"&gt;="&amp;EDATE($B87,0),Running!$E:$E,"&lt;="&amp;EDATE($C87,0),Running!$A:$A,"*",Running!$E:$E,"&lt;="&amp;TODAY()),60)+INT(SUMIFS(Running!$S:$S,Running!$E:$E,"&gt;="&amp;EDATE($B87,0),Running!$E:$E,"&lt;="&amp;EDATE($C87,0),Running!$A:$A,"*",Running!$E:$E,"&lt;="&amp;TODAY())/60),60),MOD(SUMIFS(Running!$S:$S,Running!$E:$E,"&gt;="&amp;EDATE($B87,0),Running!$E:$E,"&lt;="&amp;EDATE($C87,0),Running!$A:$A,"*",Running!$E:$E,"&lt;="&amp;TODAY()),60))+INT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/24)</f>
        <v>0</v>
      </c>
      <c r="O87" s="3">
        <f t="shared" ca="1" si="13"/>
        <v>0</v>
      </c>
      <c r="P87" s="14">
        <f t="shared" ca="1" si="14"/>
        <v>0</v>
      </c>
      <c r="Q87" s="2">
        <f t="shared" ca="1" si="15"/>
        <v>0</v>
      </c>
      <c r="R87" s="20">
        <f t="shared" ca="1" si="16"/>
        <v>0</v>
      </c>
      <c r="S87" s="9">
        <f t="shared" ca="1" si="17"/>
        <v>0</v>
      </c>
      <c r="T87" s="30">
        <f t="shared" ca="1" si="18"/>
        <v>0</v>
      </c>
      <c r="U87" s="46">
        <f t="shared" ca="1" si="19"/>
        <v>0</v>
      </c>
    </row>
    <row r="88" spans="1:21">
      <c r="A88">
        <v>87</v>
      </c>
      <c r="B88" s="43">
        <v>43696</v>
      </c>
      <c r="C88" s="43">
        <v>43702</v>
      </c>
      <c r="D88" s="2">
        <f ca="1">COUNTIFS(Running!$A:$A,"*",Running!$E:$E,"&lt;="&amp;TODAY(),Running!$E:$E,"&gt;="&amp;EDATE($B88,0),Running!$E:$E,"&lt;="&amp;EDATE($C88,0))</f>
        <v>0</v>
      </c>
      <c r="E88" s="2">
        <f ca="1">COUNTIFS(Running!$A:$A,"",Running!$G:$G,0,Running!$E:$E,"&lt;="&amp;TODAY(),Running!$E:$E,"&gt;="&amp;EDATE($B88,0),Running!$E:$E,"&lt;="&amp;EDATE($C88,0))</f>
        <v>0</v>
      </c>
      <c r="F88" s="69">
        <f t="shared" ca="1" si="10"/>
        <v>0</v>
      </c>
      <c r="G88" s="2">
        <f ca="1">SUMIFS(Running!$F:$F,Running!$A:$A,"*",Running!$E:$E,"&lt;="&amp;TODAY(),Running!$E:$E,"&gt;="&amp;EDATE($B88,0),Running!$E:$E,"&lt;="&amp;EDATE($C88,0))</f>
        <v>0</v>
      </c>
      <c r="H88" s="20">
        <f ca="1">SUMIFS(Running!$G:$G,Running!$A:$A,"*",Running!$E:$E,"&lt;="&amp;TODAY(),Running!$E:$E,"&gt;="&amp;EDATE($B88,0),Running!$E:$E,"&lt;="&amp;EDATE($C88,0))</f>
        <v>0</v>
      </c>
      <c r="I88" s="23">
        <f ca="1">TIME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,MOD(MOD(SUMIFS(Running!$K:$K,Running!$E:$E,"&gt;="&amp;EDATE($B88,0),Running!$E:$E,"&lt;="&amp;EDATE($C88,0),Running!$A:$A,"*",Running!$E:$E,"&lt;="&amp;TODAY()),60)+INT(SUMIFS(Running!$L:$L,Running!$E:$E,"&gt;="&amp;EDATE($B88,0),Running!$E:$E,"&lt;="&amp;EDATE($C88,0),Running!$A:$A,"*",Running!$E:$E,"&lt;="&amp;TODAY())/60),60),MOD(SUMIFS(Running!$L:$L,Running!$E:$E,"&gt;="&amp;EDATE($B88,0),Running!$E:$E,"&lt;="&amp;EDATE($C88,0),Running!$A:$A,"*",Running!$E:$E,"&lt;="&amp;TODAY()),60))+INT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/24)</f>
        <v>0</v>
      </c>
      <c r="J88" s="30">
        <f t="shared" ca="1" si="11"/>
        <v>0</v>
      </c>
      <c r="K88" s="14">
        <f t="shared" ca="1" si="12"/>
        <v>0</v>
      </c>
      <c r="L88" s="2">
        <f ca="1">SUMIFS(Running!$M:$M,Running!$A:$A,"*",Running!$E:$E,"&lt;="&amp;TODAY(),Running!$E:$E,"&gt;="&amp;EDATE($B88,0),Running!$E:$E,"&lt;="&amp;EDATE($C88,0))</f>
        <v>0</v>
      </c>
      <c r="M88" s="20">
        <f ca="1">SUMIFS(Running!$N:$N,Running!$A:$A,"*",Running!$E:$E,"&lt;="&amp;TODAY(),Running!$E:$E,"&gt;="&amp;EDATE($B88,0),Running!$E:$E,"&lt;="&amp;EDATE($C88,0))</f>
        <v>0</v>
      </c>
      <c r="N88" s="23">
        <f ca="1">TIME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,MOD(MOD(SUMIFS(Running!$R:$R,Running!$E:$E,"&gt;="&amp;EDATE($B88,0),Running!$E:$E,"&lt;="&amp;EDATE($C88,0),Running!$A:$A,"*",Running!$E:$E,"&lt;="&amp;TODAY()),60)+INT(SUMIFS(Running!$S:$S,Running!$E:$E,"&gt;="&amp;EDATE($B88,0),Running!$E:$E,"&lt;="&amp;EDATE($C88,0),Running!$A:$A,"*",Running!$E:$E,"&lt;="&amp;TODAY())/60),60),MOD(SUMIFS(Running!$S:$S,Running!$E:$E,"&gt;="&amp;EDATE($B88,0),Running!$E:$E,"&lt;="&amp;EDATE($C88,0),Running!$A:$A,"*",Running!$E:$E,"&lt;="&amp;TODAY()),60))+INT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/24)</f>
        <v>0</v>
      </c>
      <c r="O88" s="3">
        <f t="shared" ca="1" si="13"/>
        <v>0</v>
      </c>
      <c r="P88" s="14">
        <f t="shared" ca="1" si="14"/>
        <v>0</v>
      </c>
      <c r="Q88" s="2">
        <f t="shared" ca="1" si="15"/>
        <v>0</v>
      </c>
      <c r="R88" s="20">
        <f t="shared" ca="1" si="16"/>
        <v>0</v>
      </c>
      <c r="S88" s="9">
        <f t="shared" ca="1" si="17"/>
        <v>0</v>
      </c>
      <c r="T88" s="30">
        <f t="shared" ca="1" si="18"/>
        <v>0</v>
      </c>
      <c r="U88" s="46">
        <f t="shared" ca="1" si="19"/>
        <v>0</v>
      </c>
    </row>
    <row r="89" spans="1:21">
      <c r="A89">
        <v>88</v>
      </c>
      <c r="B89" s="43">
        <v>43703</v>
      </c>
      <c r="C89" s="43">
        <v>43709</v>
      </c>
      <c r="D89" s="2">
        <f ca="1">COUNTIFS(Running!$A:$A,"*",Running!$E:$E,"&lt;="&amp;TODAY(),Running!$E:$E,"&gt;="&amp;EDATE($B89,0),Running!$E:$E,"&lt;="&amp;EDATE($C89,0))</f>
        <v>0</v>
      </c>
      <c r="E89" s="2">
        <f ca="1">COUNTIFS(Running!$A:$A,"",Running!$G:$G,0,Running!$E:$E,"&lt;="&amp;TODAY(),Running!$E:$E,"&gt;="&amp;EDATE($B89,0),Running!$E:$E,"&lt;="&amp;EDATE($C89,0))</f>
        <v>0</v>
      </c>
      <c r="F89" s="69">
        <f t="shared" ca="1" si="10"/>
        <v>0</v>
      </c>
      <c r="G89" s="2">
        <f ca="1">SUMIFS(Running!$F:$F,Running!$A:$A,"*",Running!$E:$E,"&lt;="&amp;TODAY(),Running!$E:$E,"&gt;="&amp;EDATE($B89,0),Running!$E:$E,"&lt;="&amp;EDATE($C89,0))</f>
        <v>0</v>
      </c>
      <c r="H89" s="20">
        <f ca="1">SUMIFS(Running!$G:$G,Running!$A:$A,"*",Running!$E:$E,"&lt;="&amp;TODAY(),Running!$E:$E,"&gt;="&amp;EDATE($B89,0),Running!$E:$E,"&lt;="&amp;EDATE($C89,0))</f>
        <v>0</v>
      </c>
      <c r="I89" s="23">
        <f ca="1">TIME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,MOD(MOD(SUMIFS(Running!$K:$K,Running!$E:$E,"&gt;="&amp;EDATE($B89,0),Running!$E:$E,"&lt;="&amp;EDATE($C89,0),Running!$A:$A,"*",Running!$E:$E,"&lt;="&amp;TODAY()),60)+INT(SUMIFS(Running!$L:$L,Running!$E:$E,"&gt;="&amp;EDATE($B89,0),Running!$E:$E,"&lt;="&amp;EDATE($C89,0),Running!$A:$A,"*",Running!$E:$E,"&lt;="&amp;TODAY())/60),60),MOD(SUMIFS(Running!$L:$L,Running!$E:$E,"&gt;="&amp;EDATE($B89,0),Running!$E:$E,"&lt;="&amp;EDATE($C89,0),Running!$A:$A,"*",Running!$E:$E,"&lt;="&amp;TODAY()),60))+INT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/24)</f>
        <v>0</v>
      </c>
      <c r="J89" s="30">
        <f t="shared" ca="1" si="11"/>
        <v>0</v>
      </c>
      <c r="K89" s="14">
        <f t="shared" ca="1" si="12"/>
        <v>0</v>
      </c>
      <c r="L89" s="2">
        <f ca="1">SUMIFS(Running!$M:$M,Running!$A:$A,"*",Running!$E:$E,"&lt;="&amp;TODAY(),Running!$E:$E,"&gt;="&amp;EDATE($B89,0),Running!$E:$E,"&lt;="&amp;EDATE($C89,0))</f>
        <v>0</v>
      </c>
      <c r="M89" s="20">
        <f ca="1">SUMIFS(Running!$N:$N,Running!$A:$A,"*",Running!$E:$E,"&lt;="&amp;TODAY(),Running!$E:$E,"&gt;="&amp;EDATE($B89,0),Running!$E:$E,"&lt;="&amp;EDATE($C89,0))</f>
        <v>0</v>
      </c>
      <c r="N89" s="23">
        <f ca="1">TIME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,MOD(MOD(SUMIFS(Running!$R:$R,Running!$E:$E,"&gt;="&amp;EDATE($B89,0),Running!$E:$E,"&lt;="&amp;EDATE($C89,0),Running!$A:$A,"*",Running!$E:$E,"&lt;="&amp;TODAY()),60)+INT(SUMIFS(Running!$S:$S,Running!$E:$E,"&gt;="&amp;EDATE($B89,0),Running!$E:$E,"&lt;="&amp;EDATE($C89,0),Running!$A:$A,"*",Running!$E:$E,"&lt;="&amp;TODAY())/60),60),MOD(SUMIFS(Running!$S:$S,Running!$E:$E,"&gt;="&amp;EDATE($B89,0),Running!$E:$E,"&lt;="&amp;EDATE($C89,0),Running!$A:$A,"*",Running!$E:$E,"&lt;="&amp;TODAY()),60))+INT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/24)</f>
        <v>0</v>
      </c>
      <c r="O89" s="3">
        <f t="shared" ca="1" si="13"/>
        <v>0</v>
      </c>
      <c r="P89" s="14">
        <f t="shared" ca="1" si="14"/>
        <v>0</v>
      </c>
      <c r="Q89" s="2">
        <f t="shared" ca="1" si="15"/>
        <v>0</v>
      </c>
      <c r="R89" s="20">
        <f t="shared" ca="1" si="16"/>
        <v>0</v>
      </c>
      <c r="S89" s="9">
        <f t="shared" ca="1" si="17"/>
        <v>0</v>
      </c>
      <c r="T89" s="30">
        <f t="shared" ca="1" si="18"/>
        <v>0</v>
      </c>
      <c r="U89" s="46">
        <f t="shared" ca="1" si="19"/>
        <v>0</v>
      </c>
    </row>
    <row r="90" spans="1:21">
      <c r="A90">
        <v>89</v>
      </c>
      <c r="B90" s="43">
        <v>43710</v>
      </c>
      <c r="C90" s="43">
        <v>43716</v>
      </c>
      <c r="D90" s="2">
        <f ca="1">COUNTIFS(Running!$A:$A,"*",Running!$E:$E,"&lt;="&amp;TODAY(),Running!$E:$E,"&gt;="&amp;EDATE($B90,0),Running!$E:$E,"&lt;="&amp;EDATE($C90,0))</f>
        <v>0</v>
      </c>
      <c r="E90" s="2">
        <f ca="1">COUNTIFS(Running!$A:$A,"",Running!$G:$G,0,Running!$E:$E,"&lt;="&amp;TODAY(),Running!$E:$E,"&gt;="&amp;EDATE($B90,0),Running!$E:$E,"&lt;="&amp;EDATE($C90,0))</f>
        <v>0</v>
      </c>
      <c r="F90" s="69">
        <f t="shared" ca="1" si="10"/>
        <v>0</v>
      </c>
      <c r="G90" s="2">
        <f ca="1">SUMIFS(Running!$F:$F,Running!$A:$A,"*",Running!$E:$E,"&lt;="&amp;TODAY(),Running!$E:$E,"&gt;="&amp;EDATE($B90,0),Running!$E:$E,"&lt;="&amp;EDATE($C90,0))</f>
        <v>0</v>
      </c>
      <c r="H90" s="20">
        <f ca="1">SUMIFS(Running!$G:$G,Running!$A:$A,"*",Running!$E:$E,"&lt;="&amp;TODAY(),Running!$E:$E,"&gt;="&amp;EDATE($B90,0),Running!$E:$E,"&lt;="&amp;EDATE($C90,0))</f>
        <v>0</v>
      </c>
      <c r="I90" s="23">
        <f ca="1">TIME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,MOD(MOD(SUMIFS(Running!$K:$K,Running!$E:$E,"&gt;="&amp;EDATE($B90,0),Running!$E:$E,"&lt;="&amp;EDATE($C90,0),Running!$A:$A,"*",Running!$E:$E,"&lt;="&amp;TODAY()),60)+INT(SUMIFS(Running!$L:$L,Running!$E:$E,"&gt;="&amp;EDATE($B90,0),Running!$E:$E,"&lt;="&amp;EDATE($C90,0),Running!$A:$A,"*",Running!$E:$E,"&lt;="&amp;TODAY())/60),60),MOD(SUMIFS(Running!$L:$L,Running!$E:$E,"&gt;="&amp;EDATE($B90,0),Running!$E:$E,"&lt;="&amp;EDATE($C90,0),Running!$A:$A,"*",Running!$E:$E,"&lt;="&amp;TODAY()),60))+INT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/24)</f>
        <v>0</v>
      </c>
      <c r="J90" s="30">
        <f t="shared" ca="1" si="11"/>
        <v>0</v>
      </c>
      <c r="K90" s="14">
        <f t="shared" ca="1" si="12"/>
        <v>0</v>
      </c>
      <c r="L90" s="2">
        <f ca="1">SUMIFS(Running!$M:$M,Running!$A:$A,"*",Running!$E:$E,"&lt;="&amp;TODAY(),Running!$E:$E,"&gt;="&amp;EDATE($B90,0),Running!$E:$E,"&lt;="&amp;EDATE($C90,0))</f>
        <v>0</v>
      </c>
      <c r="M90" s="20">
        <f ca="1">SUMIFS(Running!$N:$N,Running!$A:$A,"*",Running!$E:$E,"&lt;="&amp;TODAY(),Running!$E:$E,"&gt;="&amp;EDATE($B90,0),Running!$E:$E,"&lt;="&amp;EDATE($C90,0))</f>
        <v>0</v>
      </c>
      <c r="N90" s="23">
        <f ca="1">TIME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,MOD(MOD(SUMIFS(Running!$R:$R,Running!$E:$E,"&gt;="&amp;EDATE($B90,0),Running!$E:$E,"&lt;="&amp;EDATE($C90,0),Running!$A:$A,"*",Running!$E:$E,"&lt;="&amp;TODAY()),60)+INT(SUMIFS(Running!$S:$S,Running!$E:$E,"&gt;="&amp;EDATE($B90,0),Running!$E:$E,"&lt;="&amp;EDATE($C90,0),Running!$A:$A,"*",Running!$E:$E,"&lt;="&amp;TODAY())/60),60),MOD(SUMIFS(Running!$S:$S,Running!$E:$E,"&gt;="&amp;EDATE($B90,0),Running!$E:$E,"&lt;="&amp;EDATE($C90,0),Running!$A:$A,"*",Running!$E:$E,"&lt;="&amp;TODAY()),60))+INT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/24)</f>
        <v>0</v>
      </c>
      <c r="O90" s="3">
        <f t="shared" ca="1" si="13"/>
        <v>0</v>
      </c>
      <c r="P90" s="14">
        <f t="shared" ca="1" si="14"/>
        <v>0</v>
      </c>
      <c r="Q90" s="2">
        <f t="shared" ca="1" si="15"/>
        <v>0</v>
      </c>
      <c r="R90" s="20">
        <f t="shared" ca="1" si="16"/>
        <v>0</v>
      </c>
      <c r="S90" s="9">
        <f t="shared" ca="1" si="17"/>
        <v>0</v>
      </c>
      <c r="T90" s="30">
        <f t="shared" ca="1" si="18"/>
        <v>0</v>
      </c>
      <c r="U90" s="46">
        <f t="shared" ca="1" si="19"/>
        <v>0</v>
      </c>
    </row>
    <row r="91" spans="1:21">
      <c r="A91">
        <v>90</v>
      </c>
      <c r="B91" s="43">
        <v>43717</v>
      </c>
      <c r="C91" s="43">
        <v>43723</v>
      </c>
      <c r="D91" s="2">
        <f ca="1">COUNTIFS(Running!$A:$A,"*",Running!$E:$E,"&lt;="&amp;TODAY(),Running!$E:$E,"&gt;="&amp;EDATE($B91,0),Running!$E:$E,"&lt;="&amp;EDATE($C91,0))</f>
        <v>0</v>
      </c>
      <c r="E91" s="2">
        <f ca="1">COUNTIFS(Running!$A:$A,"",Running!$G:$G,0,Running!$E:$E,"&lt;="&amp;TODAY(),Running!$E:$E,"&gt;="&amp;EDATE($B91,0),Running!$E:$E,"&lt;="&amp;EDATE($C91,0))</f>
        <v>0</v>
      </c>
      <c r="F91" s="69">
        <f t="shared" ca="1" si="10"/>
        <v>0</v>
      </c>
      <c r="G91" s="2">
        <f ca="1">SUMIFS(Running!$F:$F,Running!$A:$A,"*",Running!$E:$E,"&lt;="&amp;TODAY(),Running!$E:$E,"&gt;="&amp;EDATE($B91,0),Running!$E:$E,"&lt;="&amp;EDATE($C91,0))</f>
        <v>0</v>
      </c>
      <c r="H91" s="20">
        <f ca="1">SUMIFS(Running!$G:$G,Running!$A:$A,"*",Running!$E:$E,"&lt;="&amp;TODAY(),Running!$E:$E,"&gt;="&amp;EDATE($B91,0),Running!$E:$E,"&lt;="&amp;EDATE($C91,0))</f>
        <v>0</v>
      </c>
      <c r="I91" s="23">
        <f ca="1">TIME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,MOD(MOD(SUMIFS(Running!$K:$K,Running!$E:$E,"&gt;="&amp;EDATE($B91,0),Running!$E:$E,"&lt;="&amp;EDATE($C91,0),Running!$A:$A,"*",Running!$E:$E,"&lt;="&amp;TODAY()),60)+INT(SUMIFS(Running!$L:$L,Running!$E:$E,"&gt;="&amp;EDATE($B91,0),Running!$E:$E,"&lt;="&amp;EDATE($C91,0),Running!$A:$A,"*",Running!$E:$E,"&lt;="&amp;TODAY())/60),60),MOD(SUMIFS(Running!$L:$L,Running!$E:$E,"&gt;="&amp;EDATE($B91,0),Running!$E:$E,"&lt;="&amp;EDATE($C91,0),Running!$A:$A,"*",Running!$E:$E,"&lt;="&amp;TODAY()),60))+INT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/24)</f>
        <v>0</v>
      </c>
      <c r="J91" s="30">
        <f t="shared" ca="1" si="11"/>
        <v>0</v>
      </c>
      <c r="K91" s="14">
        <f t="shared" ca="1" si="12"/>
        <v>0</v>
      </c>
      <c r="L91" s="2">
        <f ca="1">SUMIFS(Running!$M:$M,Running!$A:$A,"*",Running!$E:$E,"&lt;="&amp;TODAY(),Running!$E:$E,"&gt;="&amp;EDATE($B91,0),Running!$E:$E,"&lt;="&amp;EDATE($C91,0))</f>
        <v>0</v>
      </c>
      <c r="M91" s="20">
        <f ca="1">SUMIFS(Running!$N:$N,Running!$A:$A,"*",Running!$E:$E,"&lt;="&amp;TODAY(),Running!$E:$E,"&gt;="&amp;EDATE($B91,0),Running!$E:$E,"&lt;="&amp;EDATE($C91,0))</f>
        <v>0</v>
      </c>
      <c r="N91" s="23">
        <f ca="1">TIME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,MOD(MOD(SUMIFS(Running!$R:$R,Running!$E:$E,"&gt;="&amp;EDATE($B91,0),Running!$E:$E,"&lt;="&amp;EDATE($C91,0),Running!$A:$A,"*",Running!$E:$E,"&lt;="&amp;TODAY()),60)+INT(SUMIFS(Running!$S:$S,Running!$E:$E,"&gt;="&amp;EDATE($B91,0),Running!$E:$E,"&lt;="&amp;EDATE($C91,0),Running!$A:$A,"*",Running!$E:$E,"&lt;="&amp;TODAY())/60),60),MOD(SUMIFS(Running!$S:$S,Running!$E:$E,"&gt;="&amp;EDATE($B91,0),Running!$E:$E,"&lt;="&amp;EDATE($C91,0),Running!$A:$A,"*",Running!$E:$E,"&lt;="&amp;TODAY()),60))+INT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/24)</f>
        <v>0</v>
      </c>
      <c r="O91" s="3">
        <f t="shared" ca="1" si="13"/>
        <v>0</v>
      </c>
      <c r="P91" s="14">
        <f t="shared" ca="1" si="14"/>
        <v>0</v>
      </c>
      <c r="Q91" s="2">
        <f t="shared" ca="1" si="15"/>
        <v>0</v>
      </c>
      <c r="R91" s="20">
        <f t="shared" ca="1" si="16"/>
        <v>0</v>
      </c>
      <c r="S91" s="9">
        <f t="shared" ca="1" si="17"/>
        <v>0</v>
      </c>
      <c r="T91" s="30">
        <f t="shared" ca="1" si="18"/>
        <v>0</v>
      </c>
      <c r="U91" s="46">
        <f t="shared" ca="1" si="19"/>
        <v>0</v>
      </c>
    </row>
    <row r="92" spans="1:21">
      <c r="A92">
        <v>91</v>
      </c>
      <c r="B92" s="43">
        <v>43724</v>
      </c>
      <c r="C92" s="43">
        <v>43730</v>
      </c>
      <c r="D92" s="2">
        <f ca="1">COUNTIFS(Running!$A:$A,"*",Running!$E:$E,"&lt;="&amp;TODAY(),Running!$E:$E,"&gt;="&amp;EDATE($B92,0),Running!$E:$E,"&lt;="&amp;EDATE($C92,0))</f>
        <v>0</v>
      </c>
      <c r="E92" s="2">
        <f ca="1">COUNTIFS(Running!$A:$A,"",Running!$G:$G,0,Running!$E:$E,"&lt;="&amp;TODAY(),Running!$E:$E,"&gt;="&amp;EDATE($B92,0),Running!$E:$E,"&lt;="&amp;EDATE($C92,0))</f>
        <v>0</v>
      </c>
      <c r="F92" s="69">
        <f t="shared" ca="1" si="10"/>
        <v>0</v>
      </c>
      <c r="G92" s="2">
        <f ca="1">SUMIFS(Running!$F:$F,Running!$A:$A,"*",Running!$E:$E,"&lt;="&amp;TODAY(),Running!$E:$E,"&gt;="&amp;EDATE($B92,0),Running!$E:$E,"&lt;="&amp;EDATE($C92,0))</f>
        <v>0</v>
      </c>
      <c r="H92" s="20">
        <f ca="1">SUMIFS(Running!$G:$G,Running!$A:$A,"*",Running!$E:$E,"&lt;="&amp;TODAY(),Running!$E:$E,"&gt;="&amp;EDATE($B92,0),Running!$E:$E,"&lt;="&amp;EDATE($C92,0))</f>
        <v>0</v>
      </c>
      <c r="I92" s="23">
        <f ca="1">TIME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,MOD(MOD(SUMIFS(Running!$K:$K,Running!$E:$E,"&gt;="&amp;EDATE($B92,0),Running!$E:$E,"&lt;="&amp;EDATE($C92,0),Running!$A:$A,"*",Running!$E:$E,"&lt;="&amp;TODAY()),60)+INT(SUMIFS(Running!$L:$L,Running!$E:$E,"&gt;="&amp;EDATE($B92,0),Running!$E:$E,"&lt;="&amp;EDATE($C92,0),Running!$A:$A,"*",Running!$E:$E,"&lt;="&amp;TODAY())/60),60),MOD(SUMIFS(Running!$L:$L,Running!$E:$E,"&gt;="&amp;EDATE($B92,0),Running!$E:$E,"&lt;="&amp;EDATE($C92,0),Running!$A:$A,"*",Running!$E:$E,"&lt;="&amp;TODAY()),60))+INT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/24)</f>
        <v>0</v>
      </c>
      <c r="J92" s="30">
        <f t="shared" ca="1" si="11"/>
        <v>0</v>
      </c>
      <c r="K92" s="14">
        <f t="shared" ca="1" si="12"/>
        <v>0</v>
      </c>
      <c r="L92" s="2">
        <f ca="1">SUMIFS(Running!$M:$M,Running!$A:$A,"*",Running!$E:$E,"&lt;="&amp;TODAY(),Running!$E:$E,"&gt;="&amp;EDATE($B92,0),Running!$E:$E,"&lt;="&amp;EDATE($C92,0))</f>
        <v>0</v>
      </c>
      <c r="M92" s="20">
        <f ca="1">SUMIFS(Running!$N:$N,Running!$A:$A,"*",Running!$E:$E,"&lt;="&amp;TODAY(),Running!$E:$E,"&gt;="&amp;EDATE($B92,0),Running!$E:$E,"&lt;="&amp;EDATE($C92,0))</f>
        <v>0</v>
      </c>
      <c r="N92" s="23">
        <f ca="1">TIME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,MOD(MOD(SUMIFS(Running!$R:$R,Running!$E:$E,"&gt;="&amp;EDATE($B92,0),Running!$E:$E,"&lt;="&amp;EDATE($C92,0),Running!$A:$A,"*",Running!$E:$E,"&lt;="&amp;TODAY()),60)+INT(SUMIFS(Running!$S:$S,Running!$E:$E,"&gt;="&amp;EDATE($B92,0),Running!$E:$E,"&lt;="&amp;EDATE($C92,0),Running!$A:$A,"*",Running!$E:$E,"&lt;="&amp;TODAY())/60),60),MOD(SUMIFS(Running!$S:$S,Running!$E:$E,"&gt;="&amp;EDATE($B92,0),Running!$E:$E,"&lt;="&amp;EDATE($C92,0),Running!$A:$A,"*",Running!$E:$E,"&lt;="&amp;TODAY()),60))+INT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/24)</f>
        <v>0</v>
      </c>
      <c r="O92" s="3">
        <f t="shared" ca="1" si="13"/>
        <v>0</v>
      </c>
      <c r="P92" s="14">
        <f t="shared" ca="1" si="14"/>
        <v>0</v>
      </c>
      <c r="Q92" s="2">
        <f t="shared" ca="1" si="15"/>
        <v>0</v>
      </c>
      <c r="R92" s="20">
        <f t="shared" ca="1" si="16"/>
        <v>0</v>
      </c>
      <c r="S92" s="9">
        <f t="shared" ca="1" si="17"/>
        <v>0</v>
      </c>
      <c r="T92" s="30">
        <f t="shared" ca="1" si="18"/>
        <v>0</v>
      </c>
      <c r="U92" s="46">
        <f t="shared" ca="1" si="19"/>
        <v>0</v>
      </c>
    </row>
    <row r="93" spans="1:21">
      <c r="A93">
        <v>92</v>
      </c>
      <c r="B93" s="43">
        <v>43731</v>
      </c>
      <c r="C93" s="43">
        <v>43737</v>
      </c>
      <c r="D93" s="2">
        <f ca="1">COUNTIFS(Running!$A:$A,"*",Running!$E:$E,"&lt;="&amp;TODAY(),Running!$E:$E,"&gt;="&amp;EDATE($B93,0),Running!$E:$E,"&lt;="&amp;EDATE($C93,0))</f>
        <v>0</v>
      </c>
      <c r="E93" s="2">
        <f ca="1">COUNTIFS(Running!$A:$A,"",Running!$G:$G,0,Running!$E:$E,"&lt;="&amp;TODAY(),Running!$E:$E,"&gt;="&amp;EDATE($B93,0),Running!$E:$E,"&lt;="&amp;EDATE($C93,0))</f>
        <v>0</v>
      </c>
      <c r="F93" s="69">
        <f t="shared" ca="1" si="10"/>
        <v>0</v>
      </c>
      <c r="G93" s="2">
        <f ca="1">SUMIFS(Running!$F:$F,Running!$A:$A,"*",Running!$E:$E,"&lt;="&amp;TODAY(),Running!$E:$E,"&gt;="&amp;EDATE($B93,0),Running!$E:$E,"&lt;="&amp;EDATE($C93,0))</f>
        <v>0</v>
      </c>
      <c r="H93" s="20">
        <f ca="1">SUMIFS(Running!$G:$G,Running!$A:$A,"*",Running!$E:$E,"&lt;="&amp;TODAY(),Running!$E:$E,"&gt;="&amp;EDATE($B93,0),Running!$E:$E,"&lt;="&amp;EDATE($C93,0))</f>
        <v>0</v>
      </c>
      <c r="I93" s="23">
        <f ca="1">TIME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,MOD(MOD(SUMIFS(Running!$K:$K,Running!$E:$E,"&gt;="&amp;EDATE($B93,0),Running!$E:$E,"&lt;="&amp;EDATE($C93,0),Running!$A:$A,"*",Running!$E:$E,"&lt;="&amp;TODAY()),60)+INT(SUMIFS(Running!$L:$L,Running!$E:$E,"&gt;="&amp;EDATE($B93,0),Running!$E:$E,"&lt;="&amp;EDATE($C93,0),Running!$A:$A,"*",Running!$E:$E,"&lt;="&amp;TODAY())/60),60),MOD(SUMIFS(Running!$L:$L,Running!$E:$E,"&gt;="&amp;EDATE($B93,0),Running!$E:$E,"&lt;="&amp;EDATE($C93,0),Running!$A:$A,"*",Running!$E:$E,"&lt;="&amp;TODAY()),60))+INT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/24)</f>
        <v>0</v>
      </c>
      <c r="J93" s="30">
        <f t="shared" ca="1" si="11"/>
        <v>0</v>
      </c>
      <c r="K93" s="14">
        <f t="shared" ca="1" si="12"/>
        <v>0</v>
      </c>
      <c r="L93" s="2">
        <f ca="1">SUMIFS(Running!$M:$M,Running!$A:$A,"*",Running!$E:$E,"&lt;="&amp;TODAY(),Running!$E:$E,"&gt;="&amp;EDATE($B93,0),Running!$E:$E,"&lt;="&amp;EDATE($C93,0))</f>
        <v>0</v>
      </c>
      <c r="M93" s="20">
        <f ca="1">SUMIFS(Running!$N:$N,Running!$A:$A,"*",Running!$E:$E,"&lt;="&amp;TODAY(),Running!$E:$E,"&gt;="&amp;EDATE($B93,0),Running!$E:$E,"&lt;="&amp;EDATE($C93,0))</f>
        <v>0</v>
      </c>
      <c r="N93" s="23">
        <f ca="1">TIME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,MOD(MOD(SUMIFS(Running!$R:$R,Running!$E:$E,"&gt;="&amp;EDATE($B93,0),Running!$E:$E,"&lt;="&amp;EDATE($C93,0),Running!$A:$A,"*",Running!$E:$E,"&lt;="&amp;TODAY()),60)+INT(SUMIFS(Running!$S:$S,Running!$E:$E,"&gt;="&amp;EDATE($B93,0),Running!$E:$E,"&lt;="&amp;EDATE($C93,0),Running!$A:$A,"*",Running!$E:$E,"&lt;="&amp;TODAY())/60),60),MOD(SUMIFS(Running!$S:$S,Running!$E:$E,"&gt;="&amp;EDATE($B93,0),Running!$E:$E,"&lt;="&amp;EDATE($C93,0),Running!$A:$A,"*",Running!$E:$E,"&lt;="&amp;TODAY()),60))+INT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/24)</f>
        <v>0</v>
      </c>
      <c r="O93" s="3">
        <f t="shared" ca="1" si="13"/>
        <v>0</v>
      </c>
      <c r="P93" s="14">
        <f t="shared" ca="1" si="14"/>
        <v>0</v>
      </c>
      <c r="Q93" s="2">
        <f t="shared" ca="1" si="15"/>
        <v>0</v>
      </c>
      <c r="R93" s="20">
        <f t="shared" ca="1" si="16"/>
        <v>0</v>
      </c>
      <c r="S93" s="9">
        <f t="shared" ca="1" si="17"/>
        <v>0</v>
      </c>
      <c r="T93" s="30">
        <f t="shared" ca="1" si="18"/>
        <v>0</v>
      </c>
      <c r="U93" s="46">
        <f t="shared" ca="1" si="19"/>
        <v>0</v>
      </c>
    </row>
    <row r="94" spans="1:21">
      <c r="A94">
        <v>93</v>
      </c>
      <c r="B94" s="43">
        <v>43738</v>
      </c>
      <c r="C94" s="43">
        <v>43744</v>
      </c>
      <c r="D94" s="2">
        <f ca="1">COUNTIFS(Running!$A:$A,"*",Running!$E:$E,"&lt;="&amp;TODAY(),Running!$E:$E,"&gt;="&amp;EDATE($B94,0),Running!$E:$E,"&lt;="&amp;EDATE($C94,0))</f>
        <v>0</v>
      </c>
      <c r="E94" s="2">
        <f ca="1">COUNTIFS(Running!$A:$A,"",Running!$G:$G,0,Running!$E:$E,"&lt;="&amp;TODAY(),Running!$E:$E,"&gt;="&amp;EDATE($B94,0),Running!$E:$E,"&lt;="&amp;EDATE($C94,0))</f>
        <v>0</v>
      </c>
      <c r="F94" s="69">
        <f t="shared" ca="1" si="10"/>
        <v>0</v>
      </c>
      <c r="G94" s="2">
        <f ca="1">SUMIFS(Running!$F:$F,Running!$A:$A,"*",Running!$E:$E,"&lt;="&amp;TODAY(),Running!$E:$E,"&gt;="&amp;EDATE($B94,0),Running!$E:$E,"&lt;="&amp;EDATE($C94,0))</f>
        <v>0</v>
      </c>
      <c r="H94" s="20">
        <f ca="1">SUMIFS(Running!$G:$G,Running!$A:$A,"*",Running!$E:$E,"&lt;="&amp;TODAY(),Running!$E:$E,"&gt;="&amp;EDATE($B94,0),Running!$E:$E,"&lt;="&amp;EDATE($C94,0))</f>
        <v>0</v>
      </c>
      <c r="I94" s="23">
        <f ca="1">TIME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,MOD(MOD(SUMIFS(Running!$K:$K,Running!$E:$E,"&gt;="&amp;EDATE($B94,0),Running!$E:$E,"&lt;="&amp;EDATE($C94,0),Running!$A:$A,"*",Running!$E:$E,"&lt;="&amp;TODAY()),60)+INT(SUMIFS(Running!$L:$L,Running!$E:$E,"&gt;="&amp;EDATE($B94,0),Running!$E:$E,"&lt;="&amp;EDATE($C94,0),Running!$A:$A,"*",Running!$E:$E,"&lt;="&amp;TODAY())/60),60),MOD(SUMIFS(Running!$L:$L,Running!$E:$E,"&gt;="&amp;EDATE($B94,0),Running!$E:$E,"&lt;="&amp;EDATE($C94,0),Running!$A:$A,"*",Running!$E:$E,"&lt;="&amp;TODAY()),60))+INT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/24)</f>
        <v>0</v>
      </c>
      <c r="J94" s="30">
        <f t="shared" ca="1" si="11"/>
        <v>0</v>
      </c>
      <c r="K94" s="14">
        <f t="shared" ca="1" si="12"/>
        <v>0</v>
      </c>
      <c r="L94" s="2">
        <f ca="1">SUMIFS(Running!$M:$M,Running!$A:$A,"*",Running!$E:$E,"&lt;="&amp;TODAY(),Running!$E:$E,"&gt;="&amp;EDATE($B94,0),Running!$E:$E,"&lt;="&amp;EDATE($C94,0))</f>
        <v>0</v>
      </c>
      <c r="M94" s="20">
        <f ca="1">SUMIFS(Running!$N:$N,Running!$A:$A,"*",Running!$E:$E,"&lt;="&amp;TODAY(),Running!$E:$E,"&gt;="&amp;EDATE($B94,0),Running!$E:$E,"&lt;="&amp;EDATE($C94,0))</f>
        <v>0</v>
      </c>
      <c r="N94" s="23">
        <f ca="1">TIME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,MOD(MOD(SUMIFS(Running!$R:$R,Running!$E:$E,"&gt;="&amp;EDATE($B94,0),Running!$E:$E,"&lt;="&amp;EDATE($C94,0),Running!$A:$A,"*",Running!$E:$E,"&lt;="&amp;TODAY()),60)+INT(SUMIFS(Running!$S:$S,Running!$E:$E,"&gt;="&amp;EDATE($B94,0),Running!$E:$E,"&lt;="&amp;EDATE($C94,0),Running!$A:$A,"*",Running!$E:$E,"&lt;="&amp;TODAY())/60),60),MOD(SUMIFS(Running!$S:$S,Running!$E:$E,"&gt;="&amp;EDATE($B94,0),Running!$E:$E,"&lt;="&amp;EDATE($C94,0),Running!$A:$A,"*",Running!$E:$E,"&lt;="&amp;TODAY()),60))+INT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/24)</f>
        <v>0</v>
      </c>
      <c r="O94" s="3">
        <f t="shared" ca="1" si="13"/>
        <v>0</v>
      </c>
      <c r="P94" s="14">
        <f t="shared" ca="1" si="14"/>
        <v>0</v>
      </c>
      <c r="Q94" s="2">
        <f t="shared" ca="1" si="15"/>
        <v>0</v>
      </c>
      <c r="R94" s="20">
        <f t="shared" ca="1" si="16"/>
        <v>0</v>
      </c>
      <c r="S94" s="9">
        <f t="shared" ca="1" si="17"/>
        <v>0</v>
      </c>
      <c r="T94" s="30">
        <f t="shared" ca="1" si="18"/>
        <v>0</v>
      </c>
      <c r="U94" s="46">
        <f t="shared" ca="1" si="19"/>
        <v>0</v>
      </c>
    </row>
    <row r="95" spans="1:21">
      <c r="A95">
        <v>94</v>
      </c>
      <c r="B95" s="43">
        <v>43745</v>
      </c>
      <c r="C95" s="43">
        <v>43751</v>
      </c>
      <c r="D95" s="2">
        <f ca="1">COUNTIFS(Running!$A:$A,"*",Running!$E:$E,"&lt;="&amp;TODAY(),Running!$E:$E,"&gt;="&amp;EDATE($B95,0),Running!$E:$E,"&lt;="&amp;EDATE($C95,0))</f>
        <v>0</v>
      </c>
      <c r="E95" s="2">
        <f ca="1">COUNTIFS(Running!$A:$A,"",Running!$G:$G,0,Running!$E:$E,"&lt;="&amp;TODAY(),Running!$E:$E,"&gt;="&amp;EDATE($B95,0),Running!$E:$E,"&lt;="&amp;EDATE($C95,0))</f>
        <v>0</v>
      </c>
      <c r="F95" s="69">
        <f t="shared" ca="1" si="10"/>
        <v>0</v>
      </c>
      <c r="G95" s="2">
        <f ca="1">SUMIFS(Running!$F:$F,Running!$A:$A,"*",Running!$E:$E,"&lt;="&amp;TODAY(),Running!$E:$E,"&gt;="&amp;EDATE($B95,0),Running!$E:$E,"&lt;="&amp;EDATE($C95,0))</f>
        <v>0</v>
      </c>
      <c r="H95" s="20">
        <f ca="1">SUMIFS(Running!$G:$G,Running!$A:$A,"*",Running!$E:$E,"&lt;="&amp;TODAY(),Running!$E:$E,"&gt;="&amp;EDATE($B95,0),Running!$E:$E,"&lt;="&amp;EDATE($C95,0))</f>
        <v>0</v>
      </c>
      <c r="I95" s="23">
        <f ca="1">TIME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,MOD(MOD(SUMIFS(Running!$K:$K,Running!$E:$E,"&gt;="&amp;EDATE($B95,0),Running!$E:$E,"&lt;="&amp;EDATE($C95,0),Running!$A:$A,"*",Running!$E:$E,"&lt;="&amp;TODAY()),60)+INT(SUMIFS(Running!$L:$L,Running!$E:$E,"&gt;="&amp;EDATE($B95,0),Running!$E:$E,"&lt;="&amp;EDATE($C95,0),Running!$A:$A,"*",Running!$E:$E,"&lt;="&amp;TODAY())/60),60),MOD(SUMIFS(Running!$L:$L,Running!$E:$E,"&gt;="&amp;EDATE($B95,0),Running!$E:$E,"&lt;="&amp;EDATE($C95,0),Running!$A:$A,"*",Running!$E:$E,"&lt;="&amp;TODAY()),60))+INT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/24)</f>
        <v>0</v>
      </c>
      <c r="J95" s="30">
        <f t="shared" ca="1" si="11"/>
        <v>0</v>
      </c>
      <c r="K95" s="14">
        <f t="shared" ca="1" si="12"/>
        <v>0</v>
      </c>
      <c r="L95" s="2">
        <f ca="1">SUMIFS(Running!$M:$M,Running!$A:$A,"*",Running!$E:$E,"&lt;="&amp;TODAY(),Running!$E:$E,"&gt;="&amp;EDATE($B95,0),Running!$E:$E,"&lt;="&amp;EDATE($C95,0))</f>
        <v>0</v>
      </c>
      <c r="M95" s="20">
        <f ca="1">SUMIFS(Running!$N:$N,Running!$A:$A,"*",Running!$E:$E,"&lt;="&amp;TODAY(),Running!$E:$E,"&gt;="&amp;EDATE($B95,0),Running!$E:$E,"&lt;="&amp;EDATE($C95,0))</f>
        <v>0</v>
      </c>
      <c r="N95" s="23">
        <f ca="1">TIME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,MOD(MOD(SUMIFS(Running!$R:$R,Running!$E:$E,"&gt;="&amp;EDATE($B95,0),Running!$E:$E,"&lt;="&amp;EDATE($C95,0),Running!$A:$A,"*",Running!$E:$E,"&lt;="&amp;TODAY()),60)+INT(SUMIFS(Running!$S:$S,Running!$E:$E,"&gt;="&amp;EDATE($B95,0),Running!$E:$E,"&lt;="&amp;EDATE($C95,0),Running!$A:$A,"*",Running!$E:$E,"&lt;="&amp;TODAY())/60),60),MOD(SUMIFS(Running!$S:$S,Running!$E:$E,"&gt;="&amp;EDATE($B95,0),Running!$E:$E,"&lt;="&amp;EDATE($C95,0),Running!$A:$A,"*",Running!$E:$E,"&lt;="&amp;TODAY()),60))+INT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/24)</f>
        <v>0</v>
      </c>
      <c r="O95" s="3">
        <f t="shared" ca="1" si="13"/>
        <v>0</v>
      </c>
      <c r="P95" s="14">
        <f t="shared" ca="1" si="14"/>
        <v>0</v>
      </c>
      <c r="Q95" s="2">
        <f t="shared" ca="1" si="15"/>
        <v>0</v>
      </c>
      <c r="R95" s="20">
        <f t="shared" ca="1" si="16"/>
        <v>0</v>
      </c>
      <c r="S95" s="9">
        <f t="shared" ca="1" si="17"/>
        <v>0</v>
      </c>
      <c r="T95" s="30">
        <f t="shared" ca="1" si="18"/>
        <v>0</v>
      </c>
      <c r="U95" s="46">
        <f t="shared" ca="1" si="19"/>
        <v>0</v>
      </c>
    </row>
    <row r="96" spans="1:21">
      <c r="A96">
        <v>95</v>
      </c>
      <c r="B96" s="43">
        <v>43752</v>
      </c>
      <c r="C96" s="43">
        <v>43758</v>
      </c>
      <c r="D96" s="2">
        <f ca="1">COUNTIFS(Running!$A:$A,"*",Running!$E:$E,"&lt;="&amp;TODAY(),Running!$E:$E,"&gt;="&amp;EDATE($B96,0),Running!$E:$E,"&lt;="&amp;EDATE($C96,0))</f>
        <v>0</v>
      </c>
      <c r="E96" s="2">
        <f ca="1">COUNTIFS(Running!$A:$A,"",Running!$G:$G,0,Running!$E:$E,"&lt;="&amp;TODAY(),Running!$E:$E,"&gt;="&amp;EDATE($B96,0),Running!$E:$E,"&lt;="&amp;EDATE($C96,0))</f>
        <v>0</v>
      </c>
      <c r="F96" s="69">
        <f t="shared" ca="1" si="10"/>
        <v>0</v>
      </c>
      <c r="G96" s="2">
        <f ca="1">SUMIFS(Running!$F:$F,Running!$A:$A,"*",Running!$E:$E,"&lt;="&amp;TODAY(),Running!$E:$E,"&gt;="&amp;EDATE($B96,0),Running!$E:$E,"&lt;="&amp;EDATE($C96,0))</f>
        <v>0</v>
      </c>
      <c r="H96" s="20">
        <f ca="1">SUMIFS(Running!$G:$G,Running!$A:$A,"*",Running!$E:$E,"&lt;="&amp;TODAY(),Running!$E:$E,"&gt;="&amp;EDATE($B96,0),Running!$E:$E,"&lt;="&amp;EDATE($C96,0))</f>
        <v>0</v>
      </c>
      <c r="I96" s="23">
        <f ca="1">TIME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,MOD(MOD(SUMIFS(Running!$K:$K,Running!$E:$E,"&gt;="&amp;EDATE($B96,0),Running!$E:$E,"&lt;="&amp;EDATE($C96,0),Running!$A:$A,"*",Running!$E:$E,"&lt;="&amp;TODAY()),60)+INT(SUMIFS(Running!$L:$L,Running!$E:$E,"&gt;="&amp;EDATE($B96,0),Running!$E:$E,"&lt;="&amp;EDATE($C96,0),Running!$A:$A,"*",Running!$E:$E,"&lt;="&amp;TODAY())/60),60),MOD(SUMIFS(Running!$L:$L,Running!$E:$E,"&gt;="&amp;EDATE($B96,0),Running!$E:$E,"&lt;="&amp;EDATE($C96,0),Running!$A:$A,"*",Running!$E:$E,"&lt;="&amp;TODAY()),60))+INT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/24)</f>
        <v>0</v>
      </c>
      <c r="J96" s="30">
        <f t="shared" ca="1" si="11"/>
        <v>0</v>
      </c>
      <c r="K96" s="14">
        <f t="shared" ca="1" si="12"/>
        <v>0</v>
      </c>
      <c r="L96" s="2">
        <f ca="1">SUMIFS(Running!$M:$M,Running!$A:$A,"*",Running!$E:$E,"&lt;="&amp;TODAY(),Running!$E:$E,"&gt;="&amp;EDATE($B96,0),Running!$E:$E,"&lt;="&amp;EDATE($C96,0))</f>
        <v>0</v>
      </c>
      <c r="M96" s="20">
        <f ca="1">SUMIFS(Running!$N:$N,Running!$A:$A,"*",Running!$E:$E,"&lt;="&amp;TODAY(),Running!$E:$E,"&gt;="&amp;EDATE($B96,0),Running!$E:$E,"&lt;="&amp;EDATE($C96,0))</f>
        <v>0</v>
      </c>
      <c r="N96" s="23">
        <f ca="1">TIME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,MOD(MOD(SUMIFS(Running!$R:$R,Running!$E:$E,"&gt;="&amp;EDATE($B96,0),Running!$E:$E,"&lt;="&amp;EDATE($C96,0),Running!$A:$A,"*",Running!$E:$E,"&lt;="&amp;TODAY()),60)+INT(SUMIFS(Running!$S:$S,Running!$E:$E,"&gt;="&amp;EDATE($B96,0),Running!$E:$E,"&lt;="&amp;EDATE($C96,0),Running!$A:$A,"*",Running!$E:$E,"&lt;="&amp;TODAY())/60),60),MOD(SUMIFS(Running!$S:$S,Running!$E:$E,"&gt;="&amp;EDATE($B96,0),Running!$E:$E,"&lt;="&amp;EDATE($C96,0),Running!$A:$A,"*",Running!$E:$E,"&lt;="&amp;TODAY()),60))+INT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/24)</f>
        <v>0</v>
      </c>
      <c r="O96" s="3">
        <f t="shared" ca="1" si="13"/>
        <v>0</v>
      </c>
      <c r="P96" s="14">
        <f t="shared" ca="1" si="14"/>
        <v>0</v>
      </c>
      <c r="Q96" s="2">
        <f t="shared" ca="1" si="15"/>
        <v>0</v>
      </c>
      <c r="R96" s="20">
        <f t="shared" ca="1" si="16"/>
        <v>0</v>
      </c>
      <c r="S96" s="9">
        <f t="shared" ca="1" si="17"/>
        <v>0</v>
      </c>
      <c r="T96" s="30">
        <f t="shared" ca="1" si="18"/>
        <v>0</v>
      </c>
      <c r="U96" s="46">
        <f t="shared" ca="1" si="19"/>
        <v>0</v>
      </c>
    </row>
    <row r="97" spans="1:21">
      <c r="A97">
        <v>96</v>
      </c>
      <c r="B97" s="43">
        <v>43759</v>
      </c>
      <c r="C97" s="43">
        <v>43765</v>
      </c>
      <c r="D97" s="2">
        <f ca="1">COUNTIFS(Running!$A:$A,"*",Running!$E:$E,"&lt;="&amp;TODAY(),Running!$E:$E,"&gt;="&amp;EDATE($B97,0),Running!$E:$E,"&lt;="&amp;EDATE($C97,0))</f>
        <v>0</v>
      </c>
      <c r="E97" s="2">
        <f ca="1">COUNTIFS(Running!$A:$A,"",Running!$G:$G,0,Running!$E:$E,"&lt;="&amp;TODAY(),Running!$E:$E,"&gt;="&amp;EDATE($B97,0),Running!$E:$E,"&lt;="&amp;EDATE($C97,0))</f>
        <v>0</v>
      </c>
      <c r="F97" s="69">
        <f t="shared" ca="1" si="10"/>
        <v>0</v>
      </c>
      <c r="G97" s="2">
        <f ca="1">SUMIFS(Running!$F:$F,Running!$A:$A,"*",Running!$E:$E,"&lt;="&amp;TODAY(),Running!$E:$E,"&gt;="&amp;EDATE($B97,0),Running!$E:$E,"&lt;="&amp;EDATE($C97,0))</f>
        <v>0</v>
      </c>
      <c r="H97" s="20">
        <f ca="1">SUMIFS(Running!$G:$G,Running!$A:$A,"*",Running!$E:$E,"&lt;="&amp;TODAY(),Running!$E:$E,"&gt;="&amp;EDATE($B97,0),Running!$E:$E,"&lt;="&amp;EDATE($C97,0))</f>
        <v>0</v>
      </c>
      <c r="I97" s="23">
        <f ca="1">TIME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,MOD(MOD(SUMIFS(Running!$K:$K,Running!$E:$E,"&gt;="&amp;EDATE($B97,0),Running!$E:$E,"&lt;="&amp;EDATE($C97,0),Running!$A:$A,"*",Running!$E:$E,"&lt;="&amp;TODAY()),60)+INT(SUMIFS(Running!$L:$L,Running!$E:$E,"&gt;="&amp;EDATE($B97,0),Running!$E:$E,"&lt;="&amp;EDATE($C97,0),Running!$A:$A,"*",Running!$E:$E,"&lt;="&amp;TODAY())/60),60),MOD(SUMIFS(Running!$L:$L,Running!$E:$E,"&gt;="&amp;EDATE($B97,0),Running!$E:$E,"&lt;="&amp;EDATE($C97,0),Running!$A:$A,"*",Running!$E:$E,"&lt;="&amp;TODAY()),60))+INT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/24)</f>
        <v>0</v>
      </c>
      <c r="J97" s="30">
        <f t="shared" ca="1" si="11"/>
        <v>0</v>
      </c>
      <c r="K97" s="14">
        <f t="shared" ca="1" si="12"/>
        <v>0</v>
      </c>
      <c r="L97" s="2">
        <f ca="1">SUMIFS(Running!$M:$M,Running!$A:$A,"*",Running!$E:$E,"&lt;="&amp;TODAY(),Running!$E:$E,"&gt;="&amp;EDATE($B97,0),Running!$E:$E,"&lt;="&amp;EDATE($C97,0))</f>
        <v>0</v>
      </c>
      <c r="M97" s="20">
        <f ca="1">SUMIFS(Running!$N:$N,Running!$A:$A,"*",Running!$E:$E,"&lt;="&amp;TODAY(),Running!$E:$E,"&gt;="&amp;EDATE($B97,0),Running!$E:$E,"&lt;="&amp;EDATE($C97,0))</f>
        <v>0</v>
      </c>
      <c r="N97" s="23">
        <f ca="1">TIME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,MOD(MOD(SUMIFS(Running!$R:$R,Running!$E:$E,"&gt;="&amp;EDATE($B97,0),Running!$E:$E,"&lt;="&amp;EDATE($C97,0),Running!$A:$A,"*",Running!$E:$E,"&lt;="&amp;TODAY()),60)+INT(SUMIFS(Running!$S:$S,Running!$E:$E,"&gt;="&amp;EDATE($B97,0),Running!$E:$E,"&lt;="&amp;EDATE($C97,0),Running!$A:$A,"*",Running!$E:$E,"&lt;="&amp;TODAY())/60),60),MOD(SUMIFS(Running!$S:$S,Running!$E:$E,"&gt;="&amp;EDATE($B97,0),Running!$E:$E,"&lt;="&amp;EDATE($C97,0),Running!$A:$A,"*",Running!$E:$E,"&lt;="&amp;TODAY()),60))+INT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/24)</f>
        <v>0</v>
      </c>
      <c r="O97" s="3">
        <f t="shared" ca="1" si="13"/>
        <v>0</v>
      </c>
      <c r="P97" s="14">
        <f t="shared" ca="1" si="14"/>
        <v>0</v>
      </c>
      <c r="Q97" s="2">
        <f t="shared" ca="1" si="15"/>
        <v>0</v>
      </c>
      <c r="R97" s="20">
        <f t="shared" ca="1" si="16"/>
        <v>0</v>
      </c>
      <c r="S97" s="9">
        <f t="shared" ca="1" si="17"/>
        <v>0</v>
      </c>
      <c r="T97" s="30">
        <f t="shared" ca="1" si="18"/>
        <v>0</v>
      </c>
      <c r="U97" s="46">
        <f t="shared" ca="1" si="19"/>
        <v>0</v>
      </c>
    </row>
    <row r="98" spans="1:21">
      <c r="A98">
        <v>97</v>
      </c>
      <c r="B98" s="43">
        <v>43766</v>
      </c>
      <c r="C98" s="43">
        <v>43772</v>
      </c>
      <c r="D98" s="2">
        <f ca="1">COUNTIFS(Running!$A:$A,"*",Running!$E:$E,"&lt;="&amp;TODAY(),Running!$E:$E,"&gt;="&amp;EDATE($B98,0),Running!$E:$E,"&lt;="&amp;EDATE($C98,0))</f>
        <v>0</v>
      </c>
      <c r="E98" s="2">
        <f ca="1">COUNTIFS(Running!$A:$A,"",Running!$G:$G,0,Running!$E:$E,"&lt;="&amp;TODAY(),Running!$E:$E,"&gt;="&amp;EDATE($B98,0),Running!$E:$E,"&lt;="&amp;EDATE($C98,0))</f>
        <v>0</v>
      </c>
      <c r="F98" s="69">
        <f t="shared" ca="1" si="10"/>
        <v>0</v>
      </c>
      <c r="G98" s="2">
        <f ca="1">SUMIFS(Running!$F:$F,Running!$A:$A,"*",Running!$E:$E,"&lt;="&amp;TODAY(),Running!$E:$E,"&gt;="&amp;EDATE($B98,0),Running!$E:$E,"&lt;="&amp;EDATE($C98,0))</f>
        <v>0</v>
      </c>
      <c r="H98" s="20">
        <f ca="1">SUMIFS(Running!$G:$G,Running!$A:$A,"*",Running!$E:$E,"&lt;="&amp;TODAY(),Running!$E:$E,"&gt;="&amp;EDATE($B98,0),Running!$E:$E,"&lt;="&amp;EDATE($C98,0))</f>
        <v>0</v>
      </c>
      <c r="I98" s="23">
        <f ca="1">TIME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,MOD(MOD(SUMIFS(Running!$K:$K,Running!$E:$E,"&gt;="&amp;EDATE($B98,0),Running!$E:$E,"&lt;="&amp;EDATE($C98,0),Running!$A:$A,"*",Running!$E:$E,"&lt;="&amp;TODAY()),60)+INT(SUMIFS(Running!$L:$L,Running!$E:$E,"&gt;="&amp;EDATE($B98,0),Running!$E:$E,"&lt;="&amp;EDATE($C98,0),Running!$A:$A,"*",Running!$E:$E,"&lt;="&amp;TODAY())/60),60),MOD(SUMIFS(Running!$L:$L,Running!$E:$E,"&gt;="&amp;EDATE($B98,0),Running!$E:$E,"&lt;="&amp;EDATE($C98,0),Running!$A:$A,"*",Running!$E:$E,"&lt;="&amp;TODAY()),60))+INT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/24)</f>
        <v>0</v>
      </c>
      <c r="J98" s="30">
        <f t="shared" ca="1" si="11"/>
        <v>0</v>
      </c>
      <c r="K98" s="14">
        <f t="shared" ca="1" si="12"/>
        <v>0</v>
      </c>
      <c r="L98" s="2">
        <f ca="1">SUMIFS(Running!$M:$M,Running!$A:$A,"*",Running!$E:$E,"&lt;="&amp;TODAY(),Running!$E:$E,"&gt;="&amp;EDATE($B98,0),Running!$E:$E,"&lt;="&amp;EDATE($C98,0))</f>
        <v>0</v>
      </c>
      <c r="M98" s="20">
        <f ca="1">SUMIFS(Running!$N:$N,Running!$A:$A,"*",Running!$E:$E,"&lt;="&amp;TODAY(),Running!$E:$E,"&gt;="&amp;EDATE($B98,0),Running!$E:$E,"&lt;="&amp;EDATE($C98,0))</f>
        <v>0</v>
      </c>
      <c r="N98" s="23">
        <f ca="1">TIME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,MOD(MOD(SUMIFS(Running!$R:$R,Running!$E:$E,"&gt;="&amp;EDATE($B98,0),Running!$E:$E,"&lt;="&amp;EDATE($C98,0),Running!$A:$A,"*",Running!$E:$E,"&lt;="&amp;TODAY()),60)+INT(SUMIFS(Running!$S:$S,Running!$E:$E,"&gt;="&amp;EDATE($B98,0),Running!$E:$E,"&lt;="&amp;EDATE($C98,0),Running!$A:$A,"*",Running!$E:$E,"&lt;="&amp;TODAY())/60),60),MOD(SUMIFS(Running!$S:$S,Running!$E:$E,"&gt;="&amp;EDATE($B98,0),Running!$E:$E,"&lt;="&amp;EDATE($C98,0),Running!$A:$A,"*",Running!$E:$E,"&lt;="&amp;TODAY()),60))+INT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/24)</f>
        <v>0</v>
      </c>
      <c r="O98" s="3">
        <f t="shared" ca="1" si="13"/>
        <v>0</v>
      </c>
      <c r="P98" s="14">
        <f t="shared" ca="1" si="14"/>
        <v>0</v>
      </c>
      <c r="Q98" s="2">
        <f t="shared" ca="1" si="15"/>
        <v>0</v>
      </c>
      <c r="R98" s="20">
        <f t="shared" ca="1" si="16"/>
        <v>0</v>
      </c>
      <c r="S98" s="9">
        <f t="shared" ca="1" si="17"/>
        <v>0</v>
      </c>
      <c r="T98" s="30">
        <f t="shared" ca="1" si="18"/>
        <v>0</v>
      </c>
      <c r="U98" s="46">
        <f t="shared" ca="1" si="19"/>
        <v>0</v>
      </c>
    </row>
    <row r="99" spans="1:21">
      <c r="A99">
        <v>98</v>
      </c>
      <c r="B99" s="43">
        <v>43773</v>
      </c>
      <c r="C99" s="43">
        <v>43779</v>
      </c>
      <c r="D99" s="2">
        <f ca="1">COUNTIFS(Running!$A:$A,"*",Running!$E:$E,"&lt;="&amp;TODAY(),Running!$E:$E,"&gt;="&amp;EDATE($B99,0),Running!$E:$E,"&lt;="&amp;EDATE($C99,0))</f>
        <v>0</v>
      </c>
      <c r="E99" s="2">
        <f ca="1">COUNTIFS(Running!$A:$A,"",Running!$G:$G,0,Running!$E:$E,"&lt;="&amp;TODAY(),Running!$E:$E,"&gt;="&amp;EDATE($B99,0),Running!$E:$E,"&lt;="&amp;EDATE($C99,0))</f>
        <v>0</v>
      </c>
      <c r="F99" s="69">
        <f t="shared" ca="1" si="10"/>
        <v>0</v>
      </c>
      <c r="G99" s="2">
        <f ca="1">SUMIFS(Running!$F:$F,Running!$A:$A,"*",Running!$E:$E,"&lt;="&amp;TODAY(),Running!$E:$E,"&gt;="&amp;EDATE($B99,0),Running!$E:$E,"&lt;="&amp;EDATE($C99,0))</f>
        <v>0</v>
      </c>
      <c r="H99" s="20">
        <f ca="1">SUMIFS(Running!$G:$G,Running!$A:$A,"*",Running!$E:$E,"&lt;="&amp;TODAY(),Running!$E:$E,"&gt;="&amp;EDATE($B99,0),Running!$E:$E,"&lt;="&amp;EDATE($C99,0))</f>
        <v>0</v>
      </c>
      <c r="I99" s="23">
        <f ca="1">TIME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,MOD(MOD(SUMIFS(Running!$K:$K,Running!$E:$E,"&gt;="&amp;EDATE($B99,0),Running!$E:$E,"&lt;="&amp;EDATE($C99,0),Running!$A:$A,"*",Running!$E:$E,"&lt;="&amp;TODAY()),60)+INT(SUMIFS(Running!$L:$L,Running!$E:$E,"&gt;="&amp;EDATE($B99,0),Running!$E:$E,"&lt;="&amp;EDATE($C99,0),Running!$A:$A,"*",Running!$E:$E,"&lt;="&amp;TODAY())/60),60),MOD(SUMIFS(Running!$L:$L,Running!$E:$E,"&gt;="&amp;EDATE($B99,0),Running!$E:$E,"&lt;="&amp;EDATE($C99,0),Running!$A:$A,"*",Running!$E:$E,"&lt;="&amp;TODAY()),60))+INT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/24)</f>
        <v>0</v>
      </c>
      <c r="J99" s="30">
        <f t="shared" ca="1" si="11"/>
        <v>0</v>
      </c>
      <c r="K99" s="14">
        <f t="shared" ca="1" si="12"/>
        <v>0</v>
      </c>
      <c r="L99" s="2">
        <f ca="1">SUMIFS(Running!$M:$M,Running!$A:$A,"*",Running!$E:$E,"&lt;="&amp;TODAY(),Running!$E:$E,"&gt;="&amp;EDATE($B99,0),Running!$E:$E,"&lt;="&amp;EDATE($C99,0))</f>
        <v>0</v>
      </c>
      <c r="M99" s="20">
        <f ca="1">SUMIFS(Running!$N:$N,Running!$A:$A,"*",Running!$E:$E,"&lt;="&amp;TODAY(),Running!$E:$E,"&gt;="&amp;EDATE($B99,0),Running!$E:$E,"&lt;="&amp;EDATE($C99,0))</f>
        <v>0</v>
      </c>
      <c r="N99" s="23">
        <f ca="1">TIME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,MOD(MOD(SUMIFS(Running!$R:$R,Running!$E:$E,"&gt;="&amp;EDATE($B99,0),Running!$E:$E,"&lt;="&amp;EDATE($C99,0),Running!$A:$A,"*",Running!$E:$E,"&lt;="&amp;TODAY()),60)+INT(SUMIFS(Running!$S:$S,Running!$E:$E,"&gt;="&amp;EDATE($B99,0),Running!$E:$E,"&lt;="&amp;EDATE($C99,0),Running!$A:$A,"*",Running!$E:$E,"&lt;="&amp;TODAY())/60),60),MOD(SUMIFS(Running!$S:$S,Running!$E:$E,"&gt;="&amp;EDATE($B99,0),Running!$E:$E,"&lt;="&amp;EDATE($C99,0),Running!$A:$A,"*",Running!$E:$E,"&lt;="&amp;TODAY()),60))+INT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/24)</f>
        <v>0</v>
      </c>
      <c r="O99" s="3">
        <f t="shared" ca="1" si="13"/>
        <v>0</v>
      </c>
      <c r="P99" s="14">
        <f t="shared" ca="1" si="14"/>
        <v>0</v>
      </c>
      <c r="Q99" s="2">
        <f t="shared" ca="1" si="15"/>
        <v>0</v>
      </c>
      <c r="R99" s="20">
        <f t="shared" ca="1" si="16"/>
        <v>0</v>
      </c>
      <c r="S99" s="9">
        <f t="shared" ca="1" si="17"/>
        <v>0</v>
      </c>
      <c r="T99" s="30">
        <f t="shared" ca="1" si="18"/>
        <v>0</v>
      </c>
      <c r="U99" s="46">
        <f t="shared" ca="1" si="19"/>
        <v>0</v>
      </c>
    </row>
    <row r="100" spans="1:21">
      <c r="A100">
        <v>99</v>
      </c>
      <c r="B100" s="43">
        <v>43780</v>
      </c>
      <c r="C100" s="43">
        <v>43786</v>
      </c>
      <c r="D100" s="2">
        <f ca="1">COUNTIFS(Running!$A:$A,"*",Running!$E:$E,"&lt;="&amp;TODAY(),Running!$E:$E,"&gt;="&amp;EDATE($B100,0),Running!$E:$E,"&lt;="&amp;EDATE($C100,0))</f>
        <v>0</v>
      </c>
      <c r="E100" s="2">
        <f ca="1">COUNTIFS(Running!$A:$A,"",Running!$G:$G,0,Running!$E:$E,"&lt;="&amp;TODAY(),Running!$E:$E,"&gt;="&amp;EDATE($B100,0),Running!$E:$E,"&lt;="&amp;EDATE($C100,0))</f>
        <v>0</v>
      </c>
      <c r="F100" s="69">
        <f t="shared" ca="1" si="10"/>
        <v>0</v>
      </c>
      <c r="G100" s="2">
        <f ca="1">SUMIFS(Running!$F:$F,Running!$A:$A,"*",Running!$E:$E,"&lt;="&amp;TODAY(),Running!$E:$E,"&gt;="&amp;EDATE($B100,0),Running!$E:$E,"&lt;="&amp;EDATE($C100,0))</f>
        <v>0</v>
      </c>
      <c r="H100" s="20">
        <f ca="1">SUMIFS(Running!$G:$G,Running!$A:$A,"*",Running!$E:$E,"&lt;="&amp;TODAY(),Running!$E:$E,"&gt;="&amp;EDATE($B100,0),Running!$E:$E,"&lt;="&amp;EDATE($C100,0))</f>
        <v>0</v>
      </c>
      <c r="I100" s="23">
        <f ca="1">TIME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,MOD(MOD(SUMIFS(Running!$K:$K,Running!$E:$E,"&gt;="&amp;EDATE($B100,0),Running!$E:$E,"&lt;="&amp;EDATE($C100,0),Running!$A:$A,"*",Running!$E:$E,"&lt;="&amp;TODAY()),60)+INT(SUMIFS(Running!$L:$L,Running!$E:$E,"&gt;="&amp;EDATE($B100,0),Running!$E:$E,"&lt;="&amp;EDATE($C100,0),Running!$A:$A,"*",Running!$E:$E,"&lt;="&amp;TODAY())/60),60),MOD(SUMIFS(Running!$L:$L,Running!$E:$E,"&gt;="&amp;EDATE($B100,0),Running!$E:$E,"&lt;="&amp;EDATE($C100,0),Running!$A:$A,"*",Running!$E:$E,"&lt;="&amp;TODAY()),60))+INT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/24)</f>
        <v>0</v>
      </c>
      <c r="J100" s="30">
        <f t="shared" ca="1" si="11"/>
        <v>0</v>
      </c>
      <c r="K100" s="14">
        <f t="shared" ca="1" si="12"/>
        <v>0</v>
      </c>
      <c r="L100" s="2">
        <f ca="1">SUMIFS(Running!$M:$M,Running!$A:$A,"*",Running!$E:$E,"&lt;="&amp;TODAY(),Running!$E:$E,"&gt;="&amp;EDATE($B100,0),Running!$E:$E,"&lt;="&amp;EDATE($C100,0))</f>
        <v>0</v>
      </c>
      <c r="M100" s="20">
        <f ca="1">SUMIFS(Running!$N:$N,Running!$A:$A,"*",Running!$E:$E,"&lt;="&amp;TODAY(),Running!$E:$E,"&gt;="&amp;EDATE($B100,0),Running!$E:$E,"&lt;="&amp;EDATE($C100,0))</f>
        <v>0</v>
      </c>
      <c r="N100" s="23">
        <f ca="1">TIME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,MOD(MOD(SUMIFS(Running!$R:$R,Running!$E:$E,"&gt;="&amp;EDATE($B100,0),Running!$E:$E,"&lt;="&amp;EDATE($C100,0),Running!$A:$A,"*",Running!$E:$E,"&lt;="&amp;TODAY()),60)+INT(SUMIFS(Running!$S:$S,Running!$E:$E,"&gt;="&amp;EDATE($B100,0),Running!$E:$E,"&lt;="&amp;EDATE($C100,0),Running!$A:$A,"*",Running!$E:$E,"&lt;="&amp;TODAY())/60),60),MOD(SUMIFS(Running!$S:$S,Running!$E:$E,"&gt;="&amp;EDATE($B100,0),Running!$E:$E,"&lt;="&amp;EDATE($C100,0),Running!$A:$A,"*",Running!$E:$E,"&lt;="&amp;TODAY()),60))+INT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/24)</f>
        <v>0</v>
      </c>
      <c r="O100" s="3">
        <f t="shared" ca="1" si="13"/>
        <v>0</v>
      </c>
      <c r="P100" s="14">
        <f t="shared" ca="1" si="14"/>
        <v>0</v>
      </c>
      <c r="Q100" s="2">
        <f t="shared" ca="1" si="15"/>
        <v>0</v>
      </c>
      <c r="R100" s="20">
        <f t="shared" ca="1" si="16"/>
        <v>0</v>
      </c>
      <c r="S100" s="9">
        <f t="shared" ca="1" si="17"/>
        <v>0</v>
      </c>
      <c r="T100" s="30">
        <f t="shared" ca="1" si="18"/>
        <v>0</v>
      </c>
      <c r="U100" s="46">
        <f t="shared" ca="1" si="19"/>
        <v>0</v>
      </c>
    </row>
    <row r="101" spans="1:21">
      <c r="A101">
        <v>100</v>
      </c>
      <c r="B101" s="43">
        <v>43787</v>
      </c>
      <c r="C101" s="43">
        <v>43793</v>
      </c>
      <c r="D101" s="2">
        <f ca="1">COUNTIFS(Running!$A:$A,"*",Running!$E:$E,"&lt;="&amp;TODAY(),Running!$E:$E,"&gt;="&amp;EDATE($B101,0),Running!$E:$E,"&lt;="&amp;EDATE($C101,0))</f>
        <v>0</v>
      </c>
      <c r="E101" s="2">
        <f ca="1">COUNTIFS(Running!$A:$A,"",Running!$G:$G,0,Running!$E:$E,"&lt;="&amp;TODAY(),Running!$E:$E,"&gt;="&amp;EDATE($B101,0),Running!$E:$E,"&lt;="&amp;EDATE($C101,0))</f>
        <v>0</v>
      </c>
      <c r="F101" s="69">
        <f t="shared" ca="1" si="10"/>
        <v>0</v>
      </c>
      <c r="G101" s="2">
        <f ca="1">SUMIFS(Running!$F:$F,Running!$A:$A,"*",Running!$E:$E,"&lt;="&amp;TODAY(),Running!$E:$E,"&gt;="&amp;EDATE($B101,0),Running!$E:$E,"&lt;="&amp;EDATE($C101,0))</f>
        <v>0</v>
      </c>
      <c r="H101" s="20">
        <f ca="1">SUMIFS(Running!$G:$G,Running!$A:$A,"*",Running!$E:$E,"&lt;="&amp;TODAY(),Running!$E:$E,"&gt;="&amp;EDATE($B101,0),Running!$E:$E,"&lt;="&amp;EDATE($C101,0))</f>
        <v>0</v>
      </c>
      <c r="I101" s="23">
        <f ca="1">TIME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,MOD(MOD(SUMIFS(Running!$K:$K,Running!$E:$E,"&gt;="&amp;EDATE($B101,0),Running!$E:$E,"&lt;="&amp;EDATE($C101,0),Running!$A:$A,"*",Running!$E:$E,"&lt;="&amp;TODAY()),60)+INT(SUMIFS(Running!$L:$L,Running!$E:$E,"&gt;="&amp;EDATE($B101,0),Running!$E:$E,"&lt;="&amp;EDATE($C101,0),Running!$A:$A,"*",Running!$E:$E,"&lt;="&amp;TODAY())/60),60),MOD(SUMIFS(Running!$L:$L,Running!$E:$E,"&gt;="&amp;EDATE($B101,0),Running!$E:$E,"&lt;="&amp;EDATE($C101,0),Running!$A:$A,"*",Running!$E:$E,"&lt;="&amp;TODAY()),60))+INT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/24)</f>
        <v>0</v>
      </c>
      <c r="J101" s="30">
        <f t="shared" ca="1" si="11"/>
        <v>0</v>
      </c>
      <c r="K101" s="14">
        <f t="shared" ca="1" si="12"/>
        <v>0</v>
      </c>
      <c r="L101" s="2">
        <f ca="1">SUMIFS(Running!$M:$M,Running!$A:$A,"*",Running!$E:$E,"&lt;="&amp;TODAY(),Running!$E:$E,"&gt;="&amp;EDATE($B101,0),Running!$E:$E,"&lt;="&amp;EDATE($C101,0))</f>
        <v>0</v>
      </c>
      <c r="M101" s="20">
        <f ca="1">SUMIFS(Running!$N:$N,Running!$A:$A,"*",Running!$E:$E,"&lt;="&amp;TODAY(),Running!$E:$E,"&gt;="&amp;EDATE($B101,0),Running!$E:$E,"&lt;="&amp;EDATE($C101,0))</f>
        <v>0</v>
      </c>
      <c r="N101" s="23">
        <f ca="1">TIME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,MOD(MOD(SUMIFS(Running!$R:$R,Running!$E:$E,"&gt;="&amp;EDATE($B101,0),Running!$E:$E,"&lt;="&amp;EDATE($C101,0),Running!$A:$A,"*",Running!$E:$E,"&lt;="&amp;TODAY()),60)+INT(SUMIFS(Running!$S:$S,Running!$E:$E,"&gt;="&amp;EDATE($B101,0),Running!$E:$E,"&lt;="&amp;EDATE($C101,0),Running!$A:$A,"*",Running!$E:$E,"&lt;="&amp;TODAY())/60),60),MOD(SUMIFS(Running!$S:$S,Running!$E:$E,"&gt;="&amp;EDATE($B101,0),Running!$E:$E,"&lt;="&amp;EDATE($C101,0),Running!$A:$A,"*",Running!$E:$E,"&lt;="&amp;TODAY()),60))+INT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/24)</f>
        <v>0</v>
      </c>
      <c r="O101" s="3">
        <f t="shared" ca="1" si="13"/>
        <v>0</v>
      </c>
      <c r="P101" s="14">
        <f t="shared" ca="1" si="14"/>
        <v>0</v>
      </c>
      <c r="Q101" s="2">
        <f t="shared" ca="1" si="15"/>
        <v>0</v>
      </c>
      <c r="R101" s="20">
        <f t="shared" ca="1" si="16"/>
        <v>0</v>
      </c>
      <c r="S101" s="9">
        <f t="shared" ca="1" si="17"/>
        <v>0</v>
      </c>
      <c r="T101" s="30">
        <f t="shared" ca="1" si="18"/>
        <v>0</v>
      </c>
      <c r="U101" s="46">
        <f t="shared" ca="1" si="19"/>
        <v>0</v>
      </c>
    </row>
    <row r="102" spans="1:21">
      <c r="A102">
        <v>101</v>
      </c>
      <c r="B102" s="43">
        <v>43794</v>
      </c>
      <c r="C102" s="43">
        <v>43800</v>
      </c>
      <c r="D102" s="2">
        <f ca="1">COUNTIFS(Running!$A:$A,"*",Running!$E:$E,"&lt;="&amp;TODAY(),Running!$E:$E,"&gt;="&amp;EDATE($B102,0),Running!$E:$E,"&lt;="&amp;EDATE($C102,0))</f>
        <v>0</v>
      </c>
      <c r="E102" s="2">
        <f ca="1">COUNTIFS(Running!$A:$A,"",Running!$G:$G,0,Running!$E:$E,"&lt;="&amp;TODAY(),Running!$E:$E,"&gt;="&amp;EDATE($B102,0),Running!$E:$E,"&lt;="&amp;EDATE($C102,0))</f>
        <v>0</v>
      </c>
      <c r="F102" s="69">
        <f t="shared" ca="1" si="10"/>
        <v>0</v>
      </c>
      <c r="G102" s="2">
        <f ca="1">SUMIFS(Running!$F:$F,Running!$A:$A,"*",Running!$E:$E,"&lt;="&amp;TODAY(),Running!$E:$E,"&gt;="&amp;EDATE($B102,0),Running!$E:$E,"&lt;="&amp;EDATE($C102,0))</f>
        <v>0</v>
      </c>
      <c r="H102" s="20">
        <f ca="1">SUMIFS(Running!$G:$G,Running!$A:$A,"*",Running!$E:$E,"&lt;="&amp;TODAY(),Running!$E:$E,"&gt;="&amp;EDATE($B102,0),Running!$E:$E,"&lt;="&amp;EDATE($C102,0))</f>
        <v>0</v>
      </c>
      <c r="I102" s="23">
        <f ca="1">TIME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,MOD(MOD(SUMIFS(Running!$K:$K,Running!$E:$E,"&gt;="&amp;EDATE($B102,0),Running!$E:$E,"&lt;="&amp;EDATE($C102,0),Running!$A:$A,"*",Running!$E:$E,"&lt;="&amp;TODAY()),60)+INT(SUMIFS(Running!$L:$L,Running!$E:$E,"&gt;="&amp;EDATE($B102,0),Running!$E:$E,"&lt;="&amp;EDATE($C102,0),Running!$A:$A,"*",Running!$E:$E,"&lt;="&amp;TODAY())/60),60),MOD(SUMIFS(Running!$L:$L,Running!$E:$E,"&gt;="&amp;EDATE($B102,0),Running!$E:$E,"&lt;="&amp;EDATE($C102,0),Running!$A:$A,"*",Running!$E:$E,"&lt;="&amp;TODAY()),60))+INT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/24)</f>
        <v>0</v>
      </c>
      <c r="J102" s="30">
        <f t="shared" ca="1" si="11"/>
        <v>0</v>
      </c>
      <c r="K102" s="14">
        <f t="shared" ca="1" si="12"/>
        <v>0</v>
      </c>
      <c r="L102" s="2">
        <f ca="1">SUMIFS(Running!$M:$M,Running!$A:$A,"*",Running!$E:$E,"&lt;="&amp;TODAY(),Running!$E:$E,"&gt;="&amp;EDATE($B102,0),Running!$E:$E,"&lt;="&amp;EDATE($C102,0))</f>
        <v>0</v>
      </c>
      <c r="M102" s="20">
        <f ca="1">SUMIFS(Running!$N:$N,Running!$A:$A,"*",Running!$E:$E,"&lt;="&amp;TODAY(),Running!$E:$E,"&gt;="&amp;EDATE($B102,0),Running!$E:$E,"&lt;="&amp;EDATE($C102,0))</f>
        <v>0</v>
      </c>
      <c r="N102" s="23">
        <f ca="1">TIME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,MOD(MOD(SUMIFS(Running!$R:$R,Running!$E:$E,"&gt;="&amp;EDATE($B102,0),Running!$E:$E,"&lt;="&amp;EDATE($C102,0),Running!$A:$A,"*",Running!$E:$E,"&lt;="&amp;TODAY()),60)+INT(SUMIFS(Running!$S:$S,Running!$E:$E,"&gt;="&amp;EDATE($B102,0),Running!$E:$E,"&lt;="&amp;EDATE($C102,0),Running!$A:$A,"*",Running!$E:$E,"&lt;="&amp;TODAY())/60),60),MOD(SUMIFS(Running!$S:$S,Running!$E:$E,"&gt;="&amp;EDATE($B102,0),Running!$E:$E,"&lt;="&amp;EDATE($C102,0),Running!$A:$A,"*",Running!$E:$E,"&lt;="&amp;TODAY()),60))+INT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/24)</f>
        <v>0</v>
      </c>
      <c r="O102" s="3">
        <f t="shared" ca="1" si="13"/>
        <v>0</v>
      </c>
      <c r="P102" s="14">
        <f t="shared" ca="1" si="14"/>
        <v>0</v>
      </c>
      <c r="Q102" s="2">
        <f t="shared" ca="1" si="15"/>
        <v>0</v>
      </c>
      <c r="R102" s="20">
        <f t="shared" ca="1" si="16"/>
        <v>0</v>
      </c>
      <c r="S102" s="9">
        <f t="shared" ca="1" si="17"/>
        <v>0</v>
      </c>
      <c r="T102" s="30">
        <f t="shared" ca="1" si="18"/>
        <v>0</v>
      </c>
      <c r="U102" s="46">
        <f t="shared" ca="1" si="19"/>
        <v>0</v>
      </c>
    </row>
    <row r="103" spans="1:21">
      <c r="A103">
        <v>102</v>
      </c>
      <c r="B103" s="43">
        <v>43801</v>
      </c>
      <c r="C103" s="43">
        <v>43813</v>
      </c>
      <c r="D103" s="2">
        <f ca="1">COUNTIFS(Running!$A:$A,"*",Running!$E:$E,"&lt;="&amp;TODAY(),Running!$E:$E,"&gt;="&amp;EDATE($B103,0),Running!$E:$E,"&lt;="&amp;EDATE($C103,0))</f>
        <v>0</v>
      </c>
      <c r="E103" s="2">
        <f ca="1">COUNTIFS(Running!$A:$A,"",Running!$G:$G,0,Running!$E:$E,"&lt;="&amp;TODAY(),Running!$E:$E,"&gt;="&amp;EDATE($B103,0),Running!$E:$E,"&lt;="&amp;EDATE($C103,0))</f>
        <v>0</v>
      </c>
      <c r="F103" s="69">
        <f t="shared" ca="1" si="10"/>
        <v>0</v>
      </c>
      <c r="G103" s="2">
        <f ca="1">SUMIFS(Running!$F:$F,Running!$A:$A,"*",Running!$E:$E,"&lt;="&amp;TODAY(),Running!$E:$E,"&gt;="&amp;EDATE($B103,0),Running!$E:$E,"&lt;="&amp;EDATE($C103,0))</f>
        <v>0</v>
      </c>
      <c r="H103" s="20">
        <f ca="1">SUMIFS(Running!$G:$G,Running!$A:$A,"*",Running!$E:$E,"&lt;="&amp;TODAY(),Running!$E:$E,"&gt;="&amp;EDATE($B103,0),Running!$E:$E,"&lt;="&amp;EDATE($C103,0))</f>
        <v>0</v>
      </c>
      <c r="I103" s="23">
        <f ca="1">TIME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,MOD(MOD(SUMIFS(Running!$K:$K,Running!$E:$E,"&gt;="&amp;EDATE($B103,0),Running!$E:$E,"&lt;="&amp;EDATE($C103,0),Running!$A:$A,"*",Running!$E:$E,"&lt;="&amp;TODAY()),60)+INT(SUMIFS(Running!$L:$L,Running!$E:$E,"&gt;="&amp;EDATE($B103,0),Running!$E:$E,"&lt;="&amp;EDATE($C103,0),Running!$A:$A,"*",Running!$E:$E,"&lt;="&amp;TODAY())/60),60),MOD(SUMIFS(Running!$L:$L,Running!$E:$E,"&gt;="&amp;EDATE($B103,0),Running!$E:$E,"&lt;="&amp;EDATE($C103,0),Running!$A:$A,"*",Running!$E:$E,"&lt;="&amp;TODAY()),60))+INT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/24)</f>
        <v>0</v>
      </c>
      <c r="J103" s="30">
        <f t="shared" ca="1" si="11"/>
        <v>0</v>
      </c>
      <c r="K103" s="14">
        <f t="shared" ca="1" si="12"/>
        <v>0</v>
      </c>
      <c r="L103" s="2">
        <f ca="1">SUMIFS(Running!$M:$M,Running!$A:$A,"*",Running!$E:$E,"&lt;="&amp;TODAY(),Running!$E:$E,"&gt;="&amp;EDATE($B103,0),Running!$E:$E,"&lt;="&amp;EDATE($C103,0))</f>
        <v>0</v>
      </c>
      <c r="M103" s="20">
        <f ca="1">SUMIFS(Running!$N:$N,Running!$A:$A,"*",Running!$E:$E,"&lt;="&amp;TODAY(),Running!$E:$E,"&gt;="&amp;EDATE($B103,0),Running!$E:$E,"&lt;="&amp;EDATE($C103,0))</f>
        <v>0</v>
      </c>
      <c r="N103" s="23">
        <f ca="1">TIME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,MOD(MOD(SUMIFS(Running!$R:$R,Running!$E:$E,"&gt;="&amp;EDATE($B103,0),Running!$E:$E,"&lt;="&amp;EDATE($C103,0),Running!$A:$A,"*",Running!$E:$E,"&lt;="&amp;TODAY()),60)+INT(SUMIFS(Running!$S:$S,Running!$E:$E,"&gt;="&amp;EDATE($B103,0),Running!$E:$E,"&lt;="&amp;EDATE($C103,0),Running!$A:$A,"*",Running!$E:$E,"&lt;="&amp;TODAY())/60),60),MOD(SUMIFS(Running!$S:$S,Running!$E:$E,"&gt;="&amp;EDATE($B103,0),Running!$E:$E,"&lt;="&amp;EDATE($C103,0),Running!$A:$A,"*",Running!$E:$E,"&lt;="&amp;TODAY()),60))+INT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/24)</f>
        <v>0</v>
      </c>
      <c r="O103" s="3">
        <f t="shared" ca="1" si="13"/>
        <v>0</v>
      </c>
      <c r="P103" s="14">
        <f t="shared" ca="1" si="14"/>
        <v>0</v>
      </c>
      <c r="Q103" s="2">
        <f t="shared" ca="1" si="15"/>
        <v>0</v>
      </c>
      <c r="R103" s="20">
        <f t="shared" ca="1" si="16"/>
        <v>0</v>
      </c>
      <c r="S103" s="9">
        <f t="shared" ca="1" si="17"/>
        <v>0</v>
      </c>
      <c r="T103" s="30">
        <f t="shared" ca="1" si="18"/>
        <v>0</v>
      </c>
      <c r="U103" s="46">
        <f t="shared" ca="1" si="19"/>
        <v>0</v>
      </c>
    </row>
    <row r="104" spans="1:21">
      <c r="A104">
        <v>103</v>
      </c>
      <c r="B104" s="43">
        <v>43814</v>
      </c>
      <c r="C104" s="43">
        <v>43820</v>
      </c>
      <c r="D104" s="2">
        <f ca="1">COUNTIFS(Running!$A:$A,"*",Running!$E:$E,"&lt;="&amp;TODAY(),Running!$E:$E,"&gt;="&amp;EDATE($B104,0),Running!$E:$E,"&lt;="&amp;EDATE($C104,0))</f>
        <v>0</v>
      </c>
      <c r="E104" s="2">
        <f ca="1">COUNTIFS(Running!$A:$A,"",Running!$G:$G,0,Running!$E:$E,"&lt;="&amp;TODAY(),Running!$E:$E,"&gt;="&amp;EDATE($B104,0),Running!$E:$E,"&lt;="&amp;EDATE($C104,0))</f>
        <v>0</v>
      </c>
      <c r="F104" s="69">
        <f t="shared" ca="1" si="10"/>
        <v>0</v>
      </c>
      <c r="G104" s="2">
        <f ca="1">SUMIFS(Running!$F:$F,Running!$A:$A,"*",Running!$E:$E,"&lt;="&amp;TODAY(),Running!$E:$E,"&gt;="&amp;EDATE($B104,0),Running!$E:$E,"&lt;="&amp;EDATE($C104,0))</f>
        <v>0</v>
      </c>
      <c r="H104" s="20">
        <f ca="1">SUMIFS(Running!$G:$G,Running!$A:$A,"*",Running!$E:$E,"&lt;="&amp;TODAY(),Running!$E:$E,"&gt;="&amp;EDATE($B104,0),Running!$E:$E,"&lt;="&amp;EDATE($C104,0))</f>
        <v>0</v>
      </c>
      <c r="I104" s="23">
        <f ca="1">TIME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,MOD(MOD(SUMIFS(Running!$K:$K,Running!$E:$E,"&gt;="&amp;EDATE($B104,0),Running!$E:$E,"&lt;="&amp;EDATE($C104,0),Running!$A:$A,"*",Running!$E:$E,"&lt;="&amp;TODAY()),60)+INT(SUMIFS(Running!$L:$L,Running!$E:$E,"&gt;="&amp;EDATE($B104,0),Running!$E:$E,"&lt;="&amp;EDATE($C104,0),Running!$A:$A,"*",Running!$E:$E,"&lt;="&amp;TODAY())/60),60),MOD(SUMIFS(Running!$L:$L,Running!$E:$E,"&gt;="&amp;EDATE($B104,0),Running!$E:$E,"&lt;="&amp;EDATE($C104,0),Running!$A:$A,"*",Running!$E:$E,"&lt;="&amp;TODAY()),60))+INT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/24)</f>
        <v>0</v>
      </c>
      <c r="J104" s="30">
        <f t="shared" ca="1" si="11"/>
        <v>0</v>
      </c>
      <c r="K104" s="14">
        <f t="shared" ca="1" si="12"/>
        <v>0</v>
      </c>
      <c r="L104" s="2">
        <f ca="1">SUMIFS(Running!$M:$M,Running!$A:$A,"*",Running!$E:$E,"&lt;="&amp;TODAY(),Running!$E:$E,"&gt;="&amp;EDATE($B104,0),Running!$E:$E,"&lt;="&amp;EDATE($C104,0))</f>
        <v>0</v>
      </c>
      <c r="M104" s="20">
        <f ca="1">SUMIFS(Running!$N:$N,Running!$A:$A,"*",Running!$E:$E,"&lt;="&amp;TODAY(),Running!$E:$E,"&gt;="&amp;EDATE($B104,0),Running!$E:$E,"&lt;="&amp;EDATE($C104,0))</f>
        <v>0</v>
      </c>
      <c r="N104" s="23">
        <f ca="1">TIME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,MOD(MOD(SUMIFS(Running!$R:$R,Running!$E:$E,"&gt;="&amp;EDATE($B104,0),Running!$E:$E,"&lt;="&amp;EDATE($C104,0),Running!$A:$A,"*",Running!$E:$E,"&lt;="&amp;TODAY()),60)+INT(SUMIFS(Running!$S:$S,Running!$E:$E,"&gt;="&amp;EDATE($B104,0),Running!$E:$E,"&lt;="&amp;EDATE($C104,0),Running!$A:$A,"*",Running!$E:$E,"&lt;="&amp;TODAY())/60),60),MOD(SUMIFS(Running!$S:$S,Running!$E:$E,"&gt;="&amp;EDATE($B104,0),Running!$E:$E,"&lt;="&amp;EDATE($C104,0),Running!$A:$A,"*",Running!$E:$E,"&lt;="&amp;TODAY()),60))+INT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/24)</f>
        <v>0</v>
      </c>
      <c r="O104" s="3">
        <f t="shared" ca="1" si="13"/>
        <v>0</v>
      </c>
      <c r="P104" s="14">
        <f t="shared" ca="1" si="14"/>
        <v>0</v>
      </c>
      <c r="Q104" s="2">
        <f t="shared" ca="1" si="15"/>
        <v>0</v>
      </c>
      <c r="R104" s="20">
        <f t="shared" ca="1" si="16"/>
        <v>0</v>
      </c>
      <c r="S104" s="9">
        <f t="shared" ca="1" si="17"/>
        <v>0</v>
      </c>
      <c r="T104" s="30">
        <f t="shared" ca="1" si="18"/>
        <v>0</v>
      </c>
      <c r="U104" s="46">
        <f t="shared" ca="1" si="19"/>
        <v>0</v>
      </c>
    </row>
    <row r="105" spans="1:21">
      <c r="A105">
        <v>104</v>
      </c>
      <c r="B105" s="43">
        <v>43821</v>
      </c>
      <c r="C105" s="43">
        <v>43827</v>
      </c>
      <c r="D105" s="2">
        <f ca="1">COUNTIFS(Running!$A:$A,"*",Running!$E:$E,"&lt;="&amp;TODAY(),Running!$E:$E,"&gt;="&amp;EDATE($B105,0),Running!$E:$E,"&lt;="&amp;EDATE($C105,0))</f>
        <v>0</v>
      </c>
      <c r="E105" s="2">
        <f ca="1">COUNTIFS(Running!$A:$A,"",Running!$G:$G,0,Running!$E:$E,"&lt;="&amp;TODAY(),Running!$E:$E,"&gt;="&amp;EDATE($B105,0),Running!$E:$E,"&lt;="&amp;EDATE($C105,0))</f>
        <v>0</v>
      </c>
      <c r="F105" s="69">
        <f t="shared" ca="1" si="10"/>
        <v>0</v>
      </c>
      <c r="G105" s="2">
        <f ca="1">SUMIFS(Running!$F:$F,Running!$A:$A,"*",Running!$E:$E,"&lt;="&amp;TODAY(),Running!$E:$E,"&gt;="&amp;EDATE($B105,0),Running!$E:$E,"&lt;="&amp;EDATE($C105,0))</f>
        <v>0</v>
      </c>
      <c r="H105" s="20">
        <f ca="1">SUMIFS(Running!$G:$G,Running!$A:$A,"*",Running!$E:$E,"&lt;="&amp;TODAY(),Running!$E:$E,"&gt;="&amp;EDATE($B105,0),Running!$E:$E,"&lt;="&amp;EDATE($C105,0))</f>
        <v>0</v>
      </c>
      <c r="I105" s="23">
        <f ca="1">TIME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,MOD(MOD(SUMIFS(Running!$K:$K,Running!$E:$E,"&gt;="&amp;EDATE($B105,0),Running!$E:$E,"&lt;="&amp;EDATE($C105,0),Running!$A:$A,"*",Running!$E:$E,"&lt;="&amp;TODAY()),60)+INT(SUMIFS(Running!$L:$L,Running!$E:$E,"&gt;="&amp;EDATE($B105,0),Running!$E:$E,"&lt;="&amp;EDATE($C105,0),Running!$A:$A,"*",Running!$E:$E,"&lt;="&amp;TODAY())/60),60),MOD(SUMIFS(Running!$L:$L,Running!$E:$E,"&gt;="&amp;EDATE($B105,0),Running!$E:$E,"&lt;="&amp;EDATE($C105,0),Running!$A:$A,"*",Running!$E:$E,"&lt;="&amp;TODAY()),60))+INT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/24)</f>
        <v>0</v>
      </c>
      <c r="J105" s="30">
        <f t="shared" ca="1" si="11"/>
        <v>0</v>
      </c>
      <c r="K105" s="14">
        <f t="shared" ca="1" si="12"/>
        <v>0</v>
      </c>
      <c r="L105" s="2">
        <f ca="1">SUMIFS(Running!$M:$M,Running!$A:$A,"*",Running!$E:$E,"&lt;="&amp;TODAY(),Running!$E:$E,"&gt;="&amp;EDATE($B105,0),Running!$E:$E,"&lt;="&amp;EDATE($C105,0))</f>
        <v>0</v>
      </c>
      <c r="M105" s="20">
        <f ca="1">SUMIFS(Running!$N:$N,Running!$A:$A,"*",Running!$E:$E,"&lt;="&amp;TODAY(),Running!$E:$E,"&gt;="&amp;EDATE($B105,0),Running!$E:$E,"&lt;="&amp;EDATE($C105,0))</f>
        <v>0</v>
      </c>
      <c r="N105" s="23">
        <f ca="1">TIME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,MOD(MOD(SUMIFS(Running!$R:$R,Running!$E:$E,"&gt;="&amp;EDATE($B105,0),Running!$E:$E,"&lt;="&amp;EDATE($C105,0),Running!$A:$A,"*",Running!$E:$E,"&lt;="&amp;TODAY()),60)+INT(SUMIFS(Running!$S:$S,Running!$E:$E,"&gt;="&amp;EDATE($B105,0),Running!$E:$E,"&lt;="&amp;EDATE($C105,0),Running!$A:$A,"*",Running!$E:$E,"&lt;="&amp;TODAY())/60),60),MOD(SUMIFS(Running!$S:$S,Running!$E:$E,"&gt;="&amp;EDATE($B105,0),Running!$E:$E,"&lt;="&amp;EDATE($C105,0),Running!$A:$A,"*",Running!$E:$E,"&lt;="&amp;TODAY()),60))+INT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/24)</f>
        <v>0</v>
      </c>
      <c r="O105" s="3">
        <f t="shared" ca="1" si="13"/>
        <v>0</v>
      </c>
      <c r="P105" s="14">
        <f t="shared" ca="1" si="14"/>
        <v>0</v>
      </c>
      <c r="Q105" s="2">
        <f t="shared" ca="1" si="15"/>
        <v>0</v>
      </c>
      <c r="R105" s="20">
        <f t="shared" ca="1" si="16"/>
        <v>0</v>
      </c>
      <c r="S105" s="9">
        <f t="shared" ca="1" si="17"/>
        <v>0</v>
      </c>
      <c r="T105" s="30">
        <f t="shared" ca="1" si="18"/>
        <v>0</v>
      </c>
      <c r="U105" s="46">
        <f t="shared" ca="1" si="19"/>
        <v>0</v>
      </c>
    </row>
    <row r="106" spans="1:21">
      <c r="B106" s="43">
        <v>43828</v>
      </c>
      <c r="C106" s="43">
        <v>43834</v>
      </c>
      <c r="D106" s="2">
        <f ca="1">COUNTIFS(Running!$A:$A,"*",Running!$E:$E,"&lt;="&amp;TODAY(),Running!$E:$E,"&gt;="&amp;EDATE($B106,0),Running!$E:$E,"&lt;="&amp;EDATE($C106,0))</f>
        <v>0</v>
      </c>
      <c r="E106" s="2">
        <f ca="1">COUNTIFS(Running!$A:$A,"",Running!$G:$G,0,Running!$E:$E,"&lt;="&amp;TODAY(),Running!$E:$E,"&gt;="&amp;EDATE($B106,0),Running!$E:$E,"&lt;="&amp;EDATE($C106,0))</f>
        <v>0</v>
      </c>
      <c r="F106" s="69">
        <f t="shared" ca="1" si="10"/>
        <v>0</v>
      </c>
      <c r="G106" s="2">
        <f ca="1">SUMIFS(Running!$F:$F,Running!$A:$A,"*",Running!$E:$E,"&lt;="&amp;TODAY(),Running!$E:$E,"&gt;="&amp;EDATE($B106,0),Running!$E:$E,"&lt;="&amp;EDATE($C106,0))</f>
        <v>0</v>
      </c>
      <c r="H106" s="20">
        <f ca="1">SUMIFS(Running!$G:$G,Running!$A:$A,"*",Running!$E:$E,"&lt;="&amp;TODAY(),Running!$E:$E,"&gt;="&amp;EDATE($B106,0),Running!$E:$E,"&lt;="&amp;EDATE($C106,0))</f>
        <v>0</v>
      </c>
      <c r="I106" s="23">
        <f ca="1">TIME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,MOD(MOD(SUMIFS(Running!$K:$K,Running!$E:$E,"&gt;="&amp;EDATE($B106,0),Running!$E:$E,"&lt;="&amp;EDATE($C106,0),Running!$A:$A,"*",Running!$E:$E,"&lt;="&amp;TODAY()),60)+INT(SUMIFS(Running!$L:$L,Running!$E:$E,"&gt;="&amp;EDATE($B106,0),Running!$E:$E,"&lt;="&amp;EDATE($C106,0),Running!$A:$A,"*",Running!$E:$E,"&lt;="&amp;TODAY())/60),60),MOD(SUMIFS(Running!$L:$L,Running!$E:$E,"&gt;="&amp;EDATE($B106,0),Running!$E:$E,"&lt;="&amp;EDATE($C106,0),Running!$A:$A,"*",Running!$E:$E,"&lt;="&amp;TODAY()),60))+INT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/24)</f>
        <v>0</v>
      </c>
      <c r="J106" s="30">
        <f t="shared" ca="1" si="11"/>
        <v>0</v>
      </c>
      <c r="K106" s="14">
        <f t="shared" ca="1" si="12"/>
        <v>0</v>
      </c>
      <c r="L106" s="2">
        <f ca="1">SUMIFS(Running!$M:$M,Running!$A:$A,"*",Running!$E:$E,"&lt;="&amp;TODAY(),Running!$E:$E,"&gt;="&amp;EDATE($B106,0),Running!$E:$E,"&lt;="&amp;EDATE($C106,0))</f>
        <v>0</v>
      </c>
      <c r="M106" s="20">
        <f ca="1">SUMIFS(Running!$N:$N,Running!$A:$A,"*",Running!$E:$E,"&lt;="&amp;TODAY(),Running!$E:$E,"&gt;="&amp;EDATE($B106,0),Running!$E:$E,"&lt;="&amp;EDATE($C106,0))</f>
        <v>0</v>
      </c>
      <c r="N106" s="23">
        <f ca="1">TIME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,MOD(MOD(SUMIFS(Running!$R:$R,Running!$E:$E,"&gt;="&amp;EDATE($B106,0),Running!$E:$E,"&lt;="&amp;EDATE($C106,0),Running!$A:$A,"*",Running!$E:$E,"&lt;="&amp;TODAY()),60)+INT(SUMIFS(Running!$S:$S,Running!$E:$E,"&gt;="&amp;EDATE($B106,0),Running!$E:$E,"&lt;="&amp;EDATE($C106,0),Running!$A:$A,"*",Running!$E:$E,"&lt;="&amp;TODAY())/60),60),MOD(SUMIFS(Running!$S:$S,Running!$E:$E,"&gt;="&amp;EDATE($B106,0),Running!$E:$E,"&lt;="&amp;EDATE($C106,0),Running!$A:$A,"*",Running!$E:$E,"&lt;="&amp;TODAY()),60))+INT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/24)</f>
        <v>0</v>
      </c>
      <c r="O106" s="3">
        <f t="shared" ca="1" si="13"/>
        <v>0</v>
      </c>
      <c r="P106" s="14">
        <f t="shared" ca="1" si="14"/>
        <v>0</v>
      </c>
      <c r="Q106" s="2">
        <f t="shared" ca="1" si="15"/>
        <v>0</v>
      </c>
      <c r="R106" s="20">
        <f t="shared" ca="1" si="16"/>
        <v>0</v>
      </c>
      <c r="S106" s="9">
        <f t="shared" ca="1" si="17"/>
        <v>0</v>
      </c>
      <c r="T106" s="30">
        <f t="shared" ca="1" si="18"/>
        <v>0</v>
      </c>
      <c r="U106" s="46">
        <f t="shared" ca="1" si="19"/>
        <v>0</v>
      </c>
    </row>
  </sheetData>
  <sheetProtection algorithmName="SHA-512" hashValue="30iCikgUSZtJjQVIVKA8RSAX7kTM4o37y8oROFGyEa58H0nWNYeBeE+SZycL4uBhdNtwNzVQijn0Okcf25BRMQ==" saltValue="QApO5FsNqcmG5Y918Pz24A==" spinCount="100000" sheet="1" objects="1" scenarios="1"/>
  <mergeCells count="3">
    <mergeCell ref="G1:K1"/>
    <mergeCell ref="L1:P1"/>
    <mergeCell ref="Q1:U1"/>
  </mergeCells>
  <conditionalFormatting sqref="K2">
    <cfRule type="cellIs" dxfId="19" priority="3" operator="notEqual">
      <formula>0</formula>
    </cfRule>
  </conditionalFormatting>
  <conditionalFormatting sqref="P2">
    <cfRule type="cellIs" dxfId="18" priority="2" operator="notEqual">
      <formula>0</formula>
    </cfRule>
  </conditionalFormatting>
  <conditionalFormatting sqref="U2">
    <cfRule type="cellIs" dxfId="17" priority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A9B0-9870-BD4A-8898-0FEF59A2DBCF}">
  <sheetPr codeName="Sheet3"/>
  <dimension ref="A1:Y3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6" sqref="H16"/>
    </sheetView>
  </sheetViews>
  <sheetFormatPr baseColWidth="10" defaultRowHeight="16"/>
  <cols>
    <col min="2" max="2" width="10.83203125" style="17"/>
    <col min="5" max="5" width="10.83203125" customWidth="1"/>
    <col min="7" max="9" width="10.83203125" style="19" customWidth="1"/>
    <col min="10" max="10" width="10.83203125" style="10"/>
    <col min="11" max="11" width="10.83203125" style="29"/>
    <col min="14" max="14" width="10.83203125" style="19"/>
    <col min="15" max="15" width="10.83203125" style="10"/>
    <col min="16" max="16" width="10.83203125" style="27"/>
    <col min="19" max="19" width="10.83203125" style="19"/>
  </cols>
  <sheetData>
    <row r="1" spans="1:25">
      <c r="B1" s="16"/>
      <c r="D1" s="1"/>
      <c r="E1" s="1"/>
      <c r="F1" s="73" t="s">
        <v>33</v>
      </c>
      <c r="G1" s="73"/>
      <c r="H1" s="73"/>
      <c r="I1" s="73"/>
      <c r="J1" s="73"/>
      <c r="K1" s="73"/>
      <c r="L1" s="73"/>
      <c r="M1" s="72" t="s">
        <v>32</v>
      </c>
      <c r="N1" s="72"/>
      <c r="O1" s="72"/>
      <c r="P1" s="72"/>
      <c r="Q1" s="72"/>
      <c r="R1" s="73" t="s">
        <v>31</v>
      </c>
      <c r="S1" s="73"/>
      <c r="T1" s="73"/>
      <c r="U1" s="73"/>
      <c r="V1" s="73"/>
    </row>
    <row r="2" spans="1:25">
      <c r="A2" t="s">
        <v>29</v>
      </c>
      <c r="B2" s="16" t="s">
        <v>49</v>
      </c>
      <c r="C2" t="s">
        <v>46</v>
      </c>
      <c r="D2" s="1" t="s">
        <v>52</v>
      </c>
      <c r="E2" s="1" t="s">
        <v>89</v>
      </c>
      <c r="F2" s="1" t="s">
        <v>16</v>
      </c>
      <c r="G2" s="34" t="s">
        <v>15</v>
      </c>
      <c r="H2" s="34" t="s">
        <v>76</v>
      </c>
      <c r="I2" s="34" t="s">
        <v>77</v>
      </c>
      <c r="J2" s="18" t="s">
        <v>34</v>
      </c>
      <c r="K2" s="29" t="s">
        <v>47</v>
      </c>
      <c r="L2" s="7" t="s">
        <v>48</v>
      </c>
      <c r="M2" s="1" t="s">
        <v>16</v>
      </c>
      <c r="N2" s="34" t="s">
        <v>15</v>
      </c>
      <c r="O2" s="18" t="s">
        <v>34</v>
      </c>
      <c r="P2" s="27" t="s">
        <v>47</v>
      </c>
      <c r="Q2" s="7" t="s">
        <v>48</v>
      </c>
      <c r="R2" s="1" t="s">
        <v>16</v>
      </c>
      <c r="S2" s="34" t="s">
        <v>15</v>
      </c>
      <c r="T2" s="11" t="s">
        <v>34</v>
      </c>
      <c r="U2" t="s">
        <v>47</v>
      </c>
      <c r="V2" s="7" t="s">
        <v>48</v>
      </c>
    </row>
    <row r="3" spans="1:25">
      <c r="A3" t="s">
        <v>36</v>
      </c>
      <c r="B3" s="17">
        <v>2018</v>
      </c>
      <c r="C3" s="2">
        <f>COUNTIFS(Running!$A:$A,"*",Running!$E:$E,"&gt;"&amp;EOMONTH(DATE($B3,MATCH($A3,$A$3:$A$14,0),),0),Running!$E:$E,"&lt;="&amp;EOMONTH(DATE($B3,MATCH($A3,$A$3:$A$14,0),),1))</f>
        <v>1</v>
      </c>
      <c r="D3" s="2">
        <f ca="1">COUNTIFS(Running!$A:$A,"",Running!$G:$G,0,Running!$E:$E,"&lt;="&amp;TODAY(),Running!$E:$E,"&gt;"&amp;EOMONTH(DATE($B3,MATCH($A3,$A$3:$A$14,0),),0),Running!$E:$E,"&lt;="&amp;EOMONTH(DATE($B3,MATCH($A3,$A$3:$A$14,0),),1))</f>
        <v>0</v>
      </c>
      <c r="E3" s="69">
        <f ca="1">IFERROR(ROUNDDOWN($C3/SUM($C3:$D3),3),0)</f>
        <v>1</v>
      </c>
      <c r="F3" s="2">
        <f>SUMIFS(Running!$F:$F,Running!$A:$A,"*",Running!$E:$E,"&gt;"&amp;EOMONTH(DATE($B3,MATCH($A3,$A$3:$A$14,0),),0),Running!$E:$E,"&lt;="&amp;EOMONTH(DATE($B3,MATCH($A3,$A$3:$A$14,0),),1))</f>
        <v>595</v>
      </c>
      <c r="G3" s="20">
        <f>SUMIFS(Running!$G:$G,Running!$A:$A,"*",Running!$E:$E,"&gt;"&amp;EOMONTH(DATE($B3,MATCH($A3,$A$3:$A$14,0),),0),Running!$E:$E,"&lt;="&amp;EOMONTH(DATE($B3,MATCH($A3,$A$3:$A$14,0),),1))</f>
        <v>4.51</v>
      </c>
      <c r="H3" s="20">
        <f>IFERROR($G3/$C3,0)</f>
        <v>4.51</v>
      </c>
      <c r="I3" s="20">
        <f ca="1">IFERROR($G3/($C3+$E3),0)</f>
        <v>2.2549999999999999</v>
      </c>
      <c r="J3" s="23">
        <f>TIME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,MOD(MOD(SUMIFS(Running!$K:$K,Running!$A:$A,"*",Running!$E:$E,"&gt;"&amp;EOMONTH(DATE($B3,MATCH($A3,$A$3:$A$14,0),),0),Running!$E:$E,"&lt;="&amp;EOMONTH(DATE($B3,MATCH($A3,$A$3:$A$14,0),),1)),60)+INT(SUMIFS(Running!$L:$L,Running!$A:$A,"*",Running!$E:$E,"&gt;"&amp;EOMONTH(DATE($B3,MATCH($A3,$A$3:$A$14,0),),0),Running!$E:$E,"&lt;="&amp;EOMONTH(DATE($B3,MATCH($A3,$A$3:$A$14,0),),1))/60),60),MOD(SUMIFS(Running!$L:$L,Running!$A:$A,"*",Running!$E:$E,"&gt;"&amp;EOMONTH(DATE($B3,MATCH($A3,$A$3:$A$14,0),),0),Running!$E:$E,"&lt;="&amp;EOMONTH(DATE($B3,MATCH($A3,$A$3:$A$14,0),),1)),60))+INT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/24)</f>
        <v>2.9618055555555554E-2</v>
      </c>
      <c r="K3" s="30">
        <f t="shared" ref="K3:K26" si="0">IFERROR(TIME(,,ROUNDUP((INT($J3)*24*60*60+HOUR($J3)*60*60+MINUTE($J3)*60+SECOND($J3))/$G3,0)),0)</f>
        <v>6.5740740740740733E-3</v>
      </c>
      <c r="L3" s="46">
        <f t="shared" ref="L3:L26" si="1">IFERROR(ROUNDDOWN($G3*60*60/(INT($J3)*24*60*60+HOUR($J3)*60*60+MINUTE($J3)*60+SECOND($J3)),3),0)</f>
        <v>6.3440000000000003</v>
      </c>
      <c r="M3" s="2">
        <f>SUMIFS(Running!$M:$M,Running!$A:$A,"*",Running!$E:$E,"&gt;"&amp;EOMONTH(DATE($B3,MATCH($A3,$A$3:$A$14,0),),0),Running!$E:$E,"&lt;="&amp;EOMONTH(DATE($B3,MATCH($A3,$A$3:$A$14,0),),1))</f>
        <v>0</v>
      </c>
      <c r="N3" s="20">
        <f>SUMIFS(Running!$N:$N,Running!$A:$A,"*",Running!$E:$E,"&gt;"&amp;EOMONTH(DATE($B3,MATCH($A3,$A$3:$A$14,0),),0),Running!$E:$E,"&lt;="&amp;EOMONTH(DATE($B3,MATCH($A3,$A$3:$A$14,0),),1))</f>
        <v>0</v>
      </c>
      <c r="O3" s="23">
        <f>TIME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,MOD(MOD(SUMIFS(Running!$R:$R,Running!$A:$A,"*",Running!$E:$E,"&gt;"&amp;EOMONTH(DATE($B3,MATCH($A3,$A$3:$A$14,0),),0),Running!$E:$E,"&lt;="&amp;EOMONTH(DATE($B3,MATCH($A3,$A$3:$A$14,0),),1)),60)+INT(SUMIFS(Running!$S:$S,Running!$A:$A,"*",Running!$E:$E,"&gt;"&amp;EOMONTH(DATE($B3,MATCH($A3,$A$3:$A$14,0),),0),Running!$E:$E,"&lt;="&amp;EOMONTH(DATE($B3,MATCH($A3,$A$3:$A$14,0),),1))/60),60),MOD(SUMIFS(Running!$S:$S,Running!$A:$A,"*",Running!$E:$E,"&gt;"&amp;EOMONTH(DATE($B3,MATCH($A3,$A$3:$A$14,0),),0),Running!$E:$E,"&lt;="&amp;EOMONTH(DATE($B3,MATCH($A3,$A$3:$A$14,0),),1)),60))+INT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/24)</f>
        <v>0</v>
      </c>
      <c r="P3" s="3">
        <f t="shared" ref="P3:P26" si="2">IFERROR(TIME(,,ROUNDUP((INT($O3)*24*60*60+HOUR($O3)*60*60+MINUTE($O3)*60+SECOND($O3))/$N3,0)),0)</f>
        <v>0</v>
      </c>
      <c r="Q3" s="46">
        <f t="shared" ref="Q3:Q26" si="3">IFERROR(ROUNDDOWN($N3*60*60/(INT($O3)*24*60*60+HOUR($O3)*60*60+MINUTE($O3)*60+SECOND($O3)),3),0)</f>
        <v>0</v>
      </c>
      <c r="R3" s="2">
        <f t="shared" ref="R3:R26" si="4">$F3+$M3</f>
        <v>595</v>
      </c>
      <c r="S3" s="20">
        <f t="shared" ref="S3:S26" si="5">$G3+$N3</f>
        <v>4.51</v>
      </c>
      <c r="T3" s="9">
        <f>$J3+$O3</f>
        <v>2.9618055555555554E-2</v>
      </c>
      <c r="U3" s="30">
        <f>IFERROR(TIME(,,ROUNDUP((INT($T3)*24*60*60+HOUR($T3)*60*60+MINUTE($T3)*60+SECOND($T3))/$S3,0)),0)</f>
        <v>6.5740740740740733E-3</v>
      </c>
      <c r="V3" s="46">
        <f>IFERROR(ROUNDDOWN($S3*60*60/(INT($T3)*24*60*60+HOUR($T3)*60*60+MINUTE($T3)*60+SECOND($T3)),3),0)</f>
        <v>6.3440000000000003</v>
      </c>
    </row>
    <row r="4" spans="1:25">
      <c r="A4" t="s">
        <v>37</v>
      </c>
      <c r="B4" s="17">
        <v>2018</v>
      </c>
      <c r="C4" s="2">
        <f>COUNTIFS(Running!$A:$A,"*",Running!$E:$E,"&gt;"&amp;EOMONTH(DATE($B4,MATCH($A4,$A$3:$A$14,0),),0),Running!$E:$E,"&lt;="&amp;EOMONTH(DATE(B4,MATCH($A4,$A$3:$A$14,0),),1))</f>
        <v>24</v>
      </c>
      <c r="D4" s="2">
        <f ca="1">COUNTIFS(Running!$A:$A,"",Running!$G:$G,0,Running!$E:$E,"&lt;="&amp;TODAY(),Running!$E:$E,"&gt;"&amp;EOMONTH(DATE($B4,MATCH($A4,$A$3:$A$14,0),),0),Running!$E:$E,"&lt;="&amp;EOMONTH(DATE($B4,MATCH($A4,$A$3:$A$14,0),),1))</f>
        <v>5</v>
      </c>
      <c r="E4" s="69">
        <f t="shared" ref="E4:E26" ca="1" si="6">IFERROR(ROUNDDOWN($C4/SUM($C4:$D4),3),0)</f>
        <v>0.82699999999999996</v>
      </c>
      <c r="F4" s="2">
        <f>SUMIFS(Running!$F:$F,Running!$A:$A,"*",Running!$E:$E,"&gt;"&amp;EOMONTH(DATE($B4,MATCH($A4,$A$3:$A$14,0),),0),Running!$E:$E,"&lt;="&amp;EOMONTH(DATE($B4,MATCH($A4,$A$3:$A$14,0),),1))</f>
        <v>11687</v>
      </c>
      <c r="G4" s="20">
        <f>SUMIFS(Running!$G:$G,Running!$A:$A,"*",Running!$E:$E,"&gt;"&amp;EOMONTH(DATE($B4,MATCH($A4,$A$3:$A$14,0),),0),Running!$E:$E,"&lt;="&amp;EOMONTH(DATE($B4,MATCH($A4,$A$3:$A$14,0),),1))</f>
        <v>101.10000000000001</v>
      </c>
      <c r="H4" s="20">
        <f t="shared" ref="H4:H26" si="7">IFERROR($G4/$C4,0)</f>
        <v>4.2125000000000004</v>
      </c>
      <c r="I4" s="20">
        <f t="shared" ref="I4:I26" ca="1" si="8">IFERROR($G4/($C4+$E4),0)</f>
        <v>4.0721794820155486</v>
      </c>
      <c r="J4" s="23">
        <f>TIME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,MOD(MOD(SUMIFS(Running!$K:$K,Running!$A:$A,"*",Running!$E:$E,"&gt;"&amp;EOMONTH(DATE($B4,MATCH($A4,$A$3:$A$14,0),),0),Running!$E:$E,"&lt;="&amp;EOMONTH(DATE($B4,MATCH($A4,$A$3:$A$14,0),),1)),60)+INT(SUMIFS(Running!$L:$L,Running!$A:$A,"*",Running!$E:$E,"&gt;"&amp;EOMONTH(DATE($B4,MATCH($A4,$A$3:$A$14,0),),0),Running!$E:$E,"&lt;="&amp;EOMONTH(DATE($B4,MATCH($A4,$A$3:$A$14,0),),1))/60),60),MOD(SUMIFS(Running!$L:$L,Running!$A:$A,"*",Running!$E:$E,"&gt;"&amp;EOMONTH(DATE($B4,MATCH($A4,$A$3:$A$14,0),),0),Running!$E:$E,"&lt;="&amp;EOMONTH(DATE($B4,MATCH($A4,$A$3:$A$14,0),),1)),60))+INT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/24)</f>
        <v>0.59524305555555557</v>
      </c>
      <c r="K4" s="30">
        <f t="shared" si="0"/>
        <v>5.8912037037037032E-3</v>
      </c>
      <c r="L4" s="46">
        <f t="shared" si="1"/>
        <v>7.0759999999999996</v>
      </c>
      <c r="M4" s="2">
        <f>SUMIFS(Running!$M:$M,Running!$A:$A,"*",Running!$E:$E,"&gt;"&amp;EOMONTH(DATE($B4,MATCH($A4,$A$3:$A$14,0),),0),Running!$E:$E,"&lt;="&amp;EOMONTH(DATE($B4,MATCH($A4,$A$3:$A$14,0),),1))</f>
        <v>513</v>
      </c>
      <c r="N4" s="20">
        <f>SUMIFS(Running!$N:$N,Running!$A:$A,"*",Running!$E:$E,"&gt;"&amp;EOMONTH(DATE($B4,MATCH($A4,$A$3:$A$14,0),),0),Running!$E:$E,"&lt;="&amp;EOMONTH(DATE($B4,MATCH($A4,$A$3:$A$14,0),),1))</f>
        <v>6.79</v>
      </c>
      <c r="O4" s="23">
        <f>TIME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,MOD(MOD(SUMIFS(Running!$R:$R,Running!$A:$A,"*",Running!$E:$E,"&gt;"&amp;EOMONTH(DATE($B4,MATCH($A4,$A$3:$A$14,0),),0),Running!$E:$E,"&lt;="&amp;EOMONTH(DATE($B4,MATCH($A4,$A$3:$A$14,0),),1)),60)+INT(SUMIFS(Running!$S:$S,Running!$A:$A,"*",Running!$E:$E,"&gt;"&amp;EOMONTH(DATE($B4,MATCH($A4,$A$3:$A$14,0),),0),Running!$E:$E,"&lt;="&amp;EOMONTH(DATE($B4,MATCH($A4,$A$3:$A$14,0),),1))/60),60),MOD(SUMIFS(Running!$S:$S,Running!$A:$A,"*",Running!$E:$E,"&gt;"&amp;EOMONTH(DATE($B4,MATCH($A4,$A$3:$A$14,0),),0),Running!$E:$E,"&lt;="&amp;EOMONTH(DATE($B4,MATCH($A4,$A$3:$A$14,0),),1)),60))+INT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/24)</f>
        <v>7.0833333333333331E-2</v>
      </c>
      <c r="P4" s="3">
        <f>IFERROR(TIME(,,ROUNDUP((INT($O4)*24*60*60+HOUR($O4)*60*60+MINUTE($O4)*60+SECOND($O4))/$N4,0)),0)</f>
        <v>1.0439814814814813E-2</v>
      </c>
      <c r="Q4" s="46">
        <f>IFERROR(ROUNDDOWN($N4*60*60/(INT($O4)*24*60*60+HOUR($O4)*60*60+MINUTE($O4)*60+SECOND($O4)),3),0)</f>
        <v>3.9940000000000002</v>
      </c>
      <c r="R4" s="2">
        <f t="shared" si="4"/>
        <v>12200</v>
      </c>
      <c r="S4" s="20">
        <f t="shared" si="5"/>
        <v>107.89000000000001</v>
      </c>
      <c r="T4" s="9">
        <f t="shared" ref="T4:T26" si="9">$J4+$O4</f>
        <v>0.66607638888888887</v>
      </c>
      <c r="U4" s="30">
        <f>IFERROR(TIME(,,ROUNDUP((INT($T4)*24*60*60+HOUR($T4)*60*60+MINUTE($T4)*60+SECOND($T4))/$S4,0)),0)</f>
        <v>6.1805555555555563E-3</v>
      </c>
      <c r="V4" s="46">
        <f>IFERROR(ROUNDDOWN($S4*60*60/(INT($T4)*24*60*60+HOUR($T4)*60*60+MINUTE($T4)*60+SECOND($T4)),3),0)</f>
        <v>6.7489999999999997</v>
      </c>
      <c r="Y4" s="26" t="s">
        <v>31</v>
      </c>
    </row>
    <row r="5" spans="1:25">
      <c r="A5" t="s">
        <v>38</v>
      </c>
      <c r="B5" s="17">
        <v>2018</v>
      </c>
      <c r="C5" s="2">
        <f>COUNTIFS(Running!$A:$A,"*",Running!$E:$E,"&gt;"&amp;EOMONTH(DATE($B5,MATCH($A5,$A$3:$A$14,0),),0),Running!$E:$E,"&lt;="&amp;EOMONTH(DATE(B5,MATCH($A5,$A$3:$A$14,0),),1))</f>
        <v>23</v>
      </c>
      <c r="D5" s="2">
        <f ca="1">COUNTIFS(Running!$A:$A,"",Running!$G:$G,0,Running!$E:$E,"&lt;="&amp;TODAY(),Running!$E:$E,"&gt;"&amp;EOMONTH(DATE($B5,MATCH($A5,$A$3:$A$14,0),),0),Running!$E:$E,"&lt;="&amp;EOMONTH(DATE($B5,MATCH($A5,$A$3:$A$14,0),),1))</f>
        <v>8</v>
      </c>
      <c r="E5" s="69">
        <f t="shared" ca="1" si="6"/>
        <v>0.74099999999999999</v>
      </c>
      <c r="F5" s="2">
        <f>SUMIFS(Running!$F:$F,Running!$A:$A,"*",Running!$E:$E,"&gt;"&amp;EOMONTH(DATE($B5,MATCH($A5,$A$3:$A$14,0),),0),Running!$E:$E,"&lt;="&amp;EOMONTH(DATE($B5,MATCH($A5,$A$3:$A$14,0),),1))</f>
        <v>10470</v>
      </c>
      <c r="G5" s="20">
        <f>SUMIFS(Running!$G:$G,Running!$A:$A,"*",Running!$E:$E,"&gt;"&amp;EOMONTH(DATE($B5,MATCH($A5,$A$3:$A$14,0),),0),Running!$E:$E,"&lt;="&amp;EOMONTH(DATE($B5,MATCH($A5,$A$3:$A$14,0),),1))</f>
        <v>95.129999999999981</v>
      </c>
      <c r="H5" s="20">
        <f t="shared" si="7"/>
        <v>4.136086956521738</v>
      </c>
      <c r="I5" s="20">
        <f t="shared" ca="1" si="8"/>
        <v>4.0069921233309458</v>
      </c>
      <c r="J5" s="23">
        <f>TIME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,MOD(MOD(SUMIFS(Running!$K:$K,Running!$A:$A,"*",Running!$E:$E,"&gt;"&amp;EOMONTH(DATE($B5,MATCH($A5,$A$3:$A$14,0),),0),Running!$E:$E,"&lt;="&amp;EOMONTH(DATE($B5,MATCH($A5,$A$3:$A$14,0),),1)),60)+INT(SUMIFS(Running!$L:$L,Running!$A:$A,"*",Running!$E:$E,"&gt;"&amp;EOMONTH(DATE($B5,MATCH($A5,$A$3:$A$14,0),),0),Running!$E:$E,"&lt;="&amp;EOMONTH(DATE($B5,MATCH($A5,$A$3:$A$14,0),),1))/60),60),MOD(SUMIFS(Running!$L:$L,Running!$A:$A,"*",Running!$E:$E,"&gt;"&amp;EOMONTH(DATE($B5,MATCH($A5,$A$3:$A$14,0),),0),Running!$E:$E,"&lt;="&amp;EOMONTH(DATE($B5,MATCH($A5,$A$3:$A$14,0),),1)),60))+INT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/24)</f>
        <v>0.54469907407407414</v>
      </c>
      <c r="K5" s="30">
        <f t="shared" si="0"/>
        <v>5.7291666666666671E-3</v>
      </c>
      <c r="L5" s="46">
        <f t="shared" si="1"/>
        <v>7.2759999999999998</v>
      </c>
      <c r="M5" s="2">
        <f>SUMIFS(Running!$M:$M,Running!$A:$A,"*",Running!$E:$E,"&gt;"&amp;EOMONTH(DATE($B5,MATCH($A5,$A$3:$A$14,0),),0),Running!$E:$E,"&lt;="&amp;EOMONTH(DATE($B5,MATCH($A5,$A$3:$A$14,0),),1))</f>
        <v>364</v>
      </c>
      <c r="N5" s="20">
        <f>SUMIFS(Running!$N:$N,Running!$A:$A,"*",Running!$E:$E,"&gt;"&amp;EOMONTH(DATE($B5,MATCH($A5,$A$3:$A$14,0),),0),Running!$E:$E,"&lt;="&amp;EOMONTH(DATE($B5,MATCH($A5,$A$3:$A$14,0),),1))</f>
        <v>6.28</v>
      </c>
      <c r="O5" s="23">
        <f>TIME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,MOD(MOD(SUMIFS(Running!$R:$R,Running!$A:$A,"*",Running!$E:$E,"&gt;"&amp;EOMONTH(DATE($B5,MATCH($A5,$A$3:$A$14,0),),0),Running!$E:$E,"&lt;="&amp;EOMONTH(DATE($B5,MATCH($A5,$A$3:$A$14,0),),1)),60)+INT(SUMIFS(Running!$S:$S,Running!$A:$A,"*",Running!$E:$E,"&gt;"&amp;EOMONTH(DATE($B5,MATCH($A5,$A$3:$A$14,0),),0),Running!$E:$E,"&lt;="&amp;EOMONTH(DATE($B5,MATCH($A5,$A$3:$A$14,0),),1))/60),60),MOD(SUMIFS(Running!$S:$S,Running!$A:$A,"*",Running!$E:$E,"&gt;"&amp;EOMONTH(DATE($B5,MATCH($A5,$A$3:$A$14,0),),0),Running!$E:$E,"&lt;="&amp;EOMONTH(DATE($B5,MATCH($A5,$A$3:$A$14,0),),1)),60))+INT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/24)</f>
        <v>6.7280092592592586E-2</v>
      </c>
      <c r="P5" s="3">
        <f t="shared" si="2"/>
        <v>1.0717592592592593E-2</v>
      </c>
      <c r="Q5" s="46">
        <f t="shared" si="3"/>
        <v>3.8889999999999998</v>
      </c>
      <c r="R5" s="2">
        <f t="shared" si="4"/>
        <v>10834</v>
      </c>
      <c r="S5" s="20">
        <f t="shared" si="5"/>
        <v>101.40999999999998</v>
      </c>
      <c r="T5" s="9">
        <f t="shared" si="9"/>
        <v>0.61197916666666674</v>
      </c>
      <c r="U5" s="30">
        <f t="shared" ref="U5:U26" si="10">IFERROR(TIME(,,ROUNDUP((INT($T5)*24*60*60+HOUR($T5)*60*60+MINUTE($T5)*60+SECOND($T5))/$S5,0)),0)</f>
        <v>6.0416666666666665E-3</v>
      </c>
      <c r="V5" s="46">
        <f t="shared" ref="V5:V26" si="11">IFERROR(ROUNDDOWN($S5*60*60/(INT($T5)*24*60*60+HOUR($T5)*60*60+MINUTE($T5)*60+SECOND($T5)),3),0)</f>
        <v>6.9039999999999999</v>
      </c>
      <c r="X5" t="s">
        <v>53</v>
      </c>
      <c r="Y5" s="25">
        <f>SUM($C:$C)</f>
        <v>269</v>
      </c>
    </row>
    <row r="6" spans="1:25">
      <c r="A6" t="s">
        <v>39</v>
      </c>
      <c r="B6" s="17">
        <v>2018</v>
      </c>
      <c r="C6" s="2">
        <f>COUNTIFS(Running!$A:$A,"*",Running!$E:$E,"&gt;"&amp;EOMONTH(DATE($B6,MATCH($A6,$A$3:$A$14,0),),0),Running!$E:$E,"&lt;="&amp;EOMONTH(DATE(B6,MATCH($A6,$A$3:$A$14,0),),1))</f>
        <v>22</v>
      </c>
      <c r="D6" s="2">
        <f ca="1">COUNTIFS(Running!$A:$A,"",Running!$G:$G,0,Running!$E:$E,"&lt;="&amp;TODAY(),Running!$E:$E,"&gt;"&amp;EOMONTH(DATE($B6,MATCH($A6,$A$3:$A$14,0),),0),Running!$E:$E,"&lt;="&amp;EOMONTH(DATE($B6,MATCH($A6,$A$3:$A$14,0),),1))</f>
        <v>8</v>
      </c>
      <c r="E6" s="69">
        <f t="shared" ca="1" si="6"/>
        <v>0.73299999999999998</v>
      </c>
      <c r="F6" s="2">
        <f>SUMIFS(Running!$F:$F,Running!$A:$A,"*",Running!$E:$E,"&gt;"&amp;EOMONTH(DATE($B6,MATCH($A6,$A$3:$A$14,0),),0),Running!$E:$E,"&lt;="&amp;EOMONTH(DATE($B6,MATCH($A6,$A$3:$A$14,0),),1))</f>
        <v>12349</v>
      </c>
      <c r="G6" s="20">
        <f>SUMIFS(Running!$G:$G,Running!$A:$A,"*",Running!$E:$E,"&gt;"&amp;EOMONTH(DATE($B6,MATCH($A6,$A$3:$A$14,0),),0),Running!$E:$E,"&lt;="&amp;EOMONTH(DATE($B6,MATCH($A6,$A$3:$A$14,0),),1))</f>
        <v>107.51</v>
      </c>
      <c r="H6" s="20">
        <f t="shared" si="7"/>
        <v>4.8868181818181817</v>
      </c>
      <c r="I6" s="20">
        <f t="shared" ca="1" si="8"/>
        <v>4.7292482294461795</v>
      </c>
      <c r="J6" s="23">
        <f>TIME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,MOD(MOD(SUMIFS(Running!$K:$K,Running!$A:$A,"*",Running!$E:$E,"&gt;"&amp;EOMONTH(DATE($B6,MATCH($A6,$A$3:$A$14,0),),0),Running!$E:$E,"&lt;="&amp;EOMONTH(DATE($B6,MATCH($A6,$A$3:$A$14,0),),1)),60)+INT(SUMIFS(Running!$L:$L,Running!$A:$A,"*",Running!$E:$E,"&gt;"&amp;EOMONTH(DATE($B6,MATCH($A6,$A$3:$A$14,0),),0),Running!$E:$E,"&lt;="&amp;EOMONTH(DATE($B6,MATCH($A6,$A$3:$A$14,0),),1))/60),60),MOD(SUMIFS(Running!$L:$L,Running!$A:$A,"*",Running!$E:$E,"&gt;"&amp;EOMONTH(DATE($B6,MATCH($A6,$A$3:$A$14,0),),0),Running!$E:$E,"&lt;="&amp;EOMONTH(DATE($B6,MATCH($A6,$A$3:$A$14,0),),1)),60))+INT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/24)</f>
        <v>0.59568287037037038</v>
      </c>
      <c r="K6" s="30">
        <f t="shared" si="0"/>
        <v>5.5439814814814822E-3</v>
      </c>
      <c r="L6" s="46">
        <f t="shared" si="1"/>
        <v>7.52</v>
      </c>
      <c r="M6" s="2">
        <f>SUMIFS(Running!$M:$M,Running!$A:$A,"*",Running!$E:$E,"&gt;"&amp;EOMONTH(DATE($B6,MATCH($A6,$A$3:$A$14,0),),0),Running!$E:$E,"&lt;="&amp;EOMONTH(DATE($B6,MATCH($A6,$A$3:$A$14,0),),1))</f>
        <v>499</v>
      </c>
      <c r="N6" s="20">
        <f>SUMIFS(Running!$N:$N,Running!$A:$A,"*",Running!$E:$E,"&gt;"&amp;EOMONTH(DATE($B6,MATCH($A6,$A$3:$A$14,0),),0),Running!$E:$E,"&lt;="&amp;EOMONTH(DATE($B6,MATCH($A6,$A$3:$A$14,0),),1))</f>
        <v>6.91</v>
      </c>
      <c r="O6" s="23">
        <f>TIME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,MOD(MOD(SUMIFS(Running!$R:$R,Running!$A:$A,"*",Running!$E:$E,"&gt;"&amp;EOMONTH(DATE($B6,MATCH($A6,$A$3:$A$14,0),),0),Running!$E:$E,"&lt;="&amp;EOMONTH(DATE($B6,MATCH($A6,$A$3:$A$14,0),),1)),60)+INT(SUMIFS(Running!$S:$S,Running!$A:$A,"*",Running!$E:$E,"&gt;"&amp;EOMONTH(DATE($B6,MATCH($A6,$A$3:$A$14,0),),0),Running!$E:$E,"&lt;="&amp;EOMONTH(DATE($B6,MATCH($A6,$A$3:$A$14,0),),1))/60),60),MOD(SUMIFS(Running!$S:$S,Running!$A:$A,"*",Running!$E:$E,"&gt;"&amp;EOMONTH(DATE($B6,MATCH($A6,$A$3:$A$14,0),),0),Running!$E:$E,"&lt;="&amp;EOMONTH(DATE($B6,MATCH($A6,$A$3:$A$14,0),),1)),60))+INT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/24)</f>
        <v>7.1979166666666664E-2</v>
      </c>
      <c r="P6" s="3">
        <f t="shared" si="2"/>
        <v>1.0416666666666666E-2</v>
      </c>
      <c r="Q6" s="46">
        <f t="shared" si="3"/>
        <v>4</v>
      </c>
      <c r="R6" s="2">
        <f t="shared" si="4"/>
        <v>12848</v>
      </c>
      <c r="S6" s="20">
        <f t="shared" si="5"/>
        <v>114.42</v>
      </c>
      <c r="T6" s="9">
        <f t="shared" si="9"/>
        <v>0.66766203703703708</v>
      </c>
      <c r="U6" s="30">
        <f t="shared" si="10"/>
        <v>5.8449074074074072E-3</v>
      </c>
      <c r="V6" s="46">
        <f t="shared" si="11"/>
        <v>7.14</v>
      </c>
      <c r="X6" t="s">
        <v>52</v>
      </c>
      <c r="Y6" s="25">
        <f ca="1">SUM($D:$D)</f>
        <v>123</v>
      </c>
    </row>
    <row r="7" spans="1:25">
      <c r="A7" t="s">
        <v>40</v>
      </c>
      <c r="B7" s="17">
        <v>2018</v>
      </c>
      <c r="C7" s="2">
        <f>COUNTIFS(Running!$A:$A,"*",Running!$E:$E,"&gt;"&amp;EOMONTH(DATE($B7,MATCH($A7,$A$3:$A$14,0),),0),Running!$E:$E,"&lt;="&amp;EOMONTH(DATE(B7,MATCH($A7,$A$3:$A$14,0),),1))</f>
        <v>10</v>
      </c>
      <c r="D7" s="2">
        <f ca="1">COUNTIFS(Running!$A:$A,"",Running!$G:$G,0,Running!$E:$E,"&lt;="&amp;TODAY(),Running!$E:$E,"&gt;"&amp;EOMONTH(DATE($B7,MATCH($A7,$A$3:$A$14,0),),0),Running!$E:$E,"&lt;="&amp;EOMONTH(DATE($B7,MATCH($A7,$A$3:$A$14,0),),1))</f>
        <v>21</v>
      </c>
      <c r="E7" s="69">
        <f t="shared" ca="1" si="6"/>
        <v>0.32200000000000001</v>
      </c>
      <c r="F7" s="2">
        <f>SUMIFS(Running!$F:$F,Running!$A:$A,"*",Running!$E:$E,"&gt;"&amp;EOMONTH(DATE($B7,MATCH($A7,$A$3:$A$14,0),),0),Running!$E:$E,"&lt;="&amp;EOMONTH(DATE($B7,MATCH($A7,$A$3:$A$14,0),),1))</f>
        <v>3961</v>
      </c>
      <c r="G7" s="20">
        <f>SUMIFS(Running!$G:$G,Running!$A:$A,"*",Running!$E:$E,"&gt;"&amp;EOMONTH(DATE($B7,MATCH($A7,$A$3:$A$14,0),),0),Running!$E:$E,"&lt;="&amp;EOMONTH(DATE($B7,MATCH($A7,$A$3:$A$14,0),),1))</f>
        <v>35.06</v>
      </c>
      <c r="H7" s="20">
        <f t="shared" si="7"/>
        <v>3.5060000000000002</v>
      </c>
      <c r="I7" s="20">
        <f t="shared" ca="1" si="8"/>
        <v>3.3966285603565205</v>
      </c>
      <c r="J7" s="23">
        <f>TIME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,MOD(MOD(SUMIFS(Running!$K:$K,Running!$A:$A,"*",Running!$E:$E,"&gt;"&amp;EOMONTH(DATE($B7,MATCH($A7,$A$3:$A$14,0),),0),Running!$E:$E,"&lt;="&amp;EOMONTH(DATE($B7,MATCH($A7,$A$3:$A$14,0),),1)),60)+INT(SUMIFS(Running!$L:$L,Running!$A:$A,"*",Running!$E:$E,"&gt;"&amp;EOMONTH(DATE($B7,MATCH($A7,$A$3:$A$14,0),),0),Running!$E:$E,"&lt;="&amp;EOMONTH(DATE($B7,MATCH($A7,$A$3:$A$14,0),),1))/60),60),MOD(SUMIFS(Running!$L:$L,Running!$A:$A,"*",Running!$E:$E,"&gt;"&amp;EOMONTH(DATE($B7,MATCH($A7,$A$3:$A$14,0),),0),Running!$E:$E,"&lt;="&amp;EOMONTH(DATE($B7,MATCH($A7,$A$3:$A$14,0),),1)),60))+INT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/24)</f>
        <v>0.20307870370370371</v>
      </c>
      <c r="K7" s="30">
        <f t="shared" si="0"/>
        <v>5.7986111111111112E-3</v>
      </c>
      <c r="L7" s="46">
        <f t="shared" si="1"/>
        <v>7.1929999999999996</v>
      </c>
      <c r="M7" s="2">
        <f>SUMIFS(Running!$M:$M,Running!$A:$A,"*",Running!$E:$E,"&gt;"&amp;EOMONTH(DATE($B7,MATCH($A7,$A$3:$A$14,0),),0),Running!$E:$E,"&lt;="&amp;EOMONTH(DATE($B7,MATCH($A7,$A$3:$A$14,0),),1))</f>
        <v>68</v>
      </c>
      <c r="N7" s="20">
        <f>SUMIFS(Running!$N:$N,Running!$A:$A,"*",Running!$E:$E,"&gt;"&amp;EOMONTH(DATE($B7,MATCH($A7,$A$3:$A$14,0),),0),Running!$E:$E,"&lt;="&amp;EOMONTH(DATE($B7,MATCH($A7,$A$3:$A$14,0),),1))</f>
        <v>3.8500000000000005</v>
      </c>
      <c r="O7" s="23">
        <f>TIME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,MOD(MOD(SUMIFS(Running!$R:$R,Running!$A:$A,"*",Running!$E:$E,"&gt;"&amp;EOMONTH(DATE($B7,MATCH($A7,$A$3:$A$14,0),),0),Running!$E:$E,"&lt;="&amp;EOMONTH(DATE($B7,MATCH($A7,$A$3:$A$14,0),),1)),60)+INT(SUMIFS(Running!$S:$S,Running!$A:$A,"*",Running!$E:$E,"&gt;"&amp;EOMONTH(DATE($B7,MATCH($A7,$A$3:$A$14,0),),0),Running!$E:$E,"&lt;="&amp;EOMONTH(DATE($B7,MATCH($A7,$A$3:$A$14,0),),1))/60),60),MOD(SUMIFS(Running!$S:$S,Running!$A:$A,"*",Running!$E:$E,"&gt;"&amp;EOMONTH(DATE($B7,MATCH($A7,$A$3:$A$14,0),),0),Running!$E:$E,"&lt;="&amp;EOMONTH(DATE($B7,MATCH($A7,$A$3:$A$14,0),),1)),60))+INT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/24)</f>
        <v>4.4351851851851858E-2</v>
      </c>
      <c r="P7" s="3">
        <f t="shared" si="2"/>
        <v>1.1527777777777777E-2</v>
      </c>
      <c r="Q7" s="46">
        <f t="shared" si="3"/>
        <v>3.6160000000000001</v>
      </c>
      <c r="R7" s="2">
        <f t="shared" si="4"/>
        <v>4029</v>
      </c>
      <c r="S7" s="20">
        <f t="shared" si="5"/>
        <v>38.910000000000004</v>
      </c>
      <c r="T7" s="9">
        <f t="shared" si="9"/>
        <v>0.24743055555555557</v>
      </c>
      <c r="U7" s="30">
        <f t="shared" si="10"/>
        <v>6.3657407407407404E-3</v>
      </c>
      <c r="V7" s="46">
        <f t="shared" si="11"/>
        <v>6.5519999999999996</v>
      </c>
      <c r="X7" t="s">
        <v>55</v>
      </c>
      <c r="Y7" s="25">
        <f>SUM($R:$R)</f>
        <v>136836</v>
      </c>
    </row>
    <row r="8" spans="1:25">
      <c r="A8" t="s">
        <v>41</v>
      </c>
      <c r="B8" s="17">
        <v>2018</v>
      </c>
      <c r="C8" s="2">
        <f>COUNTIFS(Running!$A:$A,"*",Running!$E:$E,"&gt;"&amp;EOMONTH(DATE($B8,MATCH($A8,$A$3:$A$14,0),),0),Running!$E:$E,"&lt;="&amp;EOMONTH(DATE(B8,MATCH($A8,$A$3:$A$14,0),),1))</f>
        <v>15</v>
      </c>
      <c r="D8" s="2">
        <f ca="1">COUNTIFS(Running!$A:$A,"",Running!$G:$G,0,Running!$E:$E,"&lt;="&amp;TODAY(),Running!$E:$E,"&gt;"&amp;EOMONTH(DATE($B8,MATCH($A8,$A$3:$A$14,0),),0),Running!$E:$E,"&lt;="&amp;EOMONTH(DATE($B8,MATCH($A8,$A$3:$A$14,0),),1))</f>
        <v>15</v>
      </c>
      <c r="E8" s="69">
        <f t="shared" ca="1" si="6"/>
        <v>0.5</v>
      </c>
      <c r="F8" s="2">
        <f>SUMIFS(Running!$F:$F,Running!$A:$A,"*",Running!$E:$E,"&gt;"&amp;EOMONTH(DATE($B8,MATCH($A8,$A$3:$A$14,0),),0),Running!$E:$E,"&lt;="&amp;EOMONTH(DATE($B8,MATCH($A8,$A$3:$A$14,0),),1))</f>
        <v>6054</v>
      </c>
      <c r="G8" s="20">
        <f>SUMIFS(Running!$G:$G,Running!$A:$A,"*",Running!$E:$E,"&gt;"&amp;EOMONTH(DATE($B8,MATCH($A8,$A$3:$A$14,0),),0),Running!$E:$E,"&lt;="&amp;EOMONTH(DATE($B8,MATCH($A8,$A$3:$A$14,0),),1))</f>
        <v>54.21</v>
      </c>
      <c r="H8" s="20">
        <f t="shared" si="7"/>
        <v>3.6139999999999999</v>
      </c>
      <c r="I8" s="20">
        <f t="shared" ca="1" si="8"/>
        <v>3.4974193548387098</v>
      </c>
      <c r="J8" s="23">
        <f>TIME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,MOD(MOD(SUMIFS(Running!$K:$K,Running!$A:$A,"*",Running!$E:$E,"&gt;"&amp;EOMONTH(DATE($B8,MATCH($A8,$A$3:$A$14,0),),0),Running!$E:$E,"&lt;="&amp;EOMONTH(DATE($B8,MATCH($A8,$A$3:$A$14,0),),1)),60)+INT(SUMIFS(Running!$L:$L,Running!$A:$A,"*",Running!$E:$E,"&gt;"&amp;EOMONTH(DATE($B8,MATCH($A8,$A$3:$A$14,0),),0),Running!$E:$E,"&lt;="&amp;EOMONTH(DATE($B8,MATCH($A8,$A$3:$A$14,0),),1))/60),60),MOD(SUMIFS(Running!$L:$L,Running!$A:$A,"*",Running!$E:$E,"&gt;"&amp;EOMONTH(DATE($B8,MATCH($A8,$A$3:$A$14,0),),0),Running!$E:$E,"&lt;="&amp;EOMONTH(DATE($B8,MATCH($A8,$A$3:$A$14,0),),1)),60))+INT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/24)</f>
        <v>0.31993055555555555</v>
      </c>
      <c r="K8" s="30">
        <f t="shared" si="0"/>
        <v>5.9027777777777776E-3</v>
      </c>
      <c r="L8" s="46">
        <f t="shared" si="1"/>
        <v>7.06</v>
      </c>
      <c r="M8" s="2">
        <f>SUMIFS(Running!$M:$M,Running!$A:$A,"*",Running!$E:$E,"&gt;"&amp;EOMONTH(DATE($B8,MATCH($A8,$A$3:$A$14,0),),0),Running!$E:$E,"&lt;="&amp;EOMONTH(DATE($B8,MATCH($A8,$A$3:$A$14,0),),1))</f>
        <v>0</v>
      </c>
      <c r="N8" s="20">
        <f>SUMIFS(Running!$N:$N,Running!$A:$A,"*",Running!$E:$E,"&gt;"&amp;EOMONTH(DATE($B8,MATCH($A8,$A$3:$A$14,0),),0),Running!$E:$E,"&lt;="&amp;EOMONTH(DATE($B8,MATCH($A8,$A$3:$A$14,0),),1))</f>
        <v>4.37</v>
      </c>
      <c r="O8" s="23">
        <f>TIME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,MOD(MOD(SUMIFS(Running!$R:$R,Running!$A:$A,"*",Running!$E:$E,"&gt;"&amp;EOMONTH(DATE($B8,MATCH($A8,$A$3:$A$14,0),),0),Running!$E:$E,"&lt;="&amp;EOMONTH(DATE($B8,MATCH($A8,$A$3:$A$14,0),),1)),60)+INT(SUMIFS(Running!$S:$S,Running!$A:$A,"*",Running!$E:$E,"&gt;"&amp;EOMONTH(DATE($B8,MATCH($A8,$A$3:$A$14,0),),0),Running!$E:$E,"&lt;="&amp;EOMONTH(DATE($B8,MATCH($A8,$A$3:$A$14,0),),1))/60),60),MOD(SUMIFS(Running!$S:$S,Running!$A:$A,"*",Running!$E:$E,"&gt;"&amp;EOMONTH(DATE($B8,MATCH($A8,$A$3:$A$14,0),),0),Running!$E:$E,"&lt;="&amp;EOMONTH(DATE($B8,MATCH($A8,$A$3:$A$14,0),),1)),60))+INT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/24)</f>
        <v>5.4594907407407411E-2</v>
      </c>
      <c r="P8" s="3">
        <f t="shared" si="2"/>
        <v>1.2499999999999999E-2</v>
      </c>
      <c r="Q8" s="46">
        <f t="shared" si="3"/>
        <v>3.335</v>
      </c>
      <c r="R8" s="2">
        <f t="shared" si="4"/>
        <v>6054</v>
      </c>
      <c r="S8" s="20">
        <f t="shared" si="5"/>
        <v>58.58</v>
      </c>
      <c r="T8" s="9">
        <f t="shared" si="9"/>
        <v>0.37452546296296296</v>
      </c>
      <c r="U8" s="30">
        <f t="shared" si="10"/>
        <v>6.4004629629629628E-3</v>
      </c>
      <c r="V8" s="46">
        <f t="shared" si="11"/>
        <v>6.5170000000000003</v>
      </c>
      <c r="X8" t="s">
        <v>26</v>
      </c>
      <c r="Y8" s="25">
        <f>SUM($G:$G)</f>
        <v>1165.1400000000001</v>
      </c>
    </row>
    <row r="9" spans="1:25">
      <c r="A9" t="s">
        <v>42</v>
      </c>
      <c r="B9" s="17">
        <v>2018</v>
      </c>
      <c r="C9" s="2">
        <f>COUNTIFS(Running!$A:$A,"*",Running!$E:$E,"&gt;"&amp;EOMONTH(DATE($B9,MATCH($A9,$A$3:$A$14,0),),0),Running!$E:$E,"&lt;="&amp;EOMONTH(DATE(B9,MATCH($A9,$A$3:$A$14,0),),1))</f>
        <v>17</v>
      </c>
      <c r="D9" s="2">
        <f ca="1">COUNTIFS(Running!$A:$A,"",Running!$G:$G,0,Running!$E:$E,"&lt;="&amp;TODAY(),Running!$E:$E,"&gt;"&amp;EOMONTH(DATE($B9,MATCH($A9,$A$3:$A$14,0),),0),Running!$E:$E,"&lt;="&amp;EOMONTH(DATE($B9,MATCH($A9,$A$3:$A$14,0),),1))</f>
        <v>14</v>
      </c>
      <c r="E9" s="69">
        <f t="shared" ca="1" si="6"/>
        <v>0.54800000000000004</v>
      </c>
      <c r="F9" s="2">
        <f>SUMIFS(Running!$F:$F,Running!$A:$A,"*",Running!$E:$E,"&gt;"&amp;EOMONTH(DATE($B9,MATCH($A9,$A$3:$A$14,0),),0),Running!$E:$E,"&lt;="&amp;EOMONTH(DATE($B9,MATCH($A9,$A$3:$A$14,0),),1))</f>
        <v>7648</v>
      </c>
      <c r="G9" s="20">
        <f>SUMIFS(Running!$G:$G,Running!$A:$A,"*",Running!$E:$E,"&gt;"&amp;EOMONTH(DATE($B9,MATCH($A9,$A$3:$A$14,0),),0),Running!$E:$E,"&lt;="&amp;EOMONTH(DATE($B9,MATCH($A9,$A$3:$A$14,0),),1))</f>
        <v>73.52000000000001</v>
      </c>
      <c r="H9" s="20">
        <f t="shared" si="7"/>
        <v>4.3247058823529416</v>
      </c>
      <c r="I9" s="20">
        <f t="shared" ca="1" si="8"/>
        <v>4.189651242306816</v>
      </c>
      <c r="J9" s="23">
        <f>TIME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,MOD(MOD(SUMIFS(Running!$K:$K,Running!$A:$A,"*",Running!$E:$E,"&gt;"&amp;EOMONTH(DATE($B9,MATCH($A9,$A$3:$A$14,0),),0),Running!$E:$E,"&lt;="&amp;EOMONTH(DATE($B9,MATCH($A9,$A$3:$A$14,0),),1)),60)+INT(SUMIFS(Running!$L:$L,Running!$A:$A,"*",Running!$E:$E,"&gt;"&amp;EOMONTH(DATE($B9,MATCH($A9,$A$3:$A$14,0),),0),Running!$E:$E,"&lt;="&amp;EOMONTH(DATE($B9,MATCH($A9,$A$3:$A$14,0),),1))/60),60),MOD(SUMIFS(Running!$L:$L,Running!$A:$A,"*",Running!$E:$E,"&gt;"&amp;EOMONTH(DATE($B9,MATCH($A9,$A$3:$A$14,0),),0),Running!$E:$E,"&lt;="&amp;EOMONTH(DATE($B9,MATCH($A9,$A$3:$A$14,0),),1)),60))+INT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/24)</f>
        <v>0.44212962962962959</v>
      </c>
      <c r="K9" s="30">
        <f t="shared" si="0"/>
        <v>6.0185185185185177E-3</v>
      </c>
      <c r="L9" s="46">
        <f t="shared" si="1"/>
        <v>6.9279999999999999</v>
      </c>
      <c r="M9" s="2">
        <f>SUMIFS(Running!$M:$M,Running!$A:$A,"*",Running!$E:$E,"&gt;"&amp;EOMONTH(DATE($B9,MATCH($A9,$A$3:$A$14,0),),0),Running!$E:$E,"&lt;="&amp;EOMONTH(DATE($B9,MATCH($A9,$A$3:$A$14,0),),1))</f>
        <v>0</v>
      </c>
      <c r="N9" s="20">
        <f>SUMIFS(Running!$N:$N,Running!$A:$A,"*",Running!$E:$E,"&gt;"&amp;EOMONTH(DATE($B9,MATCH($A9,$A$3:$A$14,0),),0),Running!$E:$E,"&lt;="&amp;EOMONTH(DATE($B9,MATCH($A9,$A$3:$A$14,0),),1))</f>
        <v>4.5000000000000009</v>
      </c>
      <c r="O9" s="23">
        <f>TIME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,MOD(MOD(SUMIFS(Running!$R:$R,Running!$A:$A,"*",Running!$E:$E,"&gt;"&amp;EOMONTH(DATE($B9,MATCH($A9,$A$3:$A$14,0),),0),Running!$E:$E,"&lt;="&amp;EOMONTH(DATE($B9,MATCH($A9,$A$3:$A$14,0),),1)),60)+INT(SUMIFS(Running!$S:$S,Running!$A:$A,"*",Running!$E:$E,"&gt;"&amp;EOMONTH(DATE($B9,MATCH($A9,$A$3:$A$14,0),),0),Running!$E:$E,"&lt;="&amp;EOMONTH(DATE($B9,MATCH($A9,$A$3:$A$14,0),),1))/60),60),MOD(SUMIFS(Running!$S:$S,Running!$A:$A,"*",Running!$E:$E,"&gt;"&amp;EOMONTH(DATE($B9,MATCH($A9,$A$3:$A$14,0),),0),Running!$E:$E,"&lt;="&amp;EOMONTH(DATE($B9,MATCH($A9,$A$3:$A$14,0),),1)),60))+INT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/24)</f>
        <v>5.5856481481481479E-2</v>
      </c>
      <c r="P9" s="3">
        <f t="shared" si="2"/>
        <v>1.2418981481481482E-2</v>
      </c>
      <c r="Q9" s="46">
        <f t="shared" si="3"/>
        <v>3.3559999999999999</v>
      </c>
      <c r="R9" s="2">
        <f t="shared" si="4"/>
        <v>7648</v>
      </c>
      <c r="S9" s="20">
        <f t="shared" si="5"/>
        <v>78.02000000000001</v>
      </c>
      <c r="T9" s="9">
        <f t="shared" si="9"/>
        <v>0.49798611111111107</v>
      </c>
      <c r="U9" s="30">
        <f t="shared" si="10"/>
        <v>6.3888888888888884E-3</v>
      </c>
      <c r="V9" s="46">
        <f t="shared" si="11"/>
        <v>6.5270000000000001</v>
      </c>
      <c r="X9" t="s">
        <v>22</v>
      </c>
      <c r="Y9" s="25">
        <f>SUM($N:$N)</f>
        <v>80.069999999999993</v>
      </c>
    </row>
    <row r="10" spans="1:25">
      <c r="A10" t="s">
        <v>43</v>
      </c>
      <c r="B10" s="17">
        <v>2018</v>
      </c>
      <c r="C10" s="2">
        <f>COUNTIFS(Running!$A:$A,"*",Running!$E:$E,"&gt;"&amp;EOMONTH(DATE($B10,MATCH($A10,$A$3:$A$14,0),),0),Running!$E:$E,"&lt;="&amp;EOMONTH(DATE(B10,MATCH($A10,$A$3:$A$14,0),),1))</f>
        <v>18</v>
      </c>
      <c r="D10" s="2">
        <f ca="1">COUNTIFS(Running!$A:$A,"",Running!$G:$G,0,Running!$E:$E,"&lt;="&amp;TODAY(),Running!$E:$E,"&gt;"&amp;EOMONTH(DATE($B10,MATCH($A10,$A$3:$A$14,0),),0),Running!$E:$E,"&lt;="&amp;EOMONTH(DATE($B10,MATCH($A10,$A$3:$A$14,0),),1))</f>
        <v>13</v>
      </c>
      <c r="E10" s="69">
        <f t="shared" ca="1" si="6"/>
        <v>0.57999999999999996</v>
      </c>
      <c r="F10" s="2">
        <f>SUMIFS(Running!$F:$F,Running!$A:$A,"*",Running!$E:$E,"&gt;"&amp;EOMONTH(DATE($B10,MATCH($A10,$A$3:$A$14,0),),0),Running!$E:$E,"&lt;="&amp;EOMONTH(DATE($B10,MATCH($A10,$A$3:$A$14,0),),1))</f>
        <v>7559</v>
      </c>
      <c r="G10" s="20">
        <f>SUMIFS(Running!$G:$G,Running!$A:$A,"*",Running!$E:$E,"&gt;"&amp;EOMONTH(DATE($B10,MATCH($A10,$A$3:$A$14,0),),0),Running!$E:$E,"&lt;="&amp;EOMONTH(DATE($B10,MATCH($A10,$A$3:$A$14,0),),1))</f>
        <v>69.61999999999999</v>
      </c>
      <c r="H10" s="20">
        <f t="shared" si="7"/>
        <v>3.8677777777777771</v>
      </c>
      <c r="I10" s="20">
        <f t="shared" ca="1" si="8"/>
        <v>3.7470398277717973</v>
      </c>
      <c r="J10" s="23">
        <f>TIME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,MOD(MOD(SUMIFS(Running!$K:$K,Running!$A:$A,"*",Running!$E:$E,"&gt;"&amp;EOMONTH(DATE($B10,MATCH($A10,$A$3:$A$14,0),),0),Running!$E:$E,"&lt;="&amp;EOMONTH(DATE($B10,MATCH($A10,$A$3:$A$14,0),),1)),60)+INT(SUMIFS(Running!$L:$L,Running!$A:$A,"*",Running!$E:$E,"&gt;"&amp;EOMONTH(DATE($B10,MATCH($A10,$A$3:$A$14,0),),0),Running!$E:$E,"&lt;="&amp;EOMONTH(DATE($B10,MATCH($A10,$A$3:$A$14,0),),1))/60),60),MOD(SUMIFS(Running!$L:$L,Running!$A:$A,"*",Running!$E:$E,"&gt;"&amp;EOMONTH(DATE($B10,MATCH($A10,$A$3:$A$14,0),),0),Running!$E:$E,"&lt;="&amp;EOMONTH(DATE($B10,MATCH($A10,$A$3:$A$14,0),),1)),60))+INT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/24)</f>
        <v>0.42083333333333334</v>
      </c>
      <c r="K10" s="30">
        <f t="shared" si="0"/>
        <v>6.053240740740741E-3</v>
      </c>
      <c r="L10" s="46">
        <f t="shared" si="1"/>
        <v>6.8929999999999998</v>
      </c>
      <c r="M10" s="2">
        <f>SUMIFS(Running!$M:$M,Running!$A:$A,"*",Running!$E:$E,"&gt;"&amp;EOMONTH(DATE($B10,MATCH($A10,$A$3:$A$14,0),),0),Running!$E:$E,"&lt;="&amp;EOMONTH(DATE($B10,MATCH($A10,$A$3:$A$14,0),),1))</f>
        <v>114</v>
      </c>
      <c r="N10" s="20">
        <f>SUMIFS(Running!$N:$N,Running!$A:$A,"*",Running!$E:$E,"&gt;"&amp;EOMONTH(DATE($B10,MATCH($A10,$A$3:$A$14,0),),0),Running!$E:$E,"&lt;="&amp;EOMONTH(DATE($B10,MATCH($A10,$A$3:$A$14,0),),1))</f>
        <v>5.08</v>
      </c>
      <c r="O10" s="23">
        <f>TIME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,MOD(MOD(SUMIFS(Running!$R:$R,Running!$A:$A,"*",Running!$E:$E,"&gt;"&amp;EOMONTH(DATE($B10,MATCH($A10,$A$3:$A$14,0),),0),Running!$E:$E,"&lt;="&amp;EOMONTH(DATE($B10,MATCH($A10,$A$3:$A$14,0),),1)),60)+INT(SUMIFS(Running!$S:$S,Running!$A:$A,"*",Running!$E:$E,"&gt;"&amp;EOMONTH(DATE($B10,MATCH($A10,$A$3:$A$14,0),),0),Running!$E:$E,"&lt;="&amp;EOMONTH(DATE($B10,MATCH($A10,$A$3:$A$14,0),),1))/60),60),MOD(SUMIFS(Running!$S:$S,Running!$A:$A,"*",Running!$E:$E,"&gt;"&amp;EOMONTH(DATE($B10,MATCH($A10,$A$3:$A$14,0),),0),Running!$E:$E,"&lt;="&amp;EOMONTH(DATE($B10,MATCH($A10,$A$3:$A$14,0),),1)),60))+INT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/24)</f>
        <v>6.1863425925925926E-2</v>
      </c>
      <c r="P10" s="3">
        <f t="shared" si="2"/>
        <v>1.2187500000000002E-2</v>
      </c>
      <c r="Q10" s="46">
        <f t="shared" si="3"/>
        <v>3.4209999999999998</v>
      </c>
      <c r="R10" s="2">
        <f t="shared" si="4"/>
        <v>7673</v>
      </c>
      <c r="S10" s="20">
        <f t="shared" si="5"/>
        <v>74.699999999999989</v>
      </c>
      <c r="T10" s="9">
        <f t="shared" si="9"/>
        <v>0.48269675925925926</v>
      </c>
      <c r="U10" s="30">
        <f t="shared" si="10"/>
        <v>6.4699074074074069E-3</v>
      </c>
      <c r="V10" s="46">
        <f t="shared" si="11"/>
        <v>6.4480000000000004</v>
      </c>
      <c r="X10" t="s">
        <v>54</v>
      </c>
      <c r="Y10" s="25">
        <f>SUM($S:$S)</f>
        <v>1245.21</v>
      </c>
    </row>
    <row r="11" spans="1:25">
      <c r="A11" t="s">
        <v>44</v>
      </c>
      <c r="B11" s="17">
        <v>2018</v>
      </c>
      <c r="C11" s="2">
        <f>COUNTIFS(Running!$A:$A,"*",Running!$E:$E,"&gt;"&amp;EOMONTH(DATE($B11,MATCH($A11,$A$3:$A$14,0),),0),Running!$E:$E,"&lt;="&amp;EOMONTH(DATE(B11,MATCH($A11,$A$3:$A$14,0),),1))</f>
        <v>26</v>
      </c>
      <c r="D11" s="2">
        <f ca="1">COUNTIFS(Running!$A:$A,"",Running!$G:$G,0,Running!$E:$E,"&lt;="&amp;TODAY(),Running!$E:$E,"&gt;"&amp;EOMONTH(DATE($B11,MATCH($A11,$A$3:$A$14,0),),0),Running!$E:$E,"&lt;="&amp;EOMONTH(DATE($B11,MATCH($A11,$A$3:$A$14,0),),1))</f>
        <v>4</v>
      </c>
      <c r="E11" s="69">
        <f t="shared" ca="1" si="6"/>
        <v>0.86599999999999999</v>
      </c>
      <c r="F11" s="2">
        <f>SUMIFS(Running!$F:$F,Running!$A:$A,"*",Running!$E:$E,"&gt;"&amp;EOMONTH(DATE($B11,MATCH($A11,$A$3:$A$14,0),),0),Running!$E:$E,"&lt;="&amp;EOMONTH(DATE($B11,MATCH($A11,$A$3:$A$14,0),),1))</f>
        <v>12166</v>
      </c>
      <c r="G11" s="20">
        <f>SUMIFS(Running!$G:$G,Running!$A:$A,"*",Running!$E:$E,"&gt;"&amp;EOMONTH(DATE($B11,MATCH($A11,$A$3:$A$14,0),),0),Running!$E:$E,"&lt;="&amp;EOMONTH(DATE($B11,MATCH($A11,$A$3:$A$14,0),),1))</f>
        <v>99.739999999999981</v>
      </c>
      <c r="H11" s="20">
        <f t="shared" si="7"/>
        <v>3.8361538461538456</v>
      </c>
      <c r="I11" s="20">
        <f t="shared" ca="1" si="8"/>
        <v>3.7124990694558169</v>
      </c>
      <c r="J11" s="23">
        <f>TIME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,MOD(MOD(SUMIFS(Running!$K:$K,Running!$A:$A,"*",Running!$E:$E,"&gt;"&amp;EOMONTH(DATE($B11,MATCH($A11,$A$3:$A$14,0),),0),Running!$E:$E,"&lt;="&amp;EOMONTH(DATE($B11,MATCH($A11,$A$3:$A$14,0),),1)),60)+INT(SUMIFS(Running!$L:$L,Running!$A:$A,"*",Running!$E:$E,"&gt;"&amp;EOMONTH(DATE($B11,MATCH($A11,$A$3:$A$14,0),),0),Running!$E:$E,"&lt;="&amp;EOMONTH(DATE($B11,MATCH($A11,$A$3:$A$14,0),),1))/60),60),MOD(SUMIFS(Running!$L:$L,Running!$A:$A,"*",Running!$E:$E,"&gt;"&amp;EOMONTH(DATE($B11,MATCH($A11,$A$3:$A$14,0),),0),Running!$E:$E,"&lt;="&amp;EOMONTH(DATE($B11,MATCH($A11,$A$3:$A$14,0),),1)),60))+INT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/24)</f>
        <v>0.55381944444444442</v>
      </c>
      <c r="K11" s="30">
        <f t="shared" si="0"/>
        <v>5.5555555555555558E-3</v>
      </c>
      <c r="L11" s="46">
        <f t="shared" si="1"/>
        <v>7.5030000000000001</v>
      </c>
      <c r="M11" s="2">
        <f>SUMIFS(Running!$M:$M,Running!$A:$A,"*",Running!$E:$E,"&gt;"&amp;EOMONTH(DATE($B11,MATCH($A11,$A$3:$A$14,0),),0),Running!$E:$E,"&lt;="&amp;EOMONTH(DATE($B11,MATCH($A11,$A$3:$A$14,0),),1))</f>
        <v>608</v>
      </c>
      <c r="N11" s="20">
        <f>SUMIFS(Running!$N:$N,Running!$A:$A,"*",Running!$E:$E,"&gt;"&amp;EOMONTH(DATE($B11,MATCH($A11,$A$3:$A$14,0),),0),Running!$E:$E,"&lt;="&amp;EOMONTH(DATE($B11,MATCH($A11,$A$3:$A$14,0),),1))</f>
        <v>8.1999999999999993</v>
      </c>
      <c r="O11" s="23">
        <f>TIME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,MOD(MOD(SUMIFS(Running!$R:$R,Running!$A:$A,"*",Running!$E:$E,"&gt;"&amp;EOMONTH(DATE($B11,MATCH($A11,$A$3:$A$14,0),),0),Running!$E:$E,"&lt;="&amp;EOMONTH(DATE($B11,MATCH($A11,$A$3:$A$14,0),),1)),60)+INT(SUMIFS(Running!$S:$S,Running!$A:$A,"*",Running!$E:$E,"&gt;"&amp;EOMONTH(DATE($B11,MATCH($A11,$A$3:$A$14,0),),0),Running!$E:$E,"&lt;="&amp;EOMONTH(DATE($B11,MATCH($A11,$A$3:$A$14,0),),1))/60),60),MOD(SUMIFS(Running!$S:$S,Running!$A:$A,"*",Running!$E:$E,"&gt;"&amp;EOMONTH(DATE($B11,MATCH($A11,$A$3:$A$14,0),),0),Running!$E:$E,"&lt;="&amp;EOMONTH(DATE($B11,MATCH($A11,$A$3:$A$14,0),),1)),60))+INT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/24)</f>
        <v>8.5625000000000007E-2</v>
      </c>
      <c r="P11" s="3">
        <f t="shared" si="2"/>
        <v>1.045138888888889E-2</v>
      </c>
      <c r="Q11" s="46">
        <f t="shared" si="3"/>
        <v>3.99</v>
      </c>
      <c r="R11" s="2">
        <f t="shared" si="4"/>
        <v>12774</v>
      </c>
      <c r="S11" s="20">
        <f t="shared" si="5"/>
        <v>107.93999999999998</v>
      </c>
      <c r="T11" s="9">
        <f t="shared" si="9"/>
        <v>0.63944444444444448</v>
      </c>
      <c r="U11" s="30">
        <f t="shared" si="10"/>
        <v>5.9259259259259256E-3</v>
      </c>
      <c r="V11" s="46">
        <f t="shared" si="11"/>
        <v>7.0330000000000004</v>
      </c>
      <c r="X11" t="s">
        <v>57</v>
      </c>
      <c r="Y11" s="23">
        <f>SUM($J:$J)</f>
        <v>6.6976851851851853</v>
      </c>
    </row>
    <row r="12" spans="1:25">
      <c r="A12" t="s">
        <v>45</v>
      </c>
      <c r="B12" s="17">
        <v>2018</v>
      </c>
      <c r="C12" s="2">
        <f>COUNTIFS(Running!$A:$A,"*",Running!$E:$E,"&gt;"&amp;EOMONTH(DATE($B12,MATCH($A12,$A$3:$A$14,0),),0),Running!$E:$E,"&lt;="&amp;EOMONTH(DATE(B12,MATCH($A12,$A$3:$A$14,0),),1))</f>
        <v>24</v>
      </c>
      <c r="D12" s="2">
        <f ca="1">COUNTIFS(Running!$A:$A,"",Running!$G:$G,0,Running!$E:$E,"&lt;="&amp;TODAY(),Running!$E:$E,"&gt;"&amp;EOMONTH(DATE($B12,MATCH($A12,$A$3:$A$14,0),),0),Running!$E:$E,"&lt;="&amp;EOMONTH(DATE($B12,MATCH($A12,$A$3:$A$14,0),),1))</f>
        <v>7</v>
      </c>
      <c r="E12" s="69">
        <f t="shared" ca="1" si="6"/>
        <v>0.77400000000000002</v>
      </c>
      <c r="F12" s="2">
        <f>SUMIFS(Running!$F:$F,Running!$A:$A,"*",Running!$E:$E,"&gt;"&amp;EOMONTH(DATE($B12,MATCH($A12,$A$3:$A$14,0),),0),Running!$E:$E,"&lt;="&amp;EOMONTH(DATE($B12,MATCH($A12,$A$3:$A$14,0),),1))</f>
        <v>13351</v>
      </c>
      <c r="G12" s="20">
        <f>SUMIFS(Running!$G:$G,Running!$A:$A,"*",Running!$E:$E,"&gt;"&amp;EOMONTH(DATE($B12,MATCH($A12,$A$3:$A$14,0),),0),Running!$E:$E,"&lt;="&amp;EOMONTH(DATE($B12,MATCH($A12,$A$3:$A$14,0),),1))</f>
        <v>112.00000000000001</v>
      </c>
      <c r="H12" s="20">
        <f t="shared" si="7"/>
        <v>4.666666666666667</v>
      </c>
      <c r="I12" s="20">
        <f t="shared" ca="1" si="8"/>
        <v>4.520868652619682</v>
      </c>
      <c r="J12" s="23">
        <f>TIME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,MOD(MOD(SUMIFS(Running!$K:$K,Running!$A:$A,"*",Running!$E:$E,"&gt;"&amp;EOMONTH(DATE($B12,MATCH($A12,$A$3:$A$14,0),),0),Running!$E:$E,"&lt;="&amp;EOMONTH(DATE($B12,MATCH($A12,$A$3:$A$14,0),),1)),60)+INT(SUMIFS(Running!$L:$L,Running!$A:$A,"*",Running!$E:$E,"&gt;"&amp;EOMONTH(DATE($B12,MATCH($A12,$A$3:$A$14,0),),0),Running!$E:$E,"&lt;="&amp;EOMONTH(DATE($B12,MATCH($A12,$A$3:$A$14,0),),1))/60),60),MOD(SUMIFS(Running!$L:$L,Running!$A:$A,"*",Running!$E:$E,"&gt;"&amp;EOMONTH(DATE($B12,MATCH($A12,$A$3:$A$14,0),),0),Running!$E:$E,"&lt;="&amp;EOMONTH(DATE($B12,MATCH($A12,$A$3:$A$14,0),),1)),60))+INT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/24)</f>
        <v>0.62777777777777777</v>
      </c>
      <c r="K12" s="30">
        <f t="shared" si="0"/>
        <v>5.6134259259259271E-3</v>
      </c>
      <c r="L12" s="46">
        <f t="shared" si="1"/>
        <v>7.4329999999999998</v>
      </c>
      <c r="M12" s="2">
        <f>SUMIFS(Running!$M:$M,Running!$A:$A,"*",Running!$E:$E,"&gt;"&amp;EOMONTH(DATE($B12,MATCH($A12,$A$3:$A$14,0),),0),Running!$E:$E,"&lt;="&amp;EOMONTH(DATE($B12,MATCH($A12,$A$3:$A$14,0),),1))</f>
        <v>545</v>
      </c>
      <c r="N12" s="20">
        <f>SUMIFS(Running!$N:$N,Running!$A:$A,"*",Running!$E:$E,"&gt;"&amp;EOMONTH(DATE($B12,MATCH($A12,$A$3:$A$14,0),),0),Running!$E:$E,"&lt;="&amp;EOMONTH(DATE($B12,MATCH($A12,$A$3:$A$14,0),),1))</f>
        <v>7.5799999999999992</v>
      </c>
      <c r="O12" s="23">
        <f>TIME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,MOD(MOD(SUMIFS(Running!$R:$R,Running!$A:$A,"*",Running!$E:$E,"&gt;"&amp;EOMONTH(DATE($B12,MATCH($A12,$A$3:$A$14,0),),0),Running!$E:$E,"&lt;="&amp;EOMONTH(DATE($B12,MATCH($A12,$A$3:$A$14,0),),1)),60)+INT(SUMIFS(Running!$S:$S,Running!$A:$A,"*",Running!$E:$E,"&gt;"&amp;EOMONTH(DATE($B12,MATCH($A12,$A$3:$A$14,0),),0),Running!$E:$E,"&lt;="&amp;EOMONTH(DATE($B12,MATCH($A12,$A$3:$A$14,0),),1))/60),60),MOD(SUMIFS(Running!$S:$S,Running!$A:$A,"*",Running!$E:$E,"&gt;"&amp;EOMONTH(DATE($B12,MATCH($A12,$A$3:$A$14,0),),0),Running!$E:$E,"&lt;="&amp;EOMONTH(DATE($B12,MATCH($A12,$A$3:$A$14,0),),1)),60))+INT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/24)</f>
        <v>7.8842592592592589E-2</v>
      </c>
      <c r="P12" s="3">
        <f t="shared" si="2"/>
        <v>1.0405092592592593E-2</v>
      </c>
      <c r="Q12" s="46">
        <f t="shared" si="3"/>
        <v>4.0049999999999999</v>
      </c>
      <c r="R12" s="2">
        <f t="shared" si="4"/>
        <v>13896</v>
      </c>
      <c r="S12" s="20">
        <f t="shared" si="5"/>
        <v>119.58000000000001</v>
      </c>
      <c r="T12" s="9">
        <f t="shared" si="9"/>
        <v>0.7066203703703704</v>
      </c>
      <c r="U12" s="30">
        <f t="shared" si="10"/>
        <v>5.9143518518518521E-3</v>
      </c>
      <c r="V12" s="46">
        <f t="shared" si="11"/>
        <v>7.0510000000000002</v>
      </c>
      <c r="X12" t="s">
        <v>56</v>
      </c>
      <c r="Y12" s="30">
        <f>TIME(,,ROUNDUP(((HOUR($Y$11)+INT($Y$11)*24)*60*60+MINUTE($Y$11)*60+SECOND($Y$11))/$Y$8,0))</f>
        <v>5.7523148148148143E-3</v>
      </c>
    </row>
    <row r="13" spans="1:25">
      <c r="A13" t="s">
        <v>50</v>
      </c>
      <c r="B13" s="17">
        <v>2018</v>
      </c>
      <c r="C13" s="2">
        <f>COUNTIFS(Running!$A:$A,"*",Running!$E:$E,"&gt;"&amp;EOMONTH(DATE($B13,MATCH($A13,$A$3:$A$14,0),),0),Running!$E:$E,"&lt;="&amp;EOMONTH(DATE(B13,MATCH($A13,$A$3:$A$14,0),),1))</f>
        <v>26</v>
      </c>
      <c r="D13" s="2">
        <f ca="1">COUNTIFS(Running!$A:$A,"",Running!$G:$G,0,Running!$E:$E,"&lt;="&amp;TODAY(),Running!$E:$E,"&gt;"&amp;EOMONTH(DATE($B13,MATCH($A13,$A$3:$A$14,0),),0),Running!$E:$E,"&lt;="&amp;EOMONTH(DATE($B13,MATCH($A13,$A$3:$A$14,0),),1))</f>
        <v>4</v>
      </c>
      <c r="E13" s="69">
        <f t="shared" ca="1" si="6"/>
        <v>0.86599999999999999</v>
      </c>
      <c r="F13" s="2">
        <f>SUMIFS(Running!$F:$F,Running!$A:$A,"*",Running!$E:$E,"&gt;"&amp;EOMONTH(DATE($B13,MATCH($A13,$A$3:$A$14,0),),0),Running!$E:$E,"&lt;="&amp;EOMONTH(DATE($B13,MATCH($A13,$A$3:$A$14,0),),1))</f>
        <v>14326</v>
      </c>
      <c r="G13" s="20">
        <f>SUMIFS(Running!$G:$G,Running!$A:$A,"*",Running!$E:$E,"&gt;"&amp;EOMONTH(DATE($B13,MATCH($A13,$A$3:$A$14,0),),0),Running!$E:$E,"&lt;="&amp;EOMONTH(DATE($B13,MATCH($A13,$A$3:$A$14,0),),1))</f>
        <v>124.59</v>
      </c>
      <c r="H13" s="20">
        <f t="shared" si="7"/>
        <v>4.7919230769230774</v>
      </c>
      <c r="I13" s="20">
        <f t="shared" ca="1" si="8"/>
        <v>4.637459986600164</v>
      </c>
      <c r="J13" s="23">
        <f>TIME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,MOD(MOD(SUMIFS(Running!$K:$K,Running!$A:$A,"*",Running!$E:$E,"&gt;"&amp;EOMONTH(DATE($B13,MATCH($A13,$A$3:$A$14,0),),0),Running!$E:$E,"&lt;="&amp;EOMONTH(DATE($B13,MATCH($A13,$A$3:$A$14,0),),1)),60)+INT(SUMIFS(Running!$L:$L,Running!$A:$A,"*",Running!$E:$E,"&gt;"&amp;EOMONTH(DATE($B13,MATCH($A13,$A$3:$A$14,0),),0),Running!$E:$E,"&lt;="&amp;EOMONTH(DATE($B13,MATCH($A13,$A$3:$A$14,0),),1))/60),60),MOD(SUMIFS(Running!$L:$L,Running!$A:$A,"*",Running!$E:$E,"&gt;"&amp;EOMONTH(DATE($B13,MATCH($A13,$A$3:$A$14,0),),0),Running!$E:$E,"&lt;="&amp;EOMONTH(DATE($B13,MATCH($A13,$A$3:$A$14,0),),1)),60))+INT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/24)</f>
        <v>0.70931712962962967</v>
      </c>
      <c r="K13" s="30">
        <f t="shared" si="0"/>
        <v>5.6944444444444438E-3</v>
      </c>
      <c r="L13" s="46">
        <f t="shared" si="1"/>
        <v>7.3179999999999996</v>
      </c>
      <c r="M13" s="2">
        <f>SUMIFS(Running!$M:$M,Running!$A:$A,"*",Running!$E:$E,"&gt;"&amp;EOMONTH(DATE($B13,MATCH($A13,$A$3:$A$14,0),),0),Running!$E:$E,"&lt;="&amp;EOMONTH(DATE($B13,MATCH($A13,$A$3:$A$14,0),),1))</f>
        <v>417</v>
      </c>
      <c r="N13" s="20">
        <f>SUMIFS(Running!$N:$N,Running!$A:$A,"*",Running!$E:$E,"&gt;"&amp;EOMONTH(DATE($B13,MATCH($A13,$A$3:$A$14,0),),0),Running!$E:$E,"&lt;="&amp;EOMONTH(DATE($B13,MATCH($A13,$A$3:$A$14,0),),1))</f>
        <v>7.9799999999999995</v>
      </c>
      <c r="O13" s="23">
        <f>TIME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,MOD(MOD(SUMIFS(Running!$R:$R,Running!$A:$A,"*",Running!$E:$E,"&gt;"&amp;EOMONTH(DATE($B13,MATCH($A13,$A$3:$A$14,0),),0),Running!$E:$E,"&lt;="&amp;EOMONTH(DATE($B13,MATCH($A13,$A$3:$A$14,0),),1)),60)+INT(SUMIFS(Running!$S:$S,Running!$A:$A,"*",Running!$E:$E,"&gt;"&amp;EOMONTH(DATE($B13,MATCH($A13,$A$3:$A$14,0),),0),Running!$E:$E,"&lt;="&amp;EOMONTH(DATE($B13,MATCH($A13,$A$3:$A$14,0),),1))/60),60),MOD(SUMIFS(Running!$S:$S,Running!$A:$A,"*",Running!$E:$E,"&gt;"&amp;EOMONTH(DATE($B13,MATCH($A13,$A$3:$A$14,0),),0),Running!$E:$E,"&lt;="&amp;EOMONTH(DATE($B13,MATCH($A13,$A$3:$A$14,0),),1)),60))+INT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/24)</f>
        <v>8.6747685185185178E-2</v>
      </c>
      <c r="P13" s="3">
        <f t="shared" si="2"/>
        <v>1.087962962962963E-2</v>
      </c>
      <c r="Q13" s="46">
        <f t="shared" si="3"/>
        <v>3.8319999999999999</v>
      </c>
      <c r="R13" s="2">
        <f t="shared" si="4"/>
        <v>14743</v>
      </c>
      <c r="S13" s="20">
        <f t="shared" si="5"/>
        <v>132.57</v>
      </c>
      <c r="T13" s="9">
        <f t="shared" si="9"/>
        <v>0.79606481481481484</v>
      </c>
      <c r="U13" s="30">
        <f t="shared" si="10"/>
        <v>6.0069444444444441E-3</v>
      </c>
      <c r="V13" s="46">
        <f t="shared" si="11"/>
        <v>6.9379999999999997</v>
      </c>
    </row>
    <row r="14" spans="1:25">
      <c r="A14" t="s">
        <v>51</v>
      </c>
      <c r="B14" s="17">
        <v>2018</v>
      </c>
      <c r="C14" s="2">
        <f>COUNTIFS(Running!$A:$A,"*",Running!$E:$E,"&gt;"&amp;EOMONTH(DATE($B14,MATCH($A14,$A$3:$A$14,0),),0),Running!$E:$E,"&lt;="&amp;EOMONTH(DATE(B14,MATCH($A14,$A$3:$A$14,0),),1))</f>
        <v>26</v>
      </c>
      <c r="D14" s="2">
        <f ca="1">COUNTIFS(Running!$A:$A,"",Running!$G:$G,0,Running!$E:$E,"&lt;="&amp;TODAY(),Running!$E:$E,"&gt;"&amp;EOMONTH(DATE($B14,MATCH($A14,$A$3:$A$14,0),),0),Running!$E:$E,"&lt;="&amp;EOMONTH(DATE($B14,MATCH($A14,$A$3:$A$14,0),),1))</f>
        <v>5</v>
      </c>
      <c r="E14" s="69">
        <f t="shared" ca="1" si="6"/>
        <v>0.83799999999999997</v>
      </c>
      <c r="F14" s="2">
        <f>SUMIFS(Running!$F:$F,Running!$A:$A,"*",Running!$E:$E,"&gt;"&amp;EOMONTH(DATE($B14,MATCH($A14,$A$3:$A$14,0),),0),Running!$E:$E,"&lt;="&amp;EOMONTH(DATE($B14,MATCH($A14,$A$3:$A$14,0),),1))</f>
        <v>13754</v>
      </c>
      <c r="G14" s="20">
        <f>SUMIFS(Running!$G:$G,Running!$A:$A,"*",Running!$E:$E,"&gt;"&amp;EOMONTH(DATE($B14,MATCH($A14,$A$3:$A$14,0),),0),Running!$E:$E,"&lt;="&amp;EOMONTH(DATE($B14,MATCH($A14,$A$3:$A$14,0),),1))</f>
        <v>123.08</v>
      </c>
      <c r="H14" s="20">
        <f t="shared" si="7"/>
        <v>4.7338461538461534</v>
      </c>
      <c r="I14" s="20">
        <f t="shared" ca="1" si="8"/>
        <v>4.586034726879797</v>
      </c>
      <c r="J14" s="23">
        <f>TIME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,MOD(MOD(SUMIFS(Running!$K:$K,Running!$A:$A,"*",Running!$E:$E,"&gt;"&amp;EOMONTH(DATE($B14,MATCH($A14,$A$3:$A$14,0),),0),Running!$E:$E,"&lt;="&amp;EOMONTH(DATE($B14,MATCH($A14,$A$3:$A$14,0),),1)),60)+INT(SUMIFS(Running!$L:$L,Running!$A:$A,"*",Running!$E:$E,"&gt;"&amp;EOMONTH(DATE($B14,MATCH($A14,$A$3:$A$14,0),),0),Running!$E:$E,"&lt;="&amp;EOMONTH(DATE($B14,MATCH($A14,$A$3:$A$14,0),),1))/60),60),MOD(SUMIFS(Running!$L:$L,Running!$A:$A,"*",Running!$E:$E,"&gt;"&amp;EOMONTH(DATE($B14,MATCH($A14,$A$3:$A$14,0),),0),Running!$E:$E,"&lt;="&amp;EOMONTH(DATE($B14,MATCH($A14,$A$3:$A$14,0),),1)),60))+INT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/24)</f>
        <v>0.70972222222222225</v>
      </c>
      <c r="K14" s="30">
        <f t="shared" si="0"/>
        <v>5.7754629629629623E-3</v>
      </c>
      <c r="L14" s="46">
        <f t="shared" si="1"/>
        <v>7.2249999999999996</v>
      </c>
      <c r="M14" s="2">
        <f>SUMIFS(Running!$M:$M,Running!$A:$A,"*",Running!$E:$E,"&gt;"&amp;EOMONTH(DATE($B14,MATCH($A14,$A$3:$A$14,0),),0),Running!$E:$E,"&lt;="&amp;EOMONTH(DATE($B14,MATCH($A14,$A$3:$A$14,0),),1))</f>
        <v>371</v>
      </c>
      <c r="N14" s="20">
        <f>SUMIFS(Running!$N:$N,Running!$A:$A,"*",Running!$E:$E,"&gt;"&amp;EOMONTH(DATE($B14,MATCH($A14,$A$3:$A$14,0),),0),Running!$E:$E,"&lt;="&amp;EOMONTH(DATE($B14,MATCH($A14,$A$3:$A$14,0),),1))</f>
        <v>7.5699999999999994</v>
      </c>
      <c r="O14" s="23">
        <f>TIME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,MOD(MOD(SUMIFS(Running!$R:$R,Running!$A:$A,"*",Running!$E:$E,"&gt;"&amp;EOMONTH(DATE($B14,MATCH($A14,$A$3:$A$14,0),),0),Running!$E:$E,"&lt;="&amp;EOMONTH(DATE($B14,MATCH($A14,$A$3:$A$14,0),),1)),60)+INT(SUMIFS(Running!$S:$S,Running!$A:$A,"*",Running!$E:$E,"&gt;"&amp;EOMONTH(DATE($B14,MATCH($A14,$A$3:$A$14,0),),0),Running!$E:$E,"&lt;="&amp;EOMONTH(DATE($B14,MATCH($A14,$A$3:$A$14,0),),1))/60),60),MOD(SUMIFS(Running!$S:$S,Running!$A:$A,"*",Running!$E:$E,"&gt;"&amp;EOMONTH(DATE($B14,MATCH($A14,$A$3:$A$14,0),),0),Running!$E:$E,"&lt;="&amp;EOMONTH(DATE($B14,MATCH($A14,$A$3:$A$14,0),),1)),60))+INT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/24)</f>
        <v>8.262731481481482E-2</v>
      </c>
      <c r="P14" s="3">
        <f t="shared" si="2"/>
        <v>1.0925925925925924E-2</v>
      </c>
      <c r="Q14" s="46">
        <f t="shared" si="3"/>
        <v>3.8170000000000002</v>
      </c>
      <c r="R14" s="2">
        <f t="shared" si="4"/>
        <v>14125</v>
      </c>
      <c r="S14" s="20">
        <f t="shared" si="5"/>
        <v>130.65</v>
      </c>
      <c r="T14" s="9">
        <f t="shared" si="9"/>
        <v>0.79234953703703703</v>
      </c>
      <c r="U14" s="30">
        <f t="shared" si="10"/>
        <v>6.0648148148148145E-3</v>
      </c>
      <c r="V14" s="46">
        <f t="shared" si="11"/>
        <v>6.87</v>
      </c>
    </row>
    <row r="15" spans="1:25">
      <c r="A15" t="s">
        <v>36</v>
      </c>
      <c r="B15" s="17">
        <v>2019</v>
      </c>
      <c r="C15" s="2">
        <f>COUNTIFS(Running!$A:$A,"*",Running!$E:$E,"&gt;"&amp;EOMONTH(DATE($B15,MATCH($A15,$A$3:$A$14,0),),0),Running!$E:$E,"&lt;="&amp;EOMONTH(DATE(B15,MATCH($A15,$A$3:$A$14,0),),1))</f>
        <v>22</v>
      </c>
      <c r="D15" s="2">
        <f ca="1">COUNTIFS(Running!$A:$A,"",Running!$G:$G,0,Running!$E:$E,"&lt;="&amp;TODAY(),Running!$E:$E,"&gt;"&amp;EOMONTH(DATE($B15,MATCH($A15,$A$3:$A$14,0),),0),Running!$E:$E,"&lt;="&amp;EOMONTH(DATE($B15,MATCH($A15,$A$3:$A$14,0),),1))</f>
        <v>9</v>
      </c>
      <c r="E15" s="69">
        <f t="shared" ca="1" si="6"/>
        <v>0.70899999999999996</v>
      </c>
      <c r="F15" s="2">
        <f>SUMIFS(Running!$F:$F,Running!$A:$A,"*",Running!$E:$E,"&gt;"&amp;EOMONTH(DATE($B15,MATCH($A15,$A$3:$A$14,0),),0),Running!$E:$E,"&lt;="&amp;EOMONTH(DATE($B15,MATCH($A15,$A$3:$A$14,0),),1))</f>
        <v>11278</v>
      </c>
      <c r="G15" s="20">
        <f>SUMIFS(Running!$G:$G,Running!$A:$A,"*",Running!$E:$E,"&gt;"&amp;EOMONTH(DATE($B15,MATCH($A15,$A$3:$A$14,0),),0),Running!$E:$E,"&lt;="&amp;EOMONTH(DATE($B15,MATCH($A15,$A$3:$A$14,0),),1))</f>
        <v>101.63</v>
      </c>
      <c r="H15" s="20">
        <f t="shared" si="7"/>
        <v>4.6195454545454542</v>
      </c>
      <c r="I15" s="20">
        <f t="shared" ca="1" si="8"/>
        <v>4.475318155797261</v>
      </c>
      <c r="J15" s="23">
        <f>TIME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,MOD(MOD(SUMIFS(Running!$K:$K,Running!$A:$A,"*",Running!$E:$E,"&gt;"&amp;EOMONTH(DATE($B15,MATCH($A15,$A$3:$A$14,0),),0),Running!$E:$E,"&lt;="&amp;EOMONTH(DATE($B15,MATCH($A15,$A$3:$A$14,0),),1)),60)+INT(SUMIFS(Running!$L:$L,Running!$A:$A,"*",Running!$E:$E,"&gt;"&amp;EOMONTH(DATE($B15,MATCH($A15,$A$3:$A$14,0),),0),Running!$E:$E,"&lt;="&amp;EOMONTH(DATE($B15,MATCH($A15,$A$3:$A$14,0),),1))/60),60),MOD(SUMIFS(Running!$L:$L,Running!$A:$A,"*",Running!$E:$E,"&gt;"&amp;EOMONTH(DATE($B15,MATCH($A15,$A$3:$A$14,0),),0),Running!$E:$E,"&lt;="&amp;EOMONTH(DATE($B15,MATCH($A15,$A$3:$A$14,0),),1)),60))+INT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/24)</f>
        <v>0.59513888888888888</v>
      </c>
      <c r="K15" s="30">
        <f t="shared" si="0"/>
        <v>5.8564814814814825E-3</v>
      </c>
      <c r="L15" s="46">
        <f t="shared" si="1"/>
        <v>7.1150000000000002</v>
      </c>
      <c r="M15" s="2">
        <f>SUMIFS(Running!$M:$M,Running!$A:$A,"*",Running!$E:$E,"&gt;"&amp;EOMONTH(DATE($B15,MATCH($A15,$A$3:$A$14,0),),0),Running!$E:$E,"&lt;="&amp;EOMONTH(DATE($B15,MATCH($A15,$A$3:$A$14,0),),1))</f>
        <v>255</v>
      </c>
      <c r="N15" s="20">
        <f>SUMIFS(Running!$N:$N,Running!$A:$A,"*",Running!$E:$E,"&gt;"&amp;EOMONTH(DATE($B15,MATCH($A15,$A$3:$A$14,0),),0),Running!$E:$E,"&lt;="&amp;EOMONTH(DATE($B15,MATCH($A15,$A$3:$A$14,0),),1))</f>
        <v>6.3600000000000012</v>
      </c>
      <c r="O15" s="23">
        <f>TIME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,MOD(MOD(SUMIFS(Running!$R:$R,Running!$A:$A,"*",Running!$E:$E,"&gt;"&amp;EOMONTH(DATE($B15,MATCH($A15,$A$3:$A$14,0),),0),Running!$E:$E,"&lt;="&amp;EOMONTH(DATE($B15,MATCH($A15,$A$3:$A$14,0),),1)),60)+INT(SUMIFS(Running!$S:$S,Running!$A:$A,"*",Running!$E:$E,"&gt;"&amp;EOMONTH(DATE($B15,MATCH($A15,$A$3:$A$14,0),),0),Running!$E:$E,"&lt;="&amp;EOMONTH(DATE($B15,MATCH($A15,$A$3:$A$14,0),),1))/60),60),MOD(SUMIFS(Running!$S:$S,Running!$A:$A,"*",Running!$E:$E,"&gt;"&amp;EOMONTH(DATE($B15,MATCH($A15,$A$3:$A$14,0),),0),Running!$E:$E,"&lt;="&amp;EOMONTH(DATE($B15,MATCH($A15,$A$3:$A$14,0),),1)),60))+INT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/24)</f>
        <v>7.2071759259259252E-2</v>
      </c>
      <c r="P15" s="3">
        <f t="shared" si="2"/>
        <v>1.1342592592592592E-2</v>
      </c>
      <c r="Q15" s="46">
        <f t="shared" si="3"/>
        <v>3.6760000000000002</v>
      </c>
      <c r="R15" s="2">
        <f t="shared" si="4"/>
        <v>11533</v>
      </c>
      <c r="S15" s="20">
        <f t="shared" si="5"/>
        <v>107.99</v>
      </c>
      <c r="T15" s="9">
        <f t="shared" si="9"/>
        <v>0.66721064814814812</v>
      </c>
      <c r="U15" s="30">
        <f t="shared" si="10"/>
        <v>6.1805555555555563E-3</v>
      </c>
      <c r="V15" s="46">
        <f t="shared" si="11"/>
        <v>6.7430000000000003</v>
      </c>
    </row>
    <row r="16" spans="1:25">
      <c r="A16" t="s">
        <v>37</v>
      </c>
      <c r="B16" s="17">
        <v>2019</v>
      </c>
      <c r="C16" s="2">
        <f>COUNTIFS(Running!$A:$A,"*",Running!$E:$E,"&gt;"&amp;EOMONTH(DATE($B16,MATCH($A16,$A$3:$A$14,0),),0),Running!$E:$E,"&lt;="&amp;EOMONTH(DATE(B16,MATCH($A16,$A$3:$A$14,0),),1))</f>
        <v>15</v>
      </c>
      <c r="D16" s="2">
        <f ca="1">COUNTIFS(Running!$A:$A,"",Running!$G:$G,0,Running!$E:$E,"&lt;="&amp;TODAY(),Running!$E:$E,"&gt;"&amp;EOMONTH(DATE($B16,MATCH($A16,$A$3:$A$14,0),),0),Running!$E:$E,"&lt;="&amp;EOMONTH(DATE($B16,MATCH($A16,$A$3:$A$14,0),),1))</f>
        <v>10</v>
      </c>
      <c r="E16" s="69">
        <f t="shared" ca="1" si="6"/>
        <v>0.6</v>
      </c>
      <c r="F16" s="2">
        <f>SUMIFS(Running!$F:$F,Running!$A:$A,"*",Running!$E:$E,"&gt;"&amp;EOMONTH(DATE($B16,MATCH($A16,$A$3:$A$14,0),),0),Running!$E:$E,"&lt;="&amp;EOMONTH(DATE($B16,MATCH($A16,$A$3:$A$14,0),),1))</f>
        <v>7555</v>
      </c>
      <c r="G16" s="20">
        <f>SUMIFS(Running!$G:$G,Running!$A:$A,"*",Running!$E:$E,"&gt;"&amp;EOMONTH(DATE($B16,MATCH($A16,$A$3:$A$14,0),),0),Running!$E:$E,"&lt;="&amp;EOMONTH(DATE($B16,MATCH($A16,$A$3:$A$14,0),),1))</f>
        <v>63.439999999999991</v>
      </c>
      <c r="H16" s="20">
        <f t="shared" si="7"/>
        <v>4.2293333333333329</v>
      </c>
      <c r="I16" s="20">
        <f t="shared" ca="1" si="8"/>
        <v>4.0666666666666664</v>
      </c>
      <c r="J16" s="23">
        <f>TIME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,MOD(MOD(SUMIFS(Running!$K:$K,Running!$A:$A,"*",Running!$E:$E,"&gt;"&amp;EOMONTH(DATE($B16,MATCH($A16,$A$3:$A$14,0),),0),Running!$E:$E,"&lt;="&amp;EOMONTH(DATE($B16,MATCH($A16,$A$3:$A$14,0),),1)),60)+INT(SUMIFS(Running!$L:$L,Running!$A:$A,"*",Running!$E:$E,"&gt;"&amp;EOMONTH(DATE($B16,MATCH($A16,$A$3:$A$14,0),),0),Running!$E:$E,"&lt;="&amp;EOMONTH(DATE($B16,MATCH($A16,$A$3:$A$14,0),),1))/60),60),MOD(SUMIFS(Running!$L:$L,Running!$A:$A,"*",Running!$E:$E,"&gt;"&amp;EOMONTH(DATE($B16,MATCH($A16,$A$3:$A$14,0),),0),Running!$E:$E,"&lt;="&amp;EOMONTH(DATE($B16,MATCH($A16,$A$3:$A$14,0),),1)),60))+INT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/24)</f>
        <v>0.35069444444444442</v>
      </c>
      <c r="K16" s="30">
        <f t="shared" si="0"/>
        <v>5.5324074074074069E-3</v>
      </c>
      <c r="L16" s="46">
        <f t="shared" si="1"/>
        <v>7.5369999999999999</v>
      </c>
      <c r="M16" s="2">
        <f>SUMIFS(Running!$M:$M,Running!$A:$A,"*",Running!$E:$E,"&gt;"&amp;EOMONTH(DATE($B16,MATCH($A16,$A$3:$A$14,0),),0),Running!$E:$E,"&lt;="&amp;EOMONTH(DATE($B16,MATCH($A16,$A$3:$A$14,0),),1))</f>
        <v>329</v>
      </c>
      <c r="N16" s="20">
        <f>SUMIFS(Running!$N:$N,Running!$A:$A,"*",Running!$E:$E,"&gt;"&amp;EOMONTH(DATE($B16,MATCH($A16,$A$3:$A$14,0),),0),Running!$E:$E,"&lt;="&amp;EOMONTH(DATE($B16,MATCH($A16,$A$3:$A$14,0),),1))</f>
        <v>4.5999999999999996</v>
      </c>
      <c r="O16" s="23">
        <f>TIME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,MOD(MOD(SUMIFS(Running!$R:$R,Running!$A:$A,"*",Running!$E:$E,"&gt;"&amp;EOMONTH(DATE($B16,MATCH($A16,$A$3:$A$14,0),),0),Running!$E:$E,"&lt;="&amp;EOMONTH(DATE($B16,MATCH($A16,$A$3:$A$14,0),),1)),60)+INT(SUMIFS(Running!$S:$S,Running!$A:$A,"*",Running!$E:$E,"&gt;"&amp;EOMONTH(DATE($B16,MATCH($A16,$A$3:$A$14,0),),0),Running!$E:$E,"&lt;="&amp;EOMONTH(DATE($B16,MATCH($A16,$A$3:$A$14,0),),1))/60),60),MOD(SUMIFS(Running!$S:$S,Running!$A:$A,"*",Running!$E:$E,"&gt;"&amp;EOMONTH(DATE($B16,MATCH($A16,$A$3:$A$14,0),),0),Running!$E:$E,"&lt;="&amp;EOMONTH(DATE($B16,MATCH($A16,$A$3:$A$14,0),),1)),60))+INT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/24)</f>
        <v>4.7916666666666663E-2</v>
      </c>
      <c r="P16" s="3">
        <f t="shared" si="2"/>
        <v>1.0416666666666666E-2</v>
      </c>
      <c r="Q16" s="46">
        <f t="shared" si="3"/>
        <v>4</v>
      </c>
      <c r="R16" s="2">
        <f t="shared" si="4"/>
        <v>7884</v>
      </c>
      <c r="S16" s="20">
        <f t="shared" si="5"/>
        <v>68.039999999999992</v>
      </c>
      <c r="T16" s="9">
        <f t="shared" si="9"/>
        <v>0.39861111111111108</v>
      </c>
      <c r="U16" s="30">
        <f t="shared" si="10"/>
        <v>5.8680555555555543E-3</v>
      </c>
      <c r="V16" s="46">
        <f t="shared" si="11"/>
        <v>7.1120000000000001</v>
      </c>
    </row>
    <row r="17" spans="1:22">
      <c r="A17" t="s">
        <v>38</v>
      </c>
      <c r="B17" s="17">
        <v>2019</v>
      </c>
      <c r="C17" s="2">
        <f>COUNTIFS(Running!$A:$A,"*",Running!$E:$E,"&gt;"&amp;EOMONTH(DATE($B17,MATCH($A17,$A$3:$A$14,0),),0),Running!$E:$E,"&lt;="&amp;EOMONTH(DATE(B17,MATCH($A17,$A$3:$A$14,0),),1))</f>
        <v>0</v>
      </c>
      <c r="D17" s="2">
        <f ca="1">COUNTIFS(Running!$A:$A,"",Running!$G:$G,0,Running!$E:$E,"&lt;="&amp;TODAY(),Running!$E:$E,"&gt;"&amp;EOMONTH(DATE($B17,MATCH($A17,$A$3:$A$14,0),),0),Running!$E:$E,"&lt;="&amp;EOMONTH(DATE($B17,MATCH($A17,$A$3:$A$14,0),),1))</f>
        <v>0</v>
      </c>
      <c r="E17" s="69">
        <f t="shared" ca="1" si="6"/>
        <v>0</v>
      </c>
      <c r="F17" s="2">
        <f>SUMIFS(Running!$F:$F,Running!$A:$A,"*",Running!$E:$E,"&gt;"&amp;EOMONTH(DATE($B17,MATCH($A17,$A$3:$A$14,0),),0),Running!$E:$E,"&lt;="&amp;EOMONTH(DATE($B17,MATCH($A17,$A$3:$A$14,0),),1))</f>
        <v>0</v>
      </c>
      <c r="G17" s="20">
        <f>SUMIFS(Running!$G:$G,Running!$A:$A,"*",Running!$E:$E,"&gt;"&amp;EOMONTH(DATE($B17,MATCH($A17,$A$3:$A$14,0),),0),Running!$E:$E,"&lt;="&amp;EOMONTH(DATE($B17,MATCH($A17,$A$3:$A$14,0),),1))</f>
        <v>0</v>
      </c>
      <c r="H17" s="20">
        <f t="shared" si="7"/>
        <v>0</v>
      </c>
      <c r="I17" s="20">
        <f t="shared" ca="1" si="8"/>
        <v>0</v>
      </c>
      <c r="J17" s="23">
        <f>TIME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,MOD(MOD(SUMIFS(Running!$K:$K,Running!$A:$A,"*",Running!$E:$E,"&gt;"&amp;EOMONTH(DATE($B17,MATCH($A17,$A$3:$A$14,0),),0),Running!$E:$E,"&lt;="&amp;EOMONTH(DATE($B17,MATCH($A17,$A$3:$A$14,0),),1)),60)+INT(SUMIFS(Running!$L:$L,Running!$A:$A,"*",Running!$E:$E,"&gt;"&amp;EOMONTH(DATE($B17,MATCH($A17,$A$3:$A$14,0),),0),Running!$E:$E,"&lt;="&amp;EOMONTH(DATE($B17,MATCH($A17,$A$3:$A$14,0),),1))/60),60),MOD(SUMIFS(Running!$L:$L,Running!$A:$A,"*",Running!$E:$E,"&gt;"&amp;EOMONTH(DATE($B17,MATCH($A17,$A$3:$A$14,0),),0),Running!$E:$E,"&lt;="&amp;EOMONTH(DATE($B17,MATCH($A17,$A$3:$A$14,0),),1)),60))+INT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/24)</f>
        <v>0</v>
      </c>
      <c r="K17" s="30">
        <f t="shared" si="0"/>
        <v>0</v>
      </c>
      <c r="L17" s="46">
        <f t="shared" si="1"/>
        <v>0</v>
      </c>
      <c r="M17" s="2">
        <f>SUMIFS(Running!$M:$M,Running!$A:$A,"*",Running!$E:$E,"&gt;"&amp;EOMONTH(DATE($B17,MATCH($A17,$A$3:$A$14,0),),0),Running!$E:$E,"&lt;="&amp;EOMONTH(DATE($B17,MATCH($A17,$A$3:$A$14,0),),1))</f>
        <v>0</v>
      </c>
      <c r="N17" s="20">
        <f>SUMIFS(Running!$N:$N,Running!$A:$A,"*",Running!$E:$E,"&gt;"&amp;EOMONTH(DATE($B17,MATCH($A17,$A$3:$A$14,0),),0),Running!$E:$E,"&lt;="&amp;EOMONTH(DATE($B17,MATCH($A17,$A$3:$A$14,0),),1))</f>
        <v>0</v>
      </c>
      <c r="O17" s="23">
        <f>TIME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,MOD(MOD(SUMIFS(Running!$R:$R,Running!$A:$A,"*",Running!$E:$E,"&gt;"&amp;EOMONTH(DATE($B17,MATCH($A17,$A$3:$A$14,0),),0),Running!$E:$E,"&lt;="&amp;EOMONTH(DATE($B17,MATCH($A17,$A$3:$A$14,0),),1)),60)+INT(SUMIFS(Running!$S:$S,Running!$A:$A,"*",Running!$E:$E,"&gt;"&amp;EOMONTH(DATE($B17,MATCH($A17,$A$3:$A$14,0),),0),Running!$E:$E,"&lt;="&amp;EOMONTH(DATE($B17,MATCH($A17,$A$3:$A$14,0),),1))/60),60),MOD(SUMIFS(Running!$S:$S,Running!$A:$A,"*",Running!$E:$E,"&gt;"&amp;EOMONTH(DATE($B17,MATCH($A17,$A$3:$A$14,0),),0),Running!$E:$E,"&lt;="&amp;EOMONTH(DATE($B17,MATCH($A17,$A$3:$A$14,0),),1)),60))+INT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/24)</f>
        <v>0</v>
      </c>
      <c r="P17" s="3">
        <f t="shared" si="2"/>
        <v>0</v>
      </c>
      <c r="Q17" s="46">
        <f t="shared" si="3"/>
        <v>0</v>
      </c>
      <c r="R17" s="2">
        <f t="shared" si="4"/>
        <v>0</v>
      </c>
      <c r="S17" s="20">
        <f t="shared" si="5"/>
        <v>0</v>
      </c>
      <c r="T17" s="9">
        <f t="shared" si="9"/>
        <v>0</v>
      </c>
      <c r="U17" s="30">
        <f t="shared" si="10"/>
        <v>0</v>
      </c>
      <c r="V17" s="46">
        <f t="shared" si="11"/>
        <v>0</v>
      </c>
    </row>
    <row r="18" spans="1:22">
      <c r="A18" t="s">
        <v>39</v>
      </c>
      <c r="B18" s="17">
        <v>2019</v>
      </c>
      <c r="C18" s="2">
        <f>COUNTIFS(Running!$A:$A,"*",Running!$E:$E,"&gt;"&amp;EOMONTH(DATE($B18,MATCH($A18,$A$3:$A$14,0),),0),Running!$E:$E,"&lt;="&amp;EOMONTH(DATE(B18,MATCH($A18,$A$3:$A$14,0),),1))</f>
        <v>0</v>
      </c>
      <c r="D18" s="2">
        <f ca="1">COUNTIFS(Running!$A:$A,"",Running!$G:$G,0,Running!$E:$E,"&lt;="&amp;TODAY(),Running!$E:$E,"&gt;"&amp;EOMONTH(DATE($B18,MATCH($A18,$A$3:$A$14,0),),0),Running!$E:$E,"&lt;="&amp;EOMONTH(DATE($B18,MATCH($A18,$A$3:$A$14,0),),1))</f>
        <v>0</v>
      </c>
      <c r="E18" s="69">
        <f t="shared" ca="1" si="6"/>
        <v>0</v>
      </c>
      <c r="F18" s="2">
        <f>SUMIFS(Running!$F:$F,Running!$A:$A,"*",Running!$E:$E,"&gt;"&amp;EOMONTH(DATE($B18,MATCH($A18,$A$3:$A$14,0),),0),Running!$E:$E,"&lt;="&amp;EOMONTH(DATE($B18,MATCH($A18,$A$3:$A$14,0),),1))</f>
        <v>0</v>
      </c>
      <c r="G18" s="20">
        <f>SUMIFS(Running!$G:$G,Running!$A:$A,"*",Running!$E:$E,"&gt;"&amp;EOMONTH(DATE($B18,MATCH($A18,$A$3:$A$14,0),),0),Running!$E:$E,"&lt;="&amp;EOMONTH(DATE($B18,MATCH($A18,$A$3:$A$14,0),),1))</f>
        <v>0</v>
      </c>
      <c r="H18" s="20">
        <f t="shared" si="7"/>
        <v>0</v>
      </c>
      <c r="I18" s="20">
        <f t="shared" ca="1" si="8"/>
        <v>0</v>
      </c>
      <c r="J18" s="23">
        <f>TIME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,MOD(MOD(SUMIFS(Running!$K:$K,Running!$A:$A,"*",Running!$E:$E,"&gt;"&amp;EOMONTH(DATE($B18,MATCH($A18,$A$3:$A$14,0),),0),Running!$E:$E,"&lt;="&amp;EOMONTH(DATE($B18,MATCH($A18,$A$3:$A$14,0),),1)),60)+INT(SUMIFS(Running!$L:$L,Running!$A:$A,"*",Running!$E:$E,"&gt;"&amp;EOMONTH(DATE($B18,MATCH($A18,$A$3:$A$14,0),),0),Running!$E:$E,"&lt;="&amp;EOMONTH(DATE($B18,MATCH($A18,$A$3:$A$14,0),),1))/60),60),MOD(SUMIFS(Running!$L:$L,Running!$A:$A,"*",Running!$E:$E,"&gt;"&amp;EOMONTH(DATE($B18,MATCH($A18,$A$3:$A$14,0),),0),Running!$E:$E,"&lt;="&amp;EOMONTH(DATE($B18,MATCH($A18,$A$3:$A$14,0),),1)),60))+INT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/24)</f>
        <v>0</v>
      </c>
      <c r="K18" s="30">
        <f t="shared" si="0"/>
        <v>0</v>
      </c>
      <c r="L18" s="46">
        <f t="shared" si="1"/>
        <v>0</v>
      </c>
      <c r="M18" s="2">
        <f>SUMIFS(Running!$M:$M,Running!$A:$A,"*",Running!$E:$E,"&gt;"&amp;EOMONTH(DATE($B18,MATCH($A18,$A$3:$A$14,0),),0),Running!$E:$E,"&lt;="&amp;EOMONTH(DATE($B18,MATCH($A18,$A$3:$A$14,0),),1))</f>
        <v>0</v>
      </c>
      <c r="N18" s="20">
        <f>SUMIFS(Running!$N:$N,Running!$A:$A,"*",Running!$E:$E,"&gt;"&amp;EOMONTH(DATE($B18,MATCH($A18,$A$3:$A$14,0),),0),Running!$E:$E,"&lt;="&amp;EOMONTH(DATE($B18,MATCH($A18,$A$3:$A$14,0),),1))</f>
        <v>0</v>
      </c>
      <c r="O18" s="23">
        <f>TIME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,MOD(MOD(SUMIFS(Running!$R:$R,Running!$A:$A,"*",Running!$E:$E,"&gt;"&amp;EOMONTH(DATE($B18,MATCH($A18,$A$3:$A$14,0),),0),Running!$E:$E,"&lt;="&amp;EOMONTH(DATE($B18,MATCH($A18,$A$3:$A$14,0),),1)),60)+INT(SUMIFS(Running!$S:$S,Running!$A:$A,"*",Running!$E:$E,"&gt;"&amp;EOMONTH(DATE($B18,MATCH($A18,$A$3:$A$14,0),),0),Running!$E:$E,"&lt;="&amp;EOMONTH(DATE($B18,MATCH($A18,$A$3:$A$14,0),),1))/60),60),MOD(SUMIFS(Running!$S:$S,Running!$A:$A,"*",Running!$E:$E,"&gt;"&amp;EOMONTH(DATE($B18,MATCH($A18,$A$3:$A$14,0),),0),Running!$E:$E,"&lt;="&amp;EOMONTH(DATE($B18,MATCH($A18,$A$3:$A$14,0),),1)),60))+INT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/24)</f>
        <v>0</v>
      </c>
      <c r="P18" s="3">
        <f t="shared" si="2"/>
        <v>0</v>
      </c>
      <c r="Q18" s="46">
        <f t="shared" si="3"/>
        <v>0</v>
      </c>
      <c r="R18" s="2">
        <f t="shared" si="4"/>
        <v>0</v>
      </c>
      <c r="S18" s="20">
        <f t="shared" si="5"/>
        <v>0</v>
      </c>
      <c r="T18" s="9">
        <f t="shared" si="9"/>
        <v>0</v>
      </c>
      <c r="U18" s="30">
        <f t="shared" si="10"/>
        <v>0</v>
      </c>
      <c r="V18" s="46">
        <f t="shared" si="11"/>
        <v>0</v>
      </c>
    </row>
    <row r="19" spans="1:22">
      <c r="A19" t="s">
        <v>40</v>
      </c>
      <c r="B19" s="17">
        <v>2019</v>
      </c>
      <c r="C19" s="2">
        <f>COUNTIFS(Running!$A:$A,"*",Running!$E:$E,"&gt;"&amp;EOMONTH(DATE($B19,MATCH($A19,$A$3:$A$14,0),),0),Running!$E:$E,"&lt;="&amp;EOMONTH(DATE(B19,MATCH($A19,$A$3:$A$14,0),),1))</f>
        <v>0</v>
      </c>
      <c r="D19" s="2">
        <f ca="1">COUNTIFS(Running!$A:$A,"",Running!$G:$G,0,Running!$E:$E,"&lt;="&amp;TODAY(),Running!$E:$E,"&gt;"&amp;EOMONTH(DATE($B19,MATCH($A19,$A$3:$A$14,0),),0),Running!$E:$E,"&lt;="&amp;EOMONTH(DATE($B19,MATCH($A19,$A$3:$A$14,0),),1))</f>
        <v>0</v>
      </c>
      <c r="E19" s="69">
        <f t="shared" ca="1" si="6"/>
        <v>0</v>
      </c>
      <c r="F19" s="2">
        <f>SUMIFS(Running!$F:$F,Running!$A:$A,"*",Running!$E:$E,"&gt;"&amp;EOMONTH(DATE($B19,MATCH($A19,$A$3:$A$14,0),),0),Running!$E:$E,"&lt;="&amp;EOMONTH(DATE($B19,MATCH($A19,$A$3:$A$14,0),),1))</f>
        <v>0</v>
      </c>
      <c r="G19" s="20">
        <f>SUMIFS(Running!$G:$G,Running!$A:$A,"*",Running!$E:$E,"&gt;"&amp;EOMONTH(DATE($B19,MATCH($A19,$A$3:$A$14,0),),0),Running!$E:$E,"&lt;="&amp;EOMONTH(DATE($B19,MATCH($A19,$A$3:$A$14,0),),1))</f>
        <v>0</v>
      </c>
      <c r="H19" s="20">
        <f t="shared" si="7"/>
        <v>0</v>
      </c>
      <c r="I19" s="20">
        <f t="shared" ca="1" si="8"/>
        <v>0</v>
      </c>
      <c r="J19" s="23">
        <f>TIME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,MOD(MOD(SUMIFS(Running!$K:$K,Running!$A:$A,"*",Running!$E:$E,"&gt;"&amp;EOMONTH(DATE($B19,MATCH($A19,$A$3:$A$14,0),),0),Running!$E:$E,"&lt;="&amp;EOMONTH(DATE($B19,MATCH($A19,$A$3:$A$14,0),),1)),60)+INT(SUMIFS(Running!$L:$L,Running!$A:$A,"*",Running!$E:$E,"&gt;"&amp;EOMONTH(DATE($B19,MATCH($A19,$A$3:$A$14,0),),0),Running!$E:$E,"&lt;="&amp;EOMONTH(DATE($B19,MATCH($A19,$A$3:$A$14,0),),1))/60),60),MOD(SUMIFS(Running!$L:$L,Running!$A:$A,"*",Running!$E:$E,"&gt;"&amp;EOMONTH(DATE($B19,MATCH($A19,$A$3:$A$14,0),),0),Running!$E:$E,"&lt;="&amp;EOMONTH(DATE($B19,MATCH($A19,$A$3:$A$14,0),),1)),60))+INT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/24)</f>
        <v>0</v>
      </c>
      <c r="K19" s="30">
        <f t="shared" si="0"/>
        <v>0</v>
      </c>
      <c r="L19" s="46">
        <f t="shared" si="1"/>
        <v>0</v>
      </c>
      <c r="M19" s="2">
        <f>SUMIFS(Running!$M:$M,Running!$A:$A,"*",Running!$E:$E,"&gt;"&amp;EOMONTH(DATE($B19,MATCH($A19,$A$3:$A$14,0),),0),Running!$E:$E,"&lt;="&amp;EOMONTH(DATE($B19,MATCH($A19,$A$3:$A$14,0),),1))</f>
        <v>0</v>
      </c>
      <c r="N19" s="20">
        <f>SUMIFS(Running!$N:$N,Running!$A:$A,"*",Running!$E:$E,"&gt;"&amp;EOMONTH(DATE($B19,MATCH($A19,$A$3:$A$14,0),),0),Running!$E:$E,"&lt;="&amp;EOMONTH(DATE($B19,MATCH($A19,$A$3:$A$14,0),),1))</f>
        <v>0</v>
      </c>
      <c r="O19" s="23">
        <f>TIME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,MOD(MOD(SUMIFS(Running!$R:$R,Running!$A:$A,"*",Running!$E:$E,"&gt;"&amp;EOMONTH(DATE($B19,MATCH($A19,$A$3:$A$14,0),),0),Running!$E:$E,"&lt;="&amp;EOMONTH(DATE($B19,MATCH($A19,$A$3:$A$14,0),),1)),60)+INT(SUMIFS(Running!$S:$S,Running!$A:$A,"*",Running!$E:$E,"&gt;"&amp;EOMONTH(DATE($B19,MATCH($A19,$A$3:$A$14,0),),0),Running!$E:$E,"&lt;="&amp;EOMONTH(DATE($B19,MATCH($A19,$A$3:$A$14,0),),1))/60),60),MOD(SUMIFS(Running!$S:$S,Running!$A:$A,"*",Running!$E:$E,"&gt;"&amp;EOMONTH(DATE($B19,MATCH($A19,$A$3:$A$14,0),),0),Running!$E:$E,"&lt;="&amp;EOMONTH(DATE($B19,MATCH($A19,$A$3:$A$14,0),),1)),60))+INT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/24)</f>
        <v>0</v>
      </c>
      <c r="P19" s="3">
        <f t="shared" si="2"/>
        <v>0</v>
      </c>
      <c r="Q19" s="46">
        <f t="shared" si="3"/>
        <v>0</v>
      </c>
      <c r="R19" s="2">
        <f t="shared" si="4"/>
        <v>0</v>
      </c>
      <c r="S19" s="20">
        <f t="shared" si="5"/>
        <v>0</v>
      </c>
      <c r="T19" s="9">
        <f t="shared" si="9"/>
        <v>0</v>
      </c>
      <c r="U19" s="30">
        <f t="shared" si="10"/>
        <v>0</v>
      </c>
      <c r="V19" s="46">
        <f t="shared" si="11"/>
        <v>0</v>
      </c>
    </row>
    <row r="20" spans="1:22">
      <c r="A20" t="s">
        <v>41</v>
      </c>
      <c r="B20" s="17">
        <v>2019</v>
      </c>
      <c r="C20" s="2">
        <f>COUNTIFS(Running!$A:$A,"*",Running!$E:$E,"&gt;"&amp;EOMONTH(DATE($B20,MATCH($A20,$A$3:$A$14,0),),0),Running!$E:$E,"&lt;="&amp;EOMONTH(DATE(B20,MATCH($A20,$A$3:$A$14,0),),1))</f>
        <v>0</v>
      </c>
      <c r="D20" s="2">
        <f ca="1">COUNTIFS(Running!$A:$A,"",Running!$G:$G,0,Running!$E:$E,"&lt;="&amp;TODAY(),Running!$E:$E,"&gt;"&amp;EOMONTH(DATE($B20,MATCH($A20,$A$3:$A$14,0),),0),Running!$E:$E,"&lt;="&amp;EOMONTH(DATE($B20,MATCH($A20,$A$3:$A$14,0),),1))</f>
        <v>0</v>
      </c>
      <c r="E20" s="69">
        <f t="shared" ca="1" si="6"/>
        <v>0</v>
      </c>
      <c r="F20" s="2">
        <f>SUMIFS(Running!$F:$F,Running!$A:$A,"*",Running!$E:$E,"&gt;"&amp;EOMONTH(DATE($B20,MATCH($A20,$A$3:$A$14,0),),0),Running!$E:$E,"&lt;="&amp;EOMONTH(DATE($B20,MATCH($A20,$A$3:$A$14,0),),1))</f>
        <v>0</v>
      </c>
      <c r="G20" s="20">
        <f>SUMIFS(Running!$G:$G,Running!$A:$A,"*",Running!$E:$E,"&gt;"&amp;EOMONTH(DATE($B20,MATCH($A20,$A$3:$A$14,0),),0),Running!$E:$E,"&lt;="&amp;EOMONTH(DATE($B20,MATCH($A20,$A$3:$A$14,0),),1))</f>
        <v>0</v>
      </c>
      <c r="H20" s="20">
        <f t="shared" si="7"/>
        <v>0</v>
      </c>
      <c r="I20" s="20">
        <f t="shared" ca="1" si="8"/>
        <v>0</v>
      </c>
      <c r="J20" s="23">
        <f>TIME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,MOD(MOD(SUMIFS(Running!$K:$K,Running!$A:$A,"*",Running!$E:$E,"&gt;"&amp;EOMONTH(DATE($B20,MATCH($A20,$A$3:$A$14,0),),0),Running!$E:$E,"&lt;="&amp;EOMONTH(DATE($B20,MATCH($A20,$A$3:$A$14,0),),1)),60)+INT(SUMIFS(Running!$L:$L,Running!$A:$A,"*",Running!$E:$E,"&gt;"&amp;EOMONTH(DATE($B20,MATCH($A20,$A$3:$A$14,0),),0),Running!$E:$E,"&lt;="&amp;EOMONTH(DATE($B20,MATCH($A20,$A$3:$A$14,0),),1))/60),60),MOD(SUMIFS(Running!$L:$L,Running!$A:$A,"*",Running!$E:$E,"&gt;"&amp;EOMONTH(DATE($B20,MATCH($A20,$A$3:$A$14,0),),0),Running!$E:$E,"&lt;="&amp;EOMONTH(DATE($B20,MATCH($A20,$A$3:$A$14,0),),1)),60))+INT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/24)</f>
        <v>0</v>
      </c>
      <c r="K20" s="30">
        <f t="shared" si="0"/>
        <v>0</v>
      </c>
      <c r="L20" s="46">
        <f t="shared" si="1"/>
        <v>0</v>
      </c>
      <c r="M20" s="2">
        <f>SUMIFS(Running!$M:$M,Running!$A:$A,"*",Running!$E:$E,"&gt;"&amp;EOMONTH(DATE($B20,MATCH($A20,$A$3:$A$14,0),),0),Running!$E:$E,"&lt;="&amp;EOMONTH(DATE($B20,MATCH($A20,$A$3:$A$14,0),),1))</f>
        <v>0</v>
      </c>
      <c r="N20" s="20">
        <f>SUMIFS(Running!$N:$N,Running!$A:$A,"*",Running!$E:$E,"&gt;"&amp;EOMONTH(DATE($B20,MATCH($A20,$A$3:$A$14,0),),0),Running!$E:$E,"&lt;="&amp;EOMONTH(DATE($B20,MATCH($A20,$A$3:$A$14,0),),1))</f>
        <v>0</v>
      </c>
      <c r="O20" s="23">
        <f>TIME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,MOD(MOD(SUMIFS(Running!$R:$R,Running!$A:$A,"*",Running!$E:$E,"&gt;"&amp;EOMONTH(DATE($B20,MATCH($A20,$A$3:$A$14,0),),0),Running!$E:$E,"&lt;="&amp;EOMONTH(DATE($B20,MATCH($A20,$A$3:$A$14,0),),1)),60)+INT(SUMIFS(Running!$S:$S,Running!$A:$A,"*",Running!$E:$E,"&gt;"&amp;EOMONTH(DATE($B20,MATCH($A20,$A$3:$A$14,0),),0),Running!$E:$E,"&lt;="&amp;EOMONTH(DATE($B20,MATCH($A20,$A$3:$A$14,0),),1))/60),60),MOD(SUMIFS(Running!$S:$S,Running!$A:$A,"*",Running!$E:$E,"&gt;"&amp;EOMONTH(DATE($B20,MATCH($A20,$A$3:$A$14,0),),0),Running!$E:$E,"&lt;="&amp;EOMONTH(DATE($B20,MATCH($A20,$A$3:$A$14,0),),1)),60))+INT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/24)</f>
        <v>0</v>
      </c>
      <c r="P20" s="3">
        <f t="shared" si="2"/>
        <v>0</v>
      </c>
      <c r="Q20" s="46">
        <f t="shared" si="3"/>
        <v>0</v>
      </c>
      <c r="R20" s="2">
        <f t="shared" si="4"/>
        <v>0</v>
      </c>
      <c r="S20" s="20">
        <f t="shared" si="5"/>
        <v>0</v>
      </c>
      <c r="T20" s="9">
        <f t="shared" si="9"/>
        <v>0</v>
      </c>
      <c r="U20" s="30">
        <f t="shared" si="10"/>
        <v>0</v>
      </c>
      <c r="V20" s="46">
        <f t="shared" si="11"/>
        <v>0</v>
      </c>
    </row>
    <row r="21" spans="1:22">
      <c r="A21" t="s">
        <v>42</v>
      </c>
      <c r="B21" s="17">
        <v>2019</v>
      </c>
      <c r="C21" s="2">
        <f>COUNTIFS(Running!$A:$A,"*",Running!$E:$E,"&gt;"&amp;EOMONTH(DATE($B21,MATCH($A21,$A$3:$A$14,0),),0),Running!$E:$E,"&lt;="&amp;EOMONTH(DATE(B21,MATCH($A21,$A$3:$A$14,0),),1))</f>
        <v>0</v>
      </c>
      <c r="D21" s="2">
        <f ca="1">COUNTIFS(Running!$A:$A,"",Running!$G:$G,0,Running!$E:$E,"&lt;="&amp;TODAY(),Running!$E:$E,"&gt;"&amp;EOMONTH(DATE($B21,MATCH($A21,$A$3:$A$14,0),),0),Running!$E:$E,"&lt;="&amp;EOMONTH(DATE($B21,MATCH($A21,$A$3:$A$14,0),),1))</f>
        <v>0</v>
      </c>
      <c r="E21" s="69">
        <f t="shared" ca="1" si="6"/>
        <v>0</v>
      </c>
      <c r="F21" s="2">
        <f>SUMIFS(Running!$F:$F,Running!$A:$A,"*",Running!$E:$E,"&gt;"&amp;EOMONTH(DATE($B21,MATCH($A21,$A$3:$A$14,0),),0),Running!$E:$E,"&lt;="&amp;EOMONTH(DATE($B21,MATCH($A21,$A$3:$A$14,0),),1))</f>
        <v>0</v>
      </c>
      <c r="G21" s="20">
        <f>SUMIFS(Running!$G:$G,Running!$A:$A,"*",Running!$E:$E,"&gt;"&amp;EOMONTH(DATE($B21,MATCH($A21,$A$3:$A$14,0),),0),Running!$E:$E,"&lt;="&amp;EOMONTH(DATE($B21,MATCH($A21,$A$3:$A$14,0),),1))</f>
        <v>0</v>
      </c>
      <c r="H21" s="20">
        <f t="shared" si="7"/>
        <v>0</v>
      </c>
      <c r="I21" s="20">
        <f t="shared" ca="1" si="8"/>
        <v>0</v>
      </c>
      <c r="J21" s="23">
        <f>TIME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,MOD(MOD(SUMIFS(Running!$K:$K,Running!$A:$A,"*",Running!$E:$E,"&gt;"&amp;EOMONTH(DATE($B21,MATCH($A21,$A$3:$A$14,0),),0),Running!$E:$E,"&lt;="&amp;EOMONTH(DATE($B21,MATCH($A21,$A$3:$A$14,0),),1)),60)+INT(SUMIFS(Running!$L:$L,Running!$A:$A,"*",Running!$E:$E,"&gt;"&amp;EOMONTH(DATE($B21,MATCH($A21,$A$3:$A$14,0),),0),Running!$E:$E,"&lt;="&amp;EOMONTH(DATE($B21,MATCH($A21,$A$3:$A$14,0),),1))/60),60),MOD(SUMIFS(Running!$L:$L,Running!$A:$A,"*",Running!$E:$E,"&gt;"&amp;EOMONTH(DATE($B21,MATCH($A21,$A$3:$A$14,0),),0),Running!$E:$E,"&lt;="&amp;EOMONTH(DATE($B21,MATCH($A21,$A$3:$A$14,0),),1)),60))+INT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/24)</f>
        <v>0</v>
      </c>
      <c r="K21" s="30">
        <f t="shared" si="0"/>
        <v>0</v>
      </c>
      <c r="L21" s="46">
        <f t="shared" si="1"/>
        <v>0</v>
      </c>
      <c r="M21" s="2">
        <f>SUMIFS(Running!$M:$M,Running!$A:$A,"*",Running!$E:$E,"&gt;"&amp;EOMONTH(DATE($B21,MATCH($A21,$A$3:$A$14,0),),0),Running!$E:$E,"&lt;="&amp;EOMONTH(DATE($B21,MATCH($A21,$A$3:$A$14,0),),1))</f>
        <v>0</v>
      </c>
      <c r="N21" s="20">
        <f>SUMIFS(Running!$N:$N,Running!$A:$A,"*",Running!$E:$E,"&gt;"&amp;EOMONTH(DATE($B21,MATCH($A21,$A$3:$A$14,0),),0),Running!$E:$E,"&lt;="&amp;EOMONTH(DATE($B21,MATCH($A21,$A$3:$A$14,0),),1))</f>
        <v>0</v>
      </c>
      <c r="O21" s="23">
        <f>TIME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,MOD(MOD(SUMIFS(Running!$R:$R,Running!$A:$A,"*",Running!$E:$E,"&gt;"&amp;EOMONTH(DATE($B21,MATCH($A21,$A$3:$A$14,0),),0),Running!$E:$E,"&lt;="&amp;EOMONTH(DATE($B21,MATCH($A21,$A$3:$A$14,0),),1)),60)+INT(SUMIFS(Running!$S:$S,Running!$A:$A,"*",Running!$E:$E,"&gt;"&amp;EOMONTH(DATE($B21,MATCH($A21,$A$3:$A$14,0),),0),Running!$E:$E,"&lt;="&amp;EOMONTH(DATE($B21,MATCH($A21,$A$3:$A$14,0),),1))/60),60),MOD(SUMIFS(Running!$S:$S,Running!$A:$A,"*",Running!$E:$E,"&gt;"&amp;EOMONTH(DATE($B21,MATCH($A21,$A$3:$A$14,0),),0),Running!$E:$E,"&lt;="&amp;EOMONTH(DATE($B21,MATCH($A21,$A$3:$A$14,0),),1)),60))+INT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/24)</f>
        <v>0</v>
      </c>
      <c r="P21" s="3">
        <f t="shared" si="2"/>
        <v>0</v>
      </c>
      <c r="Q21" s="46">
        <f t="shared" si="3"/>
        <v>0</v>
      </c>
      <c r="R21" s="2">
        <f t="shared" si="4"/>
        <v>0</v>
      </c>
      <c r="S21" s="20">
        <f t="shared" si="5"/>
        <v>0</v>
      </c>
      <c r="T21" s="9">
        <f t="shared" si="9"/>
        <v>0</v>
      </c>
      <c r="U21" s="30">
        <f t="shared" si="10"/>
        <v>0</v>
      </c>
      <c r="V21" s="46">
        <f t="shared" si="11"/>
        <v>0</v>
      </c>
    </row>
    <row r="22" spans="1:22">
      <c r="A22" t="s">
        <v>43</v>
      </c>
      <c r="B22" s="17">
        <v>2019</v>
      </c>
      <c r="C22" s="2">
        <f>COUNTIFS(Running!$A:$A,"*",Running!$E:$E,"&gt;"&amp;EOMONTH(DATE($B22,MATCH($A22,$A$3:$A$14,0),),0),Running!$E:$E,"&lt;="&amp;EOMONTH(DATE(B22,MATCH($A22,$A$3:$A$14,0),),1))</f>
        <v>0</v>
      </c>
      <c r="D22" s="2">
        <f ca="1">COUNTIFS(Running!$A:$A,"",Running!$G:$G,0,Running!$E:$E,"&lt;="&amp;TODAY(),Running!$E:$E,"&gt;"&amp;EOMONTH(DATE($B22,MATCH($A22,$A$3:$A$14,0),),0),Running!$E:$E,"&lt;="&amp;EOMONTH(DATE($B22,MATCH($A22,$A$3:$A$14,0),),1))</f>
        <v>0</v>
      </c>
      <c r="E22" s="69">
        <f t="shared" ca="1" si="6"/>
        <v>0</v>
      </c>
      <c r="F22" s="2">
        <f>SUMIFS(Running!$F:$F,Running!$A:$A,"*",Running!$E:$E,"&gt;"&amp;EOMONTH(DATE($B22,MATCH($A22,$A$3:$A$14,0),),0),Running!$E:$E,"&lt;="&amp;EOMONTH(DATE($B22,MATCH($A22,$A$3:$A$14,0),),1))</f>
        <v>0</v>
      </c>
      <c r="G22" s="20">
        <f>SUMIFS(Running!$G:$G,Running!$A:$A,"*",Running!$E:$E,"&gt;"&amp;EOMONTH(DATE($B22,MATCH($A22,$A$3:$A$14,0),),0),Running!$E:$E,"&lt;="&amp;EOMONTH(DATE($B22,MATCH($A22,$A$3:$A$14,0),),1))</f>
        <v>0</v>
      </c>
      <c r="H22" s="20">
        <f t="shared" si="7"/>
        <v>0</v>
      </c>
      <c r="I22" s="20">
        <f t="shared" ca="1" si="8"/>
        <v>0</v>
      </c>
      <c r="J22" s="23">
        <f>TIME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,MOD(MOD(SUMIFS(Running!$K:$K,Running!$A:$A,"*",Running!$E:$E,"&gt;"&amp;EOMONTH(DATE($B22,MATCH($A22,$A$3:$A$14,0),),0),Running!$E:$E,"&lt;="&amp;EOMONTH(DATE($B22,MATCH($A22,$A$3:$A$14,0),),1)),60)+INT(SUMIFS(Running!$L:$L,Running!$A:$A,"*",Running!$E:$E,"&gt;"&amp;EOMONTH(DATE($B22,MATCH($A22,$A$3:$A$14,0),),0),Running!$E:$E,"&lt;="&amp;EOMONTH(DATE($B22,MATCH($A22,$A$3:$A$14,0),),1))/60),60),MOD(SUMIFS(Running!$L:$L,Running!$A:$A,"*",Running!$E:$E,"&gt;"&amp;EOMONTH(DATE($B22,MATCH($A22,$A$3:$A$14,0),),0),Running!$E:$E,"&lt;="&amp;EOMONTH(DATE($B22,MATCH($A22,$A$3:$A$14,0),),1)),60))+INT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/24)</f>
        <v>0</v>
      </c>
      <c r="K22" s="30">
        <f t="shared" si="0"/>
        <v>0</v>
      </c>
      <c r="L22" s="46">
        <f t="shared" si="1"/>
        <v>0</v>
      </c>
      <c r="M22" s="2">
        <f>SUMIFS(Running!$M:$M,Running!$A:$A,"*",Running!$E:$E,"&gt;"&amp;EOMONTH(DATE($B22,MATCH($A22,$A$3:$A$14,0),),0),Running!$E:$E,"&lt;="&amp;EOMONTH(DATE($B22,MATCH($A22,$A$3:$A$14,0),),1))</f>
        <v>0</v>
      </c>
      <c r="N22" s="20">
        <f>SUMIFS(Running!$N:$N,Running!$A:$A,"*",Running!$E:$E,"&gt;"&amp;EOMONTH(DATE($B22,MATCH($A22,$A$3:$A$14,0),),0),Running!$E:$E,"&lt;="&amp;EOMONTH(DATE($B22,MATCH($A22,$A$3:$A$14,0),),1))</f>
        <v>0</v>
      </c>
      <c r="O22" s="23">
        <f>TIME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,MOD(MOD(SUMIFS(Running!$R:$R,Running!$A:$A,"*",Running!$E:$E,"&gt;"&amp;EOMONTH(DATE($B22,MATCH($A22,$A$3:$A$14,0),),0),Running!$E:$E,"&lt;="&amp;EOMONTH(DATE($B22,MATCH($A22,$A$3:$A$14,0),),1)),60)+INT(SUMIFS(Running!$S:$S,Running!$A:$A,"*",Running!$E:$E,"&gt;"&amp;EOMONTH(DATE($B22,MATCH($A22,$A$3:$A$14,0),),0),Running!$E:$E,"&lt;="&amp;EOMONTH(DATE($B22,MATCH($A22,$A$3:$A$14,0),),1))/60),60),MOD(SUMIFS(Running!$S:$S,Running!$A:$A,"*",Running!$E:$E,"&gt;"&amp;EOMONTH(DATE($B22,MATCH($A22,$A$3:$A$14,0),),0),Running!$E:$E,"&lt;="&amp;EOMONTH(DATE($B22,MATCH($A22,$A$3:$A$14,0),),1)),60))+INT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/24)</f>
        <v>0</v>
      </c>
      <c r="P22" s="3">
        <f t="shared" si="2"/>
        <v>0</v>
      </c>
      <c r="Q22" s="46">
        <f t="shared" si="3"/>
        <v>0</v>
      </c>
      <c r="R22" s="2">
        <f t="shared" si="4"/>
        <v>0</v>
      </c>
      <c r="S22" s="20">
        <f t="shared" si="5"/>
        <v>0</v>
      </c>
      <c r="T22" s="9">
        <f t="shared" si="9"/>
        <v>0</v>
      </c>
      <c r="U22" s="30">
        <f t="shared" si="10"/>
        <v>0</v>
      </c>
      <c r="V22" s="46">
        <f t="shared" si="11"/>
        <v>0</v>
      </c>
    </row>
    <row r="23" spans="1:22">
      <c r="A23" t="s">
        <v>44</v>
      </c>
      <c r="B23" s="17">
        <v>2019</v>
      </c>
      <c r="C23" s="2">
        <f>COUNTIFS(Running!$A:$A,"*",Running!$E:$E,"&gt;"&amp;EOMONTH(DATE($B23,MATCH($A23,$A$3:$A$14,0),),0),Running!$E:$E,"&lt;="&amp;EOMONTH(DATE(B23,MATCH($A23,$A$3:$A$14,0),),1))</f>
        <v>0</v>
      </c>
      <c r="D23" s="2">
        <f ca="1">COUNTIFS(Running!$A:$A,"",Running!$G:$G,0,Running!$E:$E,"&lt;="&amp;TODAY(),Running!$E:$E,"&gt;"&amp;EOMONTH(DATE($B23,MATCH($A23,$A$3:$A$14,0),),0),Running!$E:$E,"&lt;="&amp;EOMONTH(DATE($B23,MATCH($A23,$A$3:$A$14,0),),1))</f>
        <v>0</v>
      </c>
      <c r="E23" s="69">
        <f t="shared" ca="1" si="6"/>
        <v>0</v>
      </c>
      <c r="F23" s="2">
        <f>SUMIFS(Running!$F:$F,Running!$A:$A,"*",Running!$E:$E,"&gt;"&amp;EOMONTH(DATE($B23,MATCH($A23,$A$3:$A$14,0),),0),Running!$E:$E,"&lt;="&amp;EOMONTH(DATE($B23,MATCH($A23,$A$3:$A$14,0),),1))</f>
        <v>0</v>
      </c>
      <c r="G23" s="20">
        <f>SUMIFS(Running!$G:$G,Running!$A:$A,"*",Running!$E:$E,"&gt;"&amp;EOMONTH(DATE($B23,MATCH($A23,$A$3:$A$14,0),),0),Running!$E:$E,"&lt;="&amp;EOMONTH(DATE($B23,MATCH($A23,$A$3:$A$14,0),),1))</f>
        <v>0</v>
      </c>
      <c r="H23" s="20">
        <f t="shared" si="7"/>
        <v>0</v>
      </c>
      <c r="I23" s="20">
        <f t="shared" ca="1" si="8"/>
        <v>0</v>
      </c>
      <c r="J23" s="23">
        <f>TIME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,MOD(MOD(SUMIFS(Running!$K:$K,Running!$A:$A,"*",Running!$E:$E,"&gt;"&amp;EOMONTH(DATE($B23,MATCH($A23,$A$3:$A$14,0),),0),Running!$E:$E,"&lt;="&amp;EOMONTH(DATE($B23,MATCH($A23,$A$3:$A$14,0),),1)),60)+INT(SUMIFS(Running!$L:$L,Running!$A:$A,"*",Running!$E:$E,"&gt;"&amp;EOMONTH(DATE($B23,MATCH($A23,$A$3:$A$14,0),),0),Running!$E:$E,"&lt;="&amp;EOMONTH(DATE($B23,MATCH($A23,$A$3:$A$14,0),),1))/60),60),MOD(SUMIFS(Running!$L:$L,Running!$A:$A,"*",Running!$E:$E,"&gt;"&amp;EOMONTH(DATE($B23,MATCH($A23,$A$3:$A$14,0),),0),Running!$E:$E,"&lt;="&amp;EOMONTH(DATE($B23,MATCH($A23,$A$3:$A$14,0),),1)),60))+INT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/24)</f>
        <v>0</v>
      </c>
      <c r="K23" s="30">
        <f t="shared" si="0"/>
        <v>0</v>
      </c>
      <c r="L23" s="46">
        <f t="shared" si="1"/>
        <v>0</v>
      </c>
      <c r="M23" s="2">
        <f>SUMIFS(Running!$M:$M,Running!$A:$A,"*",Running!$E:$E,"&gt;"&amp;EOMONTH(DATE($B23,MATCH($A23,$A$3:$A$14,0),),0),Running!$E:$E,"&lt;="&amp;EOMONTH(DATE($B23,MATCH($A23,$A$3:$A$14,0),),1))</f>
        <v>0</v>
      </c>
      <c r="N23" s="20">
        <f>SUMIFS(Running!$N:$N,Running!$A:$A,"*",Running!$E:$E,"&gt;"&amp;EOMONTH(DATE($B23,MATCH($A23,$A$3:$A$14,0),),0),Running!$E:$E,"&lt;="&amp;EOMONTH(DATE($B23,MATCH($A23,$A$3:$A$14,0),),1))</f>
        <v>0</v>
      </c>
      <c r="O23" s="23">
        <f>TIME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,MOD(MOD(SUMIFS(Running!$R:$R,Running!$A:$A,"*",Running!$E:$E,"&gt;"&amp;EOMONTH(DATE($B23,MATCH($A23,$A$3:$A$14,0),),0),Running!$E:$E,"&lt;="&amp;EOMONTH(DATE($B23,MATCH($A23,$A$3:$A$14,0),),1)),60)+INT(SUMIFS(Running!$S:$S,Running!$A:$A,"*",Running!$E:$E,"&gt;"&amp;EOMONTH(DATE($B23,MATCH($A23,$A$3:$A$14,0),),0),Running!$E:$E,"&lt;="&amp;EOMONTH(DATE($B23,MATCH($A23,$A$3:$A$14,0),),1))/60),60),MOD(SUMIFS(Running!$S:$S,Running!$A:$A,"*",Running!$E:$E,"&gt;"&amp;EOMONTH(DATE($B23,MATCH($A23,$A$3:$A$14,0),),0),Running!$E:$E,"&lt;="&amp;EOMONTH(DATE($B23,MATCH($A23,$A$3:$A$14,0),),1)),60))+INT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/24)</f>
        <v>0</v>
      </c>
      <c r="P23" s="3">
        <f t="shared" si="2"/>
        <v>0</v>
      </c>
      <c r="Q23" s="46">
        <f t="shared" si="3"/>
        <v>0</v>
      </c>
      <c r="R23" s="2">
        <f t="shared" si="4"/>
        <v>0</v>
      </c>
      <c r="S23" s="20">
        <f t="shared" si="5"/>
        <v>0</v>
      </c>
      <c r="T23" s="9">
        <f t="shared" si="9"/>
        <v>0</v>
      </c>
      <c r="U23" s="30">
        <f t="shared" si="10"/>
        <v>0</v>
      </c>
      <c r="V23" s="46">
        <f t="shared" si="11"/>
        <v>0</v>
      </c>
    </row>
    <row r="24" spans="1:22">
      <c r="A24" t="s">
        <v>45</v>
      </c>
      <c r="B24" s="17">
        <v>2019</v>
      </c>
      <c r="C24" s="2">
        <f>COUNTIFS(Running!$A:$A,"*",Running!$E:$E,"&gt;"&amp;EOMONTH(DATE($B24,MATCH($A24,$A$3:$A$14,0),),0),Running!$E:$E,"&lt;="&amp;EOMONTH(DATE(B24,MATCH($A24,$A$3:$A$14,0),),1))</f>
        <v>0</v>
      </c>
      <c r="D24" s="2">
        <f ca="1">COUNTIFS(Running!$A:$A,"",Running!$G:$G,0,Running!$E:$E,"&lt;="&amp;TODAY(),Running!$E:$E,"&gt;"&amp;EOMONTH(DATE($B24,MATCH($A24,$A$3:$A$14,0),),0),Running!$E:$E,"&lt;="&amp;EOMONTH(DATE($B24,MATCH($A24,$A$3:$A$14,0),),1))</f>
        <v>0</v>
      </c>
      <c r="E24" s="69">
        <f t="shared" ca="1" si="6"/>
        <v>0</v>
      </c>
      <c r="F24" s="2">
        <f>SUMIFS(Running!$F:$F,Running!$A:$A,"*",Running!$E:$E,"&gt;"&amp;EOMONTH(DATE($B24,MATCH($A24,$A$3:$A$14,0),),0),Running!$E:$E,"&lt;="&amp;EOMONTH(DATE($B24,MATCH($A24,$A$3:$A$14,0),),1))</f>
        <v>0</v>
      </c>
      <c r="G24" s="20">
        <f>SUMIFS(Running!$G:$G,Running!$A:$A,"*",Running!$E:$E,"&gt;"&amp;EOMONTH(DATE($B24,MATCH($A24,$A$3:$A$14,0),),0),Running!$E:$E,"&lt;="&amp;EOMONTH(DATE($B24,MATCH($A24,$A$3:$A$14,0),),1))</f>
        <v>0</v>
      </c>
      <c r="H24" s="20">
        <f t="shared" si="7"/>
        <v>0</v>
      </c>
      <c r="I24" s="20">
        <f t="shared" ca="1" si="8"/>
        <v>0</v>
      </c>
      <c r="J24" s="23">
        <f>TIME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,MOD(MOD(SUMIFS(Running!$K:$K,Running!$A:$A,"*",Running!$E:$E,"&gt;"&amp;EOMONTH(DATE($B24,MATCH($A24,$A$3:$A$14,0),),0),Running!$E:$E,"&lt;="&amp;EOMONTH(DATE($B24,MATCH($A24,$A$3:$A$14,0),),1)),60)+INT(SUMIFS(Running!$L:$L,Running!$A:$A,"*",Running!$E:$E,"&gt;"&amp;EOMONTH(DATE($B24,MATCH($A24,$A$3:$A$14,0),),0),Running!$E:$E,"&lt;="&amp;EOMONTH(DATE($B24,MATCH($A24,$A$3:$A$14,0),),1))/60),60),MOD(SUMIFS(Running!$L:$L,Running!$A:$A,"*",Running!$E:$E,"&gt;"&amp;EOMONTH(DATE($B24,MATCH($A24,$A$3:$A$14,0),),0),Running!$E:$E,"&lt;="&amp;EOMONTH(DATE($B24,MATCH($A24,$A$3:$A$14,0),),1)),60))+INT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/24)</f>
        <v>0</v>
      </c>
      <c r="K24" s="30">
        <f t="shared" si="0"/>
        <v>0</v>
      </c>
      <c r="L24" s="46">
        <f t="shared" si="1"/>
        <v>0</v>
      </c>
      <c r="M24" s="2">
        <f>SUMIFS(Running!$M:$M,Running!$A:$A,"*",Running!$E:$E,"&gt;"&amp;EOMONTH(DATE($B24,MATCH($A24,$A$3:$A$14,0),),0),Running!$E:$E,"&lt;="&amp;EOMONTH(DATE($B24,MATCH($A24,$A$3:$A$14,0),),1))</f>
        <v>0</v>
      </c>
      <c r="N24" s="20">
        <f>SUMIFS(Running!$N:$N,Running!$A:$A,"*",Running!$E:$E,"&gt;"&amp;EOMONTH(DATE($B24,MATCH($A24,$A$3:$A$14,0),),0),Running!$E:$E,"&lt;="&amp;EOMONTH(DATE($B24,MATCH($A24,$A$3:$A$14,0),),1))</f>
        <v>0</v>
      </c>
      <c r="O24" s="23">
        <f>TIME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,MOD(MOD(SUMIFS(Running!$R:$R,Running!$A:$A,"*",Running!$E:$E,"&gt;"&amp;EOMONTH(DATE($B24,MATCH($A24,$A$3:$A$14,0),),0),Running!$E:$E,"&lt;="&amp;EOMONTH(DATE($B24,MATCH($A24,$A$3:$A$14,0),),1)),60)+INT(SUMIFS(Running!$S:$S,Running!$A:$A,"*",Running!$E:$E,"&gt;"&amp;EOMONTH(DATE($B24,MATCH($A24,$A$3:$A$14,0),),0),Running!$E:$E,"&lt;="&amp;EOMONTH(DATE($B24,MATCH($A24,$A$3:$A$14,0),),1))/60),60),MOD(SUMIFS(Running!$S:$S,Running!$A:$A,"*",Running!$E:$E,"&gt;"&amp;EOMONTH(DATE($B24,MATCH($A24,$A$3:$A$14,0),),0),Running!$E:$E,"&lt;="&amp;EOMONTH(DATE($B24,MATCH($A24,$A$3:$A$14,0),),1)),60))+INT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/24)</f>
        <v>0</v>
      </c>
      <c r="P24" s="3">
        <f t="shared" si="2"/>
        <v>0</v>
      </c>
      <c r="Q24" s="46">
        <f t="shared" si="3"/>
        <v>0</v>
      </c>
      <c r="R24" s="2">
        <f t="shared" si="4"/>
        <v>0</v>
      </c>
      <c r="S24" s="20">
        <f t="shared" si="5"/>
        <v>0</v>
      </c>
      <c r="T24" s="9">
        <f t="shared" si="9"/>
        <v>0</v>
      </c>
      <c r="U24" s="30">
        <f t="shared" si="10"/>
        <v>0</v>
      </c>
      <c r="V24" s="46">
        <f t="shared" si="11"/>
        <v>0</v>
      </c>
    </row>
    <row r="25" spans="1:22">
      <c r="A25" t="s">
        <v>50</v>
      </c>
      <c r="B25" s="17">
        <v>2019</v>
      </c>
      <c r="C25" s="2">
        <f>COUNTIFS(Running!$A:$A,"*",Running!$E:$E,"&gt;"&amp;EOMONTH(DATE($B25,MATCH($A25,$A$3:$A$14,0),),0),Running!$E:$E,"&lt;="&amp;EOMONTH(DATE(B25,MATCH($A25,$A$3:$A$14,0),),1))</f>
        <v>0</v>
      </c>
      <c r="D25" s="2">
        <f ca="1">COUNTIFS(Running!$A:$A,"",Running!$G:$G,0,Running!$E:$E,"&lt;="&amp;TODAY(),Running!$E:$E,"&gt;"&amp;EOMONTH(DATE($B25,MATCH($A25,$A$3:$A$14,0),),0),Running!$E:$E,"&lt;="&amp;EOMONTH(DATE($B25,MATCH($A25,$A$3:$A$14,0),),1))</f>
        <v>0</v>
      </c>
      <c r="E25" s="69">
        <f t="shared" ca="1" si="6"/>
        <v>0</v>
      </c>
      <c r="F25" s="2">
        <f>SUMIFS(Running!$F:$F,Running!$A:$A,"*",Running!$E:$E,"&gt;"&amp;EOMONTH(DATE($B25,MATCH($A25,$A$3:$A$14,0),),0),Running!$E:$E,"&lt;="&amp;EOMONTH(DATE($B25,MATCH($A25,$A$3:$A$14,0),),1))</f>
        <v>0</v>
      </c>
      <c r="G25" s="20">
        <f>SUMIFS(Running!$G:$G,Running!$A:$A,"*",Running!$E:$E,"&gt;"&amp;EOMONTH(DATE($B25,MATCH($A25,$A$3:$A$14,0),),0),Running!$E:$E,"&lt;="&amp;EOMONTH(DATE($B25,MATCH($A25,$A$3:$A$14,0),),1))</f>
        <v>0</v>
      </c>
      <c r="H25" s="20">
        <f t="shared" si="7"/>
        <v>0</v>
      </c>
      <c r="I25" s="20">
        <f t="shared" ca="1" si="8"/>
        <v>0</v>
      </c>
      <c r="J25" s="23">
        <f>TIME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,MOD(MOD(SUMIFS(Running!$K:$K,Running!$A:$A,"*",Running!$E:$E,"&gt;"&amp;EOMONTH(DATE($B25,MATCH($A25,$A$3:$A$14,0),),0),Running!$E:$E,"&lt;="&amp;EOMONTH(DATE($B25,MATCH($A25,$A$3:$A$14,0),),1)),60)+INT(SUMIFS(Running!$L:$L,Running!$A:$A,"*",Running!$E:$E,"&gt;"&amp;EOMONTH(DATE($B25,MATCH($A25,$A$3:$A$14,0),),0),Running!$E:$E,"&lt;="&amp;EOMONTH(DATE($B25,MATCH($A25,$A$3:$A$14,0),),1))/60),60),MOD(SUMIFS(Running!$L:$L,Running!$A:$A,"*",Running!$E:$E,"&gt;"&amp;EOMONTH(DATE($B25,MATCH($A25,$A$3:$A$14,0),),0),Running!$E:$E,"&lt;="&amp;EOMONTH(DATE($B25,MATCH($A25,$A$3:$A$14,0),),1)),60))+INT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/24)</f>
        <v>0</v>
      </c>
      <c r="K25" s="30">
        <f t="shared" si="0"/>
        <v>0</v>
      </c>
      <c r="L25" s="46">
        <f t="shared" si="1"/>
        <v>0</v>
      </c>
      <c r="M25" s="2">
        <f>SUMIFS(Running!$M:$M,Running!$A:$A,"*",Running!$E:$E,"&gt;"&amp;EOMONTH(DATE($B25,MATCH($A25,$A$3:$A$14,0),),0),Running!$E:$E,"&lt;="&amp;EOMONTH(DATE($B25,MATCH($A25,$A$3:$A$14,0),),1))</f>
        <v>0</v>
      </c>
      <c r="N25" s="20">
        <f>SUMIFS(Running!$N:$N,Running!$A:$A,"*",Running!$E:$E,"&gt;"&amp;EOMONTH(DATE($B25,MATCH($A25,$A$3:$A$14,0),),0),Running!$E:$E,"&lt;="&amp;EOMONTH(DATE($B25,MATCH($A25,$A$3:$A$14,0),),1))</f>
        <v>0</v>
      </c>
      <c r="O25" s="23">
        <f>TIME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,MOD(MOD(SUMIFS(Running!$R:$R,Running!$A:$A,"*",Running!$E:$E,"&gt;"&amp;EOMONTH(DATE($B25,MATCH($A25,$A$3:$A$14,0),),0),Running!$E:$E,"&lt;="&amp;EOMONTH(DATE($B25,MATCH($A25,$A$3:$A$14,0),),1)),60)+INT(SUMIFS(Running!$S:$S,Running!$A:$A,"*",Running!$E:$E,"&gt;"&amp;EOMONTH(DATE($B25,MATCH($A25,$A$3:$A$14,0),),0),Running!$E:$E,"&lt;="&amp;EOMONTH(DATE($B25,MATCH($A25,$A$3:$A$14,0),),1))/60),60),MOD(SUMIFS(Running!$S:$S,Running!$A:$A,"*",Running!$E:$E,"&gt;"&amp;EOMONTH(DATE($B25,MATCH($A25,$A$3:$A$14,0),),0),Running!$E:$E,"&lt;="&amp;EOMONTH(DATE($B25,MATCH($A25,$A$3:$A$14,0),),1)),60))+INT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/24)</f>
        <v>0</v>
      </c>
      <c r="P25" s="3">
        <f t="shared" si="2"/>
        <v>0</v>
      </c>
      <c r="Q25" s="46">
        <f t="shared" si="3"/>
        <v>0</v>
      </c>
      <c r="R25" s="2">
        <f t="shared" si="4"/>
        <v>0</v>
      </c>
      <c r="S25" s="20">
        <f t="shared" si="5"/>
        <v>0</v>
      </c>
      <c r="T25" s="9">
        <f t="shared" si="9"/>
        <v>0</v>
      </c>
      <c r="U25" s="30">
        <f t="shared" si="10"/>
        <v>0</v>
      </c>
      <c r="V25" s="46">
        <f t="shared" si="11"/>
        <v>0</v>
      </c>
    </row>
    <row r="26" spans="1:22">
      <c r="A26" t="s">
        <v>51</v>
      </c>
      <c r="B26" s="17">
        <v>2019</v>
      </c>
      <c r="C26" s="2">
        <f>COUNTIFS(Running!$A:$A,"*",Running!$E:$E,"&gt;"&amp;EOMONTH(DATE($B26,MATCH($A26,$A$3:$A$14,0),),0),Running!$E:$E,"&lt;="&amp;EOMONTH(DATE(B26,MATCH($A26,$A$3:$A$14,0),),1))</f>
        <v>0</v>
      </c>
      <c r="D26" s="2">
        <f ca="1">COUNTIFS(Running!$A:$A,"",Running!$G:$G,0,Running!$E:$E,"&lt;="&amp;TODAY(),Running!$E:$E,"&gt;"&amp;EOMONTH(DATE($B26,MATCH($A26,$A$3:$A$14,0),),0),Running!$E:$E,"&lt;="&amp;EOMONTH(DATE($B26,MATCH($A26,$A$3:$A$14,0),),1))</f>
        <v>0</v>
      </c>
      <c r="E26" s="69">
        <f t="shared" ca="1" si="6"/>
        <v>0</v>
      </c>
      <c r="F26" s="2">
        <f>SUMIFS(Running!$F:$F,Running!$A:$A,"*",Running!$E:$E,"&gt;"&amp;EOMONTH(DATE($B26,MATCH($A26,$A$3:$A$14,0),),0),Running!$E:$E,"&lt;="&amp;EOMONTH(DATE($B26,MATCH($A26,$A$3:$A$14,0),),1))</f>
        <v>0</v>
      </c>
      <c r="G26" s="20">
        <f>SUMIFS(Running!$G:$G,Running!$A:$A,"*",Running!$E:$E,"&gt;"&amp;EOMONTH(DATE($B26,MATCH($A26,$A$3:$A$14,0),),0),Running!$E:$E,"&lt;="&amp;EOMONTH(DATE($B26,MATCH($A26,$A$3:$A$14,0),),1))</f>
        <v>0</v>
      </c>
      <c r="H26" s="20">
        <f t="shared" si="7"/>
        <v>0</v>
      </c>
      <c r="I26" s="20">
        <f t="shared" ca="1" si="8"/>
        <v>0</v>
      </c>
      <c r="J26" s="23">
        <f>TIME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,MOD(MOD(SUMIFS(Running!$K:$K,Running!$A:$A,"*",Running!$E:$E,"&gt;"&amp;EOMONTH(DATE($B26,MATCH($A26,$A$3:$A$14,0),),0),Running!$E:$E,"&lt;="&amp;EOMONTH(DATE($B26,MATCH($A26,$A$3:$A$14,0),),1)),60)+INT(SUMIFS(Running!$L:$L,Running!$A:$A,"*",Running!$E:$E,"&gt;"&amp;EOMONTH(DATE($B26,MATCH($A26,$A$3:$A$14,0),),0),Running!$E:$E,"&lt;="&amp;EOMONTH(DATE($B26,MATCH($A26,$A$3:$A$14,0),),1))/60),60),MOD(SUMIFS(Running!$L:$L,Running!$A:$A,"*",Running!$E:$E,"&gt;"&amp;EOMONTH(DATE($B26,MATCH($A26,$A$3:$A$14,0),),0),Running!$E:$E,"&lt;="&amp;EOMONTH(DATE($B26,MATCH($A26,$A$3:$A$14,0),),1)),60))+INT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/24)</f>
        <v>0</v>
      </c>
      <c r="K26" s="30">
        <f t="shared" si="0"/>
        <v>0</v>
      </c>
      <c r="L26" s="46">
        <f t="shared" si="1"/>
        <v>0</v>
      </c>
      <c r="M26" s="2">
        <f>SUMIFS(Running!$M:$M,Running!$A:$A,"*",Running!$E:$E,"&gt;"&amp;EOMONTH(DATE($B26,MATCH($A26,$A$3:$A$14,0),),0),Running!$E:$E,"&lt;="&amp;EOMONTH(DATE($B26,MATCH($A26,$A$3:$A$14,0),),1))</f>
        <v>0</v>
      </c>
      <c r="N26" s="20">
        <f>SUMIFS(Running!$N:$N,Running!$A:$A,"*",Running!$E:$E,"&gt;"&amp;EOMONTH(DATE($B26,MATCH($A26,$A$3:$A$14,0),),0),Running!$E:$E,"&lt;="&amp;EOMONTH(DATE($B26,MATCH($A26,$A$3:$A$14,0),),1))</f>
        <v>0</v>
      </c>
      <c r="O26" s="23">
        <f>TIME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,MOD(MOD(SUMIFS(Running!$R:$R,Running!$A:$A,"*",Running!$E:$E,"&gt;"&amp;EOMONTH(DATE($B26,MATCH($A26,$A$3:$A$14,0),),0),Running!$E:$E,"&lt;="&amp;EOMONTH(DATE($B26,MATCH($A26,$A$3:$A$14,0),),1)),60)+INT(SUMIFS(Running!$S:$S,Running!$A:$A,"*",Running!$E:$E,"&gt;"&amp;EOMONTH(DATE($B26,MATCH($A26,$A$3:$A$14,0),),0),Running!$E:$E,"&lt;="&amp;EOMONTH(DATE($B26,MATCH($A26,$A$3:$A$14,0),),1))/60),60),MOD(SUMIFS(Running!$S:$S,Running!$A:$A,"*",Running!$E:$E,"&gt;"&amp;EOMONTH(DATE($B26,MATCH($A26,$A$3:$A$14,0),),0),Running!$E:$E,"&lt;="&amp;EOMONTH(DATE($B26,MATCH($A26,$A$3:$A$14,0),),1)),60))+INT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/24)</f>
        <v>0</v>
      </c>
      <c r="P26" s="3">
        <f t="shared" si="2"/>
        <v>0</v>
      </c>
      <c r="Q26" s="46">
        <f t="shared" si="3"/>
        <v>0</v>
      </c>
      <c r="R26" s="2">
        <f t="shared" si="4"/>
        <v>0</v>
      </c>
      <c r="S26" s="20">
        <f t="shared" si="5"/>
        <v>0</v>
      </c>
      <c r="T26" s="9">
        <f t="shared" si="9"/>
        <v>0</v>
      </c>
      <c r="U26" s="30">
        <f t="shared" si="10"/>
        <v>0</v>
      </c>
      <c r="V26" s="46">
        <f t="shared" si="11"/>
        <v>0</v>
      </c>
    </row>
    <row r="27" spans="1:22">
      <c r="J27"/>
      <c r="K27"/>
      <c r="O27"/>
    </row>
    <row r="30" spans="1:22">
      <c r="D30" s="32"/>
      <c r="E30" s="32"/>
    </row>
    <row r="35" spans="6:6">
      <c r="F35" s="7"/>
    </row>
  </sheetData>
  <sheetProtection algorithmName="SHA-512" hashValue="2FNa5N6FSi5KMgMf2W1hFLGOROukVlT4xk1FfuVCHYnd22YllVYqTdMnlnH/kNUAz2Ra06RExHK6Cv4HLCyitw==" saltValue="QikgFEA9azAVjFjdf/vnDA==" spinCount="100000" sheet="1" objects="1" scenarios="1"/>
  <mergeCells count="3">
    <mergeCell ref="F1:L1"/>
    <mergeCell ref="M1:Q1"/>
    <mergeCell ref="R1:V1"/>
  </mergeCells>
  <conditionalFormatting sqref="L2">
    <cfRule type="cellIs" dxfId="16" priority="3" operator="notEqual">
      <formula>0</formula>
    </cfRule>
  </conditionalFormatting>
  <conditionalFormatting sqref="Q2">
    <cfRule type="cellIs" dxfId="15" priority="2" operator="notEqual">
      <formula>0</formula>
    </cfRule>
  </conditionalFormatting>
  <conditionalFormatting sqref="V2">
    <cfRule type="cellIs" dxfId="14" priority="1" operator="not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532D-56D8-1E4E-B2DB-ECA159254A2E}">
  <sheetPr codeName="Sheet4"/>
  <dimension ref="A1:AP118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baseColWidth="10" defaultRowHeight="16"/>
  <cols>
    <col min="1" max="1" width="10.83203125" style="17"/>
    <col min="6" max="6" width="10.83203125" customWidth="1"/>
    <col min="7" max="7" width="10.83203125" style="10" customWidth="1"/>
    <col min="8" max="8" width="10.83203125" style="29" customWidth="1"/>
    <col min="9" max="9" width="10.83203125" style="47"/>
    <col min="12" max="12" width="10.83203125" style="10" customWidth="1"/>
    <col min="13" max="13" width="10.83203125" style="29"/>
    <col min="14" max="14" width="10.83203125" style="47"/>
    <col min="17" max="17" width="10.83203125" customWidth="1"/>
    <col min="18" max="18" width="10.83203125" style="29"/>
    <col min="19" max="20" width="10.83203125" style="47"/>
    <col min="21" max="21" width="10.83203125" style="29"/>
  </cols>
  <sheetData>
    <row r="1" spans="1:42">
      <c r="A1" s="16"/>
      <c r="C1" s="1"/>
      <c r="D1" s="1"/>
      <c r="E1" s="73" t="s">
        <v>33</v>
      </c>
      <c r="F1" s="73"/>
      <c r="G1" s="73"/>
      <c r="H1" s="73"/>
      <c r="I1" s="73"/>
      <c r="J1" s="72" t="s">
        <v>32</v>
      </c>
      <c r="K1" s="72"/>
      <c r="L1" s="72"/>
      <c r="M1" s="72"/>
      <c r="N1" s="72"/>
      <c r="O1" s="73" t="s">
        <v>31</v>
      </c>
      <c r="P1" s="73"/>
      <c r="Q1" s="73"/>
      <c r="R1" s="73"/>
      <c r="S1" s="73"/>
    </row>
    <row r="2" spans="1:42">
      <c r="A2" s="16" t="s">
        <v>49</v>
      </c>
      <c r="B2" t="s">
        <v>46</v>
      </c>
      <c r="C2" s="1" t="s">
        <v>52</v>
      </c>
      <c r="D2" s="1" t="s">
        <v>89</v>
      </c>
      <c r="E2" s="1" t="s">
        <v>16</v>
      </c>
      <c r="F2" s="11" t="s">
        <v>15</v>
      </c>
      <c r="G2" s="18" t="s">
        <v>34</v>
      </c>
      <c r="H2" s="29" t="s">
        <v>47</v>
      </c>
      <c r="I2" s="47" t="s">
        <v>48</v>
      </c>
      <c r="J2" s="1" t="s">
        <v>16</v>
      </c>
      <c r="K2" s="11" t="s">
        <v>15</v>
      </c>
      <c r="L2" s="18" t="s">
        <v>34</v>
      </c>
      <c r="M2" s="29" t="s">
        <v>47</v>
      </c>
      <c r="N2" s="47" t="s">
        <v>48</v>
      </c>
      <c r="O2" s="1" t="s">
        <v>16</v>
      </c>
      <c r="P2" s="11" t="s">
        <v>15</v>
      </c>
      <c r="Q2" s="11" t="s">
        <v>34</v>
      </c>
      <c r="R2" s="29" t="s">
        <v>47</v>
      </c>
      <c r="S2" s="47" t="s">
        <v>48</v>
      </c>
      <c r="T2" s="47" t="s">
        <v>63</v>
      </c>
      <c r="U2" s="29" t="s">
        <v>85</v>
      </c>
    </row>
    <row r="3" spans="1:42">
      <c r="A3" s="17">
        <v>2018</v>
      </c>
      <c r="B3" s="2">
        <f>COUNTIFS(Running!$A:$A,"*",Running!$E:$E,"&gt;="&amp;EOMONTH(DATE($A3,1,1),-1),Running!$E:$E,"&lt;="&amp;EOMONTH(DATE($A3,1,1),11))</f>
        <v>232</v>
      </c>
      <c r="C3" s="2">
        <f ca="1">COUNTIFS(Running!$A:$A,"",Running!$G:$G,0,Running!$E:$E,"&lt;="&amp;TODAY(),Running!$E:$E,"&gt;"&amp;EOMONTH(DATE($A3,1,1),-1),Running!$E:$E,"&lt;="&amp;EOMONTH(DATE($A3,1,1),11))</f>
        <v>104</v>
      </c>
      <c r="D3" s="69">
        <f ca="1">IFERROR(ROUNDDOWN($B3/SUM($B3:$C3),3),0)</f>
        <v>0.69</v>
      </c>
      <c r="E3" s="2">
        <f>SUMIFS(Running!$F:$F,Running!$A:$A,"*",Running!$E:$E,"&gt;="&amp;EOMONTH(DATE($A3,1,1),-1),Running!$E:$E,"&lt;="&amp;EOMONTH(DATE($A3,1,1),11))</f>
        <v>113920</v>
      </c>
      <c r="F3" s="2">
        <f>SUMIFS(Running!$G:$G,Running!$A:$A,"*",Running!$E:$E,"&gt;="&amp;EOMONTH(DATE($A3,1,1),-1),Running!$E:$E,"&lt;="&amp;EOMONTH(DATE($A3,1,1),11))</f>
        <v>1000.069999999999</v>
      </c>
      <c r="G3" s="23">
        <f ca="1">TIME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,MOD(MOD(SUMIFS(Running!$K:$K,Running!$A:$A,"*",Running!$E:$E,"&lt;="&amp;TODAY(),Running!$E:$E,"&gt;="&amp;DATE($A3,1,1),Running!$E:$E,"&lt;"&amp;DATE($A3+1,1,1)),60)+INT(SUMIFS(Running!$L:$L,Running!$A:$A,"*",Running!$E:$E,"&lt;="&amp;TODAY(),Running!$E:$E,"&gt;="&amp;DATE($A3,1,1),Running!$E:$E,"&lt;"&amp;DATE($A3+1,1,1))/60),60),MOD(SUMIFS(Running!$L:$L,Running!$A:$A,"*",Running!$E:$E,"&lt;="&amp;TODAY(),Running!$E:$E,"&gt;="&amp;DATE($A3,1,1),Running!$E:$E,"&lt;"&amp;DATE($A3+1,1,1)),60))+INT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/24)</f>
        <v>5.7518518518518524</v>
      </c>
      <c r="H3" s="30">
        <f ca="1">IFERROR(TIME(,,ROUNDUP((INT($G3)*24*60*60+HOUR($G3)*60*60+MINUTE($G3)*60+SECOND($G3))/$F3,0)),0)</f>
        <v>5.7523148148148143E-3</v>
      </c>
      <c r="I3" s="46">
        <f ca="1">IFERROR(ROUNDDOWN($F3*60*60/((INT($G3)*24*60*60+HOUR($G3)*60*60+MINUTE($G3)*60+SECOND($G3))),3),0)</f>
        <v>7.2439999999999998</v>
      </c>
      <c r="J3" s="2">
        <f>SUMIFS(Running!$M:$M,Running!$A:$A,"*",Running!$E:$E,"&gt;="&amp;EOMONTH(DATE($A3,1,1),-1),Running!$E:$E,"&lt;="&amp;EOMONTH(DATE($A3,1,1),11))</f>
        <v>3499</v>
      </c>
      <c r="K3" s="2">
        <f>SUMIFS(Running!$N:$N,Running!$A:$A,"*",Running!$E:$E,"&gt;="&amp;EOMONTH(DATE($A3,1,1),-1),Running!$E:$E,"&lt;="&amp;EOMONTH(DATE($A3,1,1),11))</f>
        <v>69.110000000000028</v>
      </c>
      <c r="L3" s="23">
        <f ca="1">TIME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,MOD(MOD(SUMIFS(Running!$R:$R,Running!$A:$A,"*",Running!$E:$E,"&lt;="&amp;TODAY(),Running!$E:$E,"&gt;="&amp;DATE($A3,1,1),Running!$E:$E,"&lt;"&amp;DATE($A3+1,1,1)),60)+INT(SUMIFS(Running!$S:$S,Running!$A:$A,"*",Running!$E:$E,"&lt;="&amp;TODAY(),Running!$E:$E,"&gt;="&amp;DATE($A3,1,1),Running!$E:$E,"&lt;"&amp;DATE($A3+1,1,1))/60),60),MOD(SUMIFS(Running!$S:$S,Running!$A:$A,"*",Running!$E:$E,"&lt;="&amp;TODAY(),Running!$E:$E,"&gt;="&amp;DATE($A3,1,1),Running!$E:$E,"&lt;"&amp;DATE($A3+1,1,1)),60))+INT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/24)</f>
        <v>0.76060185185185192</v>
      </c>
      <c r="M3" s="30">
        <f ca="1">IFERROR(TIME(,,ROUNDUP((INT($L3)*24*60*60+HOUR($L3)*60*60+MINUTE($L3)*60+SECOND($L3))/$K3,0)),0)</f>
        <v>1.1006944444444444E-2</v>
      </c>
      <c r="N3" s="46">
        <f ca="1">IFERROR(ROUNDDOWN($K3*60*60/(INT($L3)*24*60*60+HOUR($L3)*60*60+MINUTE($L3)*60+SECOND($L3)),3),0)</f>
        <v>3.7850000000000001</v>
      </c>
      <c r="O3" s="2">
        <f>$E3+$J3</f>
        <v>117419</v>
      </c>
      <c r="P3" s="2">
        <f>$F3+$K3</f>
        <v>1069.1799999999992</v>
      </c>
      <c r="Q3" s="35">
        <f ca="1">$G3+$L3</f>
        <v>6.512453703703704</v>
      </c>
      <c r="R3" s="30">
        <f ca="1">IFERROR(TIME(,,ROUNDUP((INT($Q3)*24*60*60+HOUR($Q3)*60*60+MINUTE($Q3)*60+SECOND($Q3))/$P3,0)),0)</f>
        <v>6.0995370370370361E-3</v>
      </c>
      <c r="S3" s="46">
        <f ca="1">IFERROR(ROUNDDOWN($P3*60*60/((INT($Q3)*24*60*60+HOUR($Q3)*60*60+MINUTE($Q3)*60+SECOND($Q3))),3),0)</f>
        <v>6.84</v>
      </c>
      <c r="T3" s="46">
        <f>IFERROR(ROUNDDOWN($F3/$B3,3),0)</f>
        <v>4.3099999999999996</v>
      </c>
      <c r="U3" s="30">
        <f ca="1">IFERROR(ROUNDDOWN($G3/$B3,6),0)</f>
        <v>2.4792000000000002E-2</v>
      </c>
    </row>
    <row r="4" spans="1:42">
      <c r="A4" s="17">
        <v>2019</v>
      </c>
      <c r="B4" s="2">
        <f>COUNTIFS(Running!$A:$A,"*",Running!$E:$E,"&gt;="&amp;EOMONTH(DATE($A4,1,1),-1),Running!$E:$E,"&lt;="&amp;EOMONTH(DATE($A4,1,1),11))</f>
        <v>37</v>
      </c>
      <c r="C4" s="2">
        <f ca="1">COUNTIFS(Running!$A:$A,"",Running!$G:$G,0,Running!$E:$E,"&lt;="&amp;TODAY(),Running!$E:$E,"&gt;"&amp;EOMONTH(DATE($A4,1,1),-1),Running!$E:$E,"&lt;="&amp;EOMONTH(DATE($A4,1,1),11))</f>
        <v>19</v>
      </c>
      <c r="D4" s="69">
        <f t="shared" ref="D4:D7" ca="1" si="0">IFERROR(ROUNDDOWN($B4/SUM($B4:$C4),3),0)</f>
        <v>0.66</v>
      </c>
      <c r="E4" s="2">
        <f>SUMIFS(Running!$F:$F,Running!$A:$A,"*",Running!$E:$E,"&gt;="&amp;EOMONTH(DATE($A4,1,1),-1),Running!$E:$E,"&lt;="&amp;EOMONTH(DATE($A4,1,1),11))</f>
        <v>18833</v>
      </c>
      <c r="F4" s="2">
        <f>SUMIFS(Running!$G:$G,Running!$A:$A,"*",Running!$E:$E,"&gt;="&amp;EOMONTH(DATE($A4,1,1),-1),Running!$E:$E,"&lt;="&amp;EOMONTH(DATE($A4,1,1),11))</f>
        <v>165.07000000000002</v>
      </c>
      <c r="G4" s="23">
        <f ca="1">TIME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,MOD(MOD(SUMIFS(Running!$K:$K,Running!$A:$A,"*",Running!$E:$E,"&lt;="&amp;TODAY(),Running!$E:$E,"&gt;="&amp;DATE($A4,1,1),Running!$E:$E,"&lt;"&amp;DATE($A4+1,1,1)),60)+INT(SUMIFS(Running!$L:$L,Running!$A:$A,"*",Running!$E:$E,"&lt;="&amp;TODAY(),Running!$E:$E,"&gt;="&amp;DATE($A4,1,1),Running!$E:$E,"&lt;"&amp;DATE($A4+1,1,1))/60),60),MOD(SUMIFS(Running!$L:$L,Running!$A:$A,"*",Running!$E:$E,"&lt;="&amp;TODAY(),Running!$E:$E,"&gt;="&amp;DATE($A4,1,1),Running!$E:$E,"&lt;"&amp;DATE($A4+1,1,1)),60))+INT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/24)</f>
        <v>0.9458333333333333</v>
      </c>
      <c r="H4" s="30">
        <f t="shared" ref="H4:H5" ca="1" si="1">IFERROR(TIME(,,ROUNDUP((INT($G4)*24*60*60+HOUR($G4)*60*60+MINUTE($G4)*60+SECOND($G4))/$F4,0)),0)</f>
        <v>5.7407407407407416E-3</v>
      </c>
      <c r="I4" s="46">
        <f t="shared" ref="I4:I5" ca="1" si="2">IFERROR(ROUNDDOWN($F4*60*60/((INT($G4)*24*60*60+HOUR($G4)*60*60+MINUTE($G4)*60+SECOND($G4))),3),0)</f>
        <v>7.2709999999999999</v>
      </c>
      <c r="J4" s="2">
        <f>SUMIFS(Running!$M:$M,Running!$A:$A,"*",Running!$E:$E,"&gt;="&amp;EOMONTH(DATE($A4,1,1),-1),Running!$E:$E,"&lt;="&amp;EOMONTH(DATE($A4,1,1),11))</f>
        <v>584</v>
      </c>
      <c r="K4" s="2">
        <f>SUMIFS(Running!$N:$N,Running!$A:$A,"*",Running!$E:$E,"&gt;="&amp;EOMONTH(DATE($A4,1,1),-1),Running!$E:$E,"&lt;="&amp;EOMONTH(DATE($A4,1,1),11))</f>
        <v>10.959999999999999</v>
      </c>
      <c r="L4" s="23">
        <f ca="1">TIME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,MOD(MOD(SUMIFS(Running!$R:$R,Running!$A:$A,"*",Running!$E:$E,"&lt;="&amp;TODAY(),Running!$E:$E,"&gt;="&amp;DATE($A4,1,1),Running!$E:$E,"&lt;"&amp;DATE($A4+1,1,1)),60)+INT(SUMIFS(Running!$S:$S,Running!$A:$A,"*",Running!$E:$E,"&lt;="&amp;TODAY(),Running!$E:$E,"&gt;="&amp;DATE($A4,1,1),Running!$E:$E,"&lt;"&amp;DATE($A4+1,1,1))/60),60),MOD(SUMIFS(Running!$S:$S,Running!$A:$A,"*",Running!$E:$E,"&lt;="&amp;TODAY(),Running!$E:$E,"&gt;="&amp;DATE($A4,1,1),Running!$E:$E,"&lt;"&amp;DATE($A4+1,1,1)),60))+INT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/24)</f>
        <v>0.11998842592592592</v>
      </c>
      <c r="M4" s="30">
        <f t="shared" ref="M4:M5" ca="1" si="3">IFERROR(TIME(,,ROUNDUP((INT($L4)*24*60*60+HOUR($L4)*60*60+MINUTE($L4)*60+SECOND($L4))/$K4,0)),0)</f>
        <v>1.0949074074074075E-2</v>
      </c>
      <c r="N4" s="46">
        <f t="shared" ref="N4:N5" ca="1" si="4">IFERROR(ROUNDDOWN($K4*60*60/(INT($L4)*24*60*60+HOUR($L4)*60*60+MINUTE($L4)*60+SECOND($L4)),3),0)</f>
        <v>3.8050000000000002</v>
      </c>
      <c r="O4" s="2">
        <f t="shared" ref="O4:O5" si="5">$E4+$J4</f>
        <v>19417</v>
      </c>
      <c r="P4" s="2">
        <f t="shared" ref="P4:P5" si="6">$F4+$K4</f>
        <v>176.03000000000003</v>
      </c>
      <c r="Q4" s="35">
        <f t="shared" ref="Q4:Q5" ca="1" si="7">G4+L4</f>
        <v>1.0658217592592591</v>
      </c>
      <c r="R4" s="30">
        <f t="shared" ref="R4:R5" ca="1" si="8">IFERROR(TIME(,,ROUNDUP(((HOUR($Q4)+INT($Q4)*24)*60*60+MINUTE($Q4)*60+SECOND($Q4))/$P4,0)),0)</f>
        <v>6.0648148148148145E-3</v>
      </c>
      <c r="S4" s="46">
        <f t="shared" ref="S4:S5" ca="1" si="9">IFERROR(ROUNDDOWN($P4*60*60/((HOUR($Q4)+INT($Q4)*24)*60*60+MINUTE($Q4)*60+SECOND($Q4)),2),0)</f>
        <v>6.88</v>
      </c>
      <c r="T4" s="46">
        <f t="shared" ref="T4:T7" si="10">IFERROR(ROUNDDOWN($F4/$B4,3),0)</f>
        <v>4.4610000000000003</v>
      </c>
      <c r="U4" s="30">
        <f t="shared" ref="U4:U7" ca="1" si="11">IFERROR(ROUNDDOWN($G4/$B4,6),0)</f>
        <v>2.5562999999999999E-2</v>
      </c>
    </row>
    <row r="5" spans="1:42">
      <c r="A5" s="17">
        <v>2020</v>
      </c>
      <c r="B5" s="2">
        <f>COUNTIFS(Running!$A:$A,"*",Running!$E:$E,"&gt;="&amp;EOMONTH(DATE($A5,1,1),-1),Running!$E:$E,"&lt;="&amp;EOMONTH(DATE($A5,1,1),11))</f>
        <v>0</v>
      </c>
      <c r="C5" s="2">
        <f ca="1">COUNTIFS(Running!$A:$A,"",Running!$G:$G,0,Running!$E:$E,"&lt;="&amp;TODAY(),Running!$E:$E,"&gt;"&amp;EOMONTH(DATE($A5,1,1),-1),Running!$E:$E,"&lt;="&amp;EOMONTH(DATE($A5,1,1),11))</f>
        <v>0</v>
      </c>
      <c r="D5" s="69">
        <f t="shared" ca="1" si="0"/>
        <v>0</v>
      </c>
      <c r="E5" s="2">
        <f>SUMIFS(Running!$F:$F,Running!$A:$A,"*",Running!$E:$E,"&gt;="&amp;EOMONTH(DATE($A5,1,1),-1),Running!$E:$E,"&lt;="&amp;EOMONTH(DATE($A5,1,1),11))</f>
        <v>0</v>
      </c>
      <c r="F5" s="2">
        <f>SUMIFS(Running!$G:$G,Running!$A:$A,"*",Running!$E:$E,"&gt;="&amp;EOMONTH(DATE($A5,1,1),-1),Running!$E:$E,"&lt;="&amp;EOMONTH(DATE($A5,1,1),11))</f>
        <v>0</v>
      </c>
      <c r="G5" s="23">
        <f ca="1">TIME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,MOD(MOD(SUMIFS(Running!$K:$K,Running!$A:$A,"*",Running!$E:$E,"&lt;="&amp;TODAY(),Running!$E:$E,"&gt;="&amp;DATE($A5,1,1),Running!$E:$E,"&lt;"&amp;DATE($A5+1,1,1)),60)+INT(SUMIFS(Running!$L:$L,Running!$A:$A,"*",Running!$E:$E,"&lt;="&amp;TODAY(),Running!$E:$E,"&gt;="&amp;DATE($A5,1,1),Running!$E:$E,"&lt;"&amp;DATE($A5+1,1,1))/60),60),MOD(SUMIFS(Running!$L:$L,Running!$A:$A,"*",Running!$E:$E,"&lt;="&amp;TODAY(),Running!$E:$E,"&gt;="&amp;DATE($A5,1,1),Running!$E:$E,"&lt;"&amp;DATE($A5+1,1,1)),60))+INT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/24)</f>
        <v>0</v>
      </c>
      <c r="H5" s="30">
        <f t="shared" ca="1" si="1"/>
        <v>0</v>
      </c>
      <c r="I5" s="46">
        <f t="shared" ca="1" si="2"/>
        <v>0</v>
      </c>
      <c r="J5" s="2">
        <f>SUMIFS(Running!$M:$M,Running!$A:$A,"*",Running!$E:$E,"&gt;="&amp;EOMONTH(DATE($A5,1,1),-1),Running!$E:$E,"&lt;="&amp;EOMONTH(DATE($A5,1,1),11))</f>
        <v>0</v>
      </c>
      <c r="K5" s="2">
        <f>SUMIFS(Running!$N:$N,Running!$A:$A,"*",Running!$E:$E,"&gt;="&amp;EOMONTH(DATE($A5,1,1),-1),Running!$E:$E,"&lt;="&amp;EOMONTH(DATE($A5,1,1),11))</f>
        <v>0</v>
      </c>
      <c r="L5" s="23">
        <f ca="1">TIME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,MOD(MOD(SUMIFS(Running!$R:$R,Running!$A:$A,"*",Running!$E:$E,"&lt;="&amp;TODAY(),Running!$E:$E,"&gt;="&amp;DATE($A5,1,1),Running!$E:$E,"&lt;"&amp;DATE($A5+1,1,1)),60)+INT(SUMIFS(Running!$S:$S,Running!$A:$A,"*",Running!$E:$E,"&lt;="&amp;TODAY(),Running!$E:$E,"&gt;="&amp;DATE($A5,1,1),Running!$E:$E,"&lt;"&amp;DATE($A5+1,1,1))/60),60),MOD(SUMIFS(Running!$S:$S,Running!$A:$A,"*",Running!$E:$E,"&lt;="&amp;TODAY(),Running!$E:$E,"&gt;="&amp;DATE($A5,1,1),Running!$E:$E,"&lt;"&amp;DATE($A5+1,1,1)),60))+INT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/24)</f>
        <v>0</v>
      </c>
      <c r="M5" s="30">
        <f t="shared" ca="1" si="3"/>
        <v>0</v>
      </c>
      <c r="N5" s="46">
        <f t="shared" ca="1" si="4"/>
        <v>0</v>
      </c>
      <c r="O5" s="2">
        <f t="shared" si="5"/>
        <v>0</v>
      </c>
      <c r="P5" s="2">
        <f t="shared" si="6"/>
        <v>0</v>
      </c>
      <c r="Q5" s="35">
        <f t="shared" ca="1" si="7"/>
        <v>0</v>
      </c>
      <c r="R5" s="30">
        <f t="shared" ca="1" si="8"/>
        <v>0</v>
      </c>
      <c r="S5" s="46">
        <f t="shared" ca="1" si="9"/>
        <v>0</v>
      </c>
      <c r="T5" s="46">
        <f t="shared" si="10"/>
        <v>0</v>
      </c>
      <c r="U5" s="30">
        <f t="shared" ca="1" si="11"/>
        <v>0</v>
      </c>
    </row>
    <row r="6" spans="1:42">
      <c r="G6"/>
      <c r="L6"/>
    </row>
    <row r="7" spans="1:42">
      <c r="A7" s="36" t="s">
        <v>31</v>
      </c>
      <c r="B7" s="2">
        <f>SUM($B$3:$B$6)</f>
        <v>269</v>
      </c>
      <c r="C7" s="2">
        <f ca="1">SUM($C$3:$C$6)</f>
        <v>123</v>
      </c>
      <c r="D7" s="69">
        <f t="shared" ca="1" si="0"/>
        <v>0.68600000000000005</v>
      </c>
      <c r="E7" s="2">
        <f>SUM($E$3:$E$6)</f>
        <v>132753</v>
      </c>
      <c r="F7" s="20">
        <f>SUM($F$3:$F$6)</f>
        <v>1165.139999999999</v>
      </c>
      <c r="G7" s="23">
        <f ca="1">SUM($G$3:$G$6)</f>
        <v>6.6976851851851862</v>
      </c>
      <c r="H7" s="30">
        <f ca="1">TIME(,,ROUNDUP(((HOUR($G7)+INT($G7)*24)*60*60+MINUTE($G7)*60+SECOND($G7))/$F7,0))</f>
        <v>5.7523148148148143E-3</v>
      </c>
      <c r="I7" s="46">
        <f ca="1">ROUNDDOWN($F7*60*60/((HOUR($G7)+INT($G7)*24)*60*60+MINUTE($G7)*60+SECOND($G7)),2)</f>
        <v>7.24</v>
      </c>
      <c r="J7" s="2">
        <f>SUM($J$3:$J$6)</f>
        <v>4083</v>
      </c>
      <c r="K7" s="20">
        <f>SUM($K$3:$K$6)</f>
        <v>80.070000000000022</v>
      </c>
      <c r="L7" s="23">
        <f ca="1">SUM($L$3:$L$6)</f>
        <v>0.88059027777777787</v>
      </c>
      <c r="M7" s="30">
        <f ca="1">TIME(,,ROUNDUP(((HOUR($L7)+INT($L7)*24)*60*60+MINUTE($L7)*60+SECOND($L7))/$K7,0))</f>
        <v>1.1006944444444444E-2</v>
      </c>
      <c r="N7" s="46">
        <f ca="1">ROUNDDOWN($K7*60*60/((HOUR($L7)+INT($L7)*24)*60*60+MINUTE($L7)*60+SECOND($L7)),2)</f>
        <v>3.78</v>
      </c>
      <c r="O7" s="2">
        <f>SUM($O$3:$O$6)</f>
        <v>136836</v>
      </c>
      <c r="P7" s="2">
        <f>SUM($P$3:$P$6)</f>
        <v>1245.2099999999991</v>
      </c>
      <c r="Q7" s="23">
        <f ca="1">SUM($Q$3:$Q$6)</f>
        <v>7.5782754629629636</v>
      </c>
      <c r="R7" s="30">
        <f ca="1">TIME(,,ROUNDUP(((HOUR($Q7)+INT($Q7)*24)*60*60+MINUTE($Q7)*60+SECOND($Q7))/$P7,0))</f>
        <v>6.0879629629629643E-3</v>
      </c>
      <c r="S7" s="46">
        <f ca="1">ROUNDDOWN($P7*60*60/((HOUR($Q7)+INT($Q7)*24)*60*60+MINUTE($Q7)*60+SECOND($Q7)),2)</f>
        <v>6.84</v>
      </c>
      <c r="T7" s="46">
        <f t="shared" si="10"/>
        <v>4.3310000000000004</v>
      </c>
      <c r="U7" s="30">
        <f t="shared" ca="1" si="11"/>
        <v>2.4898E-2</v>
      </c>
    </row>
    <row r="8" spans="1:42">
      <c r="B8" s="17"/>
      <c r="C8" s="17"/>
      <c r="D8" s="17"/>
      <c r="E8" s="17"/>
      <c r="F8" s="17"/>
      <c r="G8" s="17"/>
      <c r="J8" s="17"/>
      <c r="K8" s="17"/>
      <c r="L8" s="17"/>
      <c r="O8" s="17"/>
      <c r="P8" s="17"/>
      <c r="Q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42">
      <c r="B9" s="17"/>
      <c r="C9" s="17"/>
      <c r="D9" s="17"/>
      <c r="E9" s="17"/>
      <c r="F9" s="17"/>
      <c r="G9" s="17"/>
      <c r="J9" s="17"/>
      <c r="K9" s="17"/>
      <c r="L9" s="17"/>
      <c r="O9" s="17"/>
      <c r="P9" s="17"/>
      <c r="Q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pans="1:42">
      <c r="C10" s="26" t="s">
        <v>31</v>
      </c>
      <c r="D10" s="17"/>
      <c r="E10" s="17"/>
      <c r="F10" s="17"/>
      <c r="G10" s="17"/>
      <c r="J10" s="17"/>
      <c r="K10" s="17"/>
      <c r="L10" s="17"/>
      <c r="O10" s="17"/>
      <c r="P10" s="17"/>
      <c r="Q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>
      <c r="B11" t="s">
        <v>53</v>
      </c>
      <c r="C11" s="25">
        <f>$B$7</f>
        <v>269</v>
      </c>
      <c r="D11" s="17"/>
      <c r="E11" s="17"/>
      <c r="F11" s="17"/>
      <c r="G11" s="17"/>
      <c r="J11" s="17"/>
      <c r="K11" s="17"/>
      <c r="L11" s="17"/>
      <c r="O11" s="17"/>
      <c r="P11" s="17"/>
      <c r="Q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>
      <c r="B12" t="s">
        <v>52</v>
      </c>
      <c r="C12" s="25">
        <f ca="1">$C$7</f>
        <v>123</v>
      </c>
      <c r="D12" s="17"/>
      <c r="E12" s="17"/>
      <c r="F12" s="17"/>
      <c r="G12" s="17"/>
      <c r="J12" s="17"/>
      <c r="K12" s="17"/>
      <c r="L12" s="17"/>
      <c r="O12" s="17"/>
      <c r="P12" s="17"/>
      <c r="Q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>
      <c r="B13" t="s">
        <v>55</v>
      </c>
      <c r="C13" s="25">
        <f>$O$7</f>
        <v>136836</v>
      </c>
      <c r="D13" s="17"/>
      <c r="E13" s="17"/>
      <c r="F13" s="17"/>
      <c r="G13" s="17"/>
      <c r="J13" s="17"/>
      <c r="K13" s="17"/>
      <c r="L13" s="17"/>
      <c r="O13" s="17"/>
      <c r="P13" s="17"/>
      <c r="Q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>
      <c r="B14" t="s">
        <v>26</v>
      </c>
      <c r="C14" s="20">
        <f>$F$7</f>
        <v>1165.139999999999</v>
      </c>
      <c r="D14" s="17"/>
      <c r="E14" s="17"/>
      <c r="F14" s="17"/>
      <c r="G14" s="17"/>
      <c r="J14" s="17"/>
      <c r="K14" s="17"/>
      <c r="L14" s="17"/>
      <c r="O14" s="17"/>
      <c r="P14" s="17"/>
      <c r="Q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>
      <c r="B15" t="s">
        <v>22</v>
      </c>
      <c r="C15" s="20">
        <f>$K$7</f>
        <v>80.070000000000022</v>
      </c>
      <c r="D15" s="17"/>
      <c r="E15" s="17"/>
      <c r="F15" s="17"/>
      <c r="G15" s="17"/>
      <c r="J15" s="17"/>
      <c r="K15" s="17"/>
      <c r="L15" s="17"/>
      <c r="O15" s="17"/>
      <c r="P15" s="17"/>
      <c r="Q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2">
      <c r="B16" t="s">
        <v>54</v>
      </c>
      <c r="C16" s="20">
        <f>$P$7</f>
        <v>1245.2099999999991</v>
      </c>
      <c r="D16" s="17"/>
      <c r="E16" s="17"/>
      <c r="F16" s="17"/>
      <c r="G16" s="17"/>
      <c r="J16" s="17"/>
      <c r="K16" s="17"/>
      <c r="L16" s="17"/>
      <c r="O16" s="17"/>
      <c r="P16" s="17"/>
      <c r="Q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pans="2:42">
      <c r="B17" t="s">
        <v>57</v>
      </c>
      <c r="C17" s="23">
        <f ca="1">$G$7</f>
        <v>6.6976851851851862</v>
      </c>
      <c r="D17" s="17"/>
      <c r="E17" s="17"/>
      <c r="F17" s="17"/>
      <c r="G17" s="17"/>
      <c r="J17" s="17"/>
      <c r="K17" s="17"/>
      <c r="L17" s="17"/>
      <c r="O17" s="17"/>
      <c r="P17" s="17"/>
      <c r="Q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2:42">
      <c r="B18" t="s">
        <v>56</v>
      </c>
      <c r="C18" s="23">
        <f ca="1">$H$7</f>
        <v>5.7523148148148143E-3</v>
      </c>
      <c r="D18" s="17"/>
      <c r="E18" s="17"/>
      <c r="F18" s="17"/>
      <c r="G18" s="17"/>
      <c r="J18" s="17"/>
      <c r="K18" s="17"/>
      <c r="L18" s="17"/>
      <c r="O18" s="17"/>
      <c r="P18" s="17"/>
      <c r="Q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2:42">
      <c r="B19" s="17"/>
      <c r="C19" s="17"/>
      <c r="D19" s="17"/>
      <c r="E19" s="17"/>
      <c r="F19" s="17"/>
      <c r="G19" s="17"/>
      <c r="J19" s="17"/>
      <c r="K19" s="17"/>
      <c r="L19" s="17"/>
      <c r="O19" s="17"/>
      <c r="P19" s="17"/>
      <c r="Q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2:42">
      <c r="B20" s="17"/>
      <c r="C20" s="17"/>
      <c r="D20" s="17"/>
      <c r="E20" s="17"/>
      <c r="F20" s="17"/>
      <c r="G20" s="44"/>
      <c r="J20" s="17"/>
      <c r="K20" s="17"/>
      <c r="L20" s="17"/>
      <c r="O20" s="17"/>
      <c r="P20" s="17"/>
      <c r="Q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2:42">
      <c r="B21" s="17"/>
      <c r="C21" s="17"/>
      <c r="D21" s="17"/>
      <c r="E21" s="17"/>
      <c r="F21" s="17"/>
      <c r="G21" s="17"/>
      <c r="J21" s="17"/>
      <c r="K21" s="17"/>
      <c r="L21" s="17"/>
      <c r="O21" s="17"/>
      <c r="P21" s="17"/>
      <c r="Q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</row>
    <row r="22" spans="2:42">
      <c r="B22" s="17"/>
      <c r="C22" s="17"/>
      <c r="D22" s="17"/>
      <c r="E22" s="17"/>
      <c r="F22" s="17"/>
      <c r="G22" s="17"/>
      <c r="J22" s="17"/>
      <c r="K22" s="17"/>
      <c r="L22" s="17"/>
      <c r="O22" s="17"/>
      <c r="P22" s="17"/>
      <c r="Q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</row>
    <row r="23" spans="2:42">
      <c r="B23" s="17"/>
      <c r="C23" s="17"/>
      <c r="D23" s="17"/>
      <c r="E23" s="17"/>
      <c r="F23" s="17"/>
      <c r="G23" s="17"/>
      <c r="J23" s="17"/>
      <c r="K23" s="17"/>
      <c r="L23" s="17"/>
      <c r="O23" s="17"/>
      <c r="P23" s="17"/>
      <c r="Q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</row>
    <row r="24" spans="2:42">
      <c r="B24" s="17"/>
      <c r="C24" s="17"/>
      <c r="D24" s="17"/>
      <c r="E24" s="17"/>
      <c r="F24" s="17"/>
      <c r="G24" s="17"/>
      <c r="J24" s="17"/>
      <c r="K24" s="17"/>
      <c r="L24" s="17"/>
      <c r="O24" s="17"/>
      <c r="P24" s="17"/>
      <c r="Q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</row>
    <row r="25" spans="2:42">
      <c r="B25" s="17"/>
      <c r="C25" s="17"/>
      <c r="D25" s="17"/>
      <c r="E25" s="17"/>
      <c r="F25" s="17"/>
      <c r="G25" s="17"/>
      <c r="J25" s="17"/>
      <c r="K25" s="17"/>
      <c r="L25" s="17"/>
      <c r="O25" s="17"/>
      <c r="P25" s="17"/>
      <c r="Q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</row>
    <row r="26" spans="2:42">
      <c r="B26" s="17"/>
      <c r="C26" s="17"/>
      <c r="D26" s="17"/>
      <c r="E26" s="17"/>
      <c r="F26" s="17"/>
      <c r="G26" s="17"/>
      <c r="J26" s="17"/>
      <c r="K26" s="17"/>
      <c r="L26" s="17"/>
      <c r="O26" s="17"/>
      <c r="P26" s="17"/>
      <c r="Q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</row>
    <row r="27" spans="2:42">
      <c r="B27" s="17"/>
      <c r="C27" s="17"/>
      <c r="D27" s="17"/>
      <c r="E27" s="17"/>
      <c r="F27" s="17"/>
      <c r="G27" s="17"/>
      <c r="J27" s="17"/>
      <c r="K27" s="17"/>
      <c r="L27" s="17"/>
      <c r="O27" s="17"/>
      <c r="P27" s="17"/>
      <c r="Q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</row>
    <row r="28" spans="2:42">
      <c r="B28" s="17"/>
      <c r="C28" s="17"/>
      <c r="D28" s="17"/>
      <c r="E28" s="17"/>
      <c r="F28" s="17"/>
      <c r="G28" s="17"/>
      <c r="J28" s="17"/>
      <c r="K28" s="17"/>
      <c r="L28" s="17"/>
      <c r="O28" s="17"/>
      <c r="P28" s="17"/>
      <c r="Q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</row>
    <row r="29" spans="2:42">
      <c r="B29" s="17"/>
      <c r="C29" s="17"/>
      <c r="D29" s="17"/>
      <c r="E29" s="17"/>
      <c r="F29" s="17"/>
      <c r="G29" s="17"/>
      <c r="J29" s="17"/>
      <c r="K29" s="17"/>
      <c r="L29" s="17"/>
      <c r="O29" s="17"/>
      <c r="P29" s="17"/>
      <c r="Q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</row>
    <row r="30" spans="2:42">
      <c r="B30" s="17"/>
      <c r="C30" s="17"/>
      <c r="D30" s="17"/>
      <c r="E30" s="17"/>
      <c r="F30" s="17"/>
      <c r="G30" s="17"/>
      <c r="J30" s="17"/>
      <c r="K30" s="17"/>
      <c r="L30" s="17"/>
      <c r="O30" s="17"/>
      <c r="P30" s="17"/>
      <c r="Q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</row>
    <row r="31" spans="2:42">
      <c r="B31" s="17"/>
      <c r="C31" s="17"/>
      <c r="D31" s="17"/>
      <c r="E31" s="17"/>
      <c r="F31" s="17"/>
      <c r="G31" s="17"/>
      <c r="J31" s="17"/>
      <c r="K31" s="17"/>
      <c r="L31" s="17"/>
      <c r="O31" s="17"/>
      <c r="P31" s="17"/>
      <c r="Q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</row>
    <row r="32" spans="2:42">
      <c r="B32" s="17"/>
      <c r="C32" s="17"/>
      <c r="D32" s="17"/>
      <c r="E32" s="17"/>
      <c r="F32" s="17"/>
      <c r="G32" s="17"/>
      <c r="J32" s="17"/>
      <c r="K32" s="17"/>
      <c r="L32" s="17"/>
      <c r="O32" s="17"/>
      <c r="P32" s="17"/>
      <c r="Q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</row>
    <row r="33" spans="2:42">
      <c r="B33" s="17"/>
      <c r="C33" s="17"/>
      <c r="D33" s="17"/>
      <c r="E33" s="17"/>
      <c r="F33" s="17"/>
      <c r="G33" s="17"/>
      <c r="J33" s="17"/>
      <c r="K33" s="17"/>
      <c r="L33" s="17"/>
      <c r="O33" s="17"/>
      <c r="P33" s="17"/>
      <c r="Q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</row>
    <row r="34" spans="2:42">
      <c r="B34" s="17"/>
      <c r="C34" s="17"/>
      <c r="D34" s="17"/>
      <c r="E34" s="17"/>
      <c r="F34" s="17"/>
      <c r="G34" s="17"/>
      <c r="J34" s="17"/>
      <c r="K34" s="17"/>
      <c r="L34" s="17"/>
      <c r="O34" s="17"/>
      <c r="P34" s="17"/>
      <c r="Q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</row>
    <row r="35" spans="2:42">
      <c r="B35" s="17"/>
      <c r="C35" s="17"/>
      <c r="D35" s="17"/>
      <c r="E35" s="17"/>
      <c r="F35" s="17"/>
      <c r="G35" s="17"/>
      <c r="J35" s="17"/>
      <c r="K35" s="17"/>
      <c r="L35" s="17"/>
      <c r="O35" s="17"/>
      <c r="P35" s="17"/>
      <c r="Q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</row>
    <row r="36" spans="2:42">
      <c r="B36" s="17"/>
      <c r="C36" s="17"/>
      <c r="D36" s="17"/>
      <c r="E36" s="17"/>
      <c r="F36" s="17"/>
      <c r="G36" s="17"/>
      <c r="J36" s="17"/>
      <c r="K36" s="17"/>
      <c r="L36" s="17"/>
      <c r="O36" s="17"/>
      <c r="P36" s="17"/>
      <c r="Q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</row>
    <row r="37" spans="2:42">
      <c r="B37" s="17"/>
      <c r="C37" s="17"/>
      <c r="D37" s="17"/>
      <c r="E37" s="17"/>
      <c r="F37" s="17"/>
      <c r="G37" s="17"/>
      <c r="J37" s="17"/>
      <c r="K37" s="17"/>
      <c r="L37" s="17"/>
      <c r="O37" s="17"/>
      <c r="P37" s="17"/>
      <c r="Q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</row>
    <row r="38" spans="2:42">
      <c r="B38" s="17"/>
      <c r="C38" s="17"/>
      <c r="D38" s="17"/>
      <c r="E38" s="17"/>
      <c r="F38" s="17"/>
      <c r="G38" s="17"/>
      <c r="J38" s="17"/>
      <c r="K38" s="17"/>
      <c r="L38" s="17"/>
      <c r="O38" s="17"/>
      <c r="P38" s="17"/>
      <c r="Q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</row>
    <row r="39" spans="2:42">
      <c r="B39" s="17"/>
      <c r="C39" s="17"/>
      <c r="D39" s="17"/>
      <c r="E39" s="17"/>
      <c r="F39" s="17"/>
      <c r="G39" s="17"/>
      <c r="J39" s="17"/>
      <c r="K39" s="17"/>
      <c r="L39" s="17"/>
      <c r="O39" s="17"/>
      <c r="P39" s="17"/>
      <c r="Q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</row>
    <row r="40" spans="2:42">
      <c r="B40" s="17"/>
      <c r="C40" s="17"/>
      <c r="D40" s="17"/>
      <c r="E40" s="17"/>
      <c r="F40" s="17"/>
      <c r="G40" s="17"/>
      <c r="J40" s="17"/>
      <c r="K40" s="17"/>
      <c r="L40" s="17"/>
      <c r="O40" s="17"/>
      <c r="P40" s="17"/>
      <c r="Q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</row>
    <row r="41" spans="2:42">
      <c r="B41" s="17"/>
      <c r="C41" s="17"/>
      <c r="D41" s="17"/>
      <c r="E41" s="17"/>
      <c r="F41" s="17"/>
      <c r="G41" s="17"/>
      <c r="J41" s="17"/>
      <c r="K41" s="17"/>
      <c r="L41" s="17"/>
      <c r="O41" s="17"/>
      <c r="P41" s="17"/>
      <c r="Q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</row>
    <row r="42" spans="2:42">
      <c r="B42" s="17"/>
      <c r="C42" s="17"/>
      <c r="D42" s="17"/>
      <c r="E42" s="17"/>
      <c r="F42" s="17"/>
      <c r="G42" s="17"/>
      <c r="J42" s="17"/>
      <c r="K42" s="17"/>
      <c r="L42" s="17"/>
      <c r="O42" s="17"/>
      <c r="P42" s="17"/>
      <c r="Q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</row>
    <row r="43" spans="2:42">
      <c r="B43" s="17"/>
      <c r="C43" s="17"/>
      <c r="D43" s="17"/>
      <c r="E43" s="17"/>
      <c r="F43" s="17"/>
      <c r="G43" s="17"/>
      <c r="J43" s="17"/>
      <c r="K43" s="17"/>
      <c r="L43" s="17"/>
      <c r="O43" s="17"/>
      <c r="P43" s="17"/>
      <c r="Q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</row>
    <row r="44" spans="2:42">
      <c r="B44" s="17"/>
      <c r="C44" s="17"/>
      <c r="D44" s="17"/>
      <c r="E44" s="17"/>
      <c r="F44" s="17"/>
      <c r="G44" s="17"/>
      <c r="J44" s="17"/>
      <c r="K44" s="17"/>
      <c r="L44" s="17"/>
      <c r="O44" s="17"/>
      <c r="P44" s="17"/>
      <c r="Q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2:42">
      <c r="B45" s="17"/>
      <c r="C45" s="17"/>
      <c r="D45" s="17"/>
      <c r="E45" s="17"/>
      <c r="F45" s="17"/>
      <c r="G45" s="17"/>
      <c r="J45" s="17"/>
      <c r="K45" s="17"/>
      <c r="L45" s="17"/>
      <c r="O45" s="17"/>
      <c r="P45" s="17"/>
      <c r="Q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</row>
    <row r="46" spans="2:42">
      <c r="B46" s="17"/>
      <c r="C46" s="17"/>
      <c r="D46" s="17"/>
      <c r="E46" s="17"/>
      <c r="F46" s="17"/>
      <c r="G46" s="17"/>
      <c r="J46" s="17"/>
      <c r="K46" s="17"/>
      <c r="L46" s="17"/>
      <c r="O46" s="17"/>
      <c r="P46" s="17"/>
      <c r="Q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</row>
    <row r="47" spans="2:42">
      <c r="B47" s="17"/>
      <c r="C47" s="17"/>
      <c r="D47" s="17"/>
      <c r="E47" s="17"/>
      <c r="F47" s="17"/>
      <c r="G47" s="17"/>
      <c r="J47" s="17"/>
      <c r="K47" s="17"/>
      <c r="L47" s="17"/>
      <c r="O47" s="17"/>
      <c r="P47" s="17"/>
      <c r="Q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</row>
    <row r="48" spans="2:42">
      <c r="B48" s="17"/>
      <c r="C48" s="17"/>
      <c r="D48" s="17"/>
      <c r="E48" s="17"/>
      <c r="F48" s="17"/>
      <c r="G48" s="17"/>
      <c r="J48" s="17"/>
      <c r="K48" s="17"/>
      <c r="L48" s="17"/>
      <c r="O48" s="17"/>
      <c r="P48" s="17"/>
      <c r="Q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</row>
    <row r="49" spans="2:42">
      <c r="B49" s="17"/>
      <c r="C49" s="17"/>
      <c r="D49" s="17"/>
      <c r="E49" s="17"/>
      <c r="F49" s="17"/>
      <c r="G49" s="17"/>
      <c r="J49" s="17"/>
      <c r="K49" s="17"/>
      <c r="L49" s="17"/>
      <c r="O49" s="17"/>
      <c r="P49" s="17"/>
      <c r="Q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</row>
    <row r="50" spans="2:42">
      <c r="B50" s="17"/>
      <c r="C50" s="17"/>
      <c r="D50" s="17"/>
      <c r="E50" s="17"/>
      <c r="F50" s="17"/>
      <c r="G50" s="17"/>
      <c r="J50" s="17"/>
      <c r="K50" s="17"/>
      <c r="L50" s="17"/>
      <c r="O50" s="17"/>
      <c r="P50" s="17"/>
      <c r="Q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</row>
    <row r="51" spans="2:42">
      <c r="B51" s="17"/>
      <c r="C51" s="17"/>
      <c r="D51" s="17"/>
      <c r="E51" s="17"/>
      <c r="F51" s="17"/>
      <c r="G51" s="17"/>
      <c r="J51" s="17"/>
      <c r="K51" s="17"/>
      <c r="L51" s="17"/>
      <c r="O51" s="17"/>
      <c r="P51" s="17"/>
      <c r="Q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</row>
    <row r="52" spans="2:42">
      <c r="B52" s="17"/>
      <c r="C52" s="17"/>
      <c r="D52" s="17"/>
      <c r="E52" s="17"/>
      <c r="F52" s="17"/>
      <c r="G52" s="17"/>
      <c r="J52" s="17"/>
      <c r="K52" s="17"/>
      <c r="L52" s="17"/>
      <c r="O52" s="17"/>
      <c r="P52" s="17"/>
      <c r="Q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</row>
    <row r="53" spans="2:42">
      <c r="B53" s="17"/>
      <c r="C53" s="17"/>
      <c r="D53" s="17"/>
      <c r="E53" s="17"/>
      <c r="F53" s="17"/>
      <c r="G53" s="17"/>
      <c r="J53" s="17"/>
      <c r="K53" s="17"/>
      <c r="L53" s="17"/>
      <c r="O53" s="17"/>
      <c r="P53" s="17"/>
      <c r="Q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</row>
    <row r="54" spans="2:42">
      <c r="B54" s="17"/>
      <c r="C54" s="17"/>
      <c r="D54" s="17"/>
      <c r="E54" s="17"/>
      <c r="F54" s="17"/>
      <c r="G54" s="17"/>
      <c r="J54" s="17"/>
      <c r="K54" s="17"/>
      <c r="L54" s="17"/>
      <c r="O54" s="17"/>
      <c r="P54" s="17"/>
      <c r="Q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</row>
    <row r="55" spans="2:42">
      <c r="B55" s="17"/>
      <c r="C55" s="17"/>
      <c r="D55" s="17"/>
      <c r="E55" s="17"/>
      <c r="F55" s="17"/>
      <c r="G55" s="17"/>
      <c r="J55" s="17"/>
      <c r="K55" s="17"/>
      <c r="L55" s="17"/>
      <c r="O55" s="17"/>
      <c r="P55" s="17"/>
      <c r="Q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</row>
    <row r="56" spans="2:42">
      <c r="B56" s="17"/>
      <c r="C56" s="17"/>
      <c r="D56" s="17"/>
      <c r="E56" s="17"/>
      <c r="F56" s="17"/>
      <c r="G56" s="17"/>
      <c r="J56" s="17"/>
      <c r="K56" s="17"/>
      <c r="L56" s="17"/>
      <c r="O56" s="17"/>
      <c r="P56" s="17"/>
      <c r="Q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</row>
    <row r="57" spans="2:42">
      <c r="B57" s="17"/>
      <c r="C57" s="17"/>
      <c r="D57" s="17"/>
      <c r="E57" s="17"/>
      <c r="F57" s="17"/>
      <c r="G57" s="17"/>
      <c r="J57" s="17"/>
      <c r="K57" s="17"/>
      <c r="L57" s="17"/>
      <c r="O57" s="17"/>
      <c r="P57" s="17"/>
      <c r="Q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</row>
    <row r="58" spans="2:42">
      <c r="B58" s="17"/>
      <c r="C58" s="17"/>
      <c r="D58" s="17"/>
      <c r="E58" s="17"/>
      <c r="F58" s="17"/>
      <c r="G58" s="17"/>
      <c r="J58" s="17"/>
      <c r="K58" s="17"/>
      <c r="L58" s="17"/>
      <c r="O58" s="17"/>
      <c r="P58" s="17"/>
      <c r="Q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</row>
    <row r="59" spans="2:42">
      <c r="B59" s="17"/>
      <c r="C59" s="17"/>
      <c r="D59" s="17"/>
      <c r="E59" s="17"/>
      <c r="F59" s="17"/>
      <c r="G59" s="17"/>
      <c r="J59" s="17"/>
      <c r="K59" s="17"/>
      <c r="L59" s="17"/>
      <c r="O59" s="17"/>
      <c r="P59" s="17"/>
      <c r="Q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</row>
    <row r="60" spans="2:42">
      <c r="B60" s="17"/>
      <c r="C60" s="17"/>
      <c r="D60" s="17"/>
      <c r="E60" s="17"/>
      <c r="F60" s="17"/>
      <c r="G60" s="17"/>
      <c r="J60" s="17"/>
      <c r="K60" s="17"/>
      <c r="L60" s="17"/>
      <c r="O60" s="17"/>
      <c r="P60" s="17"/>
      <c r="Q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</row>
    <row r="61" spans="2:42">
      <c r="B61" s="17"/>
      <c r="C61" s="17"/>
      <c r="D61" s="17"/>
      <c r="E61" s="17"/>
      <c r="F61" s="17"/>
      <c r="G61" s="17"/>
      <c r="J61" s="17"/>
      <c r="K61" s="17"/>
      <c r="L61" s="17"/>
      <c r="O61" s="17"/>
      <c r="P61" s="17"/>
      <c r="Q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</row>
    <row r="62" spans="2:42">
      <c r="B62" s="17"/>
      <c r="C62" s="17"/>
      <c r="D62" s="17"/>
      <c r="E62" s="17"/>
      <c r="F62" s="17"/>
      <c r="G62" s="17"/>
      <c r="J62" s="17"/>
      <c r="K62" s="17"/>
      <c r="L62" s="17"/>
      <c r="O62" s="17"/>
      <c r="P62" s="17"/>
      <c r="Q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</row>
    <row r="63" spans="2:42">
      <c r="B63" s="17"/>
      <c r="C63" s="17"/>
      <c r="D63" s="17"/>
      <c r="E63" s="17"/>
      <c r="F63" s="17"/>
      <c r="G63" s="17"/>
      <c r="J63" s="17"/>
      <c r="K63" s="17"/>
      <c r="L63" s="17"/>
      <c r="O63" s="17"/>
      <c r="P63" s="17"/>
      <c r="Q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</row>
    <row r="64" spans="2:42">
      <c r="B64" s="17"/>
      <c r="C64" s="17"/>
      <c r="D64" s="17"/>
      <c r="E64" s="17"/>
      <c r="F64" s="17"/>
      <c r="G64" s="17"/>
      <c r="J64" s="17"/>
      <c r="K64" s="17"/>
      <c r="L64" s="17"/>
      <c r="O64" s="17"/>
      <c r="P64" s="17"/>
      <c r="Q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</row>
    <row r="65" spans="2:42">
      <c r="B65" s="17"/>
      <c r="C65" s="17"/>
      <c r="D65" s="17"/>
      <c r="E65" s="17"/>
      <c r="F65" s="17"/>
      <c r="G65" s="17"/>
      <c r="J65" s="17"/>
      <c r="K65" s="17"/>
      <c r="L65" s="17"/>
      <c r="O65" s="17"/>
      <c r="P65" s="17"/>
      <c r="Q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</row>
    <row r="66" spans="2:42">
      <c r="B66" s="17"/>
      <c r="C66" s="17"/>
      <c r="D66" s="17"/>
      <c r="E66" s="17"/>
      <c r="F66" s="17"/>
      <c r="G66" s="17"/>
      <c r="J66" s="17"/>
      <c r="K66" s="17"/>
      <c r="L66" s="17"/>
      <c r="O66" s="17"/>
      <c r="P66" s="17"/>
      <c r="Q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</row>
    <row r="67" spans="2:42">
      <c r="B67" s="17"/>
      <c r="C67" s="17"/>
      <c r="D67" s="17"/>
      <c r="E67" s="17"/>
      <c r="F67" s="17"/>
      <c r="G67" s="17"/>
      <c r="J67" s="17"/>
      <c r="K67" s="17"/>
      <c r="L67" s="17"/>
      <c r="O67" s="17"/>
      <c r="P67" s="17"/>
      <c r="Q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</row>
    <row r="68" spans="2:42">
      <c r="B68" s="17"/>
      <c r="C68" s="17"/>
      <c r="D68" s="17"/>
      <c r="E68" s="17"/>
      <c r="F68" s="17"/>
      <c r="G68" s="17"/>
      <c r="J68" s="17"/>
      <c r="K68" s="17"/>
      <c r="L68" s="17"/>
      <c r="O68" s="17"/>
      <c r="P68" s="17"/>
      <c r="Q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</row>
    <row r="69" spans="2:42">
      <c r="B69" s="17"/>
      <c r="C69" s="17"/>
      <c r="D69" s="17"/>
      <c r="E69" s="17"/>
      <c r="F69" s="17"/>
      <c r="G69" s="17"/>
      <c r="J69" s="17"/>
      <c r="K69" s="17"/>
      <c r="L69" s="17"/>
      <c r="O69" s="17"/>
      <c r="P69" s="17"/>
      <c r="Q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</row>
    <row r="70" spans="2:42">
      <c r="B70" s="17"/>
      <c r="C70" s="17"/>
      <c r="D70" s="17"/>
      <c r="E70" s="17"/>
      <c r="F70" s="17"/>
      <c r="G70" s="17"/>
      <c r="J70" s="17"/>
      <c r="K70" s="17"/>
      <c r="L70" s="17"/>
      <c r="O70" s="17"/>
      <c r="P70" s="17"/>
      <c r="Q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</row>
    <row r="71" spans="2:42">
      <c r="B71" s="17"/>
      <c r="C71" s="17"/>
      <c r="D71" s="17"/>
      <c r="E71" s="17"/>
      <c r="F71" s="17"/>
      <c r="G71" s="17"/>
      <c r="J71" s="17"/>
      <c r="K71" s="17"/>
      <c r="L71" s="17"/>
      <c r="O71" s="17"/>
      <c r="P71" s="17"/>
      <c r="Q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</row>
    <row r="72" spans="2:42">
      <c r="B72" s="17"/>
      <c r="C72" s="17"/>
      <c r="D72" s="17"/>
      <c r="E72" s="17"/>
      <c r="F72" s="17"/>
      <c r="G72" s="17"/>
      <c r="J72" s="17"/>
      <c r="K72" s="17"/>
      <c r="L72" s="17"/>
      <c r="O72" s="17"/>
      <c r="P72" s="17"/>
      <c r="Q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</row>
    <row r="73" spans="2:42">
      <c r="B73" s="17"/>
      <c r="C73" s="17"/>
      <c r="D73" s="17"/>
      <c r="E73" s="17"/>
      <c r="F73" s="17"/>
      <c r="G73" s="17"/>
      <c r="J73" s="17"/>
      <c r="K73" s="17"/>
      <c r="L73" s="17"/>
      <c r="O73" s="17"/>
      <c r="P73" s="17"/>
      <c r="Q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</row>
    <row r="74" spans="2:42">
      <c r="B74" s="17"/>
      <c r="C74" s="17"/>
      <c r="D74" s="17"/>
      <c r="E74" s="17"/>
      <c r="F74" s="17"/>
      <c r="G74" s="17"/>
      <c r="J74" s="17"/>
      <c r="K74" s="17"/>
      <c r="L74" s="17"/>
      <c r="O74" s="17"/>
      <c r="P74" s="17"/>
      <c r="Q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</row>
    <row r="75" spans="2:42">
      <c r="B75" s="17"/>
      <c r="C75" s="17"/>
      <c r="D75" s="17"/>
      <c r="E75" s="17"/>
      <c r="F75" s="17"/>
      <c r="G75" s="17"/>
      <c r="J75" s="17"/>
      <c r="K75" s="17"/>
      <c r="L75" s="17"/>
      <c r="O75" s="17"/>
      <c r="P75" s="17"/>
      <c r="Q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</row>
    <row r="76" spans="2:42">
      <c r="B76" s="17"/>
      <c r="C76" s="17"/>
      <c r="D76" s="17"/>
      <c r="E76" s="17"/>
      <c r="F76" s="17"/>
      <c r="G76" s="17"/>
      <c r="J76" s="17"/>
      <c r="K76" s="17"/>
      <c r="L76" s="17"/>
      <c r="O76" s="17"/>
      <c r="P76" s="17"/>
      <c r="Q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</row>
    <row r="77" spans="2:42">
      <c r="B77" s="17"/>
      <c r="C77" s="17"/>
      <c r="D77" s="17"/>
      <c r="E77" s="17"/>
      <c r="F77" s="17"/>
      <c r="G77" s="17"/>
      <c r="J77" s="17"/>
      <c r="K77" s="17"/>
      <c r="L77" s="17"/>
      <c r="O77" s="17"/>
      <c r="P77" s="17"/>
      <c r="Q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</row>
    <row r="78" spans="2:42">
      <c r="B78" s="17"/>
      <c r="C78" s="17"/>
      <c r="D78" s="17"/>
      <c r="E78" s="17"/>
      <c r="F78" s="17"/>
      <c r="G78" s="17"/>
      <c r="J78" s="17"/>
      <c r="K78" s="17"/>
      <c r="L78" s="17"/>
      <c r="O78" s="17"/>
      <c r="P78" s="17"/>
      <c r="Q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</row>
    <row r="79" spans="2:42">
      <c r="B79" s="17"/>
      <c r="C79" s="17"/>
      <c r="D79" s="17"/>
      <c r="E79" s="17"/>
      <c r="F79" s="17"/>
      <c r="G79" s="17"/>
      <c r="J79" s="17"/>
      <c r="K79" s="17"/>
      <c r="L79" s="17"/>
      <c r="O79" s="17"/>
      <c r="P79" s="17"/>
      <c r="Q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</row>
    <row r="80" spans="2:42">
      <c r="B80" s="17"/>
      <c r="C80" s="17"/>
      <c r="D80" s="17"/>
      <c r="E80" s="17"/>
      <c r="F80" s="17"/>
      <c r="G80" s="17"/>
      <c r="J80" s="17"/>
      <c r="K80" s="17"/>
      <c r="L80" s="17"/>
      <c r="O80" s="17"/>
      <c r="P80" s="17"/>
      <c r="Q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</row>
    <row r="81" spans="2:42">
      <c r="B81" s="17"/>
      <c r="C81" s="17"/>
      <c r="D81" s="17"/>
      <c r="E81" s="17"/>
      <c r="F81" s="17"/>
      <c r="G81" s="17"/>
      <c r="J81" s="17"/>
      <c r="K81" s="17"/>
      <c r="L81" s="17"/>
      <c r="O81" s="17"/>
      <c r="P81" s="17"/>
      <c r="Q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</row>
    <row r="82" spans="2:42">
      <c r="B82" s="17"/>
      <c r="C82" s="17"/>
      <c r="D82" s="17"/>
      <c r="E82" s="17"/>
      <c r="F82" s="17"/>
      <c r="G82" s="17"/>
      <c r="J82" s="17"/>
      <c r="K82" s="17"/>
      <c r="L82" s="17"/>
      <c r="O82" s="17"/>
      <c r="P82" s="17"/>
      <c r="Q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</row>
    <row r="83" spans="2:42">
      <c r="B83" s="17"/>
      <c r="C83" s="17"/>
      <c r="D83" s="17"/>
      <c r="E83" s="17"/>
      <c r="F83" s="17"/>
      <c r="G83" s="17"/>
      <c r="J83" s="17"/>
      <c r="K83" s="17"/>
      <c r="L83" s="17"/>
      <c r="O83" s="17"/>
      <c r="P83" s="17"/>
      <c r="Q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</row>
    <row r="84" spans="2:42">
      <c r="B84" s="17"/>
      <c r="C84" s="17"/>
      <c r="D84" s="17"/>
      <c r="E84" s="17"/>
      <c r="F84" s="17"/>
      <c r="G84" s="17"/>
      <c r="J84" s="17"/>
      <c r="K84" s="17"/>
      <c r="L84" s="17"/>
      <c r="O84" s="17"/>
      <c r="P84" s="17"/>
      <c r="Q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</row>
    <row r="85" spans="2:42">
      <c r="B85" s="17"/>
      <c r="C85" s="17"/>
      <c r="D85" s="17"/>
      <c r="E85" s="17"/>
      <c r="F85" s="17"/>
      <c r="G85" s="17"/>
      <c r="J85" s="17"/>
      <c r="K85" s="17"/>
      <c r="L85" s="17"/>
      <c r="O85" s="17"/>
      <c r="P85" s="17"/>
      <c r="Q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</row>
    <row r="86" spans="2:42">
      <c r="B86" s="17"/>
      <c r="C86" s="17"/>
      <c r="D86" s="17"/>
      <c r="E86" s="17"/>
      <c r="F86" s="17"/>
      <c r="G86" s="17"/>
      <c r="J86" s="17"/>
      <c r="K86" s="17"/>
      <c r="L86" s="17"/>
      <c r="O86" s="17"/>
      <c r="P86" s="17"/>
      <c r="Q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</row>
    <row r="87" spans="2:42">
      <c r="B87" s="17"/>
      <c r="C87" s="17"/>
      <c r="D87" s="17"/>
      <c r="E87" s="17"/>
      <c r="F87" s="17"/>
      <c r="G87" s="17"/>
      <c r="J87" s="17"/>
      <c r="K87" s="17"/>
      <c r="L87" s="17"/>
      <c r="O87" s="17"/>
      <c r="P87" s="17"/>
      <c r="Q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</row>
    <row r="88" spans="2:42">
      <c r="B88" s="17"/>
      <c r="C88" s="17"/>
      <c r="D88" s="17"/>
      <c r="E88" s="17"/>
      <c r="F88" s="17"/>
      <c r="G88" s="17"/>
      <c r="J88" s="17"/>
      <c r="K88" s="17"/>
      <c r="L88" s="17"/>
      <c r="O88" s="17"/>
      <c r="P88" s="17"/>
      <c r="Q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</row>
    <row r="89" spans="2:42">
      <c r="B89" s="17"/>
      <c r="C89" s="17"/>
      <c r="D89" s="17"/>
      <c r="E89" s="17"/>
      <c r="F89" s="17"/>
      <c r="G89" s="17"/>
      <c r="J89" s="17"/>
      <c r="K89" s="17"/>
      <c r="L89" s="17"/>
      <c r="O89" s="17"/>
      <c r="P89" s="17"/>
      <c r="Q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</row>
    <row r="90" spans="2:42">
      <c r="B90" s="17"/>
      <c r="C90" s="17"/>
      <c r="D90" s="17"/>
      <c r="E90" s="17"/>
      <c r="F90" s="17"/>
      <c r="G90" s="17"/>
      <c r="J90" s="17"/>
      <c r="K90" s="17"/>
      <c r="L90" s="17"/>
      <c r="O90" s="17"/>
      <c r="P90" s="17"/>
      <c r="Q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</row>
    <row r="91" spans="2:42">
      <c r="B91" s="17"/>
      <c r="C91" s="17"/>
      <c r="D91" s="17"/>
      <c r="E91" s="17"/>
      <c r="F91" s="17"/>
      <c r="G91" s="17"/>
      <c r="J91" s="17"/>
      <c r="K91" s="17"/>
      <c r="L91" s="17"/>
      <c r="O91" s="17"/>
      <c r="P91" s="17"/>
      <c r="Q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</row>
    <row r="92" spans="2:42">
      <c r="B92" s="17"/>
      <c r="C92" s="17"/>
      <c r="D92" s="17"/>
      <c r="E92" s="17"/>
      <c r="F92" s="17"/>
      <c r="G92" s="17"/>
      <c r="J92" s="17"/>
      <c r="K92" s="17"/>
      <c r="L92" s="17"/>
      <c r="O92" s="17"/>
      <c r="P92" s="17"/>
      <c r="Q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</row>
    <row r="93" spans="2:42">
      <c r="B93" s="17"/>
      <c r="C93" s="17"/>
      <c r="D93" s="17"/>
      <c r="E93" s="17"/>
      <c r="F93" s="17"/>
      <c r="G93" s="17"/>
      <c r="J93" s="17"/>
      <c r="K93" s="17"/>
      <c r="L93" s="17"/>
      <c r="O93" s="17"/>
      <c r="P93" s="17"/>
      <c r="Q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</row>
    <row r="94" spans="2:42">
      <c r="B94" s="17"/>
      <c r="C94" s="17"/>
      <c r="D94" s="17"/>
      <c r="E94" s="17"/>
      <c r="F94" s="17"/>
      <c r="G94" s="17"/>
      <c r="J94" s="17"/>
      <c r="K94" s="17"/>
      <c r="L94" s="17"/>
      <c r="O94" s="17"/>
      <c r="P94" s="17"/>
      <c r="Q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</row>
    <row r="95" spans="2:42">
      <c r="B95" s="17"/>
      <c r="C95" s="17"/>
      <c r="D95" s="17"/>
      <c r="E95" s="17"/>
      <c r="F95" s="17"/>
      <c r="G95" s="17"/>
      <c r="J95" s="17"/>
      <c r="K95" s="17"/>
      <c r="L95" s="17"/>
      <c r="O95" s="17"/>
      <c r="P95" s="17"/>
      <c r="Q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</row>
    <row r="96" spans="2:42">
      <c r="B96" s="17"/>
      <c r="C96" s="17"/>
      <c r="D96" s="17"/>
      <c r="E96" s="17"/>
      <c r="F96" s="17"/>
      <c r="G96" s="17"/>
      <c r="J96" s="17"/>
      <c r="K96" s="17"/>
      <c r="L96" s="17"/>
      <c r="O96" s="17"/>
      <c r="P96" s="17"/>
      <c r="Q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</row>
    <row r="97" spans="2:42">
      <c r="B97" s="17"/>
      <c r="C97" s="17"/>
      <c r="D97" s="17"/>
      <c r="E97" s="17"/>
      <c r="F97" s="17"/>
      <c r="G97" s="17"/>
      <c r="J97" s="17"/>
      <c r="K97" s="17"/>
      <c r="L97" s="17"/>
      <c r="O97" s="17"/>
      <c r="P97" s="17"/>
      <c r="Q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</row>
    <row r="98" spans="2:42">
      <c r="B98" s="17"/>
      <c r="C98" s="17"/>
      <c r="D98" s="17"/>
      <c r="E98" s="17"/>
      <c r="F98" s="17"/>
      <c r="G98" s="17"/>
      <c r="J98" s="17"/>
      <c r="K98" s="17"/>
      <c r="L98" s="17"/>
      <c r="O98" s="17"/>
      <c r="P98" s="17"/>
      <c r="Q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</row>
    <row r="99" spans="2:42">
      <c r="B99" s="17"/>
      <c r="C99" s="17"/>
      <c r="D99" s="17"/>
      <c r="E99" s="17"/>
      <c r="F99" s="17"/>
      <c r="G99" s="17"/>
      <c r="J99" s="17"/>
      <c r="K99" s="17"/>
      <c r="L99" s="17"/>
      <c r="O99" s="17"/>
      <c r="P99" s="17"/>
      <c r="Q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</row>
    <row r="100" spans="2:42">
      <c r="B100" s="17"/>
      <c r="C100" s="17"/>
      <c r="D100" s="17"/>
      <c r="E100" s="17"/>
      <c r="F100" s="17"/>
      <c r="G100" s="17"/>
      <c r="J100" s="17"/>
      <c r="K100" s="17"/>
      <c r="L100" s="17"/>
      <c r="O100" s="17"/>
      <c r="P100" s="17"/>
      <c r="Q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</row>
    <row r="101" spans="2:42">
      <c r="B101" s="17"/>
      <c r="C101" s="17"/>
      <c r="D101" s="17"/>
      <c r="E101" s="17"/>
      <c r="F101" s="17"/>
      <c r="G101" s="17"/>
      <c r="J101" s="17"/>
      <c r="K101" s="17"/>
      <c r="L101" s="17"/>
      <c r="O101" s="17"/>
      <c r="P101" s="17"/>
      <c r="Q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</row>
    <row r="102" spans="2:42">
      <c r="B102" s="17"/>
      <c r="C102" s="17"/>
      <c r="D102" s="17"/>
      <c r="E102" s="17"/>
      <c r="F102" s="17"/>
      <c r="G102" s="17"/>
      <c r="J102" s="17"/>
      <c r="K102" s="17"/>
      <c r="L102" s="17"/>
      <c r="O102" s="17"/>
      <c r="P102" s="17"/>
      <c r="Q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</row>
    <row r="103" spans="2:42">
      <c r="B103" s="17"/>
      <c r="C103" s="17"/>
      <c r="D103" s="17"/>
      <c r="E103" s="17"/>
      <c r="F103" s="17"/>
      <c r="G103" s="17"/>
      <c r="J103" s="17"/>
      <c r="K103" s="17"/>
      <c r="L103" s="17"/>
      <c r="O103" s="17"/>
      <c r="P103" s="17"/>
      <c r="Q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</row>
    <row r="104" spans="2:42">
      <c r="B104" s="17"/>
      <c r="C104" s="17"/>
      <c r="D104" s="17"/>
      <c r="E104" s="17"/>
      <c r="F104" s="17"/>
      <c r="G104" s="17"/>
      <c r="J104" s="17"/>
      <c r="K104" s="17"/>
      <c r="L104" s="17"/>
      <c r="O104" s="17"/>
      <c r="P104" s="17"/>
      <c r="Q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</row>
    <row r="105" spans="2:42">
      <c r="B105" s="17"/>
      <c r="C105" s="17"/>
      <c r="D105" s="17"/>
      <c r="E105" s="17"/>
      <c r="F105" s="17"/>
      <c r="G105" s="17"/>
      <c r="J105" s="17"/>
      <c r="K105" s="17"/>
      <c r="L105" s="17"/>
      <c r="O105" s="17"/>
      <c r="P105" s="17"/>
      <c r="Q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</row>
    <row r="106" spans="2:42">
      <c r="B106" s="17"/>
      <c r="C106" s="17"/>
      <c r="D106" s="17"/>
      <c r="E106" s="17"/>
      <c r="F106" s="17"/>
      <c r="G106" s="17"/>
      <c r="J106" s="17"/>
      <c r="K106" s="17"/>
      <c r="L106" s="17"/>
      <c r="O106" s="17"/>
      <c r="P106" s="17"/>
      <c r="Q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</row>
    <row r="107" spans="2:42">
      <c r="B107" s="17"/>
      <c r="C107" s="17"/>
      <c r="D107" s="17"/>
      <c r="E107" s="17"/>
      <c r="F107" s="17"/>
      <c r="G107" s="17"/>
      <c r="J107" s="17"/>
      <c r="K107" s="17"/>
      <c r="L107" s="17"/>
      <c r="O107" s="17"/>
      <c r="P107" s="17"/>
      <c r="Q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</row>
    <row r="108" spans="2:42">
      <c r="B108" s="17"/>
      <c r="C108" s="17"/>
      <c r="D108" s="17"/>
      <c r="E108" s="17"/>
      <c r="F108" s="17"/>
      <c r="G108" s="17"/>
      <c r="J108" s="17"/>
      <c r="K108" s="17"/>
      <c r="L108" s="17"/>
      <c r="O108" s="17"/>
      <c r="P108" s="17"/>
      <c r="Q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</row>
    <row r="109" spans="2:42">
      <c r="B109" s="17"/>
      <c r="C109" s="17"/>
      <c r="D109" s="17"/>
      <c r="E109" s="17"/>
      <c r="F109" s="17"/>
      <c r="G109" s="17"/>
      <c r="J109" s="17"/>
      <c r="K109" s="17"/>
      <c r="L109" s="17"/>
      <c r="O109" s="17"/>
      <c r="P109" s="17"/>
      <c r="Q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</row>
    <row r="110" spans="2:42">
      <c r="B110" s="17"/>
      <c r="C110" s="17"/>
      <c r="D110" s="17"/>
      <c r="E110" s="17"/>
      <c r="F110" s="17"/>
      <c r="G110" s="17"/>
      <c r="J110" s="17"/>
      <c r="K110" s="17"/>
      <c r="L110" s="17"/>
      <c r="O110" s="17"/>
      <c r="P110" s="17"/>
      <c r="Q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</row>
    <row r="111" spans="2:42">
      <c r="B111" s="17"/>
      <c r="C111" s="17"/>
      <c r="D111" s="17"/>
      <c r="E111" s="17"/>
      <c r="F111" s="17"/>
      <c r="G111" s="17"/>
      <c r="J111" s="17"/>
      <c r="K111" s="17"/>
      <c r="L111" s="17"/>
      <c r="O111" s="17"/>
      <c r="P111" s="17"/>
      <c r="Q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</row>
    <row r="112" spans="2:42">
      <c r="B112" s="17"/>
      <c r="C112" s="17"/>
      <c r="D112" s="17"/>
      <c r="E112" s="17"/>
      <c r="F112" s="17"/>
      <c r="G112" s="17"/>
      <c r="J112" s="17"/>
      <c r="K112" s="17"/>
      <c r="L112" s="17"/>
      <c r="O112" s="17"/>
      <c r="P112" s="17"/>
      <c r="Q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</row>
    <row r="113" spans="2:42">
      <c r="B113" s="17"/>
      <c r="C113" s="17"/>
      <c r="D113" s="17"/>
      <c r="E113" s="17"/>
      <c r="F113" s="17"/>
      <c r="G113" s="17"/>
      <c r="J113" s="17"/>
      <c r="K113" s="17"/>
      <c r="L113" s="17"/>
      <c r="O113" s="17"/>
      <c r="P113" s="17"/>
      <c r="Q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</row>
    <row r="114" spans="2:42">
      <c r="B114" s="17"/>
      <c r="C114" s="17"/>
      <c r="D114" s="17"/>
      <c r="E114" s="17"/>
      <c r="F114" s="17"/>
      <c r="G114" s="17"/>
      <c r="J114" s="17"/>
      <c r="K114" s="17"/>
      <c r="L114" s="17"/>
      <c r="O114" s="17"/>
      <c r="P114" s="17"/>
      <c r="Q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</row>
    <row r="115" spans="2:42">
      <c r="B115" s="17"/>
      <c r="C115" s="17"/>
      <c r="D115" s="17"/>
      <c r="E115" s="17"/>
      <c r="F115" s="17"/>
      <c r="G115" s="17"/>
      <c r="J115" s="17"/>
      <c r="K115" s="17"/>
      <c r="L115" s="17"/>
      <c r="O115" s="17"/>
      <c r="P115" s="17"/>
      <c r="Q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</row>
    <row r="116" spans="2:42">
      <c r="B116" s="17"/>
      <c r="C116" s="17"/>
      <c r="D116" s="17"/>
      <c r="E116" s="17"/>
      <c r="F116" s="17"/>
      <c r="G116" s="17"/>
      <c r="J116" s="17"/>
      <c r="K116" s="17"/>
      <c r="L116" s="17"/>
      <c r="O116" s="17"/>
      <c r="P116" s="17"/>
      <c r="Q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</row>
    <row r="117" spans="2:42">
      <c r="B117" s="17"/>
      <c r="C117" s="17"/>
      <c r="D117" s="17"/>
      <c r="E117" s="17"/>
      <c r="F117" s="17"/>
      <c r="G117" s="17"/>
      <c r="J117" s="17"/>
      <c r="K117" s="17"/>
      <c r="L117" s="17"/>
      <c r="O117" s="17"/>
      <c r="P117" s="17"/>
      <c r="Q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</row>
    <row r="118" spans="2:42">
      <c r="B118" s="17"/>
      <c r="C118" s="17"/>
      <c r="D118" s="17"/>
      <c r="E118" s="17"/>
      <c r="F118" s="17"/>
      <c r="G118" s="17"/>
      <c r="J118" s="17"/>
      <c r="K118" s="17"/>
      <c r="L118" s="17"/>
      <c r="O118" s="17"/>
      <c r="P118" s="17"/>
      <c r="Q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</row>
  </sheetData>
  <sheetProtection algorithmName="SHA-512" hashValue="NaIvK0UmTlus25ccEvGThSbfaniXy7XpBLqm6wZGCsKZ12DEqw/NWR3oHcubXhFmBEjUnTrtkAEALTh1P1Zixg==" saltValue="hOL0Ymihe2LUGXRDmXA2hA==" spinCount="100000" sheet="1" objects="1" scenarios="1"/>
  <mergeCells count="3">
    <mergeCell ref="E1:I1"/>
    <mergeCell ref="J1:N1"/>
    <mergeCell ref="O1:S1"/>
  </mergeCells>
  <conditionalFormatting sqref="I2">
    <cfRule type="cellIs" dxfId="13" priority="3" operator="notEqual">
      <formula>0</formula>
    </cfRule>
  </conditionalFormatting>
  <conditionalFormatting sqref="N2">
    <cfRule type="cellIs" dxfId="12" priority="2" operator="notEqual">
      <formula>0</formula>
    </cfRule>
  </conditionalFormatting>
  <conditionalFormatting sqref="S2">
    <cfRule type="cellIs" dxfId="11" priority="1" operator="not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5F9D-B1FA-374D-8B6D-C2154BB8E300}">
  <sheetPr codeName="Sheet6"/>
  <dimension ref="A1:AO120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/>
  <cols>
    <col min="1" max="1" width="10.83203125" style="59"/>
    <col min="5" max="5" width="10.83203125" customWidth="1"/>
    <col min="6" max="6" width="10.83203125" style="10" customWidth="1"/>
    <col min="7" max="7" width="10.83203125" style="29" customWidth="1"/>
    <col min="11" max="11" width="10.83203125" style="10" customWidth="1"/>
    <col min="12" max="12" width="10.83203125" style="29"/>
    <col min="17" max="17" width="10.83203125" style="29"/>
    <col min="20" max="20" width="10.83203125" style="29"/>
  </cols>
  <sheetData>
    <row r="1" spans="1:41">
      <c r="A1" s="58"/>
      <c r="D1" s="73" t="s">
        <v>33</v>
      </c>
      <c r="E1" s="73"/>
      <c r="F1" s="73"/>
      <c r="G1" s="73"/>
      <c r="H1" s="73"/>
      <c r="I1" s="72" t="s">
        <v>32</v>
      </c>
      <c r="J1" s="72"/>
      <c r="K1" s="72"/>
      <c r="L1" s="72"/>
      <c r="M1" s="72"/>
      <c r="N1" s="73" t="s">
        <v>31</v>
      </c>
      <c r="O1" s="73"/>
      <c r="P1" s="73"/>
      <c r="Q1" s="73"/>
      <c r="R1" s="73"/>
    </row>
    <row r="2" spans="1:41">
      <c r="A2" s="58" t="s">
        <v>30</v>
      </c>
      <c r="B2" t="s">
        <v>46</v>
      </c>
      <c r="C2" t="s">
        <v>89</v>
      </c>
      <c r="D2" s="1" t="s">
        <v>16</v>
      </c>
      <c r="E2" s="11" t="s">
        <v>15</v>
      </c>
      <c r="F2" s="18" t="s">
        <v>34</v>
      </c>
      <c r="G2" s="29" t="s">
        <v>47</v>
      </c>
      <c r="H2" s="7" t="s">
        <v>48</v>
      </c>
      <c r="I2" s="1" t="s">
        <v>16</v>
      </c>
      <c r="J2" s="11" t="s">
        <v>15</v>
      </c>
      <c r="K2" s="18" t="s">
        <v>34</v>
      </c>
      <c r="L2" s="29" t="s">
        <v>47</v>
      </c>
      <c r="M2" s="7" t="s">
        <v>48</v>
      </c>
      <c r="N2" s="1" t="s">
        <v>16</v>
      </c>
      <c r="O2" s="11" t="s">
        <v>15</v>
      </c>
      <c r="P2" s="11" t="s">
        <v>34</v>
      </c>
      <c r="Q2" s="29" t="s">
        <v>47</v>
      </c>
      <c r="R2" s="7" t="s">
        <v>48</v>
      </c>
      <c r="S2" s="53" t="s">
        <v>76</v>
      </c>
      <c r="T2" s="29" t="s">
        <v>64</v>
      </c>
      <c r="U2" t="s">
        <v>90</v>
      </c>
    </row>
    <row r="3" spans="1:41">
      <c r="A3" s="59" t="s">
        <v>8</v>
      </c>
      <c r="B3" s="2">
        <f ca="1">COUNTIFS(Running!$A:$A,$A3,Running!$E:$E,"&lt;="&amp;TODAY())</f>
        <v>174</v>
      </c>
      <c r="C3" s="66">
        <f ca="1">$B3/$B$12</f>
        <v>0.64684014869888473</v>
      </c>
      <c r="D3" s="2">
        <f ca="1">SUMIFS(Running!$F:$F,Running!$A:$A,"*",Running!$A:$A,$A3,Running!$E:$E,"&lt;="&amp;TODAY())</f>
        <v>91670</v>
      </c>
      <c r="E3" s="2">
        <f ca="1">SUMIFS(Running!$G:$G,Running!$A:$A,"*",Running!$A:$A,$A3,Running!$E:$E,"&lt;="&amp;TODAY())</f>
        <v>775.47999999999888</v>
      </c>
      <c r="F3" s="23">
        <f ca="1">TIME(INT((SUMIFS(Running!$K:$K,Running!$A:$A,$A3,Running!$A:$A,"*",Running!$E:$E,"&lt;="&amp;TODAY())*60+SUMIFS(Running!$L:$L,Running!$A:$A,$A3,Running!$A:$A,"*",Running!$E:$E,"&lt;="&amp;TODAY()))/(60*60)),MOD(MOD(SUMIFS(Running!$K:$K,Running!$A:$A,$A3,Running!$A:$A,"*",Running!$E:$E,"&lt;="&amp;TODAY()),60)+INT(SUMIFS(Running!$L:$L,Running!$A:$A,$A3,Running!$A:$A,"*",Running!$E:$E,"&lt;="&amp;TODAY())/60),60),MOD(SUMIFS(Running!$L:$L,Running!$A:$A,$A3,Running!$A:$A,"*",Running!$E:$E,"&lt;="&amp;TODAY()),60))+INT(INT((SUMIFS(Running!$K:$K,Running!$A:$A,$A3,Running!$A:$A,"*",Running!$E:$E,"&lt;="&amp;TODAY())*60+SUMIFS(Running!$L:$L,Running!$A:$A,$A3,Running!$A:$A,"*",Running!$E:$E,"&lt;="&amp;TODAY()))/(60*60))/24)</f>
        <v>4.3545254629629628</v>
      </c>
      <c r="G3" s="30">
        <f ca="1">IFERROR(TIME(,,ROUNDUP((INT($F3)*24*60*60+HOUR($F3)*60*60+MINUTE($F3)*60+SECOND($F3))/$E3,0)),0)</f>
        <v>5.6249999999999989E-3</v>
      </c>
      <c r="H3" s="46">
        <f t="shared" ref="H3:H10" ca="1" si="0">IFERROR(ROUNDDOWN($E3*60*60/(INT($F3)*24*60*60+HOUR($F3)*60*60+MINUTE($F3)*60+SECOND($F3)),3),0)</f>
        <v>7.42</v>
      </c>
      <c r="I3" s="2">
        <f ca="1">SUMIFS(Running!$M:$M,Running!$A:$A,"*",Running!$A:$A,$A3,Running!$E:$E,"&lt;="&amp;TODAY())</f>
        <v>3981</v>
      </c>
      <c r="J3" s="20">
        <f ca="1">SUMIFS(Running!$N:$N,Running!$A:$A,"*",Running!$A:$A,$A3,Running!$E:$E,"&lt;="&amp;TODAY())</f>
        <v>54.55999999999996</v>
      </c>
      <c r="K3" s="23">
        <f ca="1">TIME(INT((SUMIFS(Running!$R:$R,Running!$A:$A,$A3,Running!$A:$A,"*",Running!$E:$E,"&lt;="&amp;TODAY())*60+SUMIFS(Running!$S:$S,Running!$A:$A,$A3,Running!$A:$A,"*",Running!$E:$E,"&lt;="&amp;TODAY()))/(60*60)),MOD(MOD(SUMIFS(Running!$R:$R,Running!$A:$A,$A3,Running!$A:$A,"*",Running!$E:$E,"&lt;="&amp;TODAY()),60)+INT(SUMIFS(Running!$S:$S,Running!$A:$A,$A3,Running!$A:$A,"*",Running!$E:$E,"&lt;="&amp;TODAY())/60),60),MOD(SUMIFS(Running!$S:$S,Running!$A:$A,$A3,Running!$A:$A,"*",Running!$E:$E,"&lt;="&amp;TODAY()),60))+INT(INT((SUMIFS(Running!$R:$R,Running!$A:$A,$A3,Running!$A:$A,"*",Running!$E:$E,"&lt;="&amp;TODAY())*60+SUMIFS(Running!$S:$S,Running!$A:$A,$A3,Running!$A:$A,"*",Running!$E:$E,"&lt;="&amp;TODAY()))/(60*60))/24)</f>
        <v>0.5692476851851852</v>
      </c>
      <c r="L3" s="30">
        <f t="shared" ref="L3:L10" ca="1" si="1">IFERROR(TIME(,,ROUNDUP((INT($K3)*24*60*60+HOUR($K3)*60*60+MINUTE($K3)*60+SECOND($K3))/$J3,0)),0)</f>
        <v>1.0439814814814813E-2</v>
      </c>
      <c r="M3" s="46">
        <f ca="1">IFERROR(ROUNDDOWN($J3*60*60/(INT($K3)*24*60*60+HOUR($K3)*60*60+MINUTE($K3)*60+SECOND($K3)),3),0)</f>
        <v>3.9929999999999999</v>
      </c>
      <c r="N3" s="2">
        <f t="shared" ref="N3:N10" ca="1" si="2">$D3+$I3</f>
        <v>95651</v>
      </c>
      <c r="O3" s="2">
        <f t="shared" ref="O3:O10" ca="1" si="3">$E3+$J3</f>
        <v>830.03999999999883</v>
      </c>
      <c r="P3" s="9">
        <f t="shared" ref="P3:P10" ca="1" si="4">$F3+$K3</f>
        <v>4.9237731481481477</v>
      </c>
      <c r="Q3" s="30">
        <f t="shared" ref="Q3:Q10" ca="1" si="5">IFERROR(TIME(,,ROUNDUP((INT($P3)*24*60*60+HOUR($P3)*60*60+MINUTE($P3)*60+SECOND($P3))/$O3,0)),0)</f>
        <v>5.9375000000000009E-3</v>
      </c>
      <c r="R3" s="46">
        <f t="shared" ref="R3:R10" ca="1" si="6">IFERROR(ROUNDDOWN($O3*60*60/(INT($P3)*24*60*60+HOUR($P3)*60*60+MINUTE($P3)*60+SECOND($P3)),3),0)</f>
        <v>7.024</v>
      </c>
      <c r="S3" s="46">
        <f ca="1">IFERROR(ROUNDDOWN($E3/$C3,3),0)</f>
        <v>1198.874</v>
      </c>
      <c r="T3" s="30">
        <f ca="1">IFERROR(ROUNDDOWN($F3/$C3,6),0)</f>
        <v>6.7319959999999996</v>
      </c>
      <c r="U3" s="66">
        <f ca="1">$E3/$E$12</f>
        <v>0.66556808623856323</v>
      </c>
    </row>
    <row r="4" spans="1:41">
      <c r="A4" s="59" t="s">
        <v>7</v>
      </c>
      <c r="B4" s="2">
        <f ca="1">COUNTIFS(Running!$A:$A,$A4,Running!$E:$E,"&lt;="&amp;TODAY())</f>
        <v>83</v>
      </c>
      <c r="C4" s="66">
        <f t="shared" ref="C4:C12" ca="1" si="7">$B4/$B$12</f>
        <v>0.30855018587360594</v>
      </c>
      <c r="D4" s="2">
        <f ca="1">SUMIFS(Running!$F:$F,Running!$A:$A,"*",Running!$A:$A,$A4,Running!$E:$E,"&lt;="&amp;TODAY())</f>
        <v>35989</v>
      </c>
      <c r="E4" s="2">
        <f ca="1">SUMIFS(Running!$G:$G,Running!$A:$A,"*",Running!$A:$A,$A4,Running!$E:$E,"&lt;="&amp;TODAY())</f>
        <v>343.62</v>
      </c>
      <c r="F4" s="23">
        <f ca="1">TIME(INT((SUMIFS(Running!$K:$K,Running!$A:$A,$A4,Running!$A:$A,"*",Running!$E:$E,"&lt;="&amp;TODAY())*60+SUMIFS(Running!$L:$L,Running!$A:$A,$A4,Running!$A:$A,"*",Running!$E:$E,"&lt;="&amp;TODAY()))/(60*60)),MOD(MOD(SUMIFS(Running!$K:$K,Running!$A:$A,$A4,Running!$A:$A,"*",Running!$E:$E,"&lt;="&amp;TODAY()),60)+INT(SUMIFS(Running!$L:$L,Running!$A:$A,$A4,Running!$A:$A,"*",Running!$E:$E,"&lt;="&amp;TODAY())/60),60),MOD(SUMIFS(Running!$L:$L,Running!$A:$A,$A4,Running!$A:$A,"*",Running!$E:$E,"&lt;="&amp;TODAY()),60))+INT(INT((SUMIFS(Running!$K:$K,Running!$A:$A,$A4,Running!$A:$A,"*",Running!$E:$E,"&lt;="&amp;TODAY())*60+SUMIFS(Running!$L:$L,Running!$A:$A,$A4,Running!$A:$A,"*",Running!$E:$E,"&lt;="&amp;TODAY()))/(60*60))/24)</f>
        <v>2.0574189814814816</v>
      </c>
      <c r="G4" s="30">
        <f t="shared" ref="G4:G20" ca="1" si="8">IFERROR(TIME(,,ROUNDUP((INT($F4)*24*60*60+HOUR($F4)*60*60+MINUTE($F4)*60+SECOND($F4))/$E4,0)),0)</f>
        <v>5.9953703703703697E-3</v>
      </c>
      <c r="H4" s="46">
        <f t="shared" ca="1" si="0"/>
        <v>6.9580000000000002</v>
      </c>
      <c r="I4" s="2">
        <f ca="1">SUMIFS(Running!$M:$M,Running!$A:$A,"*",Running!$A:$A,$A4,Running!$E:$E,"&lt;="&amp;TODAY())</f>
        <v>0</v>
      </c>
      <c r="J4" s="20">
        <f ca="1">SUMIFS(Running!$N:$N,Running!$A:$A,"*",Running!$A:$A,$A4,Running!$E:$E,"&lt;="&amp;TODAY())</f>
        <v>23.279999999999998</v>
      </c>
      <c r="K4" s="23">
        <f ca="1">TIME(INT((SUMIFS(Running!$R:$R,Running!$A:$A,$A4,Running!$A:$A,"*",Running!$E:$E,"&lt;="&amp;TODAY())*60+SUMIFS(Running!$S:$S,Running!$A:$A,$A4,Running!$A:$A,"*",Running!$E:$E,"&lt;="&amp;TODAY()))/(60*60)),MOD(MOD(SUMIFS(Running!$R:$R,Running!$A:$A,$A4,Running!$A:$A,"*",Running!$E:$E,"&lt;="&amp;TODAY()),60)+INT(SUMIFS(Running!$S:$S,Running!$A:$A,$A4,Running!$A:$A,"*",Running!$E:$E,"&lt;="&amp;TODAY())/60),60),MOD(SUMIFS(Running!$S:$S,Running!$A:$A,$A4,Running!$A:$A,"*",Running!$E:$E,"&lt;="&amp;TODAY()),60))+INT(INT((SUMIFS(Running!$R:$R,Running!$A:$A,$A4,Running!$A:$A,"*",Running!$E:$E,"&lt;="&amp;TODAY())*60+SUMIFS(Running!$S:$S,Running!$A:$A,$A4,Running!$A:$A,"*",Running!$E:$E,"&lt;="&amp;TODAY()))/(60*60))/24)</f>
        <v>0.28723379629629631</v>
      </c>
      <c r="L4" s="30">
        <f t="shared" ca="1" si="1"/>
        <v>1.2349537037037039E-2</v>
      </c>
      <c r="M4" s="46">
        <f t="shared" ref="M4:M20" ca="1" si="9">IFERROR(ROUNDDOWN($J4*60*60/(INT($K4)*24*60*60+HOUR($K4)*60*60+MINUTE($K4)*60+SECOND($K4)),3),0)</f>
        <v>3.3769999999999998</v>
      </c>
      <c r="N4" s="2">
        <f t="shared" ca="1" si="2"/>
        <v>35989</v>
      </c>
      <c r="O4" s="2">
        <f t="shared" ca="1" si="3"/>
        <v>366.9</v>
      </c>
      <c r="P4" s="9">
        <f t="shared" ca="1" si="4"/>
        <v>2.3446527777777781</v>
      </c>
      <c r="Q4" s="30">
        <f t="shared" ca="1" si="5"/>
        <v>6.4004629629629628E-3</v>
      </c>
      <c r="R4" s="46">
        <f t="shared" ca="1" si="6"/>
        <v>6.52</v>
      </c>
      <c r="S4" s="46">
        <f t="shared" ref="S4:S20" ca="1" si="10">IFERROR(ROUNDDOWN($E4/$C4,3),0)</f>
        <v>1113.6600000000001</v>
      </c>
      <c r="T4" s="30">
        <f t="shared" ref="T4:T20" ca="1" si="11">IFERROR(ROUNDDOWN($F4/$C4,6),0)</f>
        <v>6.6680200000000003</v>
      </c>
      <c r="U4" s="66">
        <f t="shared" ref="U4:U12" ca="1" si="12">$E4/$E$12</f>
        <v>0.29491734898810468</v>
      </c>
    </row>
    <row r="5" spans="1:41">
      <c r="A5" s="59" t="s">
        <v>11</v>
      </c>
      <c r="B5" s="2">
        <f ca="1">COUNTIFS(Running!$A:$A,$A5,Running!$E:$E,"&lt;="&amp;TODAY())</f>
        <v>3</v>
      </c>
      <c r="C5" s="66">
        <f t="shared" ca="1" si="7"/>
        <v>1.1152416356877323E-2</v>
      </c>
      <c r="D5" s="2">
        <f ca="1">SUMIFS(Running!$F:$F,Running!$A:$A,"*",Running!$A:$A,$A5,Running!$E:$E,"&lt;="&amp;TODAY())</f>
        <v>804</v>
      </c>
      <c r="E5" s="2">
        <f ca="1">SUMIFS(Running!$G:$G,Running!$A:$A,"*",Running!$A:$A,$A5,Running!$E:$E,"&lt;="&amp;TODAY())</f>
        <v>4.4499999999999993</v>
      </c>
      <c r="F5" s="23">
        <f ca="1">TIME(INT((SUMIFS(Running!$K:$K,Running!$A:$A,$A5,Running!$A:$A,"*",Running!$E:$E,"&lt;="&amp;TODAY())*60+SUMIFS(Running!$L:$L,Running!$A:$A,$A5,Running!$A:$A,"*",Running!$E:$E,"&lt;="&amp;TODAY()))/(60*60)),MOD(MOD(SUMIFS(Running!$K:$K,Running!$A:$A,$A5,Running!$A:$A,"*",Running!$E:$E,"&lt;="&amp;TODAY()),60)+INT(SUMIFS(Running!$L:$L,Running!$A:$A,$A5,Running!$A:$A,"*",Running!$E:$E,"&lt;="&amp;TODAY())/60),60),MOD(SUMIFS(Running!$L:$L,Running!$A:$A,$A5,Running!$A:$A,"*",Running!$E:$E,"&lt;="&amp;TODAY()),60))+INT(INT((SUMIFS(Running!$K:$K,Running!$A:$A,$A5,Running!$A:$A,"*",Running!$E:$E,"&lt;="&amp;TODAY())*60+SUMIFS(Running!$L:$L,Running!$A:$A,$A5,Running!$A:$A,"*",Running!$E:$E,"&lt;="&amp;TODAY()))/(60*60))/24)</f>
        <v>4.1145833333333333E-2</v>
      </c>
      <c r="G5" s="30">
        <f t="shared" ca="1" si="8"/>
        <v>9.2476851851851852E-3</v>
      </c>
      <c r="H5" s="46">
        <f t="shared" ca="1" si="0"/>
        <v>4.5060000000000002</v>
      </c>
      <c r="I5" s="2">
        <f ca="1">SUMIFS(Running!$M:$M,Running!$A:$A,"*",Running!$A:$A,$A5,Running!$E:$E,"&lt;="&amp;TODAY())</f>
        <v>30</v>
      </c>
      <c r="J5" s="20">
        <f ca="1">SUMIFS(Running!$N:$N,Running!$A:$A,"*",Running!$A:$A,$A5,Running!$E:$E,"&lt;="&amp;TODAY())</f>
        <v>0.44000000000000006</v>
      </c>
      <c r="K5" s="23">
        <f ca="1">TIME(INT((SUMIFS(Running!$R:$R,Running!$A:$A,$A5,Running!$A:$A,"*",Running!$E:$E,"&lt;="&amp;TODAY())*60+SUMIFS(Running!$S:$S,Running!$A:$A,$A5,Running!$A:$A,"*",Running!$E:$E,"&lt;="&amp;TODAY()))/(60*60)),MOD(MOD(SUMIFS(Running!$R:$R,Running!$A:$A,$A5,Running!$A:$A,"*",Running!$E:$E,"&lt;="&amp;TODAY()),60)+INT(SUMIFS(Running!$S:$S,Running!$A:$A,$A5,Running!$A:$A,"*",Running!$E:$E,"&lt;="&amp;TODAY())/60),60),MOD(SUMIFS(Running!$S:$S,Running!$A:$A,$A5,Running!$A:$A,"*",Running!$E:$E,"&lt;="&amp;TODAY()),60))+INT(INT((SUMIFS(Running!$R:$R,Running!$A:$A,$A5,Running!$A:$A,"*",Running!$E:$E,"&lt;="&amp;TODAY())*60+SUMIFS(Running!$S:$S,Running!$A:$A,$A5,Running!$A:$A,"*",Running!$E:$E,"&lt;="&amp;TODAY()))/(60*60))/24)</f>
        <v>4.7222222222222223E-3</v>
      </c>
      <c r="L5" s="30">
        <f t="shared" ca="1" si="1"/>
        <v>1.074074074074074E-2</v>
      </c>
      <c r="M5" s="46">
        <f t="shared" ca="1" si="9"/>
        <v>3.8820000000000001</v>
      </c>
      <c r="N5" s="2">
        <f t="shared" ca="1" si="2"/>
        <v>834</v>
      </c>
      <c r="O5" s="2">
        <f t="shared" ca="1" si="3"/>
        <v>4.8899999999999997</v>
      </c>
      <c r="P5" s="9">
        <f t="shared" ca="1" si="4"/>
        <v>4.5868055555555558E-2</v>
      </c>
      <c r="Q5" s="30">
        <f t="shared" ca="1" si="5"/>
        <v>9.386574074074075E-3</v>
      </c>
      <c r="R5" s="46">
        <f t="shared" ca="1" si="6"/>
        <v>4.4420000000000002</v>
      </c>
      <c r="S5" s="46">
        <f t="shared" ca="1" si="10"/>
        <v>399.01600000000002</v>
      </c>
      <c r="T5" s="30">
        <f t="shared" ca="1" si="11"/>
        <v>3.6894089999999999</v>
      </c>
      <c r="U5" s="66">
        <f t="shared" ca="1" si="12"/>
        <v>3.8192835195770495E-3</v>
      </c>
    </row>
    <row r="6" spans="1:41">
      <c r="A6" s="59" t="s">
        <v>60</v>
      </c>
      <c r="B6" s="2">
        <f ca="1">COUNTIFS(Running!$A:$A,$A6,Running!$E:$E,"&lt;="&amp;TODAY())</f>
        <v>2</v>
      </c>
      <c r="C6" s="66">
        <f t="shared" ca="1" si="7"/>
        <v>7.4349442379182153E-3</v>
      </c>
      <c r="D6" s="2">
        <f ca="1">SUMIFS(Running!$F:$F,Running!$A:$A,"*",Running!$A:$A,$A6,Running!$E:$E,"&lt;="&amp;TODAY())</f>
        <v>1257</v>
      </c>
      <c r="E6" s="2">
        <f ca="1">SUMIFS(Running!$G:$G,Running!$A:$A,"*",Running!$A:$A,$A6,Running!$E:$E,"&lt;="&amp;TODAY())</f>
        <v>9.65</v>
      </c>
      <c r="F6" s="23">
        <f ca="1">TIME(INT((SUMIFS(Running!$K:$K,Running!$A:$A,$A6,Running!$A:$A,"*",Running!$E:$E,"&lt;="&amp;TODAY())*60+SUMIFS(Running!$L:$L,Running!$A:$A,$A6,Running!$A:$A,"*",Running!$E:$E,"&lt;="&amp;TODAY()))/(60*60)),MOD(MOD(SUMIFS(Running!$K:$K,Running!$A:$A,$A6,Running!$A:$A,"*",Running!$E:$E,"&lt;="&amp;TODAY()),60)+INT(SUMIFS(Running!$L:$L,Running!$A:$A,$A6,Running!$A:$A,"*",Running!$E:$E,"&lt;="&amp;TODAY())/60),60),MOD(SUMIFS(Running!$L:$L,Running!$A:$A,$A6,Running!$A:$A,"*",Running!$E:$E,"&lt;="&amp;TODAY()),60))+INT(INT((SUMIFS(Running!$K:$K,Running!$A:$A,$A6,Running!$A:$A,"*",Running!$E:$E,"&lt;="&amp;TODAY())*60+SUMIFS(Running!$L:$L,Running!$A:$A,$A6,Running!$A:$A,"*",Running!$E:$E,"&lt;="&amp;TODAY()))/(60*60))/24)</f>
        <v>5.618055555555556E-2</v>
      </c>
      <c r="G6" s="30">
        <f t="shared" ca="1" si="8"/>
        <v>5.8333333333333336E-3</v>
      </c>
      <c r="H6" s="46">
        <f t="shared" ca="1" si="0"/>
        <v>7.1559999999999997</v>
      </c>
      <c r="I6" s="2">
        <f ca="1">SUMIFS(Running!$M:$M,Running!$A:$A,"*",Running!$A:$A,$A6,Running!$E:$E,"&lt;="&amp;TODAY())</f>
        <v>28</v>
      </c>
      <c r="J6" s="20">
        <f ca="1">SUMIFS(Running!$N:$N,Running!$A:$A,"*",Running!$A:$A,$A6,Running!$E:$E,"&lt;="&amp;TODAY())</f>
        <v>0.34</v>
      </c>
      <c r="K6" s="23">
        <f ca="1">TIME(INT((SUMIFS(Running!$R:$R,Running!$A:$A,$A6,Running!$A:$A,"*",Running!$E:$E,"&lt;="&amp;TODAY())*60+SUMIFS(Running!$S:$S,Running!$A:$A,$A6,Running!$A:$A,"*",Running!$E:$E,"&lt;="&amp;TODAY()))/(60*60)),MOD(MOD(SUMIFS(Running!$R:$R,Running!$A:$A,$A6,Running!$A:$A,"*",Running!$E:$E,"&lt;="&amp;TODAY()),60)+INT(SUMIFS(Running!$S:$S,Running!$A:$A,$A6,Running!$A:$A,"*",Running!$E:$E,"&lt;="&amp;TODAY())/60),60),MOD(SUMIFS(Running!$S:$S,Running!$A:$A,$A6,Running!$A:$A,"*",Running!$E:$E,"&lt;="&amp;TODAY()),60))+INT(INT((SUMIFS(Running!$R:$R,Running!$A:$A,$A6,Running!$A:$A,"*",Running!$E:$E,"&lt;="&amp;TODAY())*60+SUMIFS(Running!$S:$S,Running!$A:$A,$A6,Running!$A:$A,"*",Running!$E:$E,"&lt;="&amp;TODAY()))/(60*60))/24)</f>
        <v>3.472222222222222E-3</v>
      </c>
      <c r="L6" s="30">
        <f t="shared" ca="1" si="1"/>
        <v>1.0219907407407408E-2</v>
      </c>
      <c r="M6" s="46">
        <f ca="1">IFERROR(ROUNDDOWN($J6*60*60/(INT($K6)*24*60*60+HOUR($K6)*60*60+MINUTE($K6)*60+SECOND($K6)),3),0)</f>
        <v>4.08</v>
      </c>
      <c r="N6" s="2">
        <f t="shared" ca="1" si="2"/>
        <v>1285</v>
      </c>
      <c r="O6" s="2">
        <f t="shared" ca="1" si="3"/>
        <v>9.99</v>
      </c>
      <c r="P6" s="9">
        <f t="shared" ca="1" si="4"/>
        <v>5.9652777777777784E-2</v>
      </c>
      <c r="Q6" s="30">
        <f t="shared" ca="1" si="5"/>
        <v>5.9722222222222225E-3</v>
      </c>
      <c r="R6" s="46">
        <f t="shared" ca="1" si="6"/>
        <v>6.9770000000000003</v>
      </c>
      <c r="S6" s="46">
        <f t="shared" ca="1" si="10"/>
        <v>1297.925</v>
      </c>
      <c r="T6" s="30">
        <f t="shared" ca="1" si="11"/>
        <v>7.5562839999999998</v>
      </c>
      <c r="U6" s="66">
        <f t="shared" ca="1" si="12"/>
        <v>8.2822665087457382E-3</v>
      </c>
    </row>
    <row r="7" spans="1:41">
      <c r="A7" s="59" t="s">
        <v>10</v>
      </c>
      <c r="B7" s="2">
        <f ca="1">COUNTIFS(Running!$A:$A,$A7,Running!$E:$E,"&lt;="&amp;TODAY())</f>
        <v>3</v>
      </c>
      <c r="C7" s="66">
        <f t="shared" ca="1" si="7"/>
        <v>1.1152416356877323E-2</v>
      </c>
      <c r="D7" s="2">
        <f ca="1">SUMIFS(Running!$F:$F,Running!$A:$A,"*",Running!$A:$A,$A7,Running!$E:$E,"&lt;="&amp;TODAY())</f>
        <v>1584</v>
      </c>
      <c r="E7" s="2">
        <f ca="1">SUMIFS(Running!$G:$G,Running!$A:$A,"*",Running!$A:$A,$A7,Running!$E:$E,"&lt;="&amp;TODAY())</f>
        <v>12.83</v>
      </c>
      <c r="F7" s="23">
        <f ca="1">TIME(INT((SUMIFS(Running!$K:$K,Running!$A:$A,$A7,Running!$A:$A,"*",Running!$E:$E,"&lt;="&amp;TODAY())*60+SUMIFS(Running!$L:$L,Running!$A:$A,$A7,Running!$A:$A,"*",Running!$E:$E,"&lt;="&amp;TODAY()))/(60*60)),MOD(MOD(SUMIFS(Running!$K:$K,Running!$A:$A,$A7,Running!$A:$A,"*",Running!$E:$E,"&lt;="&amp;TODAY()),60)+INT(SUMIFS(Running!$L:$L,Running!$A:$A,$A7,Running!$A:$A,"*",Running!$E:$E,"&lt;="&amp;TODAY())/60),60),MOD(SUMIFS(Running!$L:$L,Running!$A:$A,$A7,Running!$A:$A,"*",Running!$E:$E,"&lt;="&amp;TODAY()),60))+INT(INT((SUMIFS(Running!$K:$K,Running!$A:$A,$A7,Running!$A:$A,"*",Running!$E:$E,"&lt;="&amp;TODAY())*60+SUMIFS(Running!$L:$L,Running!$A:$A,$A7,Running!$A:$A,"*",Running!$E:$E,"&lt;="&amp;TODAY()))/(60*60))/24)</f>
        <v>7.4756944444444445E-2</v>
      </c>
      <c r="G7" s="30">
        <f t="shared" ca="1" si="8"/>
        <v>5.8333333333333336E-3</v>
      </c>
      <c r="H7" s="46">
        <f t="shared" ca="1" si="0"/>
        <v>7.15</v>
      </c>
      <c r="I7" s="2">
        <f ca="1">SUMIFS(Running!$M:$M,Running!$A:$A,"*",Running!$A:$A,$A7,Running!$E:$E,"&lt;="&amp;TODAY())</f>
        <v>44</v>
      </c>
      <c r="J7" s="20">
        <f ca="1">SUMIFS(Running!$N:$N,Running!$A:$A,"*",Running!$A:$A,$A7,Running!$E:$E,"&lt;="&amp;TODAY())</f>
        <v>0.60000000000000009</v>
      </c>
      <c r="K7" s="23">
        <f ca="1">TIME(INT((SUMIFS(Running!$R:$R,Running!$A:$A,$A7,Running!$A:$A,"*",Running!$E:$E,"&lt;="&amp;TODAY())*60+SUMIFS(Running!$S:$S,Running!$A:$A,$A7,Running!$A:$A,"*",Running!$E:$E,"&lt;="&amp;TODAY()))/(60*60)),MOD(MOD(SUMIFS(Running!$R:$R,Running!$A:$A,$A7,Running!$A:$A,"*",Running!$E:$E,"&lt;="&amp;TODAY()),60)+INT(SUMIFS(Running!$S:$S,Running!$A:$A,$A7,Running!$A:$A,"*",Running!$E:$E,"&lt;="&amp;TODAY())/60),60),MOD(SUMIFS(Running!$S:$S,Running!$A:$A,$A7,Running!$A:$A,"*",Running!$E:$E,"&lt;="&amp;TODAY()),60))+INT(INT((SUMIFS(Running!$R:$R,Running!$A:$A,$A7,Running!$A:$A,"*",Running!$E:$E,"&lt;="&amp;TODAY())*60+SUMIFS(Running!$S:$S,Running!$A:$A,$A7,Running!$A:$A,"*",Running!$E:$E,"&lt;="&amp;TODAY()))/(60*60))/24)</f>
        <v>6.2499999999999995E-3</v>
      </c>
      <c r="L7" s="30">
        <f t="shared" ca="1" si="1"/>
        <v>1.0416666666666666E-2</v>
      </c>
      <c r="M7" s="46">
        <f t="shared" ca="1" si="9"/>
        <v>4</v>
      </c>
      <c r="N7" s="2">
        <f t="shared" ca="1" si="2"/>
        <v>1628</v>
      </c>
      <c r="O7" s="2">
        <f t="shared" ca="1" si="3"/>
        <v>13.43</v>
      </c>
      <c r="P7" s="9">
        <f t="shared" ca="1" si="4"/>
        <v>8.1006944444444451E-2</v>
      </c>
      <c r="Q7" s="30">
        <f t="shared" ca="1" si="5"/>
        <v>6.0416666666666665E-3</v>
      </c>
      <c r="R7" s="46">
        <f t="shared" ca="1" si="6"/>
        <v>6.907</v>
      </c>
      <c r="S7" s="46">
        <f t="shared" ca="1" si="10"/>
        <v>1150.423</v>
      </c>
      <c r="T7" s="30">
        <f t="shared" ca="1" si="11"/>
        <v>6.7032059999999998</v>
      </c>
      <c r="U7" s="66">
        <f t="shared" ca="1" si="12"/>
        <v>1.101155225981428E-2</v>
      </c>
    </row>
    <row r="8" spans="1:41">
      <c r="A8" s="59" t="s">
        <v>9</v>
      </c>
      <c r="B8" s="2">
        <f ca="1">COUNTIFS(Running!$A:$A,$A8,Running!$E:$E,"&lt;="&amp;TODAY())</f>
        <v>1</v>
      </c>
      <c r="C8" s="66">
        <f t="shared" ca="1" si="7"/>
        <v>3.7174721189591076E-3</v>
      </c>
      <c r="D8" s="2">
        <f ca="1">SUMIFS(Running!$F:$F,Running!$A:$A,"*",Running!$A:$A,$A8,Running!$E:$E,"&lt;="&amp;TODAY())</f>
        <v>0</v>
      </c>
      <c r="E8" s="2">
        <f ca="1">SUMIFS(Running!$G:$G,Running!$A:$A,"*",Running!$A:$A,$A8,Running!$E:$E,"&lt;="&amp;TODAY())</f>
        <v>5.23</v>
      </c>
      <c r="F8" s="23">
        <f ca="1">TIME(INT((SUMIFS(Running!$K:$K,Running!$A:$A,$A8,Running!$A:$A,"*",Running!$E:$E,"&lt;="&amp;TODAY())*60+SUMIFS(Running!$L:$L,Running!$A:$A,$A8,Running!$A:$A,"*",Running!$E:$E,"&lt;="&amp;TODAY()))/(60*60)),MOD(MOD(SUMIFS(Running!$K:$K,Running!$A:$A,$A8,Running!$A:$A,"*",Running!$E:$E,"&lt;="&amp;TODAY()),60)+INT(SUMIFS(Running!$L:$L,Running!$A:$A,$A8,Running!$A:$A,"*",Running!$E:$E,"&lt;="&amp;TODAY())/60),60),MOD(SUMIFS(Running!$L:$L,Running!$A:$A,$A8,Running!$A:$A,"*",Running!$E:$E,"&lt;="&amp;TODAY()),60))+INT(INT((SUMIFS(Running!$K:$K,Running!$A:$A,$A8,Running!$A:$A,"*",Running!$E:$E,"&lt;="&amp;TODAY())*60+SUMIFS(Running!$L:$L,Running!$A:$A,$A8,Running!$A:$A,"*",Running!$E:$E,"&lt;="&amp;TODAY()))/(60*60))/24)</f>
        <v>3.125E-2</v>
      </c>
      <c r="G8" s="30">
        <f t="shared" ca="1" si="8"/>
        <v>5.9837962962962961E-3</v>
      </c>
      <c r="H8" s="46">
        <f t="shared" ca="1" si="0"/>
        <v>6.9729999999999999</v>
      </c>
      <c r="I8" s="2">
        <f ca="1">SUMIFS(Running!$M:$M,Running!$A:$A,"*",Running!$A:$A,$A8,Running!$E:$E,"&lt;="&amp;TODAY())</f>
        <v>0</v>
      </c>
      <c r="J8" s="20">
        <f ca="1">SUMIFS(Running!$N:$N,Running!$A:$A,"*",Running!$A:$A,$A8,Running!$E:$E,"&lt;="&amp;TODAY())</f>
        <v>0</v>
      </c>
      <c r="K8" s="23">
        <f ca="1">TIME(INT((SUMIFS(Running!$R:$R,Running!$A:$A,$A8,Running!$A:$A,"*",Running!$E:$E,"&lt;="&amp;TODAY())*60+SUMIFS(Running!$S:$S,Running!$A:$A,$A8,Running!$A:$A,"*",Running!$E:$E,"&lt;="&amp;TODAY()))/(60*60)),MOD(MOD(SUMIFS(Running!$R:$R,Running!$A:$A,$A8,Running!$A:$A,"*",Running!$E:$E,"&lt;="&amp;TODAY()),60)+INT(SUMIFS(Running!$S:$S,Running!$A:$A,$A8,Running!$A:$A,"*",Running!$E:$E,"&lt;="&amp;TODAY())/60),60),MOD(SUMIFS(Running!$S:$S,Running!$A:$A,$A8,Running!$A:$A,"*",Running!$E:$E,"&lt;="&amp;TODAY()),60))+INT(INT((SUMIFS(Running!$R:$R,Running!$A:$A,$A8,Running!$A:$A,"*",Running!$E:$E,"&lt;="&amp;TODAY())*60+SUMIFS(Running!$S:$S,Running!$A:$A,$A8,Running!$A:$A,"*",Running!$E:$E,"&lt;="&amp;TODAY()))/(60*60))/24)</f>
        <v>0</v>
      </c>
      <c r="L8" s="30">
        <f t="shared" ca="1" si="1"/>
        <v>0</v>
      </c>
      <c r="M8" s="46">
        <f t="shared" ca="1" si="9"/>
        <v>0</v>
      </c>
      <c r="N8" s="2">
        <f t="shared" ca="1" si="2"/>
        <v>0</v>
      </c>
      <c r="O8" s="2">
        <f t="shared" ca="1" si="3"/>
        <v>5.23</v>
      </c>
      <c r="P8" s="9">
        <f t="shared" ca="1" si="4"/>
        <v>3.125E-2</v>
      </c>
      <c r="Q8" s="30">
        <f t="shared" ca="1" si="5"/>
        <v>5.9837962962962961E-3</v>
      </c>
      <c r="R8" s="46">
        <f t="shared" ca="1" si="6"/>
        <v>6.9729999999999999</v>
      </c>
      <c r="S8" s="46">
        <f t="shared" ca="1" si="10"/>
        <v>1406.87</v>
      </c>
      <c r="T8" s="30">
        <f t="shared" ca="1" si="11"/>
        <v>8.40625</v>
      </c>
      <c r="U8" s="66">
        <f t="shared" ca="1" si="12"/>
        <v>4.4887309679523535E-3</v>
      </c>
    </row>
    <row r="9" spans="1:41">
      <c r="A9" s="59" t="s">
        <v>82</v>
      </c>
      <c r="B9" s="2">
        <f ca="1">COUNTIFS(Running!$A:$A,$A9,Running!$E:$E,"&lt;="&amp;TODAY())</f>
        <v>2</v>
      </c>
      <c r="C9" s="66">
        <f t="shared" ca="1" si="7"/>
        <v>7.4349442379182153E-3</v>
      </c>
      <c r="D9" s="2">
        <f ca="1">SUMIFS(Running!$F:$F,Running!$A:$A,"*",Running!$A:$A,$A9,Running!$E:$E,"&lt;="&amp;TODAY())</f>
        <v>982</v>
      </c>
      <c r="E9" s="2">
        <f ca="1">SUMIFS(Running!$G:$G,Running!$A:$A,"*",Running!$A:$A,$A9,Running!$E:$E,"&lt;="&amp;TODAY())</f>
        <v>9.31</v>
      </c>
      <c r="F9" s="23">
        <f ca="1">TIME(INT((SUMIFS(Running!$K:$K,Running!$A:$A,$A9,Running!$A:$A,"*",Running!$E:$E,"&lt;="&amp;TODAY())*60+SUMIFS(Running!$L:$L,Running!$A:$A,$A9,Running!$A:$A,"*",Running!$E:$E,"&lt;="&amp;TODAY()))/(60*60)),MOD(MOD(SUMIFS(Running!$K:$K,Running!$A:$A,$A9,Running!$A:$A,"*",Running!$E:$E,"&lt;="&amp;TODAY()),60)+INT(SUMIFS(Running!$L:$L,Running!$A:$A,$A9,Running!$A:$A,"*",Running!$E:$E,"&lt;="&amp;TODAY())/60),60),MOD(SUMIFS(Running!$L:$L,Running!$A:$A,$A9,Running!$A:$A,"*",Running!$E:$E,"&lt;="&amp;TODAY()),60))+INT(INT((SUMIFS(Running!$K:$K,Running!$A:$A,$A9,Running!$A:$A,"*",Running!$E:$E,"&lt;="&amp;TODAY())*60+SUMIFS(Running!$L:$L,Running!$A:$A,$A9,Running!$A:$A,"*",Running!$E:$E,"&lt;="&amp;TODAY()))/(60*60))/24)</f>
        <v>5.3124999999999999E-2</v>
      </c>
      <c r="G9" s="30">
        <f t="shared" ca="1" si="8"/>
        <v>5.7175925925925927E-3</v>
      </c>
      <c r="H9" s="46">
        <f t="shared" ca="1" si="0"/>
        <v>7.3010000000000002</v>
      </c>
      <c r="I9" s="2">
        <f ca="1">SUMIFS(Running!$M:$M,Running!$A:$A,"*",Running!$A:$A,$A9,Running!$E:$E,"&lt;="&amp;TODAY())</f>
        <v>0</v>
      </c>
      <c r="J9" s="20">
        <f ca="1">SUMIFS(Running!$N:$N,Running!$A:$A,"*",Running!$A:$A,$A9,Running!$E:$E,"&lt;="&amp;TODAY())</f>
        <v>0.61</v>
      </c>
      <c r="K9" s="23">
        <f ca="1">TIME(INT((SUMIFS(Running!$R:$R,Running!$A:$A,$A9,Running!$A:$A,"*",Running!$E:$E,"&lt;="&amp;TODAY())*60+SUMIFS(Running!$S:$S,Running!$A:$A,$A9,Running!$A:$A,"*",Running!$E:$E,"&lt;="&amp;TODAY()))/(60*60)),MOD(MOD(SUMIFS(Running!$R:$R,Running!$A:$A,$A9,Running!$A:$A,"*",Running!$E:$E,"&lt;="&amp;TODAY()),60)+INT(SUMIFS(Running!$S:$S,Running!$A:$A,$A9,Running!$A:$A,"*",Running!$E:$E,"&lt;="&amp;TODAY())/60),60),MOD(SUMIFS(Running!$S:$S,Running!$A:$A,$A9,Running!$A:$A,"*",Running!$E:$E,"&lt;="&amp;TODAY()),60))+INT(INT((SUMIFS(Running!$R:$R,Running!$A:$A,$A9,Running!$A:$A,"*",Running!$E:$E,"&lt;="&amp;TODAY())*60+SUMIFS(Running!$S:$S,Running!$A:$A,$A9,Running!$A:$A,"*",Running!$E:$E,"&lt;="&amp;TODAY()))/(60*60))/24)</f>
        <v>6.8865740740740736E-3</v>
      </c>
      <c r="L9" s="30">
        <f t="shared" ca="1" si="1"/>
        <v>1.1296296296296296E-2</v>
      </c>
      <c r="M9" s="46">
        <f t="shared" ca="1" si="9"/>
        <v>3.69</v>
      </c>
      <c r="N9" s="2">
        <f t="shared" ca="1" si="2"/>
        <v>982</v>
      </c>
      <c r="O9" s="2">
        <f t="shared" ca="1" si="3"/>
        <v>9.92</v>
      </c>
      <c r="P9" s="9">
        <f t="shared" ca="1" si="4"/>
        <v>6.0011574074074071E-2</v>
      </c>
      <c r="Q9" s="30">
        <f t="shared" ca="1" si="5"/>
        <v>6.053240740740741E-3</v>
      </c>
      <c r="R9" s="46">
        <f t="shared" ca="1" si="6"/>
        <v>6.8869999999999996</v>
      </c>
      <c r="S9" s="46">
        <f t="shared" ca="1" si="10"/>
        <v>1252.1949999999999</v>
      </c>
      <c r="T9" s="30">
        <f t="shared" ca="1" si="11"/>
        <v>7.1453119999999997</v>
      </c>
      <c r="U9" s="66">
        <f t="shared" ca="1" si="12"/>
        <v>7.9904560825308623E-3</v>
      </c>
    </row>
    <row r="10" spans="1:41">
      <c r="A10" s="59" t="s">
        <v>70</v>
      </c>
      <c r="B10" s="2">
        <f ca="1">COUNTIFS(Running!$A:$A,$A10,Running!$E:$E,"&lt;="&amp;TODAY())</f>
        <v>1</v>
      </c>
      <c r="C10" s="66">
        <f t="shared" ca="1" si="7"/>
        <v>3.7174721189591076E-3</v>
      </c>
      <c r="D10" s="2">
        <f ca="1">SUMIFS(Running!$F:$F,Running!$A:$A,"*",Running!$A:$A,$A10,Running!$E:$E,"&lt;="&amp;TODAY())</f>
        <v>467</v>
      </c>
      <c r="E10" s="2">
        <f ca="1">SUMIFS(Running!$G:$G,Running!$A:$A,"*",Running!$A:$A,$A10,Running!$E:$E,"&lt;="&amp;TODAY())</f>
        <v>4.57</v>
      </c>
      <c r="F10" s="23">
        <f ca="1">TIME(INT((SUMIFS(Running!$K:$K,Running!$A:$A,$A10,Running!$A:$A,"*",Running!$E:$E,"&lt;="&amp;TODAY())*60+SUMIFS(Running!$L:$L,Running!$A:$A,$A10,Running!$A:$A,"*",Running!$E:$E,"&lt;="&amp;TODAY()))/(60*60)),MOD(MOD(SUMIFS(Running!$K:$K,Running!$A:$A,$A10,Running!$A:$A,"*",Running!$E:$E,"&lt;="&amp;TODAY()),60)+INT(SUMIFS(Running!$L:$L,Running!$A:$A,$A10,Running!$A:$A,"*",Running!$E:$E,"&lt;="&amp;TODAY())/60),60),MOD(SUMIFS(Running!$L:$L,Running!$A:$A,$A10,Running!$A:$A,"*",Running!$E:$E,"&lt;="&amp;TODAY()),60))+INT(INT((SUMIFS(Running!$K:$K,Running!$A:$A,$A10,Running!$A:$A,"*",Running!$E:$E,"&lt;="&amp;TODAY())*60+SUMIFS(Running!$L:$L,Running!$A:$A,$A10,Running!$A:$A,"*",Running!$E:$E,"&lt;="&amp;TODAY()))/(60*60))/24)</f>
        <v>2.9282407407407406E-2</v>
      </c>
      <c r="G10" s="30">
        <f t="shared" ca="1" si="8"/>
        <v>6.4120370370370364E-3</v>
      </c>
      <c r="H10" s="46">
        <f t="shared" ca="1" si="0"/>
        <v>6.5019999999999998</v>
      </c>
      <c r="I10" s="2">
        <f ca="1">SUMIFS(Running!$M:$M,Running!$A:$A,"*",Running!$A:$A,$A10,Running!$E:$E,"&lt;="&amp;TODAY())</f>
        <v>0</v>
      </c>
      <c r="J10" s="20">
        <f ca="1">SUMIFS(Running!$N:$N,Running!$A:$A,"*",Running!$A:$A,$A10,Running!$E:$E,"&lt;="&amp;TODAY())</f>
        <v>0.24</v>
      </c>
      <c r="K10" s="23">
        <f ca="1">TIME(INT((SUMIFS(Running!$R:$R,Running!$A:$A,$A10,Running!$A:$A,"*",Running!$E:$E,"&lt;="&amp;TODAY())*60+SUMIFS(Running!$S:$S,Running!$A:$A,$A10,Running!$A:$A,"*",Running!$E:$E,"&lt;="&amp;TODAY()))/(60*60)),MOD(MOD(SUMIFS(Running!$R:$R,Running!$A:$A,$A10,Running!$A:$A,"*",Running!$E:$E,"&lt;="&amp;TODAY()),60)+INT(SUMIFS(Running!$S:$S,Running!$A:$A,$A10,Running!$A:$A,"*",Running!$E:$E,"&lt;="&amp;TODAY())/60),60),MOD(SUMIFS(Running!$S:$S,Running!$A:$A,$A10,Running!$A:$A,"*",Running!$E:$E,"&lt;="&amp;TODAY()),60))+INT(INT((SUMIFS(Running!$R:$R,Running!$A:$A,$A10,Running!$A:$A,"*",Running!$E:$E,"&lt;="&amp;TODAY())*60+SUMIFS(Running!$S:$S,Running!$A:$A,$A10,Running!$A:$A,"*",Running!$E:$E,"&lt;="&amp;TODAY()))/(60*60))/24)</f>
        <v>2.7777777777777779E-3</v>
      </c>
      <c r="L10" s="30">
        <f t="shared" ca="1" si="1"/>
        <v>1.1574074074074075E-2</v>
      </c>
      <c r="M10" s="46">
        <f t="shared" ca="1" si="9"/>
        <v>3.6</v>
      </c>
      <c r="N10" s="2">
        <f t="shared" ca="1" si="2"/>
        <v>467</v>
      </c>
      <c r="O10" s="2">
        <f t="shared" ca="1" si="3"/>
        <v>4.8100000000000005</v>
      </c>
      <c r="P10" s="9">
        <f t="shared" ca="1" si="4"/>
        <v>3.2060185185185185E-2</v>
      </c>
      <c r="Q10" s="30">
        <f t="shared" ca="1" si="5"/>
        <v>6.6666666666666671E-3</v>
      </c>
      <c r="R10" s="46">
        <f t="shared" ca="1" si="6"/>
        <v>6.2510000000000003</v>
      </c>
      <c r="S10" s="46">
        <f t="shared" ca="1" si="10"/>
        <v>1229.33</v>
      </c>
      <c r="T10" s="30">
        <f t="shared" ca="1" si="11"/>
        <v>7.8769669999999996</v>
      </c>
      <c r="U10" s="66">
        <f t="shared" ca="1" si="12"/>
        <v>3.9222754347117122E-3</v>
      </c>
    </row>
    <row r="11" spans="1:41">
      <c r="F11"/>
      <c r="K11"/>
      <c r="U11" s="29"/>
      <c r="V11" s="29"/>
      <c r="W11" s="29"/>
    </row>
    <row r="12" spans="1:41">
      <c r="A12" s="60" t="s">
        <v>31</v>
      </c>
      <c r="B12" s="2">
        <f ca="1">SUM(B$3:B$10)</f>
        <v>269</v>
      </c>
      <c r="C12" s="66">
        <f t="shared" ca="1" si="7"/>
        <v>1</v>
      </c>
      <c r="D12" s="2">
        <f t="shared" ref="D12:E12" ca="1" si="13">SUM(D$3:D$10)</f>
        <v>132753</v>
      </c>
      <c r="E12" s="2">
        <f t="shared" ca="1" si="13"/>
        <v>1165.139999999999</v>
      </c>
      <c r="F12" s="23">
        <f ca="1">SUM($F$3:$F$10)</f>
        <v>6.6976851851851844</v>
      </c>
      <c r="G12" s="30">
        <f t="shared" ca="1" si="8"/>
        <v>5.7523148148148143E-3</v>
      </c>
      <c r="H12" s="46">
        <f t="shared" ref="H12" ca="1" si="14">IFERROR(ROUNDDOWN($E12*60*60/(INT($F12)*24*60*60+HOUR($F12)*60*60+MINUTE($F12)*60+SECOND($F12)),3),0)</f>
        <v>7.2480000000000002</v>
      </c>
      <c r="I12" s="2">
        <f ca="1">SUM($I$3:$I$10)</f>
        <v>4083</v>
      </c>
      <c r="J12" s="20">
        <f ca="1">SUM($J$3:$J$10)</f>
        <v>80.069999999999951</v>
      </c>
      <c r="K12" s="23">
        <f ca="1">SUM($K$3:$K$10)</f>
        <v>0.88059027777777776</v>
      </c>
      <c r="L12" s="30">
        <f ca="1">TIME(,,ROUNDUP(((HOUR($K12)+INT($K12)*24)*60*60+MINUTE($K12)*60+SECOND($K12))/$J12,0))</f>
        <v>1.1006944444444444E-2</v>
      </c>
      <c r="M12" s="46">
        <f t="shared" ca="1" si="9"/>
        <v>3.7879999999999998</v>
      </c>
      <c r="N12" s="2">
        <f ca="1">SUM($N$3:$N$10)</f>
        <v>136836</v>
      </c>
      <c r="O12" s="2">
        <f ca="1">SUM($O$3:$O$10)</f>
        <v>1245.2099999999989</v>
      </c>
      <c r="P12" s="23">
        <f ca="1">SUM($P$3:$P$10)</f>
        <v>7.5782754629629627</v>
      </c>
      <c r="Q12" s="30">
        <f t="shared" ref="Q12" ca="1" si="15">IFERROR(TIME(,,ROUNDUP((INT($P12)*24*60*60+HOUR($P12)*60*60+MINUTE($P12)*60+SECOND($P12))/$O12,0)),0)</f>
        <v>6.0879629629629643E-3</v>
      </c>
      <c r="R12" s="46">
        <f t="shared" ref="R12" ca="1" si="16">IFERROR(ROUNDDOWN($O12*60*60/(INT($P12)*24*60*60+HOUR($P12)*60*60+MINUTE($P12)*60+SECOND($P12)),3),0)</f>
        <v>6.8460000000000001</v>
      </c>
      <c r="S12" s="46">
        <f t="shared" ca="1" si="10"/>
        <v>1165.1400000000001</v>
      </c>
      <c r="T12" s="30">
        <f t="shared" ca="1" si="11"/>
        <v>6.6976849999999999</v>
      </c>
      <c r="U12" s="66">
        <f t="shared" ca="1" si="12"/>
        <v>1</v>
      </c>
    </row>
    <row r="13" spans="1:41">
      <c r="B13" s="17"/>
      <c r="C13" s="17"/>
      <c r="D13" s="17"/>
      <c r="E13" s="17"/>
      <c r="F13" s="17"/>
      <c r="H13" s="17"/>
      <c r="I13" s="17"/>
      <c r="J13" s="17"/>
      <c r="K13" s="17"/>
      <c r="M13" s="17"/>
      <c r="N13" s="17"/>
      <c r="O13" s="17"/>
      <c r="P13" s="17"/>
      <c r="R13" s="17"/>
      <c r="S13" s="17"/>
      <c r="U13" s="29"/>
      <c r="V13" s="29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1:41">
      <c r="A14" s="59" t="s">
        <v>62</v>
      </c>
      <c r="B14" s="54">
        <f ca="1">SUM(B$3,B$6,B$7)</f>
        <v>179</v>
      </c>
      <c r="C14" s="66">
        <f ca="1">$B14/$B$20</f>
        <v>0.66542750929368033</v>
      </c>
      <c r="D14" s="54">
        <f ca="1">SUM(D$3,D$6,D$7)</f>
        <v>94511</v>
      </c>
      <c r="E14" s="20">
        <f ca="1">SUM(E$3,E$6,E$7)</f>
        <v>797.9599999999989</v>
      </c>
      <c r="F14" s="23">
        <f ca="1">SUM(F$3,F$6,F$7)</f>
        <v>4.4854629629629628</v>
      </c>
      <c r="G14" s="30">
        <f t="shared" ca="1" si="8"/>
        <v>5.6249999999999989E-3</v>
      </c>
      <c r="H14" s="46">
        <f ca="1">IFERROR(ROUNDDOWN($E14*60*60/(INT($F14)*24*60*60+HOUR($F14)*60*60+MINUTE($F14)*60+SECOND($F14)),3),0)</f>
        <v>7.4119999999999999</v>
      </c>
      <c r="I14" s="54">
        <f ca="1">SUM(I$3,I$6,I$7)</f>
        <v>4053</v>
      </c>
      <c r="J14" s="20">
        <f ca="1">SUM(J$3,J$6,J$7)</f>
        <v>55.499999999999964</v>
      </c>
      <c r="K14" s="23">
        <f ca="1">SUM(K$3,K$6,K$7)</f>
        <v>0.57896990740740739</v>
      </c>
      <c r="L14" s="30">
        <f ca="1">IFERROR(TIME(,,ROUNDUP((INT($K14)*24*60*60+HOUR($K14)*60*60+MINUTE($K14)*60+SECOND($K14))/$J14,0)),0)</f>
        <v>1.0439814814814813E-2</v>
      </c>
      <c r="M14" s="46">
        <f t="shared" ca="1" si="9"/>
        <v>3.9940000000000002</v>
      </c>
      <c r="N14" s="2">
        <f ca="1">$D14+$I14</f>
        <v>98564</v>
      </c>
      <c r="O14" s="2">
        <f ca="1">$E14+$J14</f>
        <v>853.4599999999989</v>
      </c>
      <c r="P14" s="9">
        <f ca="1">$F14+$K14</f>
        <v>5.0644328703703705</v>
      </c>
      <c r="Q14" s="30">
        <f ca="1">IFERROR(TIME(,,ROUNDUP((INT($P14)*24*60*60+HOUR($P14)*60*60+MINUTE($P14)*60+SECOND($P14))/$O14,0)),0)</f>
        <v>5.9375000000000009E-3</v>
      </c>
      <c r="R14" s="46">
        <f ca="1">IFERROR(ROUNDDOWN($O14*60*60/(INT($P14)*24*60*60+HOUR($P14)*60*60+MINUTE($P14)*60+SECOND($P14)),3),0)</f>
        <v>7.0209999999999999</v>
      </c>
      <c r="S14" s="46">
        <f t="shared" ca="1" si="10"/>
        <v>1199.1679999999999</v>
      </c>
      <c r="T14" s="30">
        <f t="shared" ca="1" si="11"/>
        <v>6.740723</v>
      </c>
      <c r="U14" s="66">
        <f ca="1">$E14/$E$20</f>
        <v>0.68486190500712318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41">
      <c r="A15" s="59" t="s">
        <v>65</v>
      </c>
      <c r="B15" s="54">
        <f ca="1">SUM(B$4)</f>
        <v>83</v>
      </c>
      <c r="C15" s="66">
        <f t="shared" ref="C15:C20" ca="1" si="17">$B15/$B$20</f>
        <v>0.30855018587360594</v>
      </c>
      <c r="D15" s="54">
        <f ca="1">SUM(D$4)</f>
        <v>35989</v>
      </c>
      <c r="E15" s="20">
        <f ca="1">SUM(E$4)</f>
        <v>343.62</v>
      </c>
      <c r="F15" s="23">
        <f ca="1">SUM(F$4)</f>
        <v>2.0574189814814816</v>
      </c>
      <c r="G15" s="30">
        <f t="shared" ca="1" si="8"/>
        <v>5.9953703703703697E-3</v>
      </c>
      <c r="H15" s="46">
        <f ca="1">IFERROR(ROUNDDOWN($E15*60*60/(INT($F15)*24*60*60+HOUR($F15)*60*60+MINUTE($F15)*60+SECOND($F15)),3),0)</f>
        <v>6.9580000000000002</v>
      </c>
      <c r="I15" s="54">
        <f ca="1">SUM(I$4)</f>
        <v>0</v>
      </c>
      <c r="J15" s="20">
        <f ca="1">SUM(J$4)</f>
        <v>23.279999999999998</v>
      </c>
      <c r="K15" s="23">
        <f ca="1">SUM(K$4)</f>
        <v>0.28723379629629631</v>
      </c>
      <c r="L15" s="30">
        <f ca="1">IFERROR(TIME(,,ROUNDUP((INT($K15)*24*60*60+HOUR($K15)*60*60+MINUTE($K15)*60+SECOND($K15))/$J15,0)),0)</f>
        <v>1.2349537037037039E-2</v>
      </c>
      <c r="M15" s="46">
        <f ca="1">IFERROR(ROUNDDOWN($J15*60*60/(INT($K15)*24*60*60+HOUR($K15)*60*60+MINUTE($K15)*60+SECOND($K15)),3),0)</f>
        <v>3.3769999999999998</v>
      </c>
      <c r="N15" s="2">
        <f ca="1">$D15+$I15</f>
        <v>35989</v>
      </c>
      <c r="O15" s="2">
        <f ca="1">$E15+$J15</f>
        <v>366.9</v>
      </c>
      <c r="P15" s="9">
        <f ca="1">$F15+$K15</f>
        <v>2.3446527777777781</v>
      </c>
      <c r="Q15" s="30">
        <f ca="1">IFERROR(TIME(,,ROUNDUP((INT($P15)*24*60*60+HOUR($P15)*60*60+MINUTE($P15)*60+SECOND($P15))/$O15,0)),0)</f>
        <v>6.4004629629629628E-3</v>
      </c>
      <c r="R15" s="46">
        <f ca="1">IFERROR(ROUNDDOWN($O15*60*60/(INT($P15)*24*60*60+HOUR($P15)*60*60+MINUTE($P15)*60+SECOND($P15)),3),0)</f>
        <v>6.52</v>
      </c>
      <c r="S15" s="46">
        <f ca="1">IFERROR(ROUNDDOWN($E15/$C15,3),0)</f>
        <v>1113.6600000000001</v>
      </c>
      <c r="T15" s="30">
        <f ca="1">IFERROR(ROUNDDOWN($F15/$C15,6),0)</f>
        <v>6.6680200000000003</v>
      </c>
      <c r="U15" s="66">
        <f t="shared" ref="U15:U20" ca="1" si="18">$E15/$E$20</f>
        <v>0.29491734898810462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1:41">
      <c r="A16" s="59" t="s">
        <v>11</v>
      </c>
      <c r="B16" s="54">
        <f ca="1">SUM(B$5)</f>
        <v>3</v>
      </c>
      <c r="C16" s="66">
        <f t="shared" ca="1" si="17"/>
        <v>1.1152416356877323E-2</v>
      </c>
      <c r="D16" s="54">
        <f ca="1">SUM(D$5)</f>
        <v>804</v>
      </c>
      <c r="E16" s="20">
        <f ca="1">SUM(E$5)</f>
        <v>4.4499999999999993</v>
      </c>
      <c r="F16" s="23">
        <f ca="1">SUM(F$5)</f>
        <v>4.1145833333333333E-2</v>
      </c>
      <c r="G16" s="30">
        <f t="shared" ca="1" si="8"/>
        <v>9.2476851851851852E-3</v>
      </c>
      <c r="H16" s="46">
        <f ca="1">IFERROR(ROUNDDOWN($E16*60*60/(INT($F16)*24*60*60+HOUR($F16)*60*60+MINUTE($F16)*60+SECOND($F16)),3),0)</f>
        <v>4.5060000000000002</v>
      </c>
      <c r="I16" s="54">
        <f ca="1">SUM(I$5)</f>
        <v>30</v>
      </c>
      <c r="J16" s="20">
        <f ca="1">SUM(J$5)</f>
        <v>0.44000000000000006</v>
      </c>
      <c r="K16" s="23">
        <f ca="1">SUM(K$5)</f>
        <v>4.7222222222222223E-3</v>
      </c>
      <c r="L16" s="30">
        <f ca="1">IFERROR(TIME(,,ROUNDUP((INT($K16)*24*60*60+HOUR($K16)*60*60+MINUTE($K16)*60+SECOND($K16))/$J16,0)),0)</f>
        <v>1.074074074074074E-2</v>
      </c>
      <c r="M16" s="46">
        <f ca="1">IFERROR(ROUNDDOWN($J16*60*60/(INT($K16)*24*60*60+HOUR($K16)*60*60+MINUTE($K16)*60+SECOND($K16)),3),0)</f>
        <v>3.8820000000000001</v>
      </c>
      <c r="N16" s="2">
        <f ca="1">$D16+$I16</f>
        <v>834</v>
      </c>
      <c r="O16" s="2">
        <f ca="1">$E16+$J16</f>
        <v>4.8899999999999997</v>
      </c>
      <c r="P16" s="9">
        <f ca="1">$F16+$K16</f>
        <v>4.5868055555555558E-2</v>
      </c>
      <c r="Q16" s="30">
        <f ca="1">IFERROR(TIME(,,ROUNDUP((INT($P16)*24*60*60+HOUR($P16)*60*60+MINUTE($P16)*60+SECOND($P16))/$O16,0)),0)</f>
        <v>9.386574074074075E-3</v>
      </c>
      <c r="R16" s="46">
        <f ca="1">IFERROR(ROUNDDOWN($O16*60*60/(INT($P16)*24*60*60+HOUR($P16)*60*60+MINUTE($P16)*60+SECOND($P16)),3),0)</f>
        <v>4.4420000000000002</v>
      </c>
      <c r="S16" s="46">
        <f ca="1">IFERROR(ROUNDDOWN($E16/$C16,3),0)</f>
        <v>399.01600000000002</v>
      </c>
      <c r="T16" s="30">
        <f ca="1">IFERROR(ROUNDDOWN($F16/$C16,6),0)</f>
        <v>3.6894089999999999</v>
      </c>
      <c r="U16" s="66">
        <f t="shared" ca="1" si="18"/>
        <v>3.8192835195770486E-3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41">
      <c r="A17" s="59" t="s">
        <v>61</v>
      </c>
      <c r="B17" s="54">
        <f ca="1">SUM(B$9,B$10)</f>
        <v>3</v>
      </c>
      <c r="C17" s="66">
        <f t="shared" ca="1" si="17"/>
        <v>1.1152416356877323E-2</v>
      </c>
      <c r="D17" s="54">
        <f ca="1">SUM(D$9,D$10)</f>
        <v>1449</v>
      </c>
      <c r="E17" s="20">
        <f ca="1">SUM(E$9,E$10)</f>
        <v>13.88</v>
      </c>
      <c r="F17" s="23">
        <f ca="1">SUM(F$9,F$10)</f>
        <v>8.2407407407407401E-2</v>
      </c>
      <c r="G17" s="30">
        <f t="shared" ca="1" si="8"/>
        <v>5.9375000000000009E-3</v>
      </c>
      <c r="H17" s="46">
        <f ca="1">IFERROR(ROUNDDOWN($E17*60*60/(INT($F17)*24*60*60+HOUR($F17)*60*60+MINUTE($F17)*60+SECOND($F17)),3),0)</f>
        <v>7.0170000000000003</v>
      </c>
      <c r="I17" s="54">
        <f ca="1">SUM(I$9,I$10)</f>
        <v>0</v>
      </c>
      <c r="J17" s="20">
        <f ca="1">SUM(J$9,J$10)</f>
        <v>0.85</v>
      </c>
      <c r="K17" s="23">
        <f ca="1">SUM(K$9,K$10)</f>
        <v>9.6643518518518511E-3</v>
      </c>
      <c r="L17" s="30">
        <f ca="1">IFERROR(TIME(,,ROUNDUP((INT($K17)*24*60*60+HOUR($K17)*60*60+MINUTE($K17)*60+SECOND($K17))/$J17,0)),0)</f>
        <v>1.1377314814814814E-2</v>
      </c>
      <c r="M17" s="46">
        <f ca="1">IFERROR(ROUNDDOWN($J17*60*60/(INT($K17)*24*60*60+HOUR($K17)*60*60+MINUTE($K17)*60+SECOND($K17)),3),0)</f>
        <v>3.6640000000000001</v>
      </c>
      <c r="N17" s="2">
        <f ca="1">$D17+$I17</f>
        <v>1449</v>
      </c>
      <c r="O17" s="2">
        <f ca="1">$E17+$J17</f>
        <v>14.73</v>
      </c>
      <c r="P17" s="9">
        <f ca="1">$F17+$K17</f>
        <v>9.2071759259259256E-2</v>
      </c>
      <c r="Q17" s="30">
        <f ca="1">IFERROR(TIME(,,ROUNDUP((INT($P17)*24*60*60+HOUR($P17)*60*60+MINUTE($P17)*60+SECOND($P17))/$O17,0)),0)</f>
        <v>6.2615740740740748E-3</v>
      </c>
      <c r="R17" s="46">
        <f ca="1">IFERROR(ROUNDDOWN($O17*60*60/(INT($P17)*24*60*60+HOUR($P17)*60*60+MINUTE($P17)*60+SECOND($P17)),3),0)</f>
        <v>6.665</v>
      </c>
      <c r="S17" s="46">
        <f ca="1">IFERROR(ROUNDDOWN($E17/$C17,3),0)</f>
        <v>1244.5730000000001</v>
      </c>
      <c r="T17" s="30">
        <f ca="1">IFERROR(ROUNDDOWN($F17/$C17,6),0)</f>
        <v>7.3891970000000002</v>
      </c>
      <c r="U17" s="66">
        <f t="shared" ca="1" si="18"/>
        <v>1.1912731517242573E-2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41">
      <c r="A18" s="59" t="s">
        <v>66</v>
      </c>
      <c r="B18" s="54">
        <f ca="1">SUM(B$8)</f>
        <v>1</v>
      </c>
      <c r="C18" s="66">
        <f t="shared" ca="1" si="17"/>
        <v>3.7174721189591076E-3</v>
      </c>
      <c r="D18" s="54">
        <f ca="1">SUM(D$8)</f>
        <v>0</v>
      </c>
      <c r="E18" s="20">
        <f ca="1">SUM(E$8)</f>
        <v>5.23</v>
      </c>
      <c r="F18" s="23">
        <f ca="1">SUM(F$8)</f>
        <v>3.125E-2</v>
      </c>
      <c r="G18" s="30">
        <f t="shared" ca="1" si="8"/>
        <v>5.9837962962962961E-3</v>
      </c>
      <c r="H18" s="46">
        <f ca="1">IFERROR(ROUNDDOWN($E18*60*60/(INT($F18)*24*60*60+HOUR($F18)*60*60+MINUTE($F18)*60+SECOND($F18)),3),0)</f>
        <v>6.9729999999999999</v>
      </c>
      <c r="I18" s="54">
        <f ca="1">SUM(I$9,I$10)</f>
        <v>0</v>
      </c>
      <c r="J18" s="20">
        <f ca="1">SUM(J$8)</f>
        <v>0</v>
      </c>
      <c r="K18" s="23">
        <f ca="1">SUM(K$8)</f>
        <v>0</v>
      </c>
      <c r="L18" s="30">
        <f ca="1">IFERROR(TIME(,,ROUNDUP((INT($K18)*24*60*60+HOUR($K18)*60*60+MINUTE($K18)*60+SECOND($K18))/$J18,0)),0)</f>
        <v>0</v>
      </c>
      <c r="M18" s="46">
        <f ca="1">IFERROR(ROUNDDOWN($J18*60*60/(INT($K18)*24*60*60+HOUR($K18)*60*60+MINUTE($K18)*60+SECOND($K18)),3),0)</f>
        <v>0</v>
      </c>
      <c r="N18" s="2">
        <f ca="1">$D18+$I18</f>
        <v>0</v>
      </c>
      <c r="O18" s="2">
        <f ca="1">$E18+$J18</f>
        <v>5.23</v>
      </c>
      <c r="P18" s="9">
        <f ca="1">$F18+$K18</f>
        <v>3.125E-2</v>
      </c>
      <c r="Q18" s="30">
        <f ca="1">IFERROR(TIME(,,ROUNDUP((INT($P18)*24*60*60+HOUR($P18)*60*60+MINUTE($P18)*60+SECOND($P18))/$O18,0)),0)</f>
        <v>5.9837962962962961E-3</v>
      </c>
      <c r="R18" s="46">
        <f ca="1">IFERROR(ROUNDDOWN($O18*60*60/(INT($P18)*24*60*60+HOUR($P18)*60*60+MINUTE($P18)*60+SECOND($P18)),3),0)</f>
        <v>6.9729999999999999</v>
      </c>
      <c r="S18" s="46">
        <f ca="1">IFERROR(ROUNDDOWN($E18/$C18,3),0)</f>
        <v>1406.87</v>
      </c>
      <c r="T18" s="30">
        <f ca="1">IFERROR(ROUNDDOWN($F18/$C18,6),0)</f>
        <v>8.40625</v>
      </c>
      <c r="U18" s="66">
        <f t="shared" ca="1" si="18"/>
        <v>4.4887309679523526E-3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1:41">
      <c r="B19" s="17"/>
      <c r="C19" s="17"/>
      <c r="D19" s="17"/>
      <c r="E19" s="17"/>
      <c r="F19" s="17"/>
      <c r="H19" s="17"/>
      <c r="I19" s="17"/>
      <c r="J19" s="17"/>
      <c r="K19" s="17"/>
      <c r="M19" s="17"/>
      <c r="N19" s="17"/>
      <c r="O19" s="17"/>
      <c r="P19" s="17"/>
      <c r="R19" s="17"/>
      <c r="S19" s="17"/>
      <c r="U19" s="29"/>
      <c r="V19" s="29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1:41">
      <c r="A20" s="60" t="s">
        <v>31</v>
      </c>
      <c r="B20" s="54">
        <f ca="1">SUM(B$14:B$18)</f>
        <v>269</v>
      </c>
      <c r="C20" s="66">
        <f t="shared" ca="1" si="17"/>
        <v>1</v>
      </c>
      <c r="D20" s="54">
        <f ca="1">SUM(D$14:D$18)</f>
        <v>132753</v>
      </c>
      <c r="E20" s="20">
        <f ca="1">SUM(E$14:E$18)</f>
        <v>1165.1399999999992</v>
      </c>
      <c r="F20" s="23">
        <f ca="1">SUM(F$14:F$18)</f>
        <v>6.6976851851851844</v>
      </c>
      <c r="G20" s="30">
        <f t="shared" ca="1" si="8"/>
        <v>5.7523148148148143E-3</v>
      </c>
      <c r="H20" s="46">
        <f t="shared" ref="H20" ca="1" si="19">IFERROR(ROUNDDOWN($E20*60*60/(INT($F20)*24*60*60+HOUR($F20)*60*60+MINUTE($F20)*60+SECOND($F20)),3),0)</f>
        <v>7.2480000000000002</v>
      </c>
      <c r="I20" s="54">
        <f ca="1">SUM(I$14:I$18)</f>
        <v>4083</v>
      </c>
      <c r="J20" s="54">
        <f ca="1">SUM(J$14:J$18)</f>
        <v>80.069999999999951</v>
      </c>
      <c r="K20" s="23">
        <f ca="1">SUM(K$14:K$18)</f>
        <v>0.88059027777777776</v>
      </c>
      <c r="L20" s="30">
        <f ca="1">TIME(,,ROUNDUP(((HOUR($K20)+INT($K20)*24)*60*60+MINUTE($K20)*60+SECOND($K20))/$J20,0))</f>
        <v>1.1006944444444444E-2</v>
      </c>
      <c r="M20" s="46">
        <f t="shared" ca="1" si="9"/>
        <v>3.7879999999999998</v>
      </c>
      <c r="N20" s="54">
        <f ca="1">SUM(N$14:N$18)</f>
        <v>136836</v>
      </c>
      <c r="O20" s="54">
        <f ca="1">SUM(O$14:O$18)</f>
        <v>1245.2099999999989</v>
      </c>
      <c r="P20" s="23">
        <f ca="1">SUM(P$14:P$18)</f>
        <v>7.5782754629629636</v>
      </c>
      <c r="Q20" s="30">
        <f t="shared" ref="Q20" ca="1" si="20">IFERROR(TIME(,,ROUNDUP((INT($P20)*24*60*60+HOUR($P20)*60*60+MINUTE($P20)*60+SECOND($P20))/$O20,0)),0)</f>
        <v>6.0879629629629643E-3</v>
      </c>
      <c r="R20" s="46">
        <f t="shared" ref="R20" ca="1" si="21">IFERROR(ROUNDDOWN($O20*60*60/(INT($P20)*24*60*60+HOUR($P20)*60*60+MINUTE($P20)*60+SECOND($P20)),3),0)</f>
        <v>6.8460000000000001</v>
      </c>
      <c r="S20" s="46">
        <f t="shared" ca="1" si="10"/>
        <v>1165.1400000000001</v>
      </c>
      <c r="T20" s="30">
        <f t="shared" ca="1" si="11"/>
        <v>6.6976849999999999</v>
      </c>
      <c r="U20" s="66">
        <f t="shared" ca="1" si="18"/>
        <v>1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1:41">
      <c r="B21" s="17"/>
      <c r="C21" s="17"/>
      <c r="D21" s="17"/>
      <c r="E21" s="17"/>
      <c r="F21" s="17"/>
      <c r="H21" s="17"/>
      <c r="I21" s="17"/>
      <c r="J21" s="17"/>
      <c r="K21" s="17"/>
      <c r="M21" s="17"/>
      <c r="N21" s="17"/>
      <c r="O21" s="17"/>
      <c r="P21" s="17"/>
      <c r="R21" s="17"/>
      <c r="S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1:41">
      <c r="B22" t="s">
        <v>53</v>
      </c>
      <c r="C22" s="25">
        <f ca="1">$B$12</f>
        <v>269</v>
      </c>
      <c r="D22" s="17"/>
      <c r="E22" s="17"/>
      <c r="F22" s="17"/>
      <c r="H22" s="17"/>
      <c r="I22" s="17"/>
      <c r="J22" s="17"/>
      <c r="K22" s="17"/>
      <c r="M22" s="17"/>
      <c r="N22" s="17"/>
      <c r="O22" s="17"/>
      <c r="P22" s="17"/>
      <c r="R22" s="17"/>
      <c r="S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1:41">
      <c r="B23" t="s">
        <v>52</v>
      </c>
      <c r="C23" s="25">
        <f ca="1">Weekdays!C11</f>
        <v>123</v>
      </c>
      <c r="D23" s="17"/>
      <c r="E23" s="17"/>
      <c r="F23" s="17"/>
      <c r="H23" s="17"/>
      <c r="I23" s="17"/>
      <c r="J23" s="17"/>
      <c r="K23" s="17"/>
      <c r="M23" s="17"/>
      <c r="N23" s="17"/>
      <c r="O23" s="17"/>
      <c r="P23" s="17"/>
      <c r="R23" s="17"/>
      <c r="S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>
      <c r="B24" t="s">
        <v>55</v>
      </c>
      <c r="C24" s="25">
        <f ca="1">$N$12</f>
        <v>136836</v>
      </c>
      <c r="D24" s="17"/>
      <c r="E24" s="17"/>
      <c r="F24" s="17"/>
      <c r="H24" s="17"/>
      <c r="I24" s="17"/>
      <c r="J24" s="17"/>
      <c r="K24" s="17"/>
      <c r="M24" s="17"/>
      <c r="N24" s="17"/>
      <c r="O24" s="17"/>
      <c r="P24" s="17"/>
      <c r="R24" s="17"/>
      <c r="S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1:41">
      <c r="B25" t="s">
        <v>26</v>
      </c>
      <c r="C25" s="20">
        <f ca="1">$E$12</f>
        <v>1165.139999999999</v>
      </c>
      <c r="D25" s="17"/>
      <c r="E25" s="17"/>
      <c r="F25" s="17"/>
      <c r="H25" s="17"/>
      <c r="I25" s="17"/>
      <c r="J25" s="17"/>
      <c r="K25" s="17"/>
      <c r="M25" s="17"/>
      <c r="N25" s="17"/>
      <c r="O25" s="17"/>
      <c r="P25" s="17"/>
      <c r="R25" s="17"/>
      <c r="S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>
      <c r="B26" t="s">
        <v>22</v>
      </c>
      <c r="C26" s="20">
        <f ca="1">$J$12</f>
        <v>80.069999999999951</v>
      </c>
      <c r="D26" s="17"/>
      <c r="E26" s="17"/>
      <c r="F26" s="17"/>
      <c r="H26" s="17"/>
      <c r="I26" s="17"/>
      <c r="J26" s="17"/>
      <c r="K26" s="17"/>
      <c r="M26" s="17"/>
      <c r="N26" s="17"/>
      <c r="O26" s="17"/>
      <c r="P26" s="17"/>
      <c r="R26" s="17"/>
      <c r="S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1:41">
      <c r="B27" t="s">
        <v>54</v>
      </c>
      <c r="C27" s="20">
        <f ca="1">$O$12</f>
        <v>1245.2099999999989</v>
      </c>
      <c r="D27" s="17"/>
      <c r="E27" s="17"/>
      <c r="F27" s="17"/>
      <c r="H27" s="17"/>
      <c r="I27" s="17"/>
      <c r="J27" s="17"/>
      <c r="K27" s="17"/>
      <c r="M27" s="17"/>
      <c r="N27" s="17"/>
      <c r="O27" s="17"/>
      <c r="P27" s="17"/>
      <c r="R27" s="17"/>
      <c r="S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>
      <c r="B28" t="s">
        <v>57</v>
      </c>
      <c r="C28" s="23">
        <f ca="1">$F$12</f>
        <v>6.6976851851851844</v>
      </c>
      <c r="D28" s="17"/>
      <c r="E28" s="17"/>
      <c r="F28" s="17"/>
      <c r="H28" s="17"/>
      <c r="I28" s="17"/>
      <c r="J28" s="17"/>
      <c r="K28" s="17"/>
      <c r="M28" s="17"/>
      <c r="N28" s="17"/>
      <c r="O28" s="17"/>
      <c r="P28" s="17"/>
      <c r="R28" s="17"/>
      <c r="S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spans="1:41">
      <c r="B29" t="s">
        <v>56</v>
      </c>
      <c r="C29" s="23">
        <f ca="1">$G$12</f>
        <v>5.7523148148148143E-3</v>
      </c>
      <c r="D29" s="17"/>
      <c r="E29" s="17"/>
      <c r="F29" s="17"/>
      <c r="H29" s="17"/>
      <c r="I29" s="17"/>
      <c r="J29" s="17"/>
      <c r="K29" s="17"/>
      <c r="M29" s="17"/>
      <c r="N29" s="17"/>
      <c r="O29" s="17"/>
      <c r="P29" s="17"/>
      <c r="R29" s="17"/>
      <c r="S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spans="1:41">
      <c r="B30" s="17"/>
      <c r="C30" s="17"/>
      <c r="D30" s="17"/>
      <c r="E30" s="17"/>
      <c r="F30" s="17"/>
      <c r="H30" s="17"/>
      <c r="I30" s="17"/>
      <c r="J30" s="17"/>
      <c r="K30" s="17"/>
      <c r="M30" s="17"/>
      <c r="N30" s="17"/>
      <c r="O30" s="17"/>
      <c r="P30" s="17"/>
      <c r="R30" s="17"/>
      <c r="S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1:41">
      <c r="B31" s="17"/>
      <c r="C31" s="17"/>
      <c r="D31" s="17"/>
      <c r="E31" s="17"/>
      <c r="F31" s="17"/>
      <c r="H31" s="17"/>
      <c r="I31" s="17"/>
      <c r="J31" s="17"/>
      <c r="K31" s="17"/>
      <c r="M31" s="17"/>
      <c r="N31" s="17"/>
      <c r="O31" s="17"/>
      <c r="P31" s="17"/>
      <c r="R31" s="17"/>
      <c r="S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1:41">
      <c r="B32" s="17"/>
      <c r="C32" s="17"/>
      <c r="D32" s="17"/>
      <c r="E32" s="17"/>
      <c r="F32" s="17"/>
      <c r="H32" s="17"/>
      <c r="I32" s="17"/>
      <c r="J32" s="17"/>
      <c r="K32" s="17"/>
      <c r="M32" s="17"/>
      <c r="N32" s="17"/>
      <c r="O32" s="17"/>
      <c r="P32" s="17"/>
      <c r="R32" s="17"/>
      <c r="S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2:41">
      <c r="B33" s="17"/>
      <c r="C33" s="17"/>
      <c r="D33" s="17"/>
      <c r="E33" s="17"/>
      <c r="F33" s="17"/>
      <c r="H33" s="17"/>
      <c r="I33" s="17"/>
      <c r="J33" s="17"/>
      <c r="K33" s="17"/>
      <c r="M33" s="17"/>
      <c r="N33" s="17"/>
      <c r="O33" s="17"/>
      <c r="P33" s="17"/>
      <c r="R33" s="17"/>
      <c r="S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</row>
    <row r="34" spans="2:41">
      <c r="B34" s="17"/>
      <c r="C34" s="17"/>
      <c r="D34" s="17"/>
      <c r="E34" s="17"/>
      <c r="F34" s="17"/>
      <c r="H34" s="17"/>
      <c r="I34" s="17"/>
      <c r="J34" s="17"/>
      <c r="K34" s="17"/>
      <c r="M34" s="17"/>
      <c r="N34" s="17"/>
      <c r="O34" s="17"/>
      <c r="P34" s="17"/>
      <c r="R34" s="17"/>
      <c r="S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</row>
    <row r="35" spans="2:41">
      <c r="B35" s="17"/>
      <c r="C35" s="17"/>
      <c r="D35" s="17"/>
      <c r="E35" s="17"/>
      <c r="F35" s="17"/>
      <c r="H35" s="17"/>
      <c r="I35" s="17"/>
      <c r="J35" s="17"/>
      <c r="K35" s="17"/>
      <c r="M35" s="17"/>
      <c r="N35" s="17"/>
      <c r="O35" s="17"/>
      <c r="P35" s="17"/>
      <c r="R35" s="17"/>
      <c r="S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</row>
    <row r="36" spans="2:41">
      <c r="B36" s="17"/>
      <c r="C36" s="17"/>
      <c r="D36" s="17"/>
      <c r="E36" s="17"/>
      <c r="F36" s="17"/>
      <c r="H36" s="17"/>
      <c r="I36" s="17"/>
      <c r="J36" s="17"/>
      <c r="K36" s="17"/>
      <c r="M36" s="17"/>
      <c r="N36" s="17"/>
      <c r="O36" s="17"/>
      <c r="P36" s="17"/>
      <c r="R36" s="17"/>
      <c r="S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</row>
    <row r="37" spans="2:41">
      <c r="B37" s="17"/>
      <c r="C37" s="17"/>
      <c r="D37" s="17"/>
      <c r="E37" s="17"/>
      <c r="F37" s="17"/>
      <c r="H37" s="17"/>
      <c r="I37" s="17"/>
      <c r="J37" s="17"/>
      <c r="K37" s="17"/>
      <c r="M37" s="17"/>
      <c r="N37" s="17"/>
      <c r="O37" s="17"/>
      <c r="P37" s="17"/>
      <c r="R37" s="17"/>
      <c r="S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</row>
    <row r="38" spans="2:41">
      <c r="B38" s="17"/>
      <c r="C38" s="17"/>
      <c r="D38" s="17"/>
      <c r="E38" s="17"/>
      <c r="F38" s="17"/>
      <c r="H38" s="17"/>
      <c r="I38" s="17"/>
      <c r="J38" s="17"/>
      <c r="K38" s="17"/>
      <c r="M38" s="17"/>
      <c r="N38" s="17"/>
      <c r="O38" s="17"/>
      <c r="P38" s="17"/>
      <c r="R38" s="17"/>
      <c r="S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</row>
    <row r="39" spans="2:41">
      <c r="B39" s="17"/>
      <c r="C39" s="17"/>
      <c r="D39" s="17"/>
      <c r="E39" s="17"/>
      <c r="F39" s="17"/>
      <c r="H39" s="17"/>
      <c r="I39" s="17"/>
      <c r="J39" s="17"/>
      <c r="K39" s="17"/>
      <c r="M39" s="17"/>
      <c r="N39" s="17"/>
      <c r="O39" s="17"/>
      <c r="P39" s="17"/>
      <c r="R39" s="17"/>
      <c r="S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spans="2:41">
      <c r="B40" s="17"/>
      <c r="C40" s="17"/>
      <c r="D40" s="17"/>
      <c r="E40" s="17"/>
      <c r="F40" s="17"/>
      <c r="H40" s="17"/>
      <c r="I40" s="17"/>
      <c r="J40" s="17"/>
      <c r="K40" s="17"/>
      <c r="M40" s="17"/>
      <c r="N40" s="17"/>
      <c r="O40" s="17"/>
      <c r="P40" s="17"/>
      <c r="R40" s="17"/>
      <c r="S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spans="2:41">
      <c r="B41" s="17"/>
      <c r="C41" s="17"/>
      <c r="D41" s="17"/>
      <c r="E41" s="17"/>
      <c r="F41" s="17"/>
      <c r="H41" s="17"/>
      <c r="I41" s="17"/>
      <c r="J41" s="17"/>
      <c r="K41" s="17"/>
      <c r="M41" s="17"/>
      <c r="N41" s="17"/>
      <c r="O41" s="17"/>
      <c r="P41" s="17"/>
      <c r="R41" s="17"/>
      <c r="S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2:41">
      <c r="B42" s="17"/>
      <c r="C42" s="17"/>
      <c r="D42" s="17"/>
      <c r="E42" s="17"/>
      <c r="F42" s="17"/>
      <c r="H42" s="17"/>
      <c r="I42" s="17"/>
      <c r="J42" s="17"/>
      <c r="K42" s="17"/>
      <c r="M42" s="17"/>
      <c r="N42" s="17"/>
      <c r="O42" s="17"/>
      <c r="P42" s="17"/>
      <c r="R42" s="17"/>
      <c r="S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</row>
    <row r="43" spans="2:41">
      <c r="B43" s="17"/>
      <c r="C43" s="17"/>
      <c r="D43" s="17"/>
      <c r="E43" s="17"/>
      <c r="F43" s="17"/>
      <c r="H43" s="17"/>
      <c r="I43" s="17"/>
      <c r="J43" s="17"/>
      <c r="K43" s="17"/>
      <c r="M43" s="17"/>
      <c r="N43" s="17"/>
      <c r="O43" s="17"/>
      <c r="P43" s="17"/>
      <c r="R43" s="17"/>
      <c r="S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</row>
    <row r="44" spans="2:41">
      <c r="B44" s="17"/>
      <c r="C44" s="17"/>
      <c r="D44" s="17"/>
      <c r="E44" s="17"/>
      <c r="F44" s="17"/>
      <c r="H44" s="17"/>
      <c r="I44" s="17"/>
      <c r="J44" s="17"/>
      <c r="K44" s="17"/>
      <c r="M44" s="17"/>
      <c r="N44" s="17"/>
      <c r="O44" s="17"/>
      <c r="P44" s="17"/>
      <c r="R44" s="17"/>
      <c r="S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2:41">
      <c r="B45" s="17"/>
      <c r="C45" s="17"/>
      <c r="D45" s="17"/>
      <c r="E45" s="17"/>
      <c r="F45" s="17"/>
      <c r="H45" s="17"/>
      <c r="I45" s="17"/>
      <c r="J45" s="17"/>
      <c r="K45" s="17"/>
      <c r="M45" s="17"/>
      <c r="N45" s="17"/>
      <c r="O45" s="17"/>
      <c r="P45" s="17"/>
      <c r="R45" s="17"/>
      <c r="S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</row>
    <row r="46" spans="2:41">
      <c r="B46" s="17"/>
      <c r="C46" s="17"/>
      <c r="D46" s="17"/>
      <c r="E46" s="17"/>
      <c r="F46" s="17"/>
      <c r="H46" s="17"/>
      <c r="I46" s="17"/>
      <c r="J46" s="17"/>
      <c r="K46" s="17"/>
      <c r="M46" s="17"/>
      <c r="N46" s="17"/>
      <c r="O46" s="17"/>
      <c r="P46" s="17"/>
      <c r="R46" s="17"/>
      <c r="S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2:41">
      <c r="B47" s="17"/>
      <c r="C47" s="17"/>
      <c r="D47" s="17"/>
      <c r="E47" s="17"/>
      <c r="F47" s="17"/>
      <c r="H47" s="17"/>
      <c r="I47" s="17"/>
      <c r="J47" s="17"/>
      <c r="K47" s="17"/>
      <c r="M47" s="17"/>
      <c r="N47" s="17"/>
      <c r="O47" s="17"/>
      <c r="P47" s="17"/>
      <c r="R47" s="17"/>
      <c r="S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2:41">
      <c r="B48" s="17"/>
      <c r="C48" s="17"/>
      <c r="D48" s="17"/>
      <c r="E48" s="17"/>
      <c r="F48" s="17"/>
      <c r="H48" s="17"/>
      <c r="I48" s="17"/>
      <c r="J48" s="17"/>
      <c r="K48" s="17"/>
      <c r="M48" s="17"/>
      <c r="N48" s="17"/>
      <c r="O48" s="17"/>
      <c r="P48" s="17"/>
      <c r="R48" s="17"/>
      <c r="S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2:41">
      <c r="B49" s="17"/>
      <c r="C49" s="17"/>
      <c r="D49" s="17"/>
      <c r="E49" s="17"/>
      <c r="F49" s="17"/>
      <c r="H49" s="17"/>
      <c r="I49" s="17"/>
      <c r="J49" s="17"/>
      <c r="K49" s="17"/>
      <c r="M49" s="17"/>
      <c r="N49" s="17"/>
      <c r="O49" s="17"/>
      <c r="P49" s="17"/>
      <c r="R49" s="17"/>
      <c r="S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spans="2:41">
      <c r="B50" s="17"/>
      <c r="C50" s="17"/>
      <c r="D50" s="17"/>
      <c r="E50" s="17"/>
      <c r="F50" s="17"/>
      <c r="H50" s="17"/>
      <c r="I50" s="17"/>
      <c r="J50" s="17"/>
      <c r="K50" s="17"/>
      <c r="M50" s="17"/>
      <c r="N50" s="17"/>
      <c r="O50" s="17"/>
      <c r="P50" s="17"/>
      <c r="R50" s="17"/>
      <c r="S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</row>
    <row r="51" spans="2:41">
      <c r="B51" s="17"/>
      <c r="C51" s="17"/>
      <c r="D51" s="17"/>
      <c r="E51" s="17"/>
      <c r="F51" s="17"/>
      <c r="H51" s="17"/>
      <c r="I51" s="17"/>
      <c r="J51" s="17"/>
      <c r="K51" s="17"/>
      <c r="M51" s="17"/>
      <c r="N51" s="17"/>
      <c r="O51" s="17"/>
      <c r="P51" s="17"/>
      <c r="R51" s="17"/>
      <c r="S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spans="2:41">
      <c r="B52" s="17"/>
      <c r="C52" s="17"/>
      <c r="D52" s="17"/>
      <c r="E52" s="17"/>
      <c r="F52" s="17"/>
      <c r="H52" s="17"/>
      <c r="I52" s="17"/>
      <c r="J52" s="17"/>
      <c r="K52" s="17"/>
      <c r="M52" s="17"/>
      <c r="N52" s="17"/>
      <c r="O52" s="17"/>
      <c r="P52" s="17"/>
      <c r="R52" s="17"/>
      <c r="S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2:41">
      <c r="B53" s="17"/>
      <c r="C53" s="17"/>
      <c r="D53" s="17"/>
      <c r="E53" s="17"/>
      <c r="F53" s="17"/>
      <c r="H53" s="17"/>
      <c r="I53" s="17"/>
      <c r="J53" s="17"/>
      <c r="K53" s="17"/>
      <c r="M53" s="17"/>
      <c r="N53" s="17"/>
      <c r="O53" s="17"/>
      <c r="P53" s="17"/>
      <c r="R53" s="17"/>
      <c r="S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spans="2:41">
      <c r="B54" s="17"/>
      <c r="C54" s="17"/>
      <c r="D54" s="17"/>
      <c r="E54" s="17"/>
      <c r="F54" s="17"/>
      <c r="H54" s="17"/>
      <c r="I54" s="17"/>
      <c r="J54" s="17"/>
      <c r="K54" s="17"/>
      <c r="M54" s="17"/>
      <c r="N54" s="17"/>
      <c r="O54" s="17"/>
      <c r="P54" s="17"/>
      <c r="R54" s="17"/>
      <c r="S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2:41">
      <c r="B55" s="17"/>
      <c r="C55" s="17"/>
      <c r="D55" s="17"/>
      <c r="E55" s="17"/>
      <c r="F55" s="17"/>
      <c r="H55" s="17"/>
      <c r="I55" s="17"/>
      <c r="J55" s="17"/>
      <c r="K55" s="17"/>
      <c r="M55" s="17"/>
      <c r="N55" s="17"/>
      <c r="O55" s="17"/>
      <c r="P55" s="17"/>
      <c r="R55" s="17"/>
      <c r="S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2:41">
      <c r="B56" s="17"/>
      <c r="C56" s="17"/>
      <c r="D56" s="17"/>
      <c r="E56" s="17"/>
      <c r="F56" s="17"/>
      <c r="H56" s="17"/>
      <c r="I56" s="17"/>
      <c r="J56" s="17"/>
      <c r="K56" s="17"/>
      <c r="M56" s="17"/>
      <c r="N56" s="17"/>
      <c r="O56" s="17"/>
      <c r="P56" s="17"/>
      <c r="R56" s="17"/>
      <c r="S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spans="2:41">
      <c r="B57" s="17"/>
      <c r="C57" s="17"/>
      <c r="D57" s="17"/>
      <c r="E57" s="17"/>
      <c r="F57" s="17"/>
      <c r="H57" s="17"/>
      <c r="I57" s="17"/>
      <c r="J57" s="17"/>
      <c r="K57" s="17"/>
      <c r="M57" s="17"/>
      <c r="N57" s="17"/>
      <c r="O57" s="17"/>
      <c r="P57" s="17"/>
      <c r="R57" s="17"/>
      <c r="S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spans="2:41">
      <c r="B58" s="17"/>
      <c r="C58" s="17"/>
      <c r="D58" s="17"/>
      <c r="E58" s="17"/>
      <c r="F58" s="17"/>
      <c r="H58" s="17"/>
      <c r="I58" s="17"/>
      <c r="J58" s="17"/>
      <c r="K58" s="17"/>
      <c r="M58" s="17"/>
      <c r="N58" s="17"/>
      <c r="O58" s="17"/>
      <c r="P58" s="17"/>
      <c r="R58" s="17"/>
      <c r="S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2:41">
      <c r="B59" s="17"/>
      <c r="C59" s="17"/>
      <c r="D59" s="17"/>
      <c r="E59" s="17"/>
      <c r="F59" s="17"/>
      <c r="H59" s="17"/>
      <c r="I59" s="17"/>
      <c r="J59" s="17"/>
      <c r="K59" s="17"/>
      <c r="M59" s="17"/>
      <c r="N59" s="17"/>
      <c r="O59" s="17"/>
      <c r="P59" s="17"/>
      <c r="R59" s="17"/>
      <c r="S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spans="2:41">
      <c r="B60" s="17"/>
      <c r="C60" s="17"/>
      <c r="D60" s="17"/>
      <c r="E60" s="17"/>
      <c r="F60" s="17"/>
      <c r="H60" s="17"/>
      <c r="I60" s="17"/>
      <c r="J60" s="17"/>
      <c r="K60" s="17"/>
      <c r="M60" s="17"/>
      <c r="N60" s="17"/>
      <c r="O60" s="17"/>
      <c r="P60" s="17"/>
      <c r="R60" s="17"/>
      <c r="S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2:41">
      <c r="B61" s="17"/>
      <c r="C61" s="17"/>
      <c r="D61" s="17"/>
      <c r="E61" s="17"/>
      <c r="F61" s="17"/>
      <c r="H61" s="17"/>
      <c r="I61" s="17"/>
      <c r="J61" s="17"/>
      <c r="K61" s="17"/>
      <c r="M61" s="17"/>
      <c r="N61" s="17"/>
      <c r="O61" s="17"/>
      <c r="P61" s="17"/>
      <c r="R61" s="17"/>
      <c r="S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spans="2:41">
      <c r="B62" s="17"/>
      <c r="C62" s="17"/>
      <c r="D62" s="17"/>
      <c r="E62" s="17"/>
      <c r="F62" s="17"/>
      <c r="H62" s="17"/>
      <c r="I62" s="17"/>
      <c r="J62" s="17"/>
      <c r="K62" s="17"/>
      <c r="M62" s="17"/>
      <c r="N62" s="17"/>
      <c r="O62" s="17"/>
      <c r="P62" s="17"/>
      <c r="R62" s="17"/>
      <c r="S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spans="2:41">
      <c r="B63" s="17"/>
      <c r="C63" s="17"/>
      <c r="D63" s="17"/>
      <c r="E63" s="17"/>
      <c r="F63" s="17"/>
      <c r="H63" s="17"/>
      <c r="I63" s="17"/>
      <c r="J63" s="17"/>
      <c r="K63" s="17"/>
      <c r="M63" s="17"/>
      <c r="N63" s="17"/>
      <c r="O63" s="17"/>
      <c r="P63" s="17"/>
      <c r="R63" s="17"/>
      <c r="S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  <row r="64" spans="2:41">
      <c r="B64" s="17"/>
      <c r="C64" s="17"/>
      <c r="D64" s="17"/>
      <c r="E64" s="17"/>
      <c r="F64" s="17"/>
      <c r="H64" s="17"/>
      <c r="I64" s="17"/>
      <c r="J64" s="17"/>
      <c r="K64" s="17"/>
      <c r="M64" s="17"/>
      <c r="N64" s="17"/>
      <c r="O64" s="17"/>
      <c r="P64" s="17"/>
      <c r="R64" s="17"/>
      <c r="S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</row>
    <row r="65" spans="2:41">
      <c r="B65" s="17"/>
      <c r="C65" s="17"/>
      <c r="D65" s="17"/>
      <c r="E65" s="17"/>
      <c r="F65" s="17"/>
      <c r="H65" s="17"/>
      <c r="I65" s="17"/>
      <c r="J65" s="17"/>
      <c r="K65" s="17"/>
      <c r="M65" s="17"/>
      <c r="N65" s="17"/>
      <c r="O65" s="17"/>
      <c r="P65" s="17"/>
      <c r="R65" s="17"/>
      <c r="S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spans="2:41">
      <c r="B66" s="17"/>
      <c r="C66" s="17"/>
      <c r="D66" s="17"/>
      <c r="E66" s="17"/>
      <c r="F66" s="17"/>
      <c r="H66" s="17"/>
      <c r="I66" s="17"/>
      <c r="J66" s="17"/>
      <c r="K66" s="17"/>
      <c r="M66" s="17"/>
      <c r="N66" s="17"/>
      <c r="O66" s="17"/>
      <c r="P66" s="17"/>
      <c r="R66" s="17"/>
      <c r="S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</row>
    <row r="67" spans="2:41">
      <c r="B67" s="17"/>
      <c r="C67" s="17"/>
      <c r="D67" s="17"/>
      <c r="E67" s="17"/>
      <c r="F67" s="17"/>
      <c r="H67" s="17"/>
      <c r="I67" s="17"/>
      <c r="J67" s="17"/>
      <c r="K67" s="17"/>
      <c r="M67" s="17"/>
      <c r="N67" s="17"/>
      <c r="O67" s="17"/>
      <c r="P67" s="17"/>
      <c r="R67" s="17"/>
      <c r="S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</row>
    <row r="68" spans="2:41">
      <c r="B68" s="17"/>
      <c r="C68" s="17"/>
      <c r="D68" s="17"/>
      <c r="E68" s="17"/>
      <c r="F68" s="17"/>
      <c r="H68" s="17"/>
      <c r="I68" s="17"/>
      <c r="J68" s="17"/>
      <c r="K68" s="17"/>
      <c r="M68" s="17"/>
      <c r="N68" s="17"/>
      <c r="O68" s="17"/>
      <c r="P68" s="17"/>
      <c r="R68" s="17"/>
      <c r="S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</row>
    <row r="69" spans="2:41">
      <c r="B69" s="17"/>
      <c r="C69" s="17"/>
      <c r="D69" s="17"/>
      <c r="E69" s="17"/>
      <c r="F69" s="17"/>
      <c r="H69" s="17"/>
      <c r="I69" s="17"/>
      <c r="J69" s="17"/>
      <c r="K69" s="17"/>
      <c r="M69" s="17"/>
      <c r="N69" s="17"/>
      <c r="O69" s="17"/>
      <c r="P69" s="17"/>
      <c r="R69" s="17"/>
      <c r="S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spans="2:41">
      <c r="B70" s="17"/>
      <c r="C70" s="17"/>
      <c r="D70" s="17"/>
      <c r="E70" s="17"/>
      <c r="F70" s="17"/>
      <c r="H70" s="17"/>
      <c r="I70" s="17"/>
      <c r="J70" s="17"/>
      <c r="K70" s="17"/>
      <c r="M70" s="17"/>
      <c r="N70" s="17"/>
      <c r="O70" s="17"/>
      <c r="P70" s="17"/>
      <c r="R70" s="17"/>
      <c r="S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</row>
    <row r="71" spans="2:41">
      <c r="B71" s="17"/>
      <c r="C71" s="17"/>
      <c r="D71" s="17"/>
      <c r="E71" s="17"/>
      <c r="F71" s="17"/>
      <c r="H71" s="17"/>
      <c r="I71" s="17"/>
      <c r="J71" s="17"/>
      <c r="K71" s="17"/>
      <c r="M71" s="17"/>
      <c r="N71" s="17"/>
      <c r="O71" s="17"/>
      <c r="P71" s="17"/>
      <c r="R71" s="17"/>
      <c r="S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</row>
    <row r="72" spans="2:41">
      <c r="B72" s="17"/>
      <c r="C72" s="17"/>
      <c r="D72" s="17"/>
      <c r="E72" s="17"/>
      <c r="F72" s="17"/>
      <c r="H72" s="17"/>
      <c r="I72" s="17"/>
      <c r="J72" s="17"/>
      <c r="K72" s="17"/>
      <c r="M72" s="17"/>
      <c r="N72" s="17"/>
      <c r="O72" s="17"/>
      <c r="P72" s="17"/>
      <c r="R72" s="17"/>
      <c r="S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spans="2:41">
      <c r="B73" s="17"/>
      <c r="C73" s="17"/>
      <c r="D73" s="17"/>
      <c r="E73" s="17"/>
      <c r="F73" s="17"/>
      <c r="H73" s="17"/>
      <c r="I73" s="17"/>
      <c r="J73" s="17"/>
      <c r="K73" s="17"/>
      <c r="M73" s="17"/>
      <c r="N73" s="17"/>
      <c r="O73" s="17"/>
      <c r="P73" s="17"/>
      <c r="R73" s="17"/>
      <c r="S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 spans="2:41">
      <c r="B74" s="17"/>
      <c r="C74" s="17"/>
      <c r="D74" s="17"/>
      <c r="E74" s="17"/>
      <c r="F74" s="17"/>
      <c r="H74" s="17"/>
      <c r="I74" s="17"/>
      <c r="J74" s="17"/>
      <c r="K74" s="17"/>
      <c r="M74" s="17"/>
      <c r="N74" s="17"/>
      <c r="O74" s="17"/>
      <c r="P74" s="17"/>
      <c r="R74" s="17"/>
      <c r="S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spans="2:41">
      <c r="B75" s="17"/>
      <c r="C75" s="17"/>
      <c r="D75" s="17"/>
      <c r="E75" s="17"/>
      <c r="F75" s="17"/>
      <c r="H75" s="17"/>
      <c r="I75" s="17"/>
      <c r="J75" s="17"/>
      <c r="K75" s="17"/>
      <c r="M75" s="17"/>
      <c r="N75" s="17"/>
      <c r="O75" s="17"/>
      <c r="P75" s="17"/>
      <c r="R75" s="17"/>
      <c r="S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 spans="2:41">
      <c r="B76" s="17"/>
      <c r="C76" s="17"/>
      <c r="D76" s="17"/>
      <c r="E76" s="17"/>
      <c r="F76" s="17"/>
      <c r="H76" s="17"/>
      <c r="I76" s="17"/>
      <c r="J76" s="17"/>
      <c r="K76" s="17"/>
      <c r="M76" s="17"/>
      <c r="N76" s="17"/>
      <c r="O76" s="17"/>
      <c r="P76" s="17"/>
      <c r="R76" s="17"/>
      <c r="S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spans="2:41">
      <c r="B77" s="17"/>
      <c r="C77" s="17"/>
      <c r="D77" s="17"/>
      <c r="E77" s="17"/>
      <c r="F77" s="17"/>
      <c r="H77" s="17"/>
      <c r="I77" s="17"/>
      <c r="J77" s="17"/>
      <c r="K77" s="17"/>
      <c r="M77" s="17"/>
      <c r="N77" s="17"/>
      <c r="O77" s="17"/>
      <c r="P77" s="17"/>
      <c r="R77" s="17"/>
      <c r="S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spans="2:41">
      <c r="B78" s="17"/>
      <c r="C78" s="17"/>
      <c r="D78" s="17"/>
      <c r="E78" s="17"/>
      <c r="F78" s="17"/>
      <c r="H78" s="17"/>
      <c r="I78" s="17"/>
      <c r="J78" s="17"/>
      <c r="K78" s="17"/>
      <c r="M78" s="17"/>
      <c r="N78" s="17"/>
      <c r="O78" s="17"/>
      <c r="P78" s="17"/>
      <c r="R78" s="17"/>
      <c r="S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2:41">
      <c r="B79" s="17"/>
      <c r="C79" s="17"/>
      <c r="D79" s="17"/>
      <c r="E79" s="17"/>
      <c r="F79" s="17"/>
      <c r="H79" s="17"/>
      <c r="I79" s="17"/>
      <c r="J79" s="17"/>
      <c r="K79" s="17"/>
      <c r="M79" s="17"/>
      <c r="N79" s="17"/>
      <c r="O79" s="17"/>
      <c r="P79" s="17"/>
      <c r="R79" s="17"/>
      <c r="S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spans="2:41">
      <c r="B80" s="17"/>
      <c r="C80" s="17"/>
      <c r="D80" s="17"/>
      <c r="E80" s="17"/>
      <c r="F80" s="17"/>
      <c r="H80" s="17"/>
      <c r="I80" s="17"/>
      <c r="J80" s="17"/>
      <c r="K80" s="17"/>
      <c r="M80" s="17"/>
      <c r="N80" s="17"/>
      <c r="O80" s="17"/>
      <c r="P80" s="17"/>
      <c r="R80" s="17"/>
      <c r="S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spans="2:41">
      <c r="B81" s="17"/>
      <c r="C81" s="17"/>
      <c r="D81" s="17"/>
      <c r="E81" s="17"/>
      <c r="F81" s="17"/>
      <c r="H81" s="17"/>
      <c r="I81" s="17"/>
      <c r="J81" s="17"/>
      <c r="K81" s="17"/>
      <c r="M81" s="17"/>
      <c r="N81" s="17"/>
      <c r="O81" s="17"/>
      <c r="P81" s="17"/>
      <c r="R81" s="17"/>
      <c r="S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</row>
    <row r="82" spans="2:41">
      <c r="B82" s="17"/>
      <c r="C82" s="17"/>
      <c r="D82" s="17"/>
      <c r="E82" s="17"/>
      <c r="F82" s="17"/>
      <c r="H82" s="17"/>
      <c r="I82" s="17"/>
      <c r="J82" s="17"/>
      <c r="K82" s="17"/>
      <c r="M82" s="17"/>
      <c r="N82" s="17"/>
      <c r="O82" s="17"/>
      <c r="P82" s="17"/>
      <c r="R82" s="17"/>
      <c r="S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 spans="2:41">
      <c r="B83" s="17"/>
      <c r="C83" s="17"/>
      <c r="D83" s="17"/>
      <c r="E83" s="17"/>
      <c r="F83" s="17"/>
      <c r="H83" s="17"/>
      <c r="I83" s="17"/>
      <c r="J83" s="17"/>
      <c r="K83" s="17"/>
      <c r="M83" s="17"/>
      <c r="N83" s="17"/>
      <c r="O83" s="17"/>
      <c r="P83" s="17"/>
      <c r="R83" s="17"/>
      <c r="S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spans="2:41">
      <c r="B84" s="17"/>
      <c r="C84" s="17"/>
      <c r="D84" s="17"/>
      <c r="E84" s="17"/>
      <c r="F84" s="17"/>
      <c r="H84" s="17"/>
      <c r="I84" s="17"/>
      <c r="J84" s="17"/>
      <c r="K84" s="17"/>
      <c r="M84" s="17"/>
      <c r="N84" s="17"/>
      <c r="O84" s="17"/>
      <c r="P84" s="17"/>
      <c r="R84" s="17"/>
      <c r="S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spans="2:41">
      <c r="B85" s="17"/>
      <c r="C85" s="17"/>
      <c r="D85" s="17"/>
      <c r="E85" s="17"/>
      <c r="F85" s="17"/>
      <c r="H85" s="17"/>
      <c r="I85" s="17"/>
      <c r="J85" s="17"/>
      <c r="K85" s="17"/>
      <c r="M85" s="17"/>
      <c r="N85" s="17"/>
      <c r="O85" s="17"/>
      <c r="P85" s="17"/>
      <c r="R85" s="17"/>
      <c r="S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spans="2:41">
      <c r="B86" s="17"/>
      <c r="C86" s="17"/>
      <c r="D86" s="17"/>
      <c r="E86" s="17"/>
      <c r="F86" s="17"/>
      <c r="H86" s="17"/>
      <c r="I86" s="17"/>
      <c r="J86" s="17"/>
      <c r="K86" s="17"/>
      <c r="M86" s="17"/>
      <c r="N86" s="17"/>
      <c r="O86" s="17"/>
      <c r="P86" s="17"/>
      <c r="R86" s="17"/>
      <c r="S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spans="2:41">
      <c r="B87" s="17"/>
      <c r="C87" s="17"/>
      <c r="D87" s="17"/>
      <c r="E87" s="17"/>
      <c r="F87" s="17"/>
      <c r="H87" s="17"/>
      <c r="I87" s="17"/>
      <c r="J87" s="17"/>
      <c r="K87" s="17"/>
      <c r="M87" s="17"/>
      <c r="N87" s="17"/>
      <c r="O87" s="17"/>
      <c r="P87" s="17"/>
      <c r="R87" s="17"/>
      <c r="S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2:41">
      <c r="B88" s="17"/>
      <c r="C88" s="17"/>
      <c r="D88" s="17"/>
      <c r="E88" s="17"/>
      <c r="F88" s="17"/>
      <c r="H88" s="17"/>
      <c r="I88" s="17"/>
      <c r="J88" s="17"/>
      <c r="K88" s="17"/>
      <c r="M88" s="17"/>
      <c r="N88" s="17"/>
      <c r="O88" s="17"/>
      <c r="P88" s="17"/>
      <c r="R88" s="17"/>
      <c r="S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>
      <c r="B89" s="17"/>
      <c r="C89" s="17"/>
      <c r="D89" s="17"/>
      <c r="E89" s="17"/>
      <c r="F89" s="17"/>
      <c r="H89" s="17"/>
      <c r="I89" s="17"/>
      <c r="J89" s="17"/>
      <c r="K89" s="17"/>
      <c r="M89" s="17"/>
      <c r="N89" s="17"/>
      <c r="O89" s="17"/>
      <c r="P89" s="17"/>
      <c r="R89" s="17"/>
      <c r="S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>
      <c r="B90" s="17"/>
      <c r="C90" s="17"/>
      <c r="D90" s="17"/>
      <c r="E90" s="17"/>
      <c r="F90" s="17"/>
      <c r="H90" s="17"/>
      <c r="I90" s="17"/>
      <c r="J90" s="17"/>
      <c r="K90" s="17"/>
      <c r="M90" s="17"/>
      <c r="N90" s="17"/>
      <c r="O90" s="17"/>
      <c r="P90" s="17"/>
      <c r="R90" s="17"/>
      <c r="S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>
      <c r="B91" s="17"/>
      <c r="C91" s="17"/>
      <c r="D91" s="17"/>
      <c r="E91" s="17"/>
      <c r="F91" s="17"/>
      <c r="H91" s="17"/>
      <c r="I91" s="17"/>
      <c r="J91" s="17"/>
      <c r="K91" s="17"/>
      <c r="M91" s="17"/>
      <c r="N91" s="17"/>
      <c r="O91" s="17"/>
      <c r="P91" s="17"/>
      <c r="R91" s="17"/>
      <c r="S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>
      <c r="B92" s="17"/>
      <c r="C92" s="17"/>
      <c r="D92" s="17"/>
      <c r="E92" s="17"/>
      <c r="F92" s="17"/>
      <c r="H92" s="17"/>
      <c r="I92" s="17"/>
      <c r="J92" s="17"/>
      <c r="K92" s="17"/>
      <c r="M92" s="17"/>
      <c r="N92" s="17"/>
      <c r="O92" s="17"/>
      <c r="P92" s="17"/>
      <c r="R92" s="17"/>
      <c r="S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>
      <c r="B93" s="17"/>
      <c r="C93" s="17"/>
      <c r="D93" s="17"/>
      <c r="E93" s="17"/>
      <c r="F93" s="17"/>
      <c r="H93" s="17"/>
      <c r="I93" s="17"/>
      <c r="J93" s="17"/>
      <c r="K93" s="17"/>
      <c r="M93" s="17"/>
      <c r="N93" s="17"/>
      <c r="O93" s="17"/>
      <c r="P93" s="17"/>
      <c r="R93" s="17"/>
      <c r="S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spans="2:41">
      <c r="B94" s="17"/>
      <c r="C94" s="17"/>
      <c r="D94" s="17"/>
      <c r="E94" s="17"/>
      <c r="F94" s="17"/>
      <c r="H94" s="17"/>
      <c r="I94" s="17"/>
      <c r="J94" s="17"/>
      <c r="K94" s="17"/>
      <c r="M94" s="17"/>
      <c r="N94" s="17"/>
      <c r="O94" s="17"/>
      <c r="P94" s="17"/>
      <c r="R94" s="17"/>
      <c r="S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2:41">
      <c r="B95" s="17"/>
      <c r="C95" s="17"/>
      <c r="D95" s="17"/>
      <c r="E95" s="17"/>
      <c r="F95" s="17"/>
      <c r="H95" s="17"/>
      <c r="I95" s="17"/>
      <c r="J95" s="17"/>
      <c r="K95" s="17"/>
      <c r="M95" s="17"/>
      <c r="N95" s="17"/>
      <c r="O95" s="17"/>
      <c r="P95" s="17"/>
      <c r="R95" s="17"/>
      <c r="S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2:41">
      <c r="B96" s="17"/>
      <c r="C96" s="17"/>
      <c r="D96" s="17"/>
      <c r="E96" s="17"/>
      <c r="F96" s="17"/>
      <c r="H96" s="17"/>
      <c r="I96" s="17"/>
      <c r="J96" s="17"/>
      <c r="K96" s="17"/>
      <c r="M96" s="17"/>
      <c r="N96" s="17"/>
      <c r="O96" s="17"/>
      <c r="P96" s="17"/>
      <c r="R96" s="17"/>
      <c r="S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2:41">
      <c r="B97" s="17"/>
      <c r="C97" s="17"/>
      <c r="D97" s="17"/>
      <c r="E97" s="17"/>
      <c r="F97" s="17"/>
      <c r="H97" s="17"/>
      <c r="I97" s="17"/>
      <c r="J97" s="17"/>
      <c r="K97" s="17"/>
      <c r="M97" s="17"/>
      <c r="N97" s="17"/>
      <c r="O97" s="17"/>
      <c r="P97" s="17"/>
      <c r="R97" s="17"/>
      <c r="S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spans="2:41">
      <c r="B98" s="17"/>
      <c r="C98" s="17"/>
      <c r="D98" s="17"/>
      <c r="E98" s="17"/>
      <c r="F98" s="17"/>
      <c r="H98" s="17"/>
      <c r="I98" s="17"/>
      <c r="J98" s="17"/>
      <c r="K98" s="17"/>
      <c r="M98" s="17"/>
      <c r="N98" s="17"/>
      <c r="O98" s="17"/>
      <c r="P98" s="17"/>
      <c r="R98" s="17"/>
      <c r="S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2:41">
      <c r="B99" s="17"/>
      <c r="C99" s="17"/>
      <c r="D99" s="17"/>
      <c r="E99" s="17"/>
      <c r="F99" s="17"/>
      <c r="H99" s="17"/>
      <c r="I99" s="17"/>
      <c r="J99" s="17"/>
      <c r="K99" s="17"/>
      <c r="M99" s="17"/>
      <c r="N99" s="17"/>
      <c r="O99" s="17"/>
      <c r="P99" s="17"/>
      <c r="R99" s="17"/>
      <c r="S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2:41">
      <c r="B100" s="17"/>
      <c r="C100" s="17"/>
      <c r="D100" s="17"/>
      <c r="E100" s="17"/>
      <c r="F100" s="17"/>
      <c r="H100" s="17"/>
      <c r="I100" s="17"/>
      <c r="J100" s="17"/>
      <c r="K100" s="17"/>
      <c r="M100" s="17"/>
      <c r="N100" s="17"/>
      <c r="O100" s="17"/>
      <c r="P100" s="17"/>
      <c r="R100" s="17"/>
      <c r="S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spans="2:41">
      <c r="B101" s="17"/>
      <c r="C101" s="17"/>
      <c r="D101" s="17"/>
      <c r="E101" s="17"/>
      <c r="F101" s="17"/>
      <c r="H101" s="17"/>
      <c r="I101" s="17"/>
      <c r="J101" s="17"/>
      <c r="K101" s="17"/>
      <c r="M101" s="17"/>
      <c r="N101" s="17"/>
      <c r="O101" s="17"/>
      <c r="P101" s="17"/>
      <c r="R101" s="17"/>
      <c r="S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</row>
    <row r="102" spans="2:41">
      <c r="B102" s="17"/>
      <c r="C102" s="17"/>
      <c r="D102" s="17"/>
      <c r="E102" s="17"/>
      <c r="F102" s="17"/>
      <c r="H102" s="17"/>
      <c r="I102" s="17"/>
      <c r="J102" s="17"/>
      <c r="K102" s="17"/>
      <c r="M102" s="17"/>
      <c r="N102" s="17"/>
      <c r="O102" s="17"/>
      <c r="P102" s="17"/>
      <c r="R102" s="17"/>
      <c r="S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</row>
    <row r="103" spans="2:41">
      <c r="B103" s="17"/>
      <c r="C103" s="17"/>
      <c r="D103" s="17"/>
      <c r="E103" s="17"/>
      <c r="F103" s="17"/>
      <c r="H103" s="17"/>
      <c r="I103" s="17"/>
      <c r="J103" s="17"/>
      <c r="K103" s="17"/>
      <c r="M103" s="17"/>
      <c r="N103" s="17"/>
      <c r="O103" s="17"/>
      <c r="P103" s="17"/>
      <c r="R103" s="17"/>
      <c r="S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</row>
    <row r="104" spans="2:41">
      <c r="B104" s="17"/>
      <c r="C104" s="17"/>
      <c r="D104" s="17"/>
      <c r="E104" s="17"/>
      <c r="F104" s="17"/>
      <c r="H104" s="17"/>
      <c r="I104" s="17"/>
      <c r="J104" s="17"/>
      <c r="K104" s="17"/>
      <c r="M104" s="17"/>
      <c r="N104" s="17"/>
      <c r="O104" s="17"/>
      <c r="P104" s="17"/>
      <c r="R104" s="17"/>
      <c r="S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</row>
    <row r="105" spans="2:41">
      <c r="B105" s="17"/>
      <c r="C105" s="17"/>
      <c r="D105" s="17"/>
      <c r="E105" s="17"/>
      <c r="F105" s="17"/>
      <c r="H105" s="17"/>
      <c r="I105" s="17"/>
      <c r="J105" s="17"/>
      <c r="K105" s="17"/>
      <c r="M105" s="17"/>
      <c r="N105" s="17"/>
      <c r="O105" s="17"/>
      <c r="P105" s="17"/>
      <c r="R105" s="17"/>
      <c r="S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</row>
    <row r="106" spans="2:41">
      <c r="B106" s="17"/>
      <c r="C106" s="17"/>
      <c r="D106" s="17"/>
      <c r="E106" s="17"/>
      <c r="F106" s="17"/>
      <c r="H106" s="17"/>
      <c r="I106" s="17"/>
      <c r="J106" s="17"/>
      <c r="K106" s="17"/>
      <c r="M106" s="17"/>
      <c r="N106" s="17"/>
      <c r="O106" s="17"/>
      <c r="P106" s="17"/>
      <c r="R106" s="17"/>
      <c r="S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spans="2:41">
      <c r="B107" s="17"/>
      <c r="C107" s="17"/>
      <c r="D107" s="17"/>
      <c r="E107" s="17"/>
      <c r="F107" s="17"/>
      <c r="H107" s="17"/>
      <c r="I107" s="17"/>
      <c r="J107" s="17"/>
      <c r="K107" s="17"/>
      <c r="M107" s="17"/>
      <c r="N107" s="17"/>
      <c r="O107" s="17"/>
      <c r="P107" s="17"/>
      <c r="R107" s="17"/>
      <c r="S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spans="2:41">
      <c r="B108" s="17"/>
      <c r="C108" s="17"/>
      <c r="D108" s="17"/>
      <c r="E108" s="17"/>
      <c r="F108" s="17"/>
      <c r="H108" s="17"/>
      <c r="I108" s="17"/>
      <c r="J108" s="17"/>
      <c r="K108" s="17"/>
      <c r="M108" s="17"/>
      <c r="N108" s="17"/>
      <c r="O108" s="17"/>
      <c r="P108" s="17"/>
      <c r="R108" s="17"/>
      <c r="S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spans="2:41">
      <c r="B109" s="17"/>
      <c r="C109" s="17"/>
      <c r="D109" s="17"/>
      <c r="E109" s="17"/>
      <c r="F109" s="17"/>
      <c r="H109" s="17"/>
      <c r="I109" s="17"/>
      <c r="J109" s="17"/>
      <c r="K109" s="17"/>
      <c r="M109" s="17"/>
      <c r="N109" s="17"/>
      <c r="O109" s="17"/>
      <c r="P109" s="17"/>
      <c r="R109" s="17"/>
      <c r="S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spans="2:41">
      <c r="B110" s="17"/>
      <c r="C110" s="17"/>
      <c r="D110" s="17"/>
      <c r="E110" s="17"/>
      <c r="F110" s="17"/>
      <c r="H110" s="17"/>
      <c r="I110" s="17"/>
      <c r="J110" s="17"/>
      <c r="K110" s="17"/>
      <c r="M110" s="17"/>
      <c r="N110" s="17"/>
      <c r="O110" s="17"/>
      <c r="P110" s="17"/>
      <c r="R110" s="17"/>
      <c r="S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</row>
    <row r="111" spans="2:41">
      <c r="B111" s="17"/>
      <c r="C111" s="17"/>
      <c r="D111" s="17"/>
      <c r="E111" s="17"/>
      <c r="F111" s="17"/>
      <c r="H111" s="17"/>
      <c r="I111" s="17"/>
      <c r="J111" s="17"/>
      <c r="K111" s="17"/>
      <c r="M111" s="17"/>
      <c r="N111" s="17"/>
      <c r="O111" s="17"/>
      <c r="P111" s="17"/>
      <c r="R111" s="17"/>
      <c r="S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</row>
    <row r="112" spans="2:41">
      <c r="B112" s="17"/>
      <c r="C112" s="17"/>
      <c r="D112" s="17"/>
      <c r="E112" s="17"/>
      <c r="F112" s="17"/>
      <c r="H112" s="17"/>
      <c r="I112" s="17"/>
      <c r="J112" s="17"/>
      <c r="K112" s="17"/>
      <c r="M112" s="17"/>
      <c r="N112" s="17"/>
      <c r="O112" s="17"/>
      <c r="P112" s="17"/>
      <c r="R112" s="17"/>
      <c r="S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</row>
    <row r="113" spans="2:41">
      <c r="B113" s="17"/>
      <c r="C113" s="17"/>
      <c r="D113" s="17"/>
      <c r="E113" s="17"/>
      <c r="F113" s="17"/>
      <c r="H113" s="17"/>
      <c r="I113" s="17"/>
      <c r="J113" s="17"/>
      <c r="K113" s="17"/>
      <c r="M113" s="17"/>
      <c r="N113" s="17"/>
      <c r="O113" s="17"/>
      <c r="P113" s="17"/>
      <c r="R113" s="17"/>
      <c r="S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</row>
    <row r="114" spans="2:41">
      <c r="B114" s="17"/>
      <c r="C114" s="17"/>
      <c r="D114" s="17"/>
      <c r="E114" s="17"/>
      <c r="F114" s="17"/>
      <c r="H114" s="17"/>
      <c r="I114" s="17"/>
      <c r="J114" s="17"/>
      <c r="K114" s="17"/>
      <c r="M114" s="17"/>
      <c r="N114" s="17"/>
      <c r="O114" s="17"/>
      <c r="P114" s="17"/>
      <c r="R114" s="17"/>
      <c r="S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</row>
    <row r="115" spans="2:41">
      <c r="B115" s="17"/>
      <c r="C115" s="17"/>
      <c r="D115" s="17"/>
      <c r="E115" s="17"/>
      <c r="F115" s="17"/>
      <c r="H115" s="17"/>
      <c r="I115" s="17"/>
      <c r="J115" s="17"/>
      <c r="K115" s="17"/>
      <c r="M115" s="17"/>
      <c r="N115" s="17"/>
      <c r="O115" s="17"/>
      <c r="P115" s="17"/>
      <c r="R115" s="17"/>
      <c r="S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</row>
    <row r="116" spans="2:41">
      <c r="B116" s="17"/>
      <c r="C116" s="17"/>
      <c r="D116" s="17"/>
      <c r="E116" s="17"/>
      <c r="F116" s="17"/>
      <c r="H116" s="17"/>
      <c r="I116" s="17"/>
      <c r="J116" s="17"/>
      <c r="K116" s="17"/>
      <c r="M116" s="17"/>
      <c r="N116" s="17"/>
      <c r="O116" s="17"/>
      <c r="P116" s="17"/>
      <c r="R116" s="17"/>
      <c r="S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</row>
    <row r="117" spans="2:41">
      <c r="B117" s="17"/>
      <c r="C117" s="17"/>
      <c r="D117" s="17"/>
      <c r="E117" s="17"/>
      <c r="F117" s="17"/>
      <c r="H117" s="17"/>
      <c r="I117" s="17"/>
      <c r="J117" s="17"/>
      <c r="K117" s="17"/>
      <c r="M117" s="17"/>
      <c r="N117" s="17"/>
      <c r="O117" s="17"/>
      <c r="P117" s="17"/>
      <c r="R117" s="17"/>
      <c r="S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</row>
    <row r="118" spans="2:41">
      <c r="B118" s="17"/>
      <c r="C118" s="17"/>
      <c r="D118" s="17"/>
      <c r="E118" s="17"/>
      <c r="F118" s="17"/>
      <c r="H118" s="17"/>
      <c r="I118" s="17"/>
      <c r="J118" s="17"/>
      <c r="K118" s="17"/>
      <c r="M118" s="17"/>
      <c r="N118" s="17"/>
      <c r="O118" s="17"/>
      <c r="P118" s="17"/>
      <c r="R118" s="17"/>
      <c r="S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</row>
    <row r="119" spans="2:41">
      <c r="B119" s="17"/>
      <c r="C119" s="17"/>
      <c r="D119" s="17"/>
      <c r="E119" s="17"/>
      <c r="F119" s="17"/>
      <c r="H119" s="17"/>
      <c r="I119" s="17"/>
      <c r="J119" s="17"/>
      <c r="K119" s="17"/>
      <c r="M119" s="17"/>
      <c r="N119" s="17"/>
      <c r="O119" s="17"/>
      <c r="P119" s="17"/>
      <c r="R119" s="17"/>
      <c r="S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</row>
    <row r="120" spans="2:41">
      <c r="B120" s="17"/>
      <c r="C120" s="17"/>
      <c r="D120" s="17"/>
      <c r="E120" s="17"/>
      <c r="F120" s="17"/>
      <c r="H120" s="17"/>
      <c r="I120" s="17"/>
      <c r="J120" s="17"/>
      <c r="K120" s="17"/>
      <c r="M120" s="17"/>
      <c r="N120" s="17"/>
      <c r="O120" s="17"/>
      <c r="P120" s="17"/>
      <c r="R120" s="17"/>
      <c r="S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</row>
  </sheetData>
  <sheetProtection algorithmName="SHA-512" hashValue="4QWoRrWnFTwk53ZRCik9ohpsft/vOsdKKmqyRkGG4Lbs9+SR8T8qMtIoUaAwpYdksx/HYXhiA+bnSLsGz0owRQ==" saltValue="7Gs6GGoJ6vzedc2y596pwA==" spinCount="100000" sheet="1" objects="1" scenarios="1"/>
  <sortState xmlns:xlrd2="http://schemas.microsoft.com/office/spreadsheetml/2017/richdata2" ref="A15:T18">
    <sortCondition descending="1" ref="C15:C18"/>
  </sortState>
  <mergeCells count="3">
    <mergeCell ref="D1:H1"/>
    <mergeCell ref="I1:M1"/>
    <mergeCell ref="N1:R1"/>
  </mergeCells>
  <conditionalFormatting sqref="H2">
    <cfRule type="cellIs" dxfId="10" priority="3" operator="notEqual">
      <formula>0</formula>
    </cfRule>
  </conditionalFormatting>
  <conditionalFormatting sqref="M2">
    <cfRule type="cellIs" dxfId="9" priority="2" operator="notEqual">
      <formula>0</formula>
    </cfRule>
  </conditionalFormatting>
  <conditionalFormatting sqref="R2:T2">
    <cfRule type="cellIs" dxfId="8" priority="1" operator="notEqual">
      <formula>0</formula>
    </cfRule>
  </conditionalFormatting>
  <pageMargins left="0.7" right="0.7" top="0.75" bottom="0.75" header="0.3" footer="0.3"/>
  <ignoredErrors>
    <ignoredError sqref="C12 C14:C2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B1B7-7B94-9949-BBCE-9EA98E8A32B8}">
  <sheetPr codeName="Sheet7"/>
  <dimension ref="A1:U703"/>
  <sheetViews>
    <sheetView zoomScaleNormal="100" workbookViewId="0">
      <pane xSplit="5" ySplit="2" topLeftCell="F346" activePane="bottomRight" state="frozen"/>
      <selection pane="topRight" activeCell="E1" sqref="E1"/>
      <selection pane="bottomLeft" activeCell="A3" sqref="A3"/>
      <selection pane="bottomRight" activeCell="J703" sqref="J703"/>
    </sheetView>
  </sheetViews>
  <sheetFormatPr baseColWidth="10" defaultRowHeight="16"/>
  <cols>
    <col min="2" max="2" width="10.83203125" style="2" customWidth="1"/>
    <col min="3" max="4" width="10.83203125" style="2"/>
    <col min="5" max="5" width="2.83203125" style="37" customWidth="1"/>
    <col min="6" max="6" width="10.83203125" style="2"/>
    <col min="7" max="7" width="10.83203125" style="20"/>
    <col min="8" max="8" width="10.83203125" style="2"/>
    <col min="9" max="9" width="10.83203125" style="2" customWidth="1"/>
    <col min="10" max="13" width="10.83203125" style="2"/>
    <col min="14" max="14" width="11.1640625" style="2" bestFit="1" customWidth="1"/>
    <col min="15" max="15" width="10.83203125" style="2"/>
    <col min="16" max="16" width="10.83203125" style="35"/>
    <col min="17" max="17" width="10.83203125" style="14"/>
    <col min="19" max="20" width="10.83203125" style="61" customWidth="1"/>
    <col min="21" max="21" width="10.83203125" customWidth="1"/>
  </cols>
  <sheetData>
    <row r="1" spans="1:21">
      <c r="F1" s="73" t="s">
        <v>33</v>
      </c>
      <c r="G1" s="73"/>
      <c r="H1" s="73"/>
      <c r="I1" s="72" t="s">
        <v>32</v>
      </c>
      <c r="J1" s="72"/>
      <c r="K1" s="72"/>
      <c r="L1" s="73" t="s">
        <v>31</v>
      </c>
      <c r="M1" s="73"/>
      <c r="N1" s="73"/>
      <c r="O1" s="73"/>
      <c r="P1" s="63"/>
      <c r="Q1" s="64"/>
      <c r="S1" s="62"/>
      <c r="T1" s="62"/>
      <c r="U1" s="57"/>
    </row>
    <row r="2" spans="1:21">
      <c r="A2" t="s">
        <v>67</v>
      </c>
      <c r="B2" s="2" t="s">
        <v>69</v>
      </c>
      <c r="C2" s="2" t="s">
        <v>29</v>
      </c>
      <c r="D2" s="2" t="s">
        <v>28</v>
      </c>
      <c r="E2" s="37" t="s">
        <v>35</v>
      </c>
      <c r="F2" s="2" t="s">
        <v>27</v>
      </c>
      <c r="G2" s="20" t="s">
        <v>26</v>
      </c>
      <c r="H2" s="2" t="s">
        <v>57</v>
      </c>
      <c r="I2" s="2" t="s">
        <v>23</v>
      </c>
      <c r="J2" s="2" t="s">
        <v>22</v>
      </c>
      <c r="K2" s="2" t="s">
        <v>18</v>
      </c>
      <c r="L2" s="2" t="s">
        <v>16</v>
      </c>
      <c r="M2" s="2" t="s">
        <v>15</v>
      </c>
      <c r="N2" s="2" t="s">
        <v>14</v>
      </c>
      <c r="O2" s="2" t="s">
        <v>13</v>
      </c>
      <c r="P2" s="35" t="s">
        <v>34</v>
      </c>
      <c r="Q2" s="14" t="s">
        <v>58</v>
      </c>
      <c r="S2" s="61" t="s">
        <v>88</v>
      </c>
      <c r="T2" s="61" t="s">
        <v>87</v>
      </c>
      <c r="U2" t="s">
        <v>73</v>
      </c>
    </row>
    <row r="3" spans="1:21">
      <c r="A3">
        <v>1</v>
      </c>
      <c r="B3" s="2" t="s">
        <v>5</v>
      </c>
      <c r="C3" s="2">
        <v>1</v>
      </c>
      <c r="D3" s="2">
        <v>31</v>
      </c>
      <c r="E3" s="37">
        <v>43131</v>
      </c>
      <c r="F3" s="2">
        <f>SUMIFS(Running!$F$1:'Running'!$F3,Running!$A$1:'Running'!$A3,"*")</f>
        <v>595</v>
      </c>
      <c r="G3" s="20">
        <f>SUMIFS(Running!$G$1:'Running'!$G3,Running!$A$1:'Running'!$A3,"*")</f>
        <v>4.51</v>
      </c>
      <c r="H3" s="35">
        <f>TIME(INT((SUMIFS(Running!$K$1:'Running'!$K3,Running!$A$1:'Running'!$A3,"*")*60+SUMIFS(Running!$L$1:'Running'!$L3,Running!$A$1:'Running'!$A3,"*"))/(60*60)),MOD(MOD(SUMIFS(Running!$K$1:'Running'!$K3,Running!$A$1:'Running'!$A3,"*"),60)+INT(SUMIFS(Running!$L$1:'Running'!$L3,Running!$A$1:'Running'!$A3,"*")/60),60),MOD(SUMIFS(Running!$L$1:'Running'!$L3,Running!$A$1:'Running'!$A3,"*"),60))+INT(INT((SUMIFS(Running!$K$1:'Running'!$K3,Running!$A$1:'Running'!$A3,"*")*60+SUMIFS(Running!$L$1:'Running'!$L3,Running!$A$1:'Running'!$A3,"*"))/(60*60))/24)</f>
        <v>2.9618055555555554E-2</v>
      </c>
      <c r="I3" s="2">
        <f>SUMIFS(Running!$M$1:'Running'!$M3,Running!$A$1:'Running'!$A3,"*")</f>
        <v>0</v>
      </c>
      <c r="J3" s="20">
        <f>SUMIFS(Running!$N$1:'Running'!$N3,Running!$A$1:'Running'!$A3,"*")</f>
        <v>0</v>
      </c>
      <c r="K3" s="35">
        <f>TIME(INT((SUMIFS(Running!$R$1:'Running'!$R3,Running!$A$1:'Running'!$A3,"*")*60+SUMIFS(Running!$S$1:'Running'!$S3,Running!$A$1:'Running'!$A3,"*"))/(60*60)),MOD(MOD(SUMIFS(Running!$R$1:'Running'!$R3,Running!$A$1:'Running'!$A3,"*"),60)+INT(SUMIFS(Running!$S$1:'Running'!$S3,Running!$A$1:'Running'!$A3,"*")/60),60),MOD(SUMIFS(Running!$S$1:'Running'!$S3,Running!$A$1:'Running'!$A3,"*"),60))+INT(INT((SUMIFS(Running!$R$1:'Running'!$R3,Running!$A$1:'Running'!$A3,"*")*60+SUMIFS(Running!$S$1:'Running'!$S3,Running!$A$1:'Running'!$A3,"*"))/(60*60))/24)</f>
        <v>0</v>
      </c>
      <c r="L3" s="2">
        <f>$F3+$I3</f>
        <v>595</v>
      </c>
      <c r="M3" s="20">
        <f>$G3+$J3</f>
        <v>4.51</v>
      </c>
      <c r="N3" s="25">
        <f>INT($P3)*24*60+HOUR($P3)*60+MINUTE($P3)</f>
        <v>42</v>
      </c>
      <c r="O3" s="25">
        <f>SECOND($H3+$K3)</f>
        <v>39</v>
      </c>
      <c r="P3" s="35">
        <f>$H3+$K3</f>
        <v>2.9618055555555554E-2</v>
      </c>
      <c r="R3" s="11"/>
      <c r="S3" s="61">
        <v>1</v>
      </c>
      <c r="T3" s="61">
        <v>1</v>
      </c>
      <c r="U3" t="s">
        <v>74</v>
      </c>
    </row>
    <row r="4" spans="1:21">
      <c r="A4">
        <v>2</v>
      </c>
      <c r="B4" s="2" t="s">
        <v>4</v>
      </c>
      <c r="C4" s="2">
        <v>2</v>
      </c>
      <c r="D4" s="2">
        <v>1</v>
      </c>
      <c r="E4" s="37">
        <v>43132</v>
      </c>
      <c r="F4" s="2">
        <f>SUMIFS(Running!$F$1:'Running'!$F4,Running!$A$1:'Running'!$A4,"*")</f>
        <v>1271</v>
      </c>
      <c r="G4" s="20">
        <f>SUMIFS(Running!$G$1:'Running'!$G4,Running!$A$1:'Running'!$A4,"*")</f>
        <v>9.68</v>
      </c>
      <c r="H4" s="35">
        <f>TIME(INT((SUMIFS(Running!$K$1:'Running'!$K4,Running!$A$1:'Running'!$A4,"*")*60+SUMIFS(Running!$L$1:'Running'!$L4,Running!$A$1:'Running'!$A4,"*"))/(60*60)),MOD(MOD(SUMIFS(Running!$K$1:'Running'!$K4,Running!$A$1:'Running'!$A4,"*"),60)+INT(SUMIFS(Running!$L$1:'Running'!$L4,Running!$A$1:'Running'!$A4,"*")/60),60),MOD(SUMIFS(Running!$L$1:'Running'!$L4,Running!$A$1:'Running'!$A4,"*"),60))+INT(INT((SUMIFS(Running!$K$1:'Running'!$K4,Running!$A$1:'Running'!$A4,"*")*60+SUMIFS(Running!$L$1:'Running'!$L4,Running!$A$1:'Running'!$A4,"*"))/(60*60))/24)</f>
        <v>6.21875E-2</v>
      </c>
      <c r="I4" s="2">
        <f>SUM(Running!$M$1:'Running'!$M4)</f>
        <v>0</v>
      </c>
      <c r="J4" s="20">
        <f>SUM(Running!$N$1:'Running'!$N4)</f>
        <v>0</v>
      </c>
      <c r="K4" s="35">
        <f>TIME(INT((SUMIFS(Running!$R$1:'Running'!$R4,Running!$A$1:'Running'!$A4,"*")*60+SUMIFS(Running!$S$1:'Running'!$S4,Running!$A$1:'Running'!$A4,"*"))/(60*60)),MOD(MOD(SUMIFS(Running!$R$1:'Running'!$R4,Running!$A$1:'Running'!$A4,"*"),60)+INT(SUMIFS(Running!$S$1:'Running'!$S4,Running!$A$1:'Running'!$A4,"*")/60),60),MOD(SUMIFS(Running!$S$1:'Running'!$S4,Running!$A$1:'Running'!$A4,"*"),60))+INT(INT((SUMIFS(Running!$R$1:'Running'!$R4,Running!$A$1:'Running'!$A4,"*")*60+SUMIFS(Running!$S$1:'Running'!$S4,Running!$A$1:'Running'!$A4,"*"))/(60*60))/24)</f>
        <v>0</v>
      </c>
      <c r="L4" s="2">
        <f t="shared" ref="L4:L67" si="0">$F4+$I4</f>
        <v>1271</v>
      </c>
      <c r="M4" s="20">
        <f t="shared" ref="M4:M67" si="1">$G4+$J4</f>
        <v>9.68</v>
      </c>
      <c r="N4" s="25">
        <f t="shared" ref="N4:N67" si="2">INT($P4)*24*60+HOUR($P4)*60+MINUTE($P4)</f>
        <v>89</v>
      </c>
      <c r="O4" s="25">
        <f t="shared" ref="O4:O67" si="3">SECOND($H4+$K4)</f>
        <v>33</v>
      </c>
      <c r="P4" s="35">
        <f t="shared" ref="P4:P67" si="4">$H4+$K4</f>
        <v>6.21875E-2</v>
      </c>
      <c r="S4" s="61">
        <f>IF($G4&lt;&gt;$G3,$S3+1,0)</f>
        <v>2</v>
      </c>
      <c r="T4" s="61">
        <v>1</v>
      </c>
      <c r="U4" t="s">
        <v>74</v>
      </c>
    </row>
    <row r="5" spans="1:21">
      <c r="A5">
        <v>3</v>
      </c>
      <c r="B5" s="2" t="s">
        <v>3</v>
      </c>
      <c r="C5" s="2">
        <v>2</v>
      </c>
      <c r="D5" s="2">
        <v>2</v>
      </c>
      <c r="E5" s="37">
        <v>43133</v>
      </c>
      <c r="F5" s="2">
        <f>SUMIFS(Running!$F$1:'Running'!$F5,Running!$A$1:'Running'!$A5,"*")</f>
        <v>1639</v>
      </c>
      <c r="G5" s="20">
        <f>SUMIFS(Running!$G$1:'Running'!$G5,Running!$A$1:'Running'!$A5,"*")</f>
        <v>12.709999999999999</v>
      </c>
      <c r="H5" s="35">
        <f>TIME(INT((SUMIFS(Running!$K$1:'Running'!$K5,Running!$A$1:'Running'!$A5,"*")*60+SUMIFS(Running!$L$1:'Running'!$L5,Running!$A$1:'Running'!$A5,"*"))/(60*60)),MOD(MOD(SUMIFS(Running!$K$1:'Running'!$K5,Running!$A$1:'Running'!$A5,"*"),60)+INT(SUMIFS(Running!$L$1:'Running'!$L5,Running!$A$1:'Running'!$A5,"*")/60),60),MOD(SUMIFS(Running!$L$1:'Running'!$L5,Running!$A$1:'Running'!$A5,"*"),60))+INT(INT((SUMIFS(Running!$K$1:'Running'!$K5,Running!$A$1:'Running'!$A5,"*")*60+SUMIFS(Running!$L$1:'Running'!$L5,Running!$A$1:'Running'!$A5,"*"))/(60*60))/24)</f>
        <v>8.3020833333333335E-2</v>
      </c>
      <c r="I5" s="2">
        <f>SUM(Running!$M$1:'Running'!$M5)</f>
        <v>42</v>
      </c>
      <c r="J5" s="20">
        <f>SUM(Running!$N$1:'Running'!$N5)</f>
        <v>0.34</v>
      </c>
      <c r="K5" s="35">
        <f>TIME(INT((SUMIFS(Running!$R$1:'Running'!$R5,Running!$A$1:'Running'!$A5,"*")*60+SUMIFS(Running!$S$1:'Running'!$S5,Running!$A$1:'Running'!$A5,"*"))/(60*60)),MOD(MOD(SUMIFS(Running!$R$1:'Running'!$R5,Running!$A$1:'Running'!$A5,"*"),60)+INT(SUMIFS(Running!$S$1:'Running'!$S5,Running!$A$1:'Running'!$A5,"*")/60),60),MOD(SUMIFS(Running!$S$1:'Running'!$S5,Running!$A$1:'Running'!$A5,"*"),60))+INT(INT((SUMIFS(Running!$R$1:'Running'!$R5,Running!$A$1:'Running'!$A5,"*")*60+SUMIFS(Running!$S$1:'Running'!$S5,Running!$A$1:'Running'!$A5,"*"))/(60*60))/24)</f>
        <v>3.472222222222222E-3</v>
      </c>
      <c r="L5" s="2">
        <f t="shared" si="0"/>
        <v>1681</v>
      </c>
      <c r="M5" s="20">
        <f t="shared" si="1"/>
        <v>13.049999999999999</v>
      </c>
      <c r="N5" s="25">
        <f t="shared" si="2"/>
        <v>124</v>
      </c>
      <c r="O5" s="25">
        <f t="shared" si="3"/>
        <v>33</v>
      </c>
      <c r="P5" s="35">
        <f t="shared" si="4"/>
        <v>8.6493055555555559E-2</v>
      </c>
      <c r="S5" s="61">
        <f t="shared" ref="S5:S68" si="5">IF($G5&lt;&gt;$G4,$S4+1,0)</f>
        <v>3</v>
      </c>
      <c r="T5" s="61">
        <v>1</v>
      </c>
      <c r="U5" t="s">
        <v>74</v>
      </c>
    </row>
    <row r="6" spans="1:21">
      <c r="A6">
        <v>4</v>
      </c>
      <c r="B6" s="2" t="s">
        <v>2</v>
      </c>
      <c r="C6" s="2">
        <v>2</v>
      </c>
      <c r="D6" s="2">
        <v>3</v>
      </c>
      <c r="E6" s="37">
        <v>43134</v>
      </c>
      <c r="F6" s="2">
        <f>SUMIFS(Running!$F$1:'Running'!$F6,Running!$A$1:'Running'!$A6,"*")</f>
        <v>2320</v>
      </c>
      <c r="G6" s="20">
        <f>SUMIFS(Running!$G$1:'Running'!$G6,Running!$A$1:'Running'!$A6,"*")</f>
        <v>18.39</v>
      </c>
      <c r="H6" s="35">
        <f>TIME(INT((SUMIFS(Running!$K$1:'Running'!$K6,Running!$A$1:'Running'!$A6,"*")*60+SUMIFS(Running!$L$1:'Running'!$L6,Running!$A$1:'Running'!$A6,"*"))/(60*60)),MOD(MOD(SUMIFS(Running!$K$1:'Running'!$K6,Running!$A$1:'Running'!$A6,"*"),60)+INT(SUMIFS(Running!$L$1:'Running'!$L6,Running!$A$1:'Running'!$A6,"*")/60),60),MOD(SUMIFS(Running!$L$1:'Running'!$L6,Running!$A$1:'Running'!$A6,"*"),60))+INT(INT((SUMIFS(Running!$K$1:'Running'!$K6,Running!$A$1:'Running'!$A6,"*")*60+SUMIFS(Running!$L$1:'Running'!$L6,Running!$A$1:'Running'!$A6,"*"))/(60*60))/24)</f>
        <v>0.11774305555555555</v>
      </c>
      <c r="I6" s="2">
        <f>SUM(Running!$M$1:'Running'!$M6)</f>
        <v>66</v>
      </c>
      <c r="J6" s="20">
        <f>SUM(Running!$N$1:'Running'!$N6)</f>
        <v>0.67</v>
      </c>
      <c r="K6" s="35">
        <f>TIME(INT((SUMIFS(Running!$R$1:'Running'!$R6,Running!$A$1:'Running'!$A6,"*")*60+SUMIFS(Running!$S$1:'Running'!$S6,Running!$A$1:'Running'!$A6,"*"))/(60*60)),MOD(MOD(SUMIFS(Running!$R$1:'Running'!$R6,Running!$A$1:'Running'!$A6,"*"),60)+INT(SUMIFS(Running!$S$1:'Running'!$S6,Running!$A$1:'Running'!$A6,"*")/60),60),MOD(SUMIFS(Running!$S$1:'Running'!$S6,Running!$A$1:'Running'!$A6,"*"),60))+INT(INT((SUMIFS(Running!$R$1:'Running'!$R6,Running!$A$1:'Running'!$A6,"*")*60+SUMIFS(Running!$S$1:'Running'!$S6,Running!$A$1:'Running'!$A6,"*"))/(60*60))/24)</f>
        <v>6.9444444444444441E-3</v>
      </c>
      <c r="L6" s="2">
        <f t="shared" si="0"/>
        <v>2386</v>
      </c>
      <c r="M6" s="20">
        <f t="shared" si="1"/>
        <v>19.060000000000002</v>
      </c>
      <c r="N6" s="25">
        <f t="shared" si="2"/>
        <v>179</v>
      </c>
      <c r="O6" s="25">
        <f t="shared" si="3"/>
        <v>33</v>
      </c>
      <c r="P6" s="35">
        <f t="shared" si="4"/>
        <v>0.12468749999999999</v>
      </c>
      <c r="S6" s="61">
        <f t="shared" si="5"/>
        <v>4</v>
      </c>
      <c r="T6" s="61">
        <v>1</v>
      </c>
      <c r="U6" t="s">
        <v>74</v>
      </c>
    </row>
    <row r="7" spans="1:21">
      <c r="A7">
        <v>5</v>
      </c>
      <c r="B7" s="2" t="s">
        <v>1</v>
      </c>
      <c r="C7" s="2">
        <v>2</v>
      </c>
      <c r="D7" s="2">
        <v>4</v>
      </c>
      <c r="E7" s="37">
        <v>43135</v>
      </c>
      <c r="F7" s="2">
        <f>SUMIFS(Running!$F$1:'Running'!$F7,Running!$A$1:'Running'!$A7,"*")</f>
        <v>2320</v>
      </c>
      <c r="G7" s="20">
        <f>SUMIFS(Running!$G$1:'Running'!$G7,Running!$A$1:'Running'!$A7,"*")</f>
        <v>18.39</v>
      </c>
      <c r="H7" s="35">
        <f>TIME(INT((SUMIFS(Running!$K$1:'Running'!$K7,Running!$A$1:'Running'!$A7,"*")*60+SUMIFS(Running!$L$1:'Running'!$L7,Running!$A$1:'Running'!$A7,"*"))/(60*60)),MOD(MOD(SUMIFS(Running!$K$1:'Running'!$K7,Running!$A$1:'Running'!$A7,"*"),60)+INT(SUMIFS(Running!$L$1:'Running'!$L7,Running!$A$1:'Running'!$A7,"*")/60),60),MOD(SUMIFS(Running!$L$1:'Running'!$L7,Running!$A$1:'Running'!$A7,"*"),60))+INT(INT((SUMIFS(Running!$K$1:'Running'!$K7,Running!$A$1:'Running'!$A7,"*")*60+SUMIFS(Running!$L$1:'Running'!$L7,Running!$A$1:'Running'!$A7,"*"))/(60*60))/24)</f>
        <v>0.11774305555555555</v>
      </c>
      <c r="I7" s="2">
        <f>SUM(Running!$M$1:'Running'!$M7)</f>
        <v>66</v>
      </c>
      <c r="J7" s="20">
        <f>SUM(Running!$N$1:'Running'!$N7)</f>
        <v>0.67</v>
      </c>
      <c r="K7" s="35">
        <f>TIME(INT((SUMIFS(Running!$R$1:'Running'!$R7,Running!$A$1:'Running'!$A7,"*")*60+SUMIFS(Running!$S$1:'Running'!$S7,Running!$A$1:'Running'!$A7,"*"))/(60*60)),MOD(MOD(SUMIFS(Running!$R$1:'Running'!$R7,Running!$A$1:'Running'!$A7,"*"),60)+INT(SUMIFS(Running!$S$1:'Running'!$S7,Running!$A$1:'Running'!$A7,"*")/60),60),MOD(SUMIFS(Running!$S$1:'Running'!$S7,Running!$A$1:'Running'!$A7,"*"),60))+INT(INT((SUMIFS(Running!$R$1:'Running'!$R7,Running!$A$1:'Running'!$A7,"*")*60+SUMIFS(Running!$S$1:'Running'!$S7,Running!$A$1:'Running'!$A7,"*"))/(60*60))/24)</f>
        <v>6.9444444444444441E-3</v>
      </c>
      <c r="L7" s="2">
        <f t="shared" si="0"/>
        <v>2386</v>
      </c>
      <c r="M7" s="20">
        <f t="shared" si="1"/>
        <v>19.060000000000002</v>
      </c>
      <c r="N7" s="25">
        <f t="shared" si="2"/>
        <v>179</v>
      </c>
      <c r="O7" s="25">
        <f t="shared" si="3"/>
        <v>33</v>
      </c>
      <c r="P7" s="35">
        <f t="shared" si="4"/>
        <v>0.12468749999999999</v>
      </c>
      <c r="R7" s="10"/>
      <c r="S7" s="61">
        <f t="shared" si="5"/>
        <v>0</v>
      </c>
      <c r="T7" s="61">
        <v>0</v>
      </c>
      <c r="U7" t="s">
        <v>74</v>
      </c>
    </row>
    <row r="8" spans="1:21">
      <c r="A8">
        <v>6</v>
      </c>
      <c r="B8" s="2" t="s">
        <v>0</v>
      </c>
      <c r="C8" s="2">
        <v>2</v>
      </c>
      <c r="D8" s="2">
        <v>5</v>
      </c>
      <c r="E8" s="37">
        <v>43136</v>
      </c>
      <c r="F8" s="2">
        <f>SUMIFS(Running!$F$1:'Running'!$F8,Running!$A$1:'Running'!$A8,"*")</f>
        <v>2725</v>
      </c>
      <c r="G8" s="20">
        <f>SUMIFS(Running!$G$1:'Running'!$G8,Running!$A$1:'Running'!$A8,"*")</f>
        <v>21.76</v>
      </c>
      <c r="H8" s="35">
        <f>TIME(INT((SUMIFS(Running!$K$1:'Running'!$K8,Running!$A$1:'Running'!$A8,"*")*60+SUMIFS(Running!$L$1:'Running'!$L8,Running!$A$1:'Running'!$A8,"*"))/(60*60)),MOD(MOD(SUMIFS(Running!$K$1:'Running'!$K8,Running!$A$1:'Running'!$A8,"*"),60)+INT(SUMIFS(Running!$L$1:'Running'!$L8,Running!$A$1:'Running'!$A8,"*")/60),60),MOD(SUMIFS(Running!$L$1:'Running'!$L8,Running!$A$1:'Running'!$A8,"*"),60))+INT(INT((SUMIFS(Running!$K$1:'Running'!$K8,Running!$A$1:'Running'!$A8,"*")*60+SUMIFS(Running!$L$1:'Running'!$L8,Running!$A$1:'Running'!$A8,"*"))/(60*60))/24)</f>
        <v>0.13857638888888887</v>
      </c>
      <c r="I8" s="2">
        <f>SUM(Running!$M$1:'Running'!$M8)</f>
        <v>91</v>
      </c>
      <c r="J8" s="20">
        <f>SUM(Running!$N$1:'Running'!$N8)</f>
        <v>1</v>
      </c>
      <c r="K8" s="35">
        <f>TIME(INT((SUMIFS(Running!$R$1:'Running'!$R8,Running!$A$1:'Running'!$A8,"*")*60+SUMIFS(Running!$S$1:'Running'!$S8,Running!$A$1:'Running'!$A8,"*"))/(60*60)),MOD(MOD(SUMIFS(Running!$R$1:'Running'!$R8,Running!$A$1:'Running'!$A8,"*"),60)+INT(SUMIFS(Running!$S$1:'Running'!$S8,Running!$A$1:'Running'!$A8,"*")/60),60),MOD(SUMIFS(Running!$S$1:'Running'!$S8,Running!$A$1:'Running'!$A8,"*"),60))+INT(INT((SUMIFS(Running!$R$1:'Running'!$R8,Running!$A$1:'Running'!$A8,"*")*60+SUMIFS(Running!$S$1:'Running'!$S8,Running!$A$1:'Running'!$A8,"*"))/(60*60))/24)</f>
        <v>1.0416666666666666E-2</v>
      </c>
      <c r="L8" s="2">
        <f t="shared" si="0"/>
        <v>2816</v>
      </c>
      <c r="M8" s="20">
        <f t="shared" si="1"/>
        <v>22.76</v>
      </c>
      <c r="N8" s="25">
        <f t="shared" si="2"/>
        <v>214</v>
      </c>
      <c r="O8" s="25">
        <f t="shared" si="3"/>
        <v>33</v>
      </c>
      <c r="P8" s="35">
        <f t="shared" si="4"/>
        <v>0.14899305555555553</v>
      </c>
      <c r="S8" s="61">
        <f t="shared" si="5"/>
        <v>1</v>
      </c>
      <c r="T8" s="61">
        <v>1</v>
      </c>
      <c r="U8" t="s">
        <v>74</v>
      </c>
    </row>
    <row r="9" spans="1:21">
      <c r="A9">
        <v>7</v>
      </c>
      <c r="B9" s="2" t="s">
        <v>6</v>
      </c>
      <c r="C9" s="2">
        <v>2</v>
      </c>
      <c r="D9" s="2">
        <v>6</v>
      </c>
      <c r="E9" s="37">
        <v>43137</v>
      </c>
      <c r="F9" s="2">
        <f>SUMIFS(Running!$F$1:'Running'!$F9,Running!$A$1:'Running'!$A9,"*")</f>
        <v>3495</v>
      </c>
      <c r="G9" s="20">
        <f>SUMIFS(Running!$G$1:'Running'!$G9,Running!$A$1:'Running'!$A9,"*")</f>
        <v>28.19</v>
      </c>
      <c r="H9" s="35">
        <f>TIME(INT((SUMIFS(Running!$K$1:'Running'!$K9,Running!$A$1:'Running'!$A9,"*")*60+SUMIFS(Running!$L$1:'Running'!$L9,Running!$A$1:'Running'!$A9,"*"))/(60*60)),MOD(MOD(SUMIFS(Running!$K$1:'Running'!$K9,Running!$A$1:'Running'!$A9,"*"),60)+INT(SUMIFS(Running!$L$1:'Running'!$L9,Running!$A$1:'Running'!$A9,"*")/60),60),MOD(SUMIFS(Running!$L$1:'Running'!$L9,Running!$A$1:'Running'!$A9,"*"),60))+INT(INT((SUMIFS(Running!$K$1:'Running'!$K9,Running!$A$1:'Running'!$A9,"*")*60+SUMIFS(Running!$L$1:'Running'!$L9,Running!$A$1:'Running'!$A9,"*"))/(60*60))/24)</f>
        <v>0.17607638888888888</v>
      </c>
      <c r="I9" s="2">
        <f>SUM(Running!$M$1:'Running'!$M9)</f>
        <v>115</v>
      </c>
      <c r="J9" s="20">
        <f>SUM(Running!$N$1:'Running'!$N9)</f>
        <v>1.33</v>
      </c>
      <c r="K9" s="35">
        <f>TIME(INT((SUMIFS(Running!$R$1:'Running'!$R9,Running!$A$1:'Running'!$A9,"*")*60+SUMIFS(Running!$S$1:'Running'!$S9,Running!$A$1:'Running'!$A9,"*"))/(60*60)),MOD(MOD(SUMIFS(Running!$R$1:'Running'!$R9,Running!$A$1:'Running'!$A9,"*"),60)+INT(SUMIFS(Running!$S$1:'Running'!$S9,Running!$A$1:'Running'!$A9,"*")/60),60),MOD(SUMIFS(Running!$S$1:'Running'!$S9,Running!$A$1:'Running'!$A9,"*"),60))+INT(INT((SUMIFS(Running!$R$1:'Running'!$R9,Running!$A$1:'Running'!$A9,"*")*60+SUMIFS(Running!$S$1:'Running'!$S9,Running!$A$1:'Running'!$A9,"*"))/(60*60))/24)</f>
        <v>1.3888888888888888E-2</v>
      </c>
      <c r="L9" s="2">
        <f t="shared" si="0"/>
        <v>3610</v>
      </c>
      <c r="M9" s="20">
        <f t="shared" si="1"/>
        <v>29.520000000000003</v>
      </c>
      <c r="N9" s="25">
        <f t="shared" si="2"/>
        <v>273</v>
      </c>
      <c r="O9" s="25">
        <f t="shared" si="3"/>
        <v>33</v>
      </c>
      <c r="P9" s="35">
        <f t="shared" si="4"/>
        <v>0.18996527777777777</v>
      </c>
      <c r="S9" s="61">
        <f t="shared" si="5"/>
        <v>2</v>
      </c>
      <c r="T9" s="61">
        <v>1</v>
      </c>
      <c r="U9" t="s">
        <v>74</v>
      </c>
    </row>
    <row r="10" spans="1:21">
      <c r="A10">
        <v>8</v>
      </c>
      <c r="B10" s="2" t="s">
        <v>5</v>
      </c>
      <c r="C10" s="2">
        <v>2</v>
      </c>
      <c r="D10" s="2">
        <v>7</v>
      </c>
      <c r="E10" s="37">
        <v>43138</v>
      </c>
      <c r="F10" s="2">
        <f>SUMIFS(Running!$F$1:'Running'!$F10,Running!$A$1:'Running'!$A10,"*")</f>
        <v>3701</v>
      </c>
      <c r="G10" s="20">
        <f>SUMIFS(Running!$G$1:'Running'!$G10,Running!$A$1:'Running'!$A10,"*")</f>
        <v>29.73</v>
      </c>
      <c r="H10" s="35">
        <f>TIME(INT((SUMIFS(Running!$K$1:'Running'!$K10,Running!$A$1:'Running'!$A10,"*")*60+SUMIFS(Running!$L$1:'Running'!$L10,Running!$A$1:'Running'!$A10,"*"))/(60*60)),MOD(MOD(SUMIFS(Running!$K$1:'Running'!$K10,Running!$A$1:'Running'!$A10,"*"),60)+INT(SUMIFS(Running!$L$1:'Running'!$L10,Running!$A$1:'Running'!$A10,"*")/60),60),MOD(SUMIFS(Running!$L$1:'Running'!$L10,Running!$A$1:'Running'!$A10,"*"),60))+INT(INT((SUMIFS(Running!$K$1:'Running'!$K10,Running!$A$1:'Running'!$A10,"*")*60+SUMIFS(Running!$L$1:'Running'!$L10,Running!$A$1:'Running'!$A10,"*"))/(60*60))/24)</f>
        <v>0.19361111111111109</v>
      </c>
      <c r="I10" s="2">
        <f>SUM(Running!$M$1:'Running'!$M10)</f>
        <v>115</v>
      </c>
      <c r="J10" s="20">
        <f>SUM(Running!$N$1:'Running'!$N10)</f>
        <v>1.33</v>
      </c>
      <c r="K10" s="35">
        <f>TIME(INT((SUMIFS(Running!$R$1:'Running'!$R10,Running!$A$1:'Running'!$A10,"*")*60+SUMIFS(Running!$S$1:'Running'!$S10,Running!$A$1:'Running'!$A10,"*"))/(60*60)),MOD(MOD(SUMIFS(Running!$R$1:'Running'!$R10,Running!$A$1:'Running'!$A10,"*"),60)+INT(SUMIFS(Running!$S$1:'Running'!$S10,Running!$A$1:'Running'!$A10,"*")/60),60),MOD(SUMIFS(Running!$S$1:'Running'!$S10,Running!$A$1:'Running'!$A10,"*"),60))+INT(INT((SUMIFS(Running!$R$1:'Running'!$R10,Running!$A$1:'Running'!$A10,"*")*60+SUMIFS(Running!$S$1:'Running'!$S10,Running!$A$1:'Running'!$A10,"*"))/(60*60))/24)</f>
        <v>1.3888888888888888E-2</v>
      </c>
      <c r="L10" s="2">
        <f t="shared" si="0"/>
        <v>3816</v>
      </c>
      <c r="M10" s="20">
        <f t="shared" si="1"/>
        <v>31.060000000000002</v>
      </c>
      <c r="N10" s="25">
        <f t="shared" si="2"/>
        <v>298</v>
      </c>
      <c r="O10" s="25">
        <f t="shared" si="3"/>
        <v>48</v>
      </c>
      <c r="P10" s="35">
        <f t="shared" si="4"/>
        <v>0.20749999999999999</v>
      </c>
      <c r="S10" s="61">
        <f t="shared" si="5"/>
        <v>3</v>
      </c>
      <c r="T10" s="61">
        <f>IF($G10&lt;&gt;$G9,$T3+1,0)</f>
        <v>2</v>
      </c>
      <c r="U10" t="s">
        <v>74</v>
      </c>
    </row>
    <row r="11" spans="1:21">
      <c r="A11">
        <v>9</v>
      </c>
      <c r="B11" s="2" t="s">
        <v>4</v>
      </c>
      <c r="C11" s="2">
        <v>2</v>
      </c>
      <c r="D11" s="2">
        <v>8</v>
      </c>
      <c r="E11" s="37">
        <v>43139</v>
      </c>
      <c r="F11" s="2">
        <f>SUMIFS(Running!$F$1:'Running'!$F11,Running!$A$1:'Running'!$A11,"*")</f>
        <v>4399</v>
      </c>
      <c r="G11" s="20">
        <f>SUMIFS(Running!$G$1:'Running'!$G11,Running!$A$1:'Running'!$A11,"*")</f>
        <v>35.61</v>
      </c>
      <c r="H11" s="35">
        <f>TIME(INT((SUMIFS(Running!$K$1:'Running'!$K11,Running!$A$1:'Running'!$A11,"*")*60+SUMIFS(Running!$L$1:'Running'!$L11,Running!$A$1:'Running'!$A11,"*"))/(60*60)),MOD(MOD(SUMIFS(Running!$K$1:'Running'!$K11,Running!$A$1:'Running'!$A11,"*"),60)+INT(SUMIFS(Running!$L$1:'Running'!$L11,Running!$A$1:'Running'!$A11,"*")/60),60),MOD(SUMIFS(Running!$L$1:'Running'!$L11,Running!$A$1:'Running'!$A11,"*"),60))+INT(INT((SUMIFS(Running!$K$1:'Running'!$K11,Running!$A$1:'Running'!$A11,"*")*60+SUMIFS(Running!$L$1:'Running'!$L11,Running!$A$1:'Running'!$A11,"*"))/(60*60))/24)</f>
        <v>0.22486111111111109</v>
      </c>
      <c r="I11" s="2">
        <f>SUM(Running!$M$1:'Running'!$M11)</f>
        <v>139</v>
      </c>
      <c r="J11" s="20">
        <f>SUM(Running!$N$1:'Running'!$N11)</f>
        <v>1.6600000000000001</v>
      </c>
      <c r="K11" s="35">
        <f>TIME(INT((SUMIFS(Running!$R$1:'Running'!$R11,Running!$A$1:'Running'!$A11,"*")*60+SUMIFS(Running!$S$1:'Running'!$S11,Running!$A$1:'Running'!$A11,"*"))/(60*60)),MOD(MOD(SUMIFS(Running!$R$1:'Running'!$R11,Running!$A$1:'Running'!$A11,"*"),60)+INT(SUMIFS(Running!$S$1:'Running'!$S11,Running!$A$1:'Running'!$A11,"*")/60),60),MOD(SUMIFS(Running!$S$1:'Running'!$S11,Running!$A$1:'Running'!$A11,"*"),60))+INT(INT((SUMIFS(Running!$R$1:'Running'!$R11,Running!$A$1:'Running'!$A11,"*")*60+SUMIFS(Running!$S$1:'Running'!$S11,Running!$A$1:'Running'!$A11,"*"))/(60*60))/24)</f>
        <v>1.7361111111111112E-2</v>
      </c>
      <c r="L11" s="2">
        <f t="shared" si="0"/>
        <v>4538</v>
      </c>
      <c r="M11" s="20">
        <f t="shared" si="1"/>
        <v>37.269999999999996</v>
      </c>
      <c r="N11" s="25">
        <f t="shared" si="2"/>
        <v>348</v>
      </c>
      <c r="O11" s="25">
        <f t="shared" si="3"/>
        <v>48</v>
      </c>
      <c r="P11" s="35">
        <f t="shared" si="4"/>
        <v>0.2422222222222222</v>
      </c>
      <c r="S11" s="61">
        <f t="shared" si="5"/>
        <v>4</v>
      </c>
      <c r="T11" s="61">
        <f t="shared" ref="T11:T74" si="6">IF($G11&lt;&gt;$G10,$T4+1,0)</f>
        <v>2</v>
      </c>
      <c r="U11" t="s">
        <v>74</v>
      </c>
    </row>
    <row r="12" spans="1:21">
      <c r="A12">
        <v>10</v>
      </c>
      <c r="B12" s="2" t="s">
        <v>3</v>
      </c>
      <c r="C12" s="2">
        <v>2</v>
      </c>
      <c r="D12" s="2">
        <v>9</v>
      </c>
      <c r="E12" s="37">
        <v>43140</v>
      </c>
      <c r="F12" s="2">
        <f>SUMIFS(Running!$F$1:'Running'!$F12,Running!$A$1:'Running'!$A12,"*")</f>
        <v>4399</v>
      </c>
      <c r="G12" s="20">
        <f>SUMIFS(Running!$G$1:'Running'!$G12,Running!$A$1:'Running'!$A12,"*")</f>
        <v>39.61</v>
      </c>
      <c r="H12" s="35">
        <f>TIME(INT((SUMIFS(Running!$K$1:'Running'!$K12,Running!$A$1:'Running'!$A12,"*")*60+SUMIFS(Running!$L$1:'Running'!$L12,Running!$A$1:'Running'!$A12,"*"))/(60*60)),MOD(MOD(SUMIFS(Running!$K$1:'Running'!$K12,Running!$A$1:'Running'!$A12,"*"),60)+INT(SUMIFS(Running!$L$1:'Running'!$L12,Running!$A$1:'Running'!$A12,"*")/60),60),MOD(SUMIFS(Running!$L$1:'Running'!$L12,Running!$A$1:'Running'!$A12,"*"),60))+INT(INT((SUMIFS(Running!$K$1:'Running'!$K12,Running!$A$1:'Running'!$A12,"*")*60+SUMIFS(Running!$L$1:'Running'!$L12,Running!$A$1:'Running'!$A12,"*"))/(60*60))/24)</f>
        <v>0.24615740740740741</v>
      </c>
      <c r="I12" s="2">
        <f>SUM(Running!$M$1:'Running'!$M12)</f>
        <v>139</v>
      </c>
      <c r="J12" s="20">
        <f>SUM(Running!$N$1:'Running'!$N12)</f>
        <v>1.6600000000000001</v>
      </c>
      <c r="K12" s="35">
        <f>TIME(INT((SUMIFS(Running!$R$1:'Running'!$R12,Running!$A$1:'Running'!$A12,"*")*60+SUMIFS(Running!$S$1:'Running'!$S12,Running!$A$1:'Running'!$A12,"*"))/(60*60)),MOD(MOD(SUMIFS(Running!$R$1:'Running'!$R12,Running!$A$1:'Running'!$A12,"*"),60)+INT(SUMIFS(Running!$S$1:'Running'!$S12,Running!$A$1:'Running'!$A12,"*")/60),60),MOD(SUMIFS(Running!$S$1:'Running'!$S12,Running!$A$1:'Running'!$A12,"*"),60))+INT(INT((SUMIFS(Running!$R$1:'Running'!$R12,Running!$A$1:'Running'!$A12,"*")*60+SUMIFS(Running!$S$1:'Running'!$S12,Running!$A$1:'Running'!$A12,"*"))/(60*60))/24)</f>
        <v>1.7361111111111112E-2</v>
      </c>
      <c r="L12" s="2">
        <f t="shared" si="0"/>
        <v>4538</v>
      </c>
      <c r="M12" s="20">
        <f t="shared" si="1"/>
        <v>41.269999999999996</v>
      </c>
      <c r="N12" s="25">
        <f t="shared" si="2"/>
        <v>379</v>
      </c>
      <c r="O12" s="25">
        <f t="shared" si="3"/>
        <v>28</v>
      </c>
      <c r="P12" s="35">
        <f t="shared" si="4"/>
        <v>0.26351851851851854</v>
      </c>
      <c r="S12" s="61">
        <f t="shared" si="5"/>
        <v>5</v>
      </c>
      <c r="T12" s="61">
        <f t="shared" si="6"/>
        <v>2</v>
      </c>
      <c r="U12" t="s">
        <v>74</v>
      </c>
    </row>
    <row r="13" spans="1:21">
      <c r="A13">
        <v>11</v>
      </c>
      <c r="B13" s="2" t="s">
        <v>2</v>
      </c>
      <c r="C13" s="2">
        <v>2</v>
      </c>
      <c r="D13" s="2">
        <v>10</v>
      </c>
      <c r="E13" s="37">
        <v>43141</v>
      </c>
      <c r="F13" s="2">
        <f>SUMIFS(Running!$F$1:'Running'!$F13,Running!$A$1:'Running'!$A13,"*")</f>
        <v>4822</v>
      </c>
      <c r="G13" s="20">
        <f>SUMIFS(Running!$G$1:'Running'!$G13,Running!$A$1:'Running'!$A13,"*")</f>
        <v>43.14</v>
      </c>
      <c r="H13" s="35">
        <f>TIME(INT((SUMIFS(Running!$K$1:'Running'!$K13,Running!$A$1:'Running'!$A13,"*")*60+SUMIFS(Running!$L$1:'Running'!$L13,Running!$A$1:'Running'!$A13,"*"))/(60*60)),MOD(MOD(SUMIFS(Running!$K$1:'Running'!$K13,Running!$A$1:'Running'!$A13,"*"),60)+INT(SUMIFS(Running!$L$1:'Running'!$L13,Running!$A$1:'Running'!$A13,"*")/60),60),MOD(SUMIFS(Running!$L$1:'Running'!$L13,Running!$A$1:'Running'!$A13,"*"),60))+INT(INT((SUMIFS(Running!$K$1:'Running'!$K13,Running!$A$1:'Running'!$A13,"*")*60+SUMIFS(Running!$L$1:'Running'!$L13,Running!$A$1:'Running'!$A13,"*"))/(60*60))/24)</f>
        <v>0.26699074074074075</v>
      </c>
      <c r="I13" s="2">
        <f>SUM(Running!$M$1:'Running'!$M13)</f>
        <v>163</v>
      </c>
      <c r="J13" s="20">
        <f>SUM(Running!$N$1:'Running'!$N13)</f>
        <v>2</v>
      </c>
      <c r="K13" s="35">
        <f>TIME(INT((SUMIFS(Running!$R$1:'Running'!$R13,Running!$A$1:'Running'!$A13,"*")*60+SUMIFS(Running!$S$1:'Running'!$S13,Running!$A$1:'Running'!$A13,"*"))/(60*60)),MOD(MOD(SUMIFS(Running!$R$1:'Running'!$R13,Running!$A$1:'Running'!$A13,"*"),60)+INT(SUMIFS(Running!$S$1:'Running'!$S13,Running!$A$1:'Running'!$A13,"*")/60),60),MOD(SUMIFS(Running!$S$1:'Running'!$S13,Running!$A$1:'Running'!$A13,"*"),60))+INT(INT((SUMIFS(Running!$R$1:'Running'!$R13,Running!$A$1:'Running'!$A13,"*")*60+SUMIFS(Running!$S$1:'Running'!$S13,Running!$A$1:'Running'!$A13,"*"))/(60*60))/24)</f>
        <v>2.0833333333333332E-2</v>
      </c>
      <c r="L13" s="2">
        <f t="shared" si="0"/>
        <v>4985</v>
      </c>
      <c r="M13" s="20">
        <f t="shared" si="1"/>
        <v>45.14</v>
      </c>
      <c r="N13" s="25">
        <f t="shared" si="2"/>
        <v>414</v>
      </c>
      <c r="O13" s="25">
        <f t="shared" si="3"/>
        <v>28</v>
      </c>
      <c r="P13" s="35">
        <f t="shared" si="4"/>
        <v>0.28782407407407407</v>
      </c>
      <c r="S13" s="61">
        <f t="shared" si="5"/>
        <v>6</v>
      </c>
      <c r="T13" s="61">
        <f t="shared" si="6"/>
        <v>2</v>
      </c>
      <c r="U13" t="s">
        <v>74</v>
      </c>
    </row>
    <row r="14" spans="1:21">
      <c r="A14">
        <v>12</v>
      </c>
      <c r="B14" s="2" t="s">
        <v>1</v>
      </c>
      <c r="C14" s="2">
        <v>2</v>
      </c>
      <c r="D14" s="2">
        <v>11</v>
      </c>
      <c r="E14" s="37">
        <v>43142</v>
      </c>
      <c r="F14" s="2">
        <f>SUMIFS(Running!$F$1:'Running'!$F14,Running!$A$1:'Running'!$A14,"*")</f>
        <v>5249</v>
      </c>
      <c r="G14" s="20">
        <f>SUMIFS(Running!$G$1:'Running'!$G14,Running!$A$1:'Running'!$A14,"*")</f>
        <v>46.71</v>
      </c>
      <c r="H14" s="35">
        <f>TIME(INT((SUMIFS(Running!$K$1:'Running'!$K14,Running!$A$1:'Running'!$A14,"*")*60+SUMIFS(Running!$L$1:'Running'!$L14,Running!$A$1:'Running'!$A14,"*"))/(60*60)),MOD(MOD(SUMIFS(Running!$K$1:'Running'!$K14,Running!$A$1:'Running'!$A14,"*"),60)+INT(SUMIFS(Running!$L$1:'Running'!$L14,Running!$A$1:'Running'!$A14,"*")/60),60),MOD(SUMIFS(Running!$L$1:'Running'!$L14,Running!$A$1:'Running'!$A14,"*"),60))+INT(INT((SUMIFS(Running!$K$1:'Running'!$K14,Running!$A$1:'Running'!$A14,"*")*60+SUMIFS(Running!$L$1:'Running'!$L14,Running!$A$1:'Running'!$A14,"*"))/(60*60))/24)</f>
        <v>0.28782407407407407</v>
      </c>
      <c r="I14" s="2">
        <f>SUM(Running!$M$1:'Running'!$M14)</f>
        <v>188</v>
      </c>
      <c r="J14" s="20">
        <f>SUM(Running!$N$1:'Running'!$N14)</f>
        <v>2.34</v>
      </c>
      <c r="K14" s="35">
        <f>TIME(INT((SUMIFS(Running!$R$1:'Running'!$R14,Running!$A$1:'Running'!$A14,"*")*60+SUMIFS(Running!$S$1:'Running'!$S14,Running!$A$1:'Running'!$A14,"*"))/(60*60)),MOD(MOD(SUMIFS(Running!$R$1:'Running'!$R14,Running!$A$1:'Running'!$A14,"*"),60)+INT(SUMIFS(Running!$S$1:'Running'!$S14,Running!$A$1:'Running'!$A14,"*")/60),60),MOD(SUMIFS(Running!$S$1:'Running'!$S14,Running!$A$1:'Running'!$A14,"*"),60))+INT(INT((SUMIFS(Running!$R$1:'Running'!$R14,Running!$A$1:'Running'!$A14,"*")*60+SUMIFS(Running!$S$1:'Running'!$S14,Running!$A$1:'Running'!$A14,"*"))/(60*60))/24)</f>
        <v>2.4305555555555556E-2</v>
      </c>
      <c r="L14" s="2">
        <f t="shared" si="0"/>
        <v>5437</v>
      </c>
      <c r="M14" s="20">
        <f t="shared" si="1"/>
        <v>49.05</v>
      </c>
      <c r="N14" s="25">
        <f t="shared" si="2"/>
        <v>449</v>
      </c>
      <c r="O14" s="25">
        <f t="shared" si="3"/>
        <v>28</v>
      </c>
      <c r="P14" s="35">
        <f t="shared" si="4"/>
        <v>0.31212962962962965</v>
      </c>
      <c r="S14" s="61">
        <f t="shared" si="5"/>
        <v>7</v>
      </c>
      <c r="T14" s="61">
        <f t="shared" si="6"/>
        <v>1</v>
      </c>
      <c r="U14" t="s">
        <v>74</v>
      </c>
    </row>
    <row r="15" spans="1:21">
      <c r="A15">
        <v>13</v>
      </c>
      <c r="B15" s="2" t="s">
        <v>0</v>
      </c>
      <c r="C15" s="2">
        <v>2</v>
      </c>
      <c r="D15" s="2">
        <v>12</v>
      </c>
      <c r="E15" s="37">
        <v>43143</v>
      </c>
      <c r="F15" s="2">
        <f>SUMIFS(Running!$F$1:'Running'!$F15,Running!$A$1:'Running'!$A15,"*")</f>
        <v>5847</v>
      </c>
      <c r="G15" s="20">
        <f>SUMIFS(Running!$G$1:'Running'!$G15,Running!$A$1:'Running'!$A15,"*")</f>
        <v>51.730000000000004</v>
      </c>
      <c r="H15" s="35">
        <f>TIME(INT((SUMIFS(Running!$K$1:'Running'!$K15,Running!$A$1:'Running'!$A15,"*")*60+SUMIFS(Running!$L$1:'Running'!$L15,Running!$A$1:'Running'!$A15,"*"))/(60*60)),MOD(MOD(SUMIFS(Running!$K$1:'Running'!$K15,Running!$A$1:'Running'!$A15,"*"),60)+INT(SUMIFS(Running!$L$1:'Running'!$L15,Running!$A$1:'Running'!$A15,"*")/60),60),MOD(SUMIFS(Running!$L$1:'Running'!$L15,Running!$A$1:'Running'!$A15,"*"),60))+INT(INT((SUMIFS(Running!$K$1:'Running'!$K15,Running!$A$1:'Running'!$A15,"*")*60+SUMIFS(Running!$L$1:'Running'!$L15,Running!$A$1:'Running'!$A15,"*"))/(60*60))/24)</f>
        <v>0.3162962962962963</v>
      </c>
      <c r="I15" s="2">
        <f>SUM(Running!$M$1:'Running'!$M15)</f>
        <v>213</v>
      </c>
      <c r="J15" s="20">
        <f>SUM(Running!$N$1:'Running'!$N15)</f>
        <v>2.67</v>
      </c>
      <c r="K15" s="35">
        <f>TIME(INT((SUMIFS(Running!$R$1:'Running'!$R15,Running!$A$1:'Running'!$A15,"*")*60+SUMIFS(Running!$S$1:'Running'!$S15,Running!$A$1:'Running'!$A15,"*"))/(60*60)),MOD(MOD(SUMIFS(Running!$R$1:'Running'!$R15,Running!$A$1:'Running'!$A15,"*"),60)+INT(SUMIFS(Running!$S$1:'Running'!$S15,Running!$A$1:'Running'!$A15,"*")/60),60),MOD(SUMIFS(Running!$S$1:'Running'!$S15,Running!$A$1:'Running'!$A15,"*"),60))+INT(INT((SUMIFS(Running!$R$1:'Running'!$R15,Running!$A$1:'Running'!$A15,"*")*60+SUMIFS(Running!$S$1:'Running'!$S15,Running!$A$1:'Running'!$A15,"*"))/(60*60))/24)</f>
        <v>2.7777777777777776E-2</v>
      </c>
      <c r="L15" s="2">
        <f t="shared" si="0"/>
        <v>6060</v>
      </c>
      <c r="M15" s="20">
        <f t="shared" si="1"/>
        <v>54.400000000000006</v>
      </c>
      <c r="N15" s="25">
        <f t="shared" si="2"/>
        <v>495</v>
      </c>
      <c r="O15" s="25">
        <f t="shared" si="3"/>
        <v>28</v>
      </c>
      <c r="P15" s="35">
        <f t="shared" si="4"/>
        <v>0.34407407407407409</v>
      </c>
      <c r="S15" s="61">
        <f t="shared" si="5"/>
        <v>8</v>
      </c>
      <c r="T15" s="61">
        <f t="shared" si="6"/>
        <v>2</v>
      </c>
      <c r="U15" t="s">
        <v>74</v>
      </c>
    </row>
    <row r="16" spans="1:21">
      <c r="A16">
        <v>14</v>
      </c>
      <c r="B16" s="2" t="s">
        <v>6</v>
      </c>
      <c r="C16" s="2">
        <v>2</v>
      </c>
      <c r="D16" s="2">
        <v>13</v>
      </c>
      <c r="E16" s="37">
        <v>43144</v>
      </c>
      <c r="F16" s="2">
        <f>SUMIFS(Running!$F$1:'Running'!$F16,Running!$A$1:'Running'!$A16,"*")</f>
        <v>5847</v>
      </c>
      <c r="G16" s="20">
        <f>SUMIFS(Running!$G$1:'Running'!$G16,Running!$A$1:'Running'!$A16,"*")</f>
        <v>51.730000000000004</v>
      </c>
      <c r="H16" s="35">
        <f>TIME(INT((SUMIFS(Running!$K$1:'Running'!$K16,Running!$A$1:'Running'!$A16,"*")*60+SUMIFS(Running!$L$1:'Running'!$L16,Running!$A$1:'Running'!$A16,"*"))/(60*60)),MOD(MOD(SUMIFS(Running!$K$1:'Running'!$K16,Running!$A$1:'Running'!$A16,"*"),60)+INT(SUMIFS(Running!$L$1:'Running'!$L16,Running!$A$1:'Running'!$A16,"*")/60),60),MOD(SUMIFS(Running!$L$1:'Running'!$L16,Running!$A$1:'Running'!$A16,"*"),60))+INT(INT((SUMIFS(Running!$K$1:'Running'!$K16,Running!$A$1:'Running'!$A16,"*")*60+SUMIFS(Running!$L$1:'Running'!$L16,Running!$A$1:'Running'!$A16,"*"))/(60*60))/24)</f>
        <v>0.3162962962962963</v>
      </c>
      <c r="I16" s="2">
        <f>SUM(Running!$M$1:'Running'!$M16)</f>
        <v>213</v>
      </c>
      <c r="J16" s="20">
        <f>SUM(Running!$N$1:'Running'!$N16)</f>
        <v>2.67</v>
      </c>
      <c r="K16" s="35">
        <f>TIME(INT((SUMIFS(Running!$R$1:'Running'!$R16,Running!$A$1:'Running'!$A16,"*")*60+SUMIFS(Running!$S$1:'Running'!$S16,Running!$A$1:'Running'!$A16,"*"))/(60*60)),MOD(MOD(SUMIFS(Running!$R$1:'Running'!$R16,Running!$A$1:'Running'!$A16,"*"),60)+INT(SUMIFS(Running!$S$1:'Running'!$S16,Running!$A$1:'Running'!$A16,"*")/60),60),MOD(SUMIFS(Running!$S$1:'Running'!$S16,Running!$A$1:'Running'!$A16,"*"),60))+INT(INT((SUMIFS(Running!$R$1:'Running'!$R16,Running!$A$1:'Running'!$A16,"*")*60+SUMIFS(Running!$S$1:'Running'!$S16,Running!$A$1:'Running'!$A16,"*"))/(60*60))/24)</f>
        <v>2.7777777777777776E-2</v>
      </c>
      <c r="L16" s="2">
        <f t="shared" si="0"/>
        <v>6060</v>
      </c>
      <c r="M16" s="20">
        <f t="shared" si="1"/>
        <v>54.400000000000006</v>
      </c>
      <c r="N16" s="25">
        <f t="shared" si="2"/>
        <v>495</v>
      </c>
      <c r="O16" s="25">
        <f t="shared" si="3"/>
        <v>28</v>
      </c>
      <c r="P16" s="35">
        <f t="shared" si="4"/>
        <v>0.34407407407407409</v>
      </c>
      <c r="S16" s="61">
        <f t="shared" si="5"/>
        <v>0</v>
      </c>
      <c r="T16" s="61">
        <f t="shared" si="6"/>
        <v>0</v>
      </c>
      <c r="U16" t="s">
        <v>74</v>
      </c>
    </row>
    <row r="17" spans="1:21">
      <c r="A17">
        <v>15</v>
      </c>
      <c r="B17" s="2" t="s">
        <v>5</v>
      </c>
      <c r="C17" s="2">
        <v>2</v>
      </c>
      <c r="D17" s="2">
        <v>14</v>
      </c>
      <c r="E17" s="37">
        <v>43145</v>
      </c>
      <c r="F17" s="2">
        <f>SUMIFS(Running!$F$1:'Running'!$F17,Running!$A$1:'Running'!$A17,"*")</f>
        <v>5847</v>
      </c>
      <c r="G17" s="20">
        <f>SUMIFS(Running!$G$1:'Running'!$G17,Running!$A$1:'Running'!$A17,"*")</f>
        <v>51.730000000000004</v>
      </c>
      <c r="H17" s="35">
        <f>TIME(INT((SUMIFS(Running!$K$1:'Running'!$K17,Running!$A$1:'Running'!$A17,"*")*60+SUMIFS(Running!$L$1:'Running'!$L17,Running!$A$1:'Running'!$A17,"*"))/(60*60)),MOD(MOD(SUMIFS(Running!$K$1:'Running'!$K17,Running!$A$1:'Running'!$A17,"*"),60)+INT(SUMIFS(Running!$L$1:'Running'!$L17,Running!$A$1:'Running'!$A17,"*")/60),60),MOD(SUMIFS(Running!$L$1:'Running'!$L17,Running!$A$1:'Running'!$A17,"*"),60))+INT(INT((SUMIFS(Running!$K$1:'Running'!$K17,Running!$A$1:'Running'!$A17,"*")*60+SUMIFS(Running!$L$1:'Running'!$L17,Running!$A$1:'Running'!$A17,"*"))/(60*60))/24)</f>
        <v>0.3162962962962963</v>
      </c>
      <c r="I17" s="2">
        <f>SUM(Running!$M$1:'Running'!$M17)</f>
        <v>213</v>
      </c>
      <c r="J17" s="20">
        <f>SUM(Running!$N$1:'Running'!$N17)</f>
        <v>2.67</v>
      </c>
      <c r="K17" s="35">
        <f>TIME(INT((SUMIFS(Running!$R$1:'Running'!$R17,Running!$A$1:'Running'!$A17,"*")*60+SUMIFS(Running!$S$1:'Running'!$S17,Running!$A$1:'Running'!$A17,"*"))/(60*60)),MOD(MOD(SUMIFS(Running!$R$1:'Running'!$R17,Running!$A$1:'Running'!$A17,"*"),60)+INT(SUMIFS(Running!$S$1:'Running'!$S17,Running!$A$1:'Running'!$A17,"*")/60),60),MOD(SUMIFS(Running!$S$1:'Running'!$S17,Running!$A$1:'Running'!$A17,"*"),60))+INT(INT((SUMIFS(Running!$R$1:'Running'!$R17,Running!$A$1:'Running'!$A17,"*")*60+SUMIFS(Running!$S$1:'Running'!$S17,Running!$A$1:'Running'!$A17,"*"))/(60*60))/24)</f>
        <v>2.7777777777777776E-2</v>
      </c>
      <c r="L17" s="2">
        <f t="shared" si="0"/>
        <v>6060</v>
      </c>
      <c r="M17" s="20">
        <f t="shared" si="1"/>
        <v>54.400000000000006</v>
      </c>
      <c r="N17" s="25">
        <f t="shared" si="2"/>
        <v>495</v>
      </c>
      <c r="O17" s="25">
        <f t="shared" si="3"/>
        <v>28</v>
      </c>
      <c r="P17" s="35">
        <f t="shared" si="4"/>
        <v>0.34407407407407409</v>
      </c>
      <c r="S17" s="61">
        <f t="shared" si="5"/>
        <v>0</v>
      </c>
      <c r="T17" s="61">
        <f t="shared" si="6"/>
        <v>0</v>
      </c>
      <c r="U17" t="s">
        <v>74</v>
      </c>
    </row>
    <row r="18" spans="1:21">
      <c r="A18">
        <v>16</v>
      </c>
      <c r="B18" s="2" t="s">
        <v>4</v>
      </c>
      <c r="C18" s="2">
        <v>2</v>
      </c>
      <c r="D18" s="2">
        <v>15</v>
      </c>
      <c r="E18" s="37">
        <v>43146</v>
      </c>
      <c r="F18" s="2">
        <f>SUMIFS(Running!$F$1:'Running'!$F18,Running!$A$1:'Running'!$A18,"*")</f>
        <v>6284</v>
      </c>
      <c r="G18" s="20">
        <f>SUMIFS(Running!$G$1:'Running'!$G18,Running!$A$1:'Running'!$A18,"*")</f>
        <v>55.39</v>
      </c>
      <c r="H18" s="35">
        <f>TIME(INT((SUMIFS(Running!$K$1:'Running'!$K18,Running!$A$1:'Running'!$A18,"*")*60+SUMIFS(Running!$L$1:'Running'!$L18,Running!$A$1:'Running'!$A18,"*"))/(60*60)),MOD(MOD(SUMIFS(Running!$K$1:'Running'!$K18,Running!$A$1:'Running'!$A18,"*"),60)+INT(SUMIFS(Running!$L$1:'Running'!$L18,Running!$A$1:'Running'!$A18,"*")/60),60),MOD(SUMIFS(Running!$L$1:'Running'!$L18,Running!$A$1:'Running'!$A18,"*"),60))+INT(INT((SUMIFS(Running!$K$1:'Running'!$K18,Running!$A$1:'Running'!$A18,"*")*60+SUMIFS(Running!$L$1:'Running'!$L18,Running!$A$1:'Running'!$A18,"*"))/(60*60))/24)</f>
        <v>0.33712962962962961</v>
      </c>
      <c r="I18" s="2">
        <f>SUM(Running!$M$1:'Running'!$M18)</f>
        <v>237</v>
      </c>
      <c r="J18" s="20">
        <f>SUM(Running!$N$1:'Running'!$N18)</f>
        <v>3</v>
      </c>
      <c r="K18" s="35">
        <f>TIME(INT((SUMIFS(Running!$R$1:'Running'!$R18,Running!$A$1:'Running'!$A18,"*")*60+SUMIFS(Running!$S$1:'Running'!$S18,Running!$A$1:'Running'!$A18,"*"))/(60*60)),MOD(MOD(SUMIFS(Running!$R$1:'Running'!$R18,Running!$A$1:'Running'!$A18,"*"),60)+INT(SUMIFS(Running!$S$1:'Running'!$S18,Running!$A$1:'Running'!$A18,"*")/60),60),MOD(SUMIFS(Running!$S$1:'Running'!$S18,Running!$A$1:'Running'!$A18,"*"),60))+INT(INT((SUMIFS(Running!$R$1:'Running'!$R18,Running!$A$1:'Running'!$A18,"*")*60+SUMIFS(Running!$S$1:'Running'!$S18,Running!$A$1:'Running'!$A18,"*"))/(60*60))/24)</f>
        <v>3.125E-2</v>
      </c>
      <c r="L18" s="2">
        <f t="shared" si="0"/>
        <v>6521</v>
      </c>
      <c r="M18" s="20">
        <f t="shared" si="1"/>
        <v>58.39</v>
      </c>
      <c r="N18" s="25">
        <f t="shared" si="2"/>
        <v>530</v>
      </c>
      <c r="O18" s="25">
        <f t="shared" si="3"/>
        <v>28</v>
      </c>
      <c r="P18" s="35">
        <f t="shared" si="4"/>
        <v>0.36837962962962961</v>
      </c>
      <c r="S18" s="61">
        <f t="shared" si="5"/>
        <v>1</v>
      </c>
      <c r="T18" s="61">
        <f t="shared" si="6"/>
        <v>3</v>
      </c>
      <c r="U18" t="s">
        <v>74</v>
      </c>
    </row>
    <row r="19" spans="1:21">
      <c r="A19">
        <v>17</v>
      </c>
      <c r="B19" s="2" t="s">
        <v>3</v>
      </c>
      <c r="C19" s="2">
        <v>2</v>
      </c>
      <c r="D19" s="2">
        <v>16</v>
      </c>
      <c r="E19" s="37">
        <v>43147</v>
      </c>
      <c r="F19" s="2">
        <f>SUMIFS(Running!$F$1:'Running'!$F19,Running!$A$1:'Running'!$A19,"*")</f>
        <v>6348</v>
      </c>
      <c r="G19" s="20">
        <f>SUMIFS(Running!$G$1:'Running'!$G19,Running!$A$1:'Running'!$A19,"*")</f>
        <v>55.92</v>
      </c>
      <c r="H19" s="35">
        <f>TIME(INT((SUMIFS(Running!$K$1:'Running'!$K19,Running!$A$1:'Running'!$A19,"*")*60+SUMIFS(Running!$L$1:'Running'!$L19,Running!$A$1:'Running'!$A19,"*"))/(60*60)),MOD(MOD(SUMIFS(Running!$K$1:'Running'!$K19,Running!$A$1:'Running'!$A19,"*"),60)+INT(SUMIFS(Running!$L$1:'Running'!$L19,Running!$A$1:'Running'!$A19,"*")/60),60),MOD(SUMIFS(Running!$L$1:'Running'!$L19,Running!$A$1:'Running'!$A19,"*"),60))+INT(INT((SUMIFS(Running!$K$1:'Running'!$K19,Running!$A$1:'Running'!$A19,"*")*60+SUMIFS(Running!$L$1:'Running'!$L19,Running!$A$1:'Running'!$A19,"*"))/(60*60))/24)</f>
        <v>0.34013888888888894</v>
      </c>
      <c r="I19" s="2">
        <f>SUM(Running!$M$1:'Running'!$M19)</f>
        <v>247</v>
      </c>
      <c r="J19" s="20">
        <f>SUM(Running!$N$1:'Running'!$N19)</f>
        <v>3.14</v>
      </c>
      <c r="K19" s="35">
        <f>TIME(INT((SUMIFS(Running!$R$1:'Running'!$R19,Running!$A$1:'Running'!$A19,"*")*60+SUMIFS(Running!$S$1:'Running'!$S19,Running!$A$1:'Running'!$A19,"*"))/(60*60)),MOD(MOD(SUMIFS(Running!$R$1:'Running'!$R19,Running!$A$1:'Running'!$A19,"*"),60)+INT(SUMIFS(Running!$S$1:'Running'!$S19,Running!$A$1:'Running'!$A19,"*")/60),60),MOD(SUMIFS(Running!$S$1:'Running'!$S19,Running!$A$1:'Running'!$A19,"*"),60))+INT(INT((SUMIFS(Running!$R$1:'Running'!$R19,Running!$A$1:'Running'!$A19,"*")*60+SUMIFS(Running!$S$1:'Running'!$S19,Running!$A$1:'Running'!$A19,"*"))/(60*60))/24)</f>
        <v>3.2638888888888891E-2</v>
      </c>
      <c r="L19" s="2">
        <f t="shared" si="0"/>
        <v>6595</v>
      </c>
      <c r="M19" s="20">
        <f t="shared" si="1"/>
        <v>59.06</v>
      </c>
      <c r="N19" s="25">
        <f t="shared" si="2"/>
        <v>536</v>
      </c>
      <c r="O19" s="25">
        <f t="shared" si="3"/>
        <v>48</v>
      </c>
      <c r="P19" s="35">
        <f t="shared" si="4"/>
        <v>0.37277777777777782</v>
      </c>
      <c r="S19" s="61">
        <f t="shared" si="5"/>
        <v>2</v>
      </c>
      <c r="T19" s="61">
        <f t="shared" si="6"/>
        <v>3</v>
      </c>
      <c r="U19" t="s">
        <v>74</v>
      </c>
    </row>
    <row r="20" spans="1:21">
      <c r="A20">
        <v>18</v>
      </c>
      <c r="B20" s="2" t="s">
        <v>2</v>
      </c>
      <c r="C20" s="2">
        <v>2</v>
      </c>
      <c r="D20" s="2">
        <v>17</v>
      </c>
      <c r="E20" s="37">
        <v>43148</v>
      </c>
      <c r="F20" s="2">
        <f>SUMIFS(Running!$F$1:'Running'!$F20,Running!$A$1:'Running'!$A20,"*")</f>
        <v>7028</v>
      </c>
      <c r="G20" s="20">
        <f>SUMIFS(Running!$G$1:'Running'!$G20,Running!$A$1:'Running'!$A20,"*")</f>
        <v>61.63</v>
      </c>
      <c r="H20" s="35">
        <f>TIME(INT((SUMIFS(Running!$K$1:'Running'!$K20,Running!$A$1:'Running'!$A20,"*")*60+SUMIFS(Running!$L$1:'Running'!$L20,Running!$A$1:'Running'!$A20,"*"))/(60*60)),MOD(MOD(SUMIFS(Running!$K$1:'Running'!$K20,Running!$A$1:'Running'!$A20,"*"),60)+INT(SUMIFS(Running!$L$1:'Running'!$L20,Running!$A$1:'Running'!$A20,"*")/60),60),MOD(SUMIFS(Running!$L$1:'Running'!$L20,Running!$A$1:'Running'!$A20,"*"),60))+INT(INT((SUMIFS(Running!$K$1:'Running'!$K20,Running!$A$1:'Running'!$A20,"*")*60+SUMIFS(Running!$L$1:'Running'!$L20,Running!$A$1:'Running'!$A20,"*"))/(60*60))/24)</f>
        <v>0.37138888888888894</v>
      </c>
      <c r="I20" s="2">
        <f>SUM(Running!$M$1:'Running'!$M20)</f>
        <v>271</v>
      </c>
      <c r="J20" s="20">
        <f>SUM(Running!$N$1:'Running'!$N20)</f>
        <v>3.47</v>
      </c>
      <c r="K20" s="35">
        <f>TIME(INT((SUMIFS(Running!$R$1:'Running'!$R20,Running!$A$1:'Running'!$A20,"*")*60+SUMIFS(Running!$S$1:'Running'!$S20,Running!$A$1:'Running'!$A20,"*"))/(60*60)),MOD(MOD(SUMIFS(Running!$R$1:'Running'!$R20,Running!$A$1:'Running'!$A20,"*"),60)+INT(SUMIFS(Running!$S$1:'Running'!$S20,Running!$A$1:'Running'!$A20,"*")/60),60),MOD(SUMIFS(Running!$S$1:'Running'!$S20,Running!$A$1:'Running'!$A20,"*"),60))+INT(INT((SUMIFS(Running!$R$1:'Running'!$R20,Running!$A$1:'Running'!$A20,"*")*60+SUMIFS(Running!$S$1:'Running'!$S20,Running!$A$1:'Running'!$A20,"*"))/(60*60))/24)</f>
        <v>3.6111111111111115E-2</v>
      </c>
      <c r="L20" s="2">
        <f t="shared" si="0"/>
        <v>7299</v>
      </c>
      <c r="M20" s="20">
        <f t="shared" si="1"/>
        <v>65.100000000000009</v>
      </c>
      <c r="N20" s="25">
        <f t="shared" si="2"/>
        <v>586</v>
      </c>
      <c r="O20" s="25">
        <f t="shared" si="3"/>
        <v>48</v>
      </c>
      <c r="P20" s="35">
        <f t="shared" si="4"/>
        <v>0.40750000000000003</v>
      </c>
      <c r="S20" s="61">
        <f t="shared" si="5"/>
        <v>3</v>
      </c>
      <c r="T20" s="61">
        <f t="shared" si="6"/>
        <v>3</v>
      </c>
      <c r="U20" t="s">
        <v>74</v>
      </c>
    </row>
    <row r="21" spans="1:21">
      <c r="A21">
        <v>18</v>
      </c>
      <c r="B21" s="2" t="s">
        <v>2</v>
      </c>
      <c r="C21" s="2">
        <v>2</v>
      </c>
      <c r="D21" s="2">
        <v>17</v>
      </c>
      <c r="E21" s="37">
        <v>43148</v>
      </c>
      <c r="F21" s="2">
        <f>SUMIFS(Running!$F$1:'Running'!$F21,Running!$A$1:'Running'!$A21,"*")</f>
        <v>7553</v>
      </c>
      <c r="G21" s="20">
        <f>SUMIFS(Running!$G$1:'Running'!$G21,Running!$A$1:'Running'!$A21,"*")</f>
        <v>66.02</v>
      </c>
      <c r="H21" s="35">
        <f>TIME(INT((SUMIFS(Running!$K$1:'Running'!$K21,Running!$A$1:'Running'!$A21,"*")*60+SUMIFS(Running!$L$1:'Running'!$L21,Running!$A$1:'Running'!$A21,"*"))/(60*60)),MOD(MOD(SUMIFS(Running!$K$1:'Running'!$K21,Running!$A$1:'Running'!$A21,"*"),60)+INT(SUMIFS(Running!$L$1:'Running'!$L21,Running!$A$1:'Running'!$A21,"*")/60),60),MOD(SUMIFS(Running!$L$1:'Running'!$L21,Running!$A$1:'Running'!$A21,"*"),60))+INT(INT((SUMIFS(Running!$K$1:'Running'!$K21,Running!$A$1:'Running'!$A21,"*")*60+SUMIFS(Running!$L$1:'Running'!$L21,Running!$A$1:'Running'!$A21,"*"))/(60*60))/24)</f>
        <v>0.3963888888888889</v>
      </c>
      <c r="I21" s="2">
        <f>SUM(Running!$M$1:'Running'!$M21)</f>
        <v>295</v>
      </c>
      <c r="J21" s="20">
        <f>SUM(Running!$N$1:'Running'!$N21)</f>
        <v>3.81</v>
      </c>
      <c r="K21" s="35">
        <f>TIME(INT((SUMIFS(Running!$R$1:'Running'!$R21,Running!$A$1:'Running'!$A21,"*")*60+SUMIFS(Running!$S$1:'Running'!$S21,Running!$A$1:'Running'!$A21,"*"))/(60*60)),MOD(MOD(SUMIFS(Running!$R$1:'Running'!$R21,Running!$A$1:'Running'!$A21,"*"),60)+INT(SUMIFS(Running!$S$1:'Running'!$S21,Running!$A$1:'Running'!$A21,"*")/60),60),MOD(SUMIFS(Running!$S$1:'Running'!$S21,Running!$A$1:'Running'!$A21,"*"),60))+INT(INT((SUMIFS(Running!$R$1:'Running'!$R21,Running!$A$1:'Running'!$A21,"*")*60+SUMIFS(Running!$S$1:'Running'!$S21,Running!$A$1:'Running'!$A21,"*"))/(60*60))/24)</f>
        <v>3.9583333333333331E-2</v>
      </c>
      <c r="L21" s="2">
        <f t="shared" si="0"/>
        <v>7848</v>
      </c>
      <c r="M21" s="20">
        <f t="shared" si="1"/>
        <v>69.83</v>
      </c>
      <c r="N21" s="25">
        <f t="shared" si="2"/>
        <v>627</v>
      </c>
      <c r="O21" s="25">
        <f t="shared" si="3"/>
        <v>48</v>
      </c>
      <c r="P21" s="35">
        <f t="shared" si="4"/>
        <v>0.43597222222222221</v>
      </c>
      <c r="S21" s="61">
        <f t="shared" si="5"/>
        <v>4</v>
      </c>
      <c r="T21" s="61">
        <f t="shared" si="6"/>
        <v>2</v>
      </c>
      <c r="U21" t="s">
        <v>74</v>
      </c>
    </row>
    <row r="22" spans="1:21">
      <c r="A22">
        <v>19</v>
      </c>
      <c r="B22" s="2" t="s">
        <v>1</v>
      </c>
      <c r="C22" s="2">
        <v>2</v>
      </c>
      <c r="D22" s="2">
        <v>18</v>
      </c>
      <c r="E22" s="37">
        <v>43149</v>
      </c>
      <c r="F22" s="2">
        <f>SUMIFS(Running!$F$1:'Running'!$F22,Running!$A$1:'Running'!$A22,"*")</f>
        <v>7966</v>
      </c>
      <c r="G22" s="20">
        <f>SUMIFS(Running!$G$1:'Running'!$G22,Running!$A$1:'Running'!$A22,"*")</f>
        <v>69.459999999999994</v>
      </c>
      <c r="H22" s="35">
        <f>TIME(INT((SUMIFS(Running!$K$1:'Running'!$K22,Running!$A$1:'Running'!$A22,"*")*60+SUMIFS(Running!$L$1:'Running'!$L22,Running!$A$1:'Running'!$A22,"*"))/(60*60)),MOD(MOD(SUMIFS(Running!$K$1:'Running'!$K22,Running!$A$1:'Running'!$A22,"*"),60)+INT(SUMIFS(Running!$L$1:'Running'!$L22,Running!$A$1:'Running'!$A22,"*")/60),60),MOD(SUMIFS(Running!$L$1:'Running'!$L22,Running!$A$1:'Running'!$A22,"*"),60))+INT(INT((SUMIFS(Running!$K$1:'Running'!$K22,Running!$A$1:'Running'!$A22,"*")*60+SUMIFS(Running!$L$1:'Running'!$L22,Running!$A$1:'Running'!$A22,"*"))/(60*60))/24)</f>
        <v>0.41722222222222222</v>
      </c>
      <c r="I22" s="2">
        <f>SUM(Running!$M$1:'Running'!$M22)</f>
        <v>319</v>
      </c>
      <c r="J22" s="20">
        <f>SUM(Running!$N$1:'Running'!$N22)</f>
        <v>4.1399999999999997</v>
      </c>
      <c r="K22" s="35">
        <f>TIME(INT((SUMIFS(Running!$R$1:'Running'!$R22,Running!$A$1:'Running'!$A22,"*")*60+SUMIFS(Running!$S$1:'Running'!$S22,Running!$A$1:'Running'!$A22,"*"))/(60*60)),MOD(MOD(SUMIFS(Running!$R$1:'Running'!$R22,Running!$A$1:'Running'!$A22,"*"),60)+INT(SUMIFS(Running!$S$1:'Running'!$S22,Running!$A$1:'Running'!$A22,"*")/60),60),MOD(SUMIFS(Running!$S$1:'Running'!$S22,Running!$A$1:'Running'!$A22,"*"),60))+INT(INT((SUMIFS(Running!$R$1:'Running'!$R22,Running!$A$1:'Running'!$A22,"*")*60+SUMIFS(Running!$S$1:'Running'!$S22,Running!$A$1:'Running'!$A22,"*"))/(60*60))/24)</f>
        <v>4.3055555555555562E-2</v>
      </c>
      <c r="L22" s="2">
        <f t="shared" si="0"/>
        <v>8285</v>
      </c>
      <c r="M22" s="20">
        <f t="shared" si="1"/>
        <v>73.599999999999994</v>
      </c>
      <c r="N22" s="25">
        <f t="shared" si="2"/>
        <v>662</v>
      </c>
      <c r="O22" s="25">
        <f t="shared" si="3"/>
        <v>48</v>
      </c>
      <c r="P22" s="35">
        <f t="shared" si="4"/>
        <v>0.46027777777777779</v>
      </c>
      <c r="S22" s="61">
        <f t="shared" si="5"/>
        <v>5</v>
      </c>
      <c r="T22" s="61">
        <f t="shared" si="6"/>
        <v>3</v>
      </c>
      <c r="U22" t="s">
        <v>74</v>
      </c>
    </row>
    <row r="23" spans="1:21">
      <c r="A23">
        <v>20</v>
      </c>
      <c r="B23" s="2" t="s">
        <v>0</v>
      </c>
      <c r="C23" s="2">
        <v>2</v>
      </c>
      <c r="D23" s="2">
        <v>19</v>
      </c>
      <c r="E23" s="37">
        <v>43150</v>
      </c>
      <c r="F23" s="2">
        <f>SUMIFS(Running!$F$1:'Running'!$F23,Running!$A$1:'Running'!$A23,"*")</f>
        <v>7966</v>
      </c>
      <c r="G23" s="20">
        <f>SUMIFS(Running!$G$1:'Running'!$G23,Running!$A$1:'Running'!$A23,"*")</f>
        <v>69.459999999999994</v>
      </c>
      <c r="H23" s="35">
        <f>TIME(INT((SUMIFS(Running!$K$1:'Running'!$K23,Running!$A$1:'Running'!$A23,"*")*60+SUMIFS(Running!$L$1:'Running'!$L23,Running!$A$1:'Running'!$A23,"*"))/(60*60)),MOD(MOD(SUMIFS(Running!$K$1:'Running'!$K23,Running!$A$1:'Running'!$A23,"*"),60)+INT(SUMIFS(Running!$L$1:'Running'!$L23,Running!$A$1:'Running'!$A23,"*")/60),60),MOD(SUMIFS(Running!$L$1:'Running'!$L23,Running!$A$1:'Running'!$A23,"*"),60))+INT(INT((SUMIFS(Running!$K$1:'Running'!$K23,Running!$A$1:'Running'!$A23,"*")*60+SUMIFS(Running!$L$1:'Running'!$L23,Running!$A$1:'Running'!$A23,"*"))/(60*60))/24)</f>
        <v>0.41722222222222222</v>
      </c>
      <c r="I23" s="2">
        <f>SUM(Running!$M$1:'Running'!$M23)</f>
        <v>319</v>
      </c>
      <c r="J23" s="20">
        <f>SUM(Running!$N$1:'Running'!$N23)</f>
        <v>4.1399999999999997</v>
      </c>
      <c r="K23" s="35">
        <f>TIME(INT((SUMIFS(Running!$R$1:'Running'!$R23,Running!$A$1:'Running'!$A23,"*")*60+SUMIFS(Running!$S$1:'Running'!$S23,Running!$A$1:'Running'!$A23,"*"))/(60*60)),MOD(MOD(SUMIFS(Running!$R$1:'Running'!$R23,Running!$A$1:'Running'!$A23,"*"),60)+INT(SUMIFS(Running!$S$1:'Running'!$S23,Running!$A$1:'Running'!$A23,"*")/60),60),MOD(SUMIFS(Running!$S$1:'Running'!$S23,Running!$A$1:'Running'!$A23,"*"),60))+INT(INT((SUMIFS(Running!$R$1:'Running'!$R23,Running!$A$1:'Running'!$A23,"*")*60+SUMIFS(Running!$S$1:'Running'!$S23,Running!$A$1:'Running'!$A23,"*"))/(60*60))/24)</f>
        <v>4.3055555555555562E-2</v>
      </c>
      <c r="L23" s="2">
        <f t="shared" si="0"/>
        <v>8285</v>
      </c>
      <c r="M23" s="20">
        <f t="shared" si="1"/>
        <v>73.599999999999994</v>
      </c>
      <c r="N23" s="25">
        <f t="shared" si="2"/>
        <v>662</v>
      </c>
      <c r="O23" s="25">
        <f t="shared" si="3"/>
        <v>48</v>
      </c>
      <c r="P23" s="35">
        <f t="shared" si="4"/>
        <v>0.46027777777777779</v>
      </c>
      <c r="S23" s="61">
        <f t="shared" si="5"/>
        <v>0</v>
      </c>
      <c r="T23" s="61">
        <f t="shared" si="6"/>
        <v>0</v>
      </c>
      <c r="U23" t="s">
        <v>74</v>
      </c>
    </row>
    <row r="24" spans="1:21">
      <c r="A24">
        <v>21</v>
      </c>
      <c r="B24" s="2" t="s">
        <v>6</v>
      </c>
      <c r="C24" s="2">
        <v>2</v>
      </c>
      <c r="D24" s="2">
        <v>20</v>
      </c>
      <c r="E24" s="37">
        <v>43151</v>
      </c>
      <c r="F24" s="2">
        <f>SUMIFS(Running!$F$1:'Running'!$F24,Running!$A$1:'Running'!$A24,"*")</f>
        <v>8389</v>
      </c>
      <c r="G24" s="20">
        <f>SUMIFS(Running!$G$1:'Running'!$G24,Running!$A$1:'Running'!$A24,"*")</f>
        <v>72.989999999999995</v>
      </c>
      <c r="H24" s="35">
        <f>TIME(INT((SUMIFS(Running!$K$1:'Running'!$K24,Running!$A$1:'Running'!$A24,"*")*60+SUMIFS(Running!$L$1:'Running'!$L24,Running!$A$1:'Running'!$A24,"*"))/(60*60)),MOD(MOD(SUMIFS(Running!$K$1:'Running'!$K24,Running!$A$1:'Running'!$A24,"*"),60)+INT(SUMIFS(Running!$L$1:'Running'!$L24,Running!$A$1:'Running'!$A24,"*")/60),60),MOD(SUMIFS(Running!$L$1:'Running'!$L24,Running!$A$1:'Running'!$A24,"*"),60))+INT(INT((SUMIFS(Running!$K$1:'Running'!$K24,Running!$A$1:'Running'!$A24,"*")*60+SUMIFS(Running!$L$1:'Running'!$L24,Running!$A$1:'Running'!$A24,"*"))/(60*60))/24)</f>
        <v>0.43805555555555559</v>
      </c>
      <c r="I24" s="2">
        <f>SUM(Running!$M$1:'Running'!$M24)</f>
        <v>343</v>
      </c>
      <c r="J24" s="20">
        <f>SUM(Running!$N$1:'Running'!$N24)</f>
        <v>4.47</v>
      </c>
      <c r="K24" s="35">
        <f>TIME(INT((SUMIFS(Running!$R$1:'Running'!$R24,Running!$A$1:'Running'!$A24,"*")*60+SUMIFS(Running!$S$1:'Running'!$S24,Running!$A$1:'Running'!$A24,"*"))/(60*60)),MOD(MOD(SUMIFS(Running!$R$1:'Running'!$R24,Running!$A$1:'Running'!$A24,"*"),60)+INT(SUMIFS(Running!$S$1:'Running'!$S24,Running!$A$1:'Running'!$A24,"*")/60),60),MOD(SUMIFS(Running!$S$1:'Running'!$S24,Running!$A$1:'Running'!$A24,"*"),60))+INT(INT((SUMIFS(Running!$R$1:'Running'!$R24,Running!$A$1:'Running'!$A24,"*")*60+SUMIFS(Running!$S$1:'Running'!$S24,Running!$A$1:'Running'!$A24,"*"))/(60*60))/24)</f>
        <v>4.6527777777777779E-2</v>
      </c>
      <c r="L24" s="2">
        <f t="shared" si="0"/>
        <v>8732</v>
      </c>
      <c r="M24" s="20">
        <f t="shared" si="1"/>
        <v>77.459999999999994</v>
      </c>
      <c r="N24" s="25">
        <f t="shared" si="2"/>
        <v>697</v>
      </c>
      <c r="O24" s="25">
        <f t="shared" si="3"/>
        <v>48</v>
      </c>
      <c r="P24" s="35">
        <f t="shared" si="4"/>
        <v>0.48458333333333337</v>
      </c>
      <c r="S24" s="61">
        <f t="shared" si="5"/>
        <v>1</v>
      </c>
      <c r="T24" s="61">
        <f t="shared" si="6"/>
        <v>1</v>
      </c>
      <c r="U24" t="s">
        <v>74</v>
      </c>
    </row>
    <row r="25" spans="1:21">
      <c r="A25">
        <v>22</v>
      </c>
      <c r="B25" s="2" t="s">
        <v>5</v>
      </c>
      <c r="C25" s="2">
        <v>2</v>
      </c>
      <c r="D25" s="2">
        <v>21</v>
      </c>
      <c r="E25" s="37">
        <v>43152</v>
      </c>
      <c r="F25" s="2">
        <f>SUMIFS(Running!$F$1:'Running'!$F25,Running!$A$1:'Running'!$A25,"*")</f>
        <v>8817</v>
      </c>
      <c r="G25" s="20">
        <f>SUMIFS(Running!$G$1:'Running'!$G25,Running!$A$1:'Running'!$A25,"*")</f>
        <v>76.58</v>
      </c>
      <c r="H25" s="35">
        <f>TIME(INT((SUMIFS(Running!$K$1:'Running'!$K25,Running!$A$1:'Running'!$A25,"*")*60+SUMIFS(Running!$L$1:'Running'!$L25,Running!$A$1:'Running'!$A25,"*"))/(60*60)),MOD(MOD(SUMIFS(Running!$K$1:'Running'!$K25,Running!$A$1:'Running'!$A25,"*"),60)+INT(SUMIFS(Running!$L$1:'Running'!$L25,Running!$A$1:'Running'!$A25,"*")/60),60),MOD(SUMIFS(Running!$L$1:'Running'!$L25,Running!$A$1:'Running'!$A25,"*"),60))+INT(INT((SUMIFS(Running!$K$1:'Running'!$K25,Running!$A$1:'Running'!$A25,"*")*60+SUMIFS(Running!$L$1:'Running'!$L25,Running!$A$1:'Running'!$A25,"*"))/(60*60))/24)</f>
        <v>0.4588888888888889</v>
      </c>
      <c r="I25" s="2">
        <f>SUM(Running!$M$1:'Running'!$M25)</f>
        <v>368</v>
      </c>
      <c r="J25" s="20">
        <f>SUM(Running!$N$1:'Running'!$N25)</f>
        <v>4.8</v>
      </c>
      <c r="K25" s="35">
        <f>TIME(INT((SUMIFS(Running!$R$1:'Running'!$R25,Running!$A$1:'Running'!$A25,"*")*60+SUMIFS(Running!$S$1:'Running'!$S25,Running!$A$1:'Running'!$A25,"*"))/(60*60)),MOD(MOD(SUMIFS(Running!$R$1:'Running'!$R25,Running!$A$1:'Running'!$A25,"*"),60)+INT(SUMIFS(Running!$S$1:'Running'!$S25,Running!$A$1:'Running'!$A25,"*")/60),60),MOD(SUMIFS(Running!$S$1:'Running'!$S25,Running!$A$1:'Running'!$A25,"*"),60))+INT(INT((SUMIFS(Running!$R$1:'Running'!$R25,Running!$A$1:'Running'!$A25,"*")*60+SUMIFS(Running!$S$1:'Running'!$S25,Running!$A$1:'Running'!$A25,"*"))/(60*60))/24)</f>
        <v>4.9999999999999996E-2</v>
      </c>
      <c r="L25" s="2">
        <f t="shared" si="0"/>
        <v>9185</v>
      </c>
      <c r="M25" s="20">
        <f t="shared" si="1"/>
        <v>81.38</v>
      </c>
      <c r="N25" s="25">
        <f t="shared" si="2"/>
        <v>732</v>
      </c>
      <c r="O25" s="25">
        <f t="shared" si="3"/>
        <v>48</v>
      </c>
      <c r="P25" s="35">
        <f t="shared" si="4"/>
        <v>0.50888888888888895</v>
      </c>
      <c r="S25" s="61">
        <f t="shared" si="5"/>
        <v>2</v>
      </c>
      <c r="T25" s="61">
        <f t="shared" si="6"/>
        <v>4</v>
      </c>
      <c r="U25" t="s">
        <v>74</v>
      </c>
    </row>
    <row r="26" spans="1:21">
      <c r="A26">
        <v>23</v>
      </c>
      <c r="B26" s="2" t="s">
        <v>4</v>
      </c>
      <c r="C26" s="2">
        <v>2</v>
      </c>
      <c r="D26" s="2">
        <v>22</v>
      </c>
      <c r="E26" s="37">
        <v>43153</v>
      </c>
      <c r="F26" s="2">
        <f>SUMIFS(Running!$F$1:'Running'!$F26,Running!$A$1:'Running'!$A26,"*")</f>
        <v>9485</v>
      </c>
      <c r="G26" s="20">
        <f>SUMIFS(Running!$G$1:'Running'!$G26,Running!$A$1:'Running'!$A26,"*")</f>
        <v>82.19</v>
      </c>
      <c r="H26" s="35">
        <f>TIME(INT((SUMIFS(Running!$K$1:'Running'!$K26,Running!$A$1:'Running'!$A26,"*")*60+SUMIFS(Running!$L$1:'Running'!$L26,Running!$A$1:'Running'!$A26,"*"))/(60*60)),MOD(MOD(SUMIFS(Running!$K$1:'Running'!$K26,Running!$A$1:'Running'!$A26,"*"),60)+INT(SUMIFS(Running!$L$1:'Running'!$L26,Running!$A$1:'Running'!$A26,"*")/60),60),MOD(SUMIFS(Running!$L$1:'Running'!$L26,Running!$A$1:'Running'!$A26,"*"),60))+INT(INT((SUMIFS(Running!$K$1:'Running'!$K26,Running!$A$1:'Running'!$A26,"*")*60+SUMIFS(Running!$L$1:'Running'!$L26,Running!$A$1:'Running'!$A26,"*"))/(60*60))/24)</f>
        <v>0.4901388888888889</v>
      </c>
      <c r="I26" s="2">
        <f>SUM(Running!$M$1:'Running'!$M26)</f>
        <v>392</v>
      </c>
      <c r="J26" s="20">
        <f>SUM(Running!$N$1:'Running'!$N26)</f>
        <v>5.13</v>
      </c>
      <c r="K26" s="35">
        <f>TIME(INT((SUMIFS(Running!$R$1:'Running'!$R26,Running!$A$1:'Running'!$A26,"*")*60+SUMIFS(Running!$S$1:'Running'!$S26,Running!$A$1:'Running'!$A26,"*"))/(60*60)),MOD(MOD(SUMIFS(Running!$R$1:'Running'!$R26,Running!$A$1:'Running'!$A26,"*"),60)+INT(SUMIFS(Running!$S$1:'Running'!$S26,Running!$A$1:'Running'!$A26,"*")/60),60),MOD(SUMIFS(Running!$S$1:'Running'!$S26,Running!$A$1:'Running'!$A26,"*"),60))+INT(INT((SUMIFS(Running!$R$1:'Running'!$R26,Running!$A$1:'Running'!$A26,"*")*60+SUMIFS(Running!$S$1:'Running'!$S26,Running!$A$1:'Running'!$A26,"*"))/(60*60))/24)</f>
        <v>5.347222222222222E-2</v>
      </c>
      <c r="L26" s="2">
        <f t="shared" si="0"/>
        <v>9877</v>
      </c>
      <c r="M26" s="20">
        <f t="shared" si="1"/>
        <v>87.32</v>
      </c>
      <c r="N26" s="25">
        <f t="shared" si="2"/>
        <v>782</v>
      </c>
      <c r="O26" s="25">
        <f t="shared" si="3"/>
        <v>48</v>
      </c>
      <c r="P26" s="35">
        <f t="shared" si="4"/>
        <v>0.54361111111111116</v>
      </c>
      <c r="S26" s="61">
        <f t="shared" si="5"/>
        <v>3</v>
      </c>
      <c r="T26" s="61">
        <f t="shared" si="6"/>
        <v>4</v>
      </c>
      <c r="U26" t="s">
        <v>74</v>
      </c>
    </row>
    <row r="27" spans="1:21">
      <c r="A27">
        <v>24</v>
      </c>
      <c r="B27" s="2" t="s">
        <v>3</v>
      </c>
      <c r="C27" s="2">
        <v>2</v>
      </c>
      <c r="D27" s="2">
        <v>23</v>
      </c>
      <c r="E27" s="37">
        <v>43154</v>
      </c>
      <c r="F27" s="2">
        <f>SUMIFS(Running!$F$1:'Running'!$F27,Running!$A$1:'Running'!$A27,"*")</f>
        <v>9908</v>
      </c>
      <c r="G27" s="20">
        <f>SUMIFS(Running!$G$1:'Running'!$G27,Running!$A$1:'Running'!$A27,"*")</f>
        <v>85.72</v>
      </c>
      <c r="H27" s="35">
        <f>TIME(INT((SUMIFS(Running!$K$1:'Running'!$K27,Running!$A$1:'Running'!$A27,"*")*60+SUMIFS(Running!$L$1:'Running'!$L27,Running!$A$1:'Running'!$A27,"*"))/(60*60)),MOD(MOD(SUMIFS(Running!$K$1:'Running'!$K27,Running!$A$1:'Running'!$A27,"*"),60)+INT(SUMIFS(Running!$L$1:'Running'!$L27,Running!$A$1:'Running'!$A27,"*")/60),60),MOD(SUMIFS(Running!$L$1:'Running'!$L27,Running!$A$1:'Running'!$A27,"*"),60))+INT(INT((SUMIFS(Running!$K$1:'Running'!$K27,Running!$A$1:'Running'!$A27,"*")*60+SUMIFS(Running!$L$1:'Running'!$L27,Running!$A$1:'Running'!$A27,"*"))/(60*60))/24)</f>
        <v>0.51097222222222227</v>
      </c>
      <c r="I27" s="2">
        <f>SUM(Running!$M$1:'Running'!$M27)</f>
        <v>416</v>
      </c>
      <c r="J27" s="20">
        <f>SUM(Running!$N$1:'Running'!$N27)</f>
        <v>5.47</v>
      </c>
      <c r="K27" s="35">
        <f>TIME(INT((SUMIFS(Running!$R$1:'Running'!$R27,Running!$A$1:'Running'!$A27,"*")*60+SUMIFS(Running!$S$1:'Running'!$S27,Running!$A$1:'Running'!$A27,"*"))/(60*60)),MOD(MOD(SUMIFS(Running!$R$1:'Running'!$R27,Running!$A$1:'Running'!$A27,"*"),60)+INT(SUMIFS(Running!$S$1:'Running'!$S27,Running!$A$1:'Running'!$A27,"*")/60),60),MOD(SUMIFS(Running!$S$1:'Running'!$S27,Running!$A$1:'Running'!$A27,"*"),60))+INT(INT((SUMIFS(Running!$R$1:'Running'!$R27,Running!$A$1:'Running'!$A27,"*")*60+SUMIFS(Running!$S$1:'Running'!$S27,Running!$A$1:'Running'!$A27,"*"))/(60*60))/24)</f>
        <v>5.6944444444444443E-2</v>
      </c>
      <c r="L27" s="2">
        <f t="shared" si="0"/>
        <v>10324</v>
      </c>
      <c r="M27" s="20">
        <f t="shared" si="1"/>
        <v>91.19</v>
      </c>
      <c r="N27" s="25">
        <f t="shared" si="2"/>
        <v>817</v>
      </c>
      <c r="O27" s="25">
        <f t="shared" si="3"/>
        <v>48</v>
      </c>
      <c r="P27" s="35">
        <f t="shared" si="4"/>
        <v>0.56791666666666674</v>
      </c>
      <c r="S27" s="61">
        <f t="shared" si="5"/>
        <v>4</v>
      </c>
      <c r="T27" s="61">
        <f t="shared" si="6"/>
        <v>4</v>
      </c>
      <c r="U27" t="s">
        <v>74</v>
      </c>
    </row>
    <row r="28" spans="1:21">
      <c r="A28">
        <v>25</v>
      </c>
      <c r="B28" s="2" t="s">
        <v>2</v>
      </c>
      <c r="C28" s="2">
        <v>2</v>
      </c>
      <c r="D28" s="2">
        <v>24</v>
      </c>
      <c r="E28" s="37">
        <v>43155</v>
      </c>
      <c r="F28" s="2">
        <f>SUMIFS(Running!$F$1:'Running'!$F28,Running!$A$1:'Running'!$A28,"*")</f>
        <v>10598</v>
      </c>
      <c r="G28" s="20">
        <f>SUMIFS(Running!$G$1:'Running'!$G28,Running!$A$1:'Running'!$A28,"*")</f>
        <v>91.52</v>
      </c>
      <c r="H28" s="35">
        <f>TIME(INT((SUMIFS(Running!$K$1:'Running'!$K28,Running!$A$1:'Running'!$A28,"*")*60+SUMIFS(Running!$L$1:'Running'!$L28,Running!$A$1:'Running'!$A28,"*"))/(60*60)),MOD(MOD(SUMIFS(Running!$K$1:'Running'!$K28,Running!$A$1:'Running'!$A28,"*"),60)+INT(SUMIFS(Running!$L$1:'Running'!$L28,Running!$A$1:'Running'!$A28,"*")/60),60),MOD(SUMIFS(Running!$L$1:'Running'!$L28,Running!$A$1:'Running'!$A28,"*"),60))+INT(INT((SUMIFS(Running!$K$1:'Running'!$K28,Running!$A$1:'Running'!$A28,"*")*60+SUMIFS(Running!$L$1:'Running'!$L28,Running!$A$1:'Running'!$A28,"*"))/(60*60))/24)</f>
        <v>0.5429166666666666</v>
      </c>
      <c r="I28" s="2">
        <f>SUM(Running!$M$1:'Running'!$M28)</f>
        <v>440</v>
      </c>
      <c r="J28" s="20">
        <f>SUM(Running!$N$1:'Running'!$N28)</f>
        <v>5.8</v>
      </c>
      <c r="K28" s="35">
        <f>TIME(INT((SUMIFS(Running!$R$1:'Running'!$R28,Running!$A$1:'Running'!$A28,"*")*60+SUMIFS(Running!$S$1:'Running'!$S28,Running!$A$1:'Running'!$A28,"*"))/(60*60)),MOD(MOD(SUMIFS(Running!$R$1:'Running'!$R28,Running!$A$1:'Running'!$A28,"*"),60)+INT(SUMIFS(Running!$S$1:'Running'!$S28,Running!$A$1:'Running'!$A28,"*")/60),60),MOD(SUMIFS(Running!$S$1:'Running'!$S28,Running!$A$1:'Running'!$A28,"*"),60))+INT(INT((SUMIFS(Running!$R$1:'Running'!$R28,Running!$A$1:'Running'!$A28,"*")*60+SUMIFS(Running!$S$1:'Running'!$S28,Running!$A$1:'Running'!$A28,"*"))/(60*60))/24)</f>
        <v>6.0416666666666667E-2</v>
      </c>
      <c r="L28" s="2">
        <f t="shared" si="0"/>
        <v>11038</v>
      </c>
      <c r="M28" s="20">
        <f t="shared" si="1"/>
        <v>97.32</v>
      </c>
      <c r="N28" s="25">
        <f t="shared" si="2"/>
        <v>868</v>
      </c>
      <c r="O28" s="25">
        <f t="shared" si="3"/>
        <v>48</v>
      </c>
      <c r="P28" s="35">
        <f t="shared" si="4"/>
        <v>0.60333333333333328</v>
      </c>
      <c r="S28" s="61">
        <f t="shared" si="5"/>
        <v>5</v>
      </c>
      <c r="T28" s="61">
        <f t="shared" si="6"/>
        <v>3</v>
      </c>
      <c r="U28" t="s">
        <v>74</v>
      </c>
    </row>
    <row r="29" spans="1:21">
      <c r="A29">
        <v>26</v>
      </c>
      <c r="B29" s="2" t="s">
        <v>1</v>
      </c>
      <c r="C29" s="2">
        <v>2</v>
      </c>
      <c r="D29" s="2">
        <v>25</v>
      </c>
      <c r="E29" s="37">
        <v>43156</v>
      </c>
      <c r="F29" s="2">
        <f>SUMIFS(Running!$F$1:'Running'!$F29,Running!$A$1:'Running'!$A29,"*")</f>
        <v>11125</v>
      </c>
      <c r="G29" s="20">
        <f>SUMIFS(Running!$G$1:'Running'!$G29,Running!$A$1:'Running'!$A29,"*")</f>
        <v>95.89</v>
      </c>
      <c r="H29" s="35">
        <f>TIME(INT((SUMIFS(Running!$K$1:'Running'!$K29,Running!$A$1:'Running'!$A29,"*")*60+SUMIFS(Running!$L$1:'Running'!$L29,Running!$A$1:'Running'!$A29,"*"))/(60*60)),MOD(MOD(SUMIFS(Running!$K$1:'Running'!$K29,Running!$A$1:'Running'!$A29,"*"),60)+INT(SUMIFS(Running!$L$1:'Running'!$L29,Running!$A$1:'Running'!$A29,"*")/60),60),MOD(SUMIFS(Running!$L$1:'Running'!$L29,Running!$A$1:'Running'!$A29,"*"),60))+INT(INT((SUMIFS(Running!$K$1:'Running'!$K29,Running!$A$1:'Running'!$A29,"*")*60+SUMIFS(Running!$L$1:'Running'!$L29,Running!$A$1:'Running'!$A29,"*"))/(60*60))/24)</f>
        <v>0.5706944444444445</v>
      </c>
      <c r="I29" s="2">
        <f>SUM(Running!$M$1:'Running'!$M29)</f>
        <v>464</v>
      </c>
      <c r="J29" s="20">
        <f>SUM(Running!$N$1:'Running'!$N29)</f>
        <v>6.13</v>
      </c>
      <c r="K29" s="35">
        <f>TIME(INT((SUMIFS(Running!$R$1:'Running'!$R29,Running!$A$1:'Running'!$A29,"*")*60+SUMIFS(Running!$S$1:'Running'!$S29,Running!$A$1:'Running'!$A29,"*"))/(60*60)),MOD(MOD(SUMIFS(Running!$R$1:'Running'!$R29,Running!$A$1:'Running'!$A29,"*"),60)+INT(SUMIFS(Running!$S$1:'Running'!$S29,Running!$A$1:'Running'!$A29,"*")/60),60),MOD(SUMIFS(Running!$S$1:'Running'!$S29,Running!$A$1:'Running'!$A29,"*"),60))+INT(INT((SUMIFS(Running!$R$1:'Running'!$R29,Running!$A$1:'Running'!$A29,"*")*60+SUMIFS(Running!$S$1:'Running'!$S29,Running!$A$1:'Running'!$A29,"*"))/(60*60))/24)</f>
        <v>6.3888888888888884E-2</v>
      </c>
      <c r="L29" s="2">
        <f t="shared" si="0"/>
        <v>11589</v>
      </c>
      <c r="M29" s="20">
        <f t="shared" si="1"/>
        <v>102.02</v>
      </c>
      <c r="N29" s="25">
        <f t="shared" si="2"/>
        <v>913</v>
      </c>
      <c r="O29" s="25">
        <f t="shared" si="3"/>
        <v>48</v>
      </c>
      <c r="P29" s="35">
        <f t="shared" si="4"/>
        <v>0.63458333333333339</v>
      </c>
      <c r="S29" s="61">
        <f t="shared" si="5"/>
        <v>6</v>
      </c>
      <c r="T29" s="61">
        <f t="shared" si="6"/>
        <v>4</v>
      </c>
      <c r="U29" t="s">
        <v>74</v>
      </c>
    </row>
    <row r="30" spans="1:21">
      <c r="A30">
        <v>27</v>
      </c>
      <c r="B30" s="2" t="s">
        <v>0</v>
      </c>
      <c r="C30" s="2">
        <v>2</v>
      </c>
      <c r="D30" s="2">
        <v>26</v>
      </c>
      <c r="E30" s="37">
        <v>43157</v>
      </c>
      <c r="F30" s="2">
        <f>SUMIFS(Running!$F$1:'Running'!$F30,Running!$A$1:'Running'!$A30,"*")</f>
        <v>11125</v>
      </c>
      <c r="G30" s="20">
        <f>SUMIFS(Running!$G$1:'Running'!$G30,Running!$A$1:'Running'!$A30,"*")</f>
        <v>95.89</v>
      </c>
      <c r="H30" s="35">
        <f>TIME(INT((SUMIFS(Running!$K$1:'Running'!$K30,Running!$A$1:'Running'!$A30,"*")*60+SUMIFS(Running!$L$1:'Running'!$L30,Running!$A$1:'Running'!$A30,"*"))/(60*60)),MOD(MOD(SUMIFS(Running!$K$1:'Running'!$K30,Running!$A$1:'Running'!$A30,"*"),60)+INT(SUMIFS(Running!$L$1:'Running'!$L30,Running!$A$1:'Running'!$A30,"*")/60),60),MOD(SUMIFS(Running!$L$1:'Running'!$L30,Running!$A$1:'Running'!$A30,"*"),60))+INT(INT((SUMIFS(Running!$K$1:'Running'!$K30,Running!$A$1:'Running'!$A30,"*")*60+SUMIFS(Running!$L$1:'Running'!$L30,Running!$A$1:'Running'!$A30,"*"))/(60*60))/24)</f>
        <v>0.5706944444444445</v>
      </c>
      <c r="I30" s="2">
        <f>SUM(Running!$M$1:'Running'!$M30)</f>
        <v>464</v>
      </c>
      <c r="J30" s="20">
        <f>SUM(Running!$N$1:'Running'!$N30)</f>
        <v>6.13</v>
      </c>
      <c r="K30" s="35">
        <f>TIME(INT((SUMIFS(Running!$R$1:'Running'!$R30,Running!$A$1:'Running'!$A30,"*")*60+SUMIFS(Running!$S$1:'Running'!$S30,Running!$A$1:'Running'!$A30,"*"))/(60*60)),MOD(MOD(SUMIFS(Running!$R$1:'Running'!$R30,Running!$A$1:'Running'!$A30,"*"),60)+INT(SUMIFS(Running!$S$1:'Running'!$S30,Running!$A$1:'Running'!$A30,"*")/60),60),MOD(SUMIFS(Running!$S$1:'Running'!$S30,Running!$A$1:'Running'!$A30,"*"),60))+INT(INT((SUMIFS(Running!$R$1:'Running'!$R30,Running!$A$1:'Running'!$A30,"*")*60+SUMIFS(Running!$S$1:'Running'!$S30,Running!$A$1:'Running'!$A30,"*"))/(60*60))/24)</f>
        <v>6.3888888888888884E-2</v>
      </c>
      <c r="L30" s="2">
        <f t="shared" si="0"/>
        <v>11589</v>
      </c>
      <c r="M30" s="20">
        <f t="shared" si="1"/>
        <v>102.02</v>
      </c>
      <c r="N30" s="25">
        <f t="shared" si="2"/>
        <v>913</v>
      </c>
      <c r="O30" s="25">
        <f t="shared" si="3"/>
        <v>48</v>
      </c>
      <c r="P30" s="35">
        <f t="shared" si="4"/>
        <v>0.63458333333333339</v>
      </c>
      <c r="S30" s="61">
        <f t="shared" si="5"/>
        <v>0</v>
      </c>
      <c r="T30" s="61">
        <f t="shared" si="6"/>
        <v>0</v>
      </c>
      <c r="U30" t="s">
        <v>74</v>
      </c>
    </row>
    <row r="31" spans="1:21">
      <c r="A31">
        <v>28</v>
      </c>
      <c r="B31" s="2" t="s">
        <v>6</v>
      </c>
      <c r="C31" s="2">
        <v>2</v>
      </c>
      <c r="D31" s="2">
        <v>27</v>
      </c>
      <c r="E31" s="37">
        <v>43158</v>
      </c>
      <c r="F31" s="2">
        <f>SUMIFS(Running!$F$1:'Running'!$F31,Running!$A$1:'Running'!$A31,"*")</f>
        <v>11568</v>
      </c>
      <c r="G31" s="20">
        <f>SUMIFS(Running!$G$1:'Running'!$G31,Running!$A$1:'Running'!$A31,"*")</f>
        <v>99.6</v>
      </c>
      <c r="H31" s="35">
        <f>TIME(INT((SUMIFS(Running!$K$1:'Running'!$K31,Running!$A$1:'Running'!$A31,"*")*60+SUMIFS(Running!$L$1:'Running'!$L31,Running!$A$1:'Running'!$A31,"*"))/(60*60)),MOD(MOD(SUMIFS(Running!$K$1:'Running'!$K31,Running!$A$1:'Running'!$A31,"*"),60)+INT(SUMIFS(Running!$L$1:'Running'!$L31,Running!$A$1:'Running'!$A31,"*")/60),60),MOD(SUMIFS(Running!$L$1:'Running'!$L31,Running!$A$1:'Running'!$A31,"*"),60))+INT(INT((SUMIFS(Running!$K$1:'Running'!$K31,Running!$A$1:'Running'!$A31,"*")*60+SUMIFS(Running!$L$1:'Running'!$L31,Running!$A$1:'Running'!$A31,"*"))/(60*60))/24)</f>
        <v>0.59222222222222221</v>
      </c>
      <c r="I31" s="2">
        <f>SUM(Running!$M$1:'Running'!$M31)</f>
        <v>488</v>
      </c>
      <c r="J31" s="20">
        <f>SUM(Running!$N$1:'Running'!$N31)</f>
        <v>6.46</v>
      </c>
      <c r="K31" s="35">
        <f>TIME(INT((SUMIFS(Running!$R$1:'Running'!$R31,Running!$A$1:'Running'!$A31,"*")*60+SUMIFS(Running!$S$1:'Running'!$S31,Running!$A$1:'Running'!$A31,"*"))/(60*60)),MOD(MOD(SUMIFS(Running!$R$1:'Running'!$R31,Running!$A$1:'Running'!$A31,"*"),60)+INT(SUMIFS(Running!$S$1:'Running'!$S31,Running!$A$1:'Running'!$A31,"*")/60),60),MOD(SUMIFS(Running!$S$1:'Running'!$S31,Running!$A$1:'Running'!$A31,"*"),60))+INT(INT((SUMIFS(Running!$R$1:'Running'!$R31,Running!$A$1:'Running'!$A31,"*")*60+SUMIFS(Running!$S$1:'Running'!$S31,Running!$A$1:'Running'!$A31,"*"))/(60*60))/24)</f>
        <v>6.7361111111111108E-2</v>
      </c>
      <c r="L31" s="2">
        <f t="shared" si="0"/>
        <v>12056</v>
      </c>
      <c r="M31" s="20">
        <f t="shared" si="1"/>
        <v>106.05999999999999</v>
      </c>
      <c r="N31" s="25">
        <f t="shared" si="2"/>
        <v>949</v>
      </c>
      <c r="O31" s="25">
        <f t="shared" si="3"/>
        <v>48</v>
      </c>
      <c r="P31" s="35">
        <f t="shared" si="4"/>
        <v>0.6595833333333333</v>
      </c>
      <c r="S31" s="61">
        <f t="shared" si="5"/>
        <v>1</v>
      </c>
      <c r="T31" s="61">
        <f t="shared" si="6"/>
        <v>2</v>
      </c>
      <c r="U31" t="s">
        <v>74</v>
      </c>
    </row>
    <row r="32" spans="1:21">
      <c r="A32">
        <v>29</v>
      </c>
      <c r="B32" s="2" t="s">
        <v>5</v>
      </c>
      <c r="C32" s="2">
        <v>2</v>
      </c>
      <c r="D32" s="2">
        <v>28</v>
      </c>
      <c r="E32" s="37">
        <v>43159</v>
      </c>
      <c r="F32" s="2">
        <f>SUMIFS(Running!$F$1:'Running'!$F32,Running!$A$1:'Running'!$A32,"*")</f>
        <v>12282</v>
      </c>
      <c r="G32" s="20">
        <f>SUMIFS(Running!$G$1:'Running'!$G32,Running!$A$1:'Running'!$A32,"*")</f>
        <v>105.61</v>
      </c>
      <c r="H32" s="35">
        <f>TIME(INT((SUMIFS(Running!$K$1:'Running'!$K32,Running!$A$1:'Running'!$A32,"*")*60+SUMIFS(Running!$L$1:'Running'!$L32,Running!$A$1:'Running'!$A32,"*"))/(60*60)),MOD(MOD(SUMIFS(Running!$K$1:'Running'!$K32,Running!$A$1:'Running'!$A32,"*"),60)+INT(SUMIFS(Running!$L$1:'Running'!$L32,Running!$A$1:'Running'!$A32,"*")/60),60),MOD(SUMIFS(Running!$L$1:'Running'!$L32,Running!$A$1:'Running'!$A32,"*"),60))+INT(INT((SUMIFS(Running!$K$1:'Running'!$K32,Running!$A$1:'Running'!$A32,"*")*60+SUMIFS(Running!$L$1:'Running'!$L32,Running!$A$1:'Running'!$A32,"*"))/(60*60))/24)</f>
        <v>0.62486111111111109</v>
      </c>
      <c r="I32" s="2">
        <f>SUM(Running!$M$1:'Running'!$M32)</f>
        <v>513</v>
      </c>
      <c r="J32" s="20">
        <f>SUM(Running!$N$1:'Running'!$N32)</f>
        <v>6.79</v>
      </c>
      <c r="K32" s="35">
        <f>TIME(INT((SUMIFS(Running!$R$1:'Running'!$R32,Running!$A$1:'Running'!$A32,"*")*60+SUMIFS(Running!$S$1:'Running'!$S32,Running!$A$1:'Running'!$A32,"*"))/(60*60)),MOD(MOD(SUMIFS(Running!$R$1:'Running'!$R32,Running!$A$1:'Running'!$A32,"*"),60)+INT(SUMIFS(Running!$S$1:'Running'!$S32,Running!$A$1:'Running'!$A32,"*")/60),60),MOD(SUMIFS(Running!$S$1:'Running'!$S32,Running!$A$1:'Running'!$A32,"*"),60))+INT(INT((SUMIFS(Running!$R$1:'Running'!$R32,Running!$A$1:'Running'!$A32,"*")*60+SUMIFS(Running!$S$1:'Running'!$S32,Running!$A$1:'Running'!$A32,"*"))/(60*60))/24)</f>
        <v>7.0833333333333331E-2</v>
      </c>
      <c r="L32" s="2">
        <f t="shared" si="0"/>
        <v>12795</v>
      </c>
      <c r="M32" s="20">
        <f t="shared" si="1"/>
        <v>112.4</v>
      </c>
      <c r="N32" s="25">
        <f t="shared" si="2"/>
        <v>1001</v>
      </c>
      <c r="O32" s="25">
        <f t="shared" si="3"/>
        <v>48</v>
      </c>
      <c r="P32" s="35">
        <f t="shared" si="4"/>
        <v>0.69569444444444439</v>
      </c>
      <c r="S32" s="61">
        <f t="shared" si="5"/>
        <v>2</v>
      </c>
      <c r="T32" s="61">
        <f t="shared" si="6"/>
        <v>5</v>
      </c>
      <c r="U32" t="s">
        <v>74</v>
      </c>
    </row>
    <row r="33" spans="1:21">
      <c r="A33">
        <v>30</v>
      </c>
      <c r="B33" s="2" t="s">
        <v>4</v>
      </c>
      <c r="C33" s="2">
        <v>3</v>
      </c>
      <c r="D33" s="2">
        <v>1</v>
      </c>
      <c r="E33" s="37">
        <v>43160</v>
      </c>
      <c r="F33" s="2">
        <f>SUMIFS(Running!$F$1:'Running'!$F33,Running!$A$1:'Running'!$A33,"*")</f>
        <v>12622</v>
      </c>
      <c r="G33" s="20">
        <f>SUMIFS(Running!$G$1:'Running'!$G33,Running!$A$1:'Running'!$A33,"*")</f>
        <v>108.45</v>
      </c>
      <c r="H33" s="35">
        <f>TIME(INT((SUMIFS(Running!$K$1:'Running'!$K33,Running!$A$1:'Running'!$A33,"*")*60+SUMIFS(Running!$L$1:'Running'!$L33,Running!$A$1:'Running'!$A33,"*"))/(60*60)),MOD(MOD(SUMIFS(Running!$K$1:'Running'!$K33,Running!$A$1:'Running'!$A33,"*"),60)+INT(SUMIFS(Running!$L$1:'Running'!$L33,Running!$A$1:'Running'!$A33,"*")/60),60),MOD(SUMIFS(Running!$L$1:'Running'!$L33,Running!$A$1:'Running'!$A33,"*"),60))+INT(INT((SUMIFS(Running!$K$1:'Running'!$K33,Running!$A$1:'Running'!$A33,"*")*60+SUMIFS(Running!$L$1:'Running'!$L33,Running!$A$1:'Running'!$A33,"*"))/(60*60))/24)</f>
        <v>0.64163194444444438</v>
      </c>
      <c r="I33" s="2">
        <f>SUM(Running!$M$1:'Running'!$M33)</f>
        <v>537</v>
      </c>
      <c r="J33" s="20">
        <f>SUM(Running!$N$1:'Running'!$N33)</f>
        <v>7.11</v>
      </c>
      <c r="K33" s="35">
        <f>TIME(INT((SUMIFS(Running!$R$1:'Running'!$R33,Running!$A$1:'Running'!$A33,"*")*60+SUMIFS(Running!$S$1:'Running'!$S33,Running!$A$1:'Running'!$A33,"*"))/(60*60)),MOD(MOD(SUMIFS(Running!$R$1:'Running'!$R33,Running!$A$1:'Running'!$A33,"*"),60)+INT(SUMIFS(Running!$S$1:'Running'!$S33,Running!$A$1:'Running'!$A33,"*")/60),60),MOD(SUMIFS(Running!$S$1:'Running'!$S33,Running!$A$1:'Running'!$A33,"*"),60))+INT(INT((SUMIFS(Running!$R$1:'Running'!$R33,Running!$A$1:'Running'!$A33,"*")*60+SUMIFS(Running!$S$1:'Running'!$S33,Running!$A$1:'Running'!$A33,"*"))/(60*60))/24)</f>
        <v>7.4178240740740739E-2</v>
      </c>
      <c r="L33" s="2">
        <f t="shared" si="0"/>
        <v>13159</v>
      </c>
      <c r="M33" s="20">
        <f t="shared" si="1"/>
        <v>115.56</v>
      </c>
      <c r="N33" s="25">
        <f t="shared" si="2"/>
        <v>1030</v>
      </c>
      <c r="O33" s="25">
        <f t="shared" si="3"/>
        <v>46</v>
      </c>
      <c r="P33" s="35">
        <f t="shared" si="4"/>
        <v>0.71581018518518513</v>
      </c>
      <c r="S33" s="61">
        <f t="shared" si="5"/>
        <v>3</v>
      </c>
      <c r="T33" s="61">
        <f t="shared" si="6"/>
        <v>5</v>
      </c>
      <c r="U33" t="s">
        <v>74</v>
      </c>
    </row>
    <row r="34" spans="1:21">
      <c r="A34">
        <v>31</v>
      </c>
      <c r="B34" s="2" t="s">
        <v>3</v>
      </c>
      <c r="C34" s="2">
        <v>3</v>
      </c>
      <c r="D34" s="2">
        <v>2</v>
      </c>
      <c r="E34" s="37">
        <v>43161</v>
      </c>
      <c r="F34" s="2">
        <f>SUMIFS(Running!$F$1:'Running'!$F34,Running!$A$1:'Running'!$A34,"*")</f>
        <v>12748</v>
      </c>
      <c r="G34" s="20">
        <f>SUMIFS(Running!$G$1:'Running'!$G34,Running!$A$1:'Running'!$A34,"*")</f>
        <v>109.5</v>
      </c>
      <c r="H34" s="35">
        <f>TIME(INT((SUMIFS(Running!$K$1:'Running'!$K34,Running!$A$1:'Running'!$A34,"*")*60+SUMIFS(Running!$L$1:'Running'!$L34,Running!$A$1:'Running'!$A34,"*"))/(60*60)),MOD(MOD(SUMIFS(Running!$K$1:'Running'!$K34,Running!$A$1:'Running'!$A34,"*"),60)+INT(SUMIFS(Running!$L$1:'Running'!$L34,Running!$A$1:'Running'!$A34,"*")/60),60),MOD(SUMIFS(Running!$L$1:'Running'!$L34,Running!$A$1:'Running'!$A34,"*"),60))+INT(INT((SUMIFS(Running!$K$1:'Running'!$K34,Running!$A$1:'Running'!$A34,"*")*60+SUMIFS(Running!$L$1:'Running'!$L34,Running!$A$1:'Running'!$A34,"*"))/(60*60))/24)</f>
        <v>0.64788194444444447</v>
      </c>
      <c r="I34" s="2">
        <f>SUM(Running!$M$1:'Running'!$M34)</f>
        <v>547</v>
      </c>
      <c r="J34" s="20">
        <f>SUM(Running!$N$1:'Running'!$N34)</f>
        <v>7.25</v>
      </c>
      <c r="K34" s="35">
        <f>TIME(INT((SUMIFS(Running!$R$1:'Running'!$R34,Running!$A$1:'Running'!$A34,"*")*60+SUMIFS(Running!$S$1:'Running'!$S34,Running!$A$1:'Running'!$A34,"*"))/(60*60)),MOD(MOD(SUMIFS(Running!$R$1:'Running'!$R34,Running!$A$1:'Running'!$A34,"*"),60)+INT(SUMIFS(Running!$S$1:'Running'!$S34,Running!$A$1:'Running'!$A34,"*")/60),60),MOD(SUMIFS(Running!$S$1:'Running'!$S34,Running!$A$1:'Running'!$A34,"*"),60))+INT(INT((SUMIFS(Running!$R$1:'Running'!$R34,Running!$A$1:'Running'!$A34,"*")*60+SUMIFS(Running!$S$1:'Running'!$S34,Running!$A$1:'Running'!$A34,"*"))/(60*60))/24)</f>
        <v>7.5567129629629637E-2</v>
      </c>
      <c r="L34" s="2">
        <f t="shared" si="0"/>
        <v>13295</v>
      </c>
      <c r="M34" s="20">
        <f t="shared" si="1"/>
        <v>116.75</v>
      </c>
      <c r="N34" s="25">
        <f t="shared" si="2"/>
        <v>1041</v>
      </c>
      <c r="O34" s="25">
        <f t="shared" si="3"/>
        <v>46</v>
      </c>
      <c r="P34" s="35">
        <f t="shared" si="4"/>
        <v>0.72344907407407411</v>
      </c>
      <c r="S34" s="61">
        <f t="shared" si="5"/>
        <v>4</v>
      </c>
      <c r="T34" s="61">
        <f t="shared" si="6"/>
        <v>5</v>
      </c>
      <c r="U34" t="s">
        <v>74</v>
      </c>
    </row>
    <row r="35" spans="1:21">
      <c r="A35">
        <v>32</v>
      </c>
      <c r="B35" s="2" t="s">
        <v>2</v>
      </c>
      <c r="C35" s="2">
        <v>3</v>
      </c>
      <c r="D35" s="2">
        <v>3</v>
      </c>
      <c r="E35" s="37">
        <v>43162</v>
      </c>
      <c r="F35" s="2">
        <f>SUMIFS(Running!$F$1:'Running'!$F35,Running!$A$1:'Running'!$A35,"*")</f>
        <v>13191</v>
      </c>
      <c r="G35" s="20">
        <f>SUMIFS(Running!$G$1:'Running'!$G35,Running!$A$1:'Running'!$A35,"*")</f>
        <v>113.21</v>
      </c>
      <c r="H35" s="35">
        <f>TIME(INT((SUMIFS(Running!$K$1:'Running'!$K35,Running!$A$1:'Running'!$A35,"*")*60+SUMIFS(Running!$L$1:'Running'!$L35,Running!$A$1:'Running'!$A35,"*"))/(60*60)),MOD(MOD(SUMIFS(Running!$K$1:'Running'!$K35,Running!$A$1:'Running'!$A35,"*"),60)+INT(SUMIFS(Running!$L$1:'Running'!$L35,Running!$A$1:'Running'!$A35,"*")/60),60),MOD(SUMIFS(Running!$L$1:'Running'!$L35,Running!$A$1:'Running'!$A35,"*"),60))+INT(INT((SUMIFS(Running!$K$1:'Running'!$K35,Running!$A$1:'Running'!$A35,"*")*60+SUMIFS(Running!$L$1:'Running'!$L35,Running!$A$1:'Running'!$A35,"*"))/(60*60))/24)</f>
        <v>0.66940972222222228</v>
      </c>
      <c r="I35" s="2">
        <f>SUM(Running!$M$1:'Running'!$M35)</f>
        <v>571</v>
      </c>
      <c r="J35" s="20">
        <f>SUM(Running!$N$1:'Running'!$N35)</f>
        <v>7.58</v>
      </c>
      <c r="K35" s="35">
        <f>TIME(INT((SUMIFS(Running!$R$1:'Running'!$R35,Running!$A$1:'Running'!$A35,"*")*60+SUMIFS(Running!$S$1:'Running'!$S35,Running!$A$1:'Running'!$A35,"*"))/(60*60)),MOD(MOD(SUMIFS(Running!$R$1:'Running'!$R35,Running!$A$1:'Running'!$A35,"*"),60)+INT(SUMIFS(Running!$S$1:'Running'!$S35,Running!$A$1:'Running'!$A35,"*")/60),60),MOD(SUMIFS(Running!$S$1:'Running'!$S35,Running!$A$1:'Running'!$A35,"*"),60))+INT(INT((SUMIFS(Running!$R$1:'Running'!$R35,Running!$A$1:'Running'!$A35,"*")*60+SUMIFS(Running!$S$1:'Running'!$S35,Running!$A$1:'Running'!$A35,"*"))/(60*60))/24)</f>
        <v>7.9039351851851861E-2</v>
      </c>
      <c r="L35" s="2">
        <f t="shared" si="0"/>
        <v>13762</v>
      </c>
      <c r="M35" s="20">
        <f t="shared" si="1"/>
        <v>120.78999999999999</v>
      </c>
      <c r="N35" s="25">
        <f t="shared" si="2"/>
        <v>1077</v>
      </c>
      <c r="O35" s="25">
        <f t="shared" si="3"/>
        <v>46</v>
      </c>
      <c r="P35" s="35">
        <f t="shared" si="4"/>
        <v>0.74844907407407413</v>
      </c>
      <c r="S35" s="61">
        <f t="shared" si="5"/>
        <v>5</v>
      </c>
      <c r="T35" s="61">
        <f t="shared" si="6"/>
        <v>4</v>
      </c>
      <c r="U35" t="s">
        <v>74</v>
      </c>
    </row>
    <row r="36" spans="1:21">
      <c r="A36">
        <v>33</v>
      </c>
      <c r="B36" s="2" t="s">
        <v>1</v>
      </c>
      <c r="C36" s="2">
        <v>3</v>
      </c>
      <c r="D36" s="2">
        <v>4</v>
      </c>
      <c r="E36" s="37">
        <v>43163</v>
      </c>
      <c r="F36" s="2">
        <f>SUMIFS(Running!$F$1:'Running'!$F36,Running!$A$1:'Running'!$A36,"*")</f>
        <v>13638</v>
      </c>
      <c r="G36" s="20">
        <f>SUMIFS(Running!$G$1:'Running'!$G36,Running!$A$1:'Running'!$A36,"*")</f>
        <v>116.96</v>
      </c>
      <c r="H36" s="35">
        <f>TIME(INT((SUMIFS(Running!$K$1:'Running'!$K36,Running!$A$1:'Running'!$A36,"*")*60+SUMIFS(Running!$L$1:'Running'!$L36,Running!$A$1:'Running'!$A36,"*"))/(60*60)),MOD(MOD(SUMIFS(Running!$K$1:'Running'!$K36,Running!$A$1:'Running'!$A36,"*"),60)+INT(SUMIFS(Running!$L$1:'Running'!$L36,Running!$A$1:'Running'!$A36,"*")/60),60),MOD(SUMIFS(Running!$L$1:'Running'!$L36,Running!$A$1:'Running'!$A36,"*"),60))+INT(INT((SUMIFS(Running!$K$1:'Running'!$K36,Running!$A$1:'Running'!$A36,"*")*60+SUMIFS(Running!$L$1:'Running'!$L36,Running!$A$1:'Running'!$A36,"*"))/(60*60))/24)</f>
        <v>0.69024305555555554</v>
      </c>
      <c r="I36" s="2">
        <f>SUM(Running!$M$1:'Running'!$M36)</f>
        <v>595</v>
      </c>
      <c r="J36" s="20">
        <f>SUM(Running!$N$1:'Running'!$N36)</f>
        <v>7.91</v>
      </c>
      <c r="K36" s="35">
        <f>TIME(INT((SUMIFS(Running!$R$1:'Running'!$R36,Running!$A$1:'Running'!$A36,"*")*60+SUMIFS(Running!$S$1:'Running'!$S36,Running!$A$1:'Running'!$A36,"*"))/(60*60)),MOD(MOD(SUMIFS(Running!$R$1:'Running'!$R36,Running!$A$1:'Running'!$A36,"*"),60)+INT(SUMIFS(Running!$S$1:'Running'!$S36,Running!$A$1:'Running'!$A36,"*")/60),60),MOD(SUMIFS(Running!$S$1:'Running'!$S36,Running!$A$1:'Running'!$A36,"*"),60))+INT(INT((SUMIFS(Running!$R$1:'Running'!$R36,Running!$A$1:'Running'!$A36,"*")*60+SUMIFS(Running!$S$1:'Running'!$S36,Running!$A$1:'Running'!$A36,"*"))/(60*60))/24)</f>
        <v>8.2511574074074071E-2</v>
      </c>
      <c r="L36" s="2">
        <f t="shared" si="0"/>
        <v>14233</v>
      </c>
      <c r="M36" s="20">
        <f t="shared" si="1"/>
        <v>124.86999999999999</v>
      </c>
      <c r="N36" s="25">
        <f t="shared" si="2"/>
        <v>1112</v>
      </c>
      <c r="O36" s="25">
        <f t="shared" si="3"/>
        <v>46</v>
      </c>
      <c r="P36" s="35">
        <f t="shared" si="4"/>
        <v>0.7727546296296296</v>
      </c>
      <c r="S36" s="61">
        <f t="shared" si="5"/>
        <v>6</v>
      </c>
      <c r="T36" s="61">
        <f t="shared" si="6"/>
        <v>5</v>
      </c>
      <c r="U36" t="s">
        <v>74</v>
      </c>
    </row>
    <row r="37" spans="1:21">
      <c r="A37">
        <v>34</v>
      </c>
      <c r="B37" s="2" t="s">
        <v>0</v>
      </c>
      <c r="C37" s="2">
        <v>3</v>
      </c>
      <c r="D37" s="2">
        <v>5</v>
      </c>
      <c r="E37" s="37">
        <v>43164</v>
      </c>
      <c r="F37" s="2">
        <f>SUMIFS(Running!$F$1:'Running'!$F37,Running!$A$1:'Running'!$A37,"*")</f>
        <v>13962</v>
      </c>
      <c r="G37" s="20">
        <f>SUMIFS(Running!$G$1:'Running'!$G37,Running!$A$1:'Running'!$A37,"*")</f>
        <v>120.21</v>
      </c>
      <c r="H37" s="35">
        <f>TIME(INT((SUMIFS(Running!$K$1:'Running'!$K37,Running!$A$1:'Running'!$A37,"*")*60+SUMIFS(Running!$L$1:'Running'!$L37,Running!$A$1:'Running'!$A37,"*"))/(60*60)),MOD(MOD(SUMIFS(Running!$K$1:'Running'!$K37,Running!$A$1:'Running'!$A37,"*"),60)+INT(SUMIFS(Running!$L$1:'Running'!$L37,Running!$A$1:'Running'!$A37,"*")/60),60),MOD(SUMIFS(Running!$L$1:'Running'!$L37,Running!$A$1:'Running'!$A37,"*"),60))+INT(INT((SUMIFS(Running!$K$1:'Running'!$K37,Running!$A$1:'Running'!$A37,"*")*60+SUMIFS(Running!$L$1:'Running'!$L37,Running!$A$1:'Running'!$A37,"*"))/(60*60))/24)</f>
        <v>0.70983796296296298</v>
      </c>
      <c r="I37" s="2">
        <f>SUM(Running!$M$1:'Running'!$M37)</f>
        <v>595</v>
      </c>
      <c r="J37" s="20">
        <f>SUM(Running!$N$1:'Running'!$N37)</f>
        <v>7.91</v>
      </c>
      <c r="K37" s="35">
        <f>TIME(INT((SUMIFS(Running!$R$1:'Running'!$R37,Running!$A$1:'Running'!$A37,"*")*60+SUMIFS(Running!$S$1:'Running'!$S37,Running!$A$1:'Running'!$A37,"*"))/(60*60)),MOD(MOD(SUMIFS(Running!$R$1:'Running'!$R37,Running!$A$1:'Running'!$A37,"*"),60)+INT(SUMIFS(Running!$S$1:'Running'!$S37,Running!$A$1:'Running'!$A37,"*")/60),60),MOD(SUMIFS(Running!$S$1:'Running'!$S37,Running!$A$1:'Running'!$A37,"*"),60))+INT(INT((SUMIFS(Running!$R$1:'Running'!$R37,Running!$A$1:'Running'!$A37,"*")*60+SUMIFS(Running!$S$1:'Running'!$S37,Running!$A$1:'Running'!$A37,"*"))/(60*60))/24)</f>
        <v>8.2511574074074071E-2</v>
      </c>
      <c r="L37" s="2">
        <f t="shared" si="0"/>
        <v>14557</v>
      </c>
      <c r="M37" s="20">
        <f t="shared" si="1"/>
        <v>128.12</v>
      </c>
      <c r="N37" s="25">
        <f t="shared" si="2"/>
        <v>1140</v>
      </c>
      <c r="O37" s="25">
        <f t="shared" si="3"/>
        <v>59</v>
      </c>
      <c r="P37" s="35">
        <f t="shared" si="4"/>
        <v>0.79234953703703703</v>
      </c>
      <c r="S37" s="61">
        <f t="shared" si="5"/>
        <v>7</v>
      </c>
      <c r="T37" s="61">
        <f t="shared" si="6"/>
        <v>1</v>
      </c>
      <c r="U37" t="s">
        <v>74</v>
      </c>
    </row>
    <row r="38" spans="1:21">
      <c r="A38">
        <v>35</v>
      </c>
      <c r="B38" s="2" t="s">
        <v>6</v>
      </c>
      <c r="C38" s="2">
        <v>3</v>
      </c>
      <c r="D38" s="2">
        <v>6</v>
      </c>
      <c r="E38" s="37">
        <v>43165</v>
      </c>
      <c r="F38" s="2">
        <f>SUMIFS(Running!$F$1:'Running'!$F38,Running!$A$1:'Running'!$A38,"*")</f>
        <v>13962</v>
      </c>
      <c r="G38" s="20">
        <f>SUMIFS(Running!$G$1:'Running'!$G38,Running!$A$1:'Running'!$A38,"*")</f>
        <v>120.21</v>
      </c>
      <c r="H38" s="35">
        <f>TIME(INT((SUMIFS(Running!$K$1:'Running'!$K38,Running!$A$1:'Running'!$A38,"*")*60+SUMIFS(Running!$L$1:'Running'!$L38,Running!$A$1:'Running'!$A38,"*"))/(60*60)),MOD(MOD(SUMIFS(Running!$K$1:'Running'!$K38,Running!$A$1:'Running'!$A38,"*"),60)+INT(SUMIFS(Running!$L$1:'Running'!$L38,Running!$A$1:'Running'!$A38,"*")/60),60),MOD(SUMIFS(Running!$L$1:'Running'!$L38,Running!$A$1:'Running'!$A38,"*"),60))+INT(INT((SUMIFS(Running!$K$1:'Running'!$K38,Running!$A$1:'Running'!$A38,"*")*60+SUMIFS(Running!$L$1:'Running'!$L38,Running!$A$1:'Running'!$A38,"*"))/(60*60))/24)</f>
        <v>0.70983796296296298</v>
      </c>
      <c r="I38" s="2">
        <f>SUM(Running!$M$1:'Running'!$M38)</f>
        <v>595</v>
      </c>
      <c r="J38" s="20">
        <f>SUM(Running!$N$1:'Running'!$N38)</f>
        <v>7.91</v>
      </c>
      <c r="K38" s="35">
        <f>TIME(INT((SUMIFS(Running!$R$1:'Running'!$R38,Running!$A$1:'Running'!$A38,"*")*60+SUMIFS(Running!$S$1:'Running'!$S38,Running!$A$1:'Running'!$A38,"*"))/(60*60)),MOD(MOD(SUMIFS(Running!$R$1:'Running'!$R38,Running!$A$1:'Running'!$A38,"*"),60)+INT(SUMIFS(Running!$S$1:'Running'!$S38,Running!$A$1:'Running'!$A38,"*")/60),60),MOD(SUMIFS(Running!$S$1:'Running'!$S38,Running!$A$1:'Running'!$A38,"*"),60))+INT(INT((SUMIFS(Running!$R$1:'Running'!$R38,Running!$A$1:'Running'!$A38,"*")*60+SUMIFS(Running!$S$1:'Running'!$S38,Running!$A$1:'Running'!$A38,"*"))/(60*60))/24)</f>
        <v>8.2511574074074071E-2</v>
      </c>
      <c r="L38" s="2">
        <f t="shared" si="0"/>
        <v>14557</v>
      </c>
      <c r="M38" s="20">
        <f t="shared" si="1"/>
        <v>128.12</v>
      </c>
      <c r="N38" s="25">
        <f t="shared" si="2"/>
        <v>1140</v>
      </c>
      <c r="O38" s="25">
        <f t="shared" si="3"/>
        <v>59</v>
      </c>
      <c r="P38" s="35">
        <f t="shared" si="4"/>
        <v>0.79234953703703703</v>
      </c>
      <c r="S38" s="61">
        <f t="shared" si="5"/>
        <v>0</v>
      </c>
      <c r="T38" s="61">
        <f t="shared" si="6"/>
        <v>0</v>
      </c>
      <c r="U38" t="s">
        <v>74</v>
      </c>
    </row>
    <row r="39" spans="1:21">
      <c r="A39">
        <v>36</v>
      </c>
      <c r="B39" s="2" t="s">
        <v>5</v>
      </c>
      <c r="C39" s="2">
        <v>3</v>
      </c>
      <c r="D39" s="2">
        <v>7</v>
      </c>
      <c r="E39" s="37">
        <v>43166</v>
      </c>
      <c r="F39" s="2">
        <f>SUMIFS(Running!$F$1:'Running'!$F39,Running!$A$1:'Running'!$A39,"*")</f>
        <v>13962</v>
      </c>
      <c r="G39" s="20">
        <f>SUMIFS(Running!$G$1:'Running'!$G39,Running!$A$1:'Running'!$A39,"*")</f>
        <v>120.21</v>
      </c>
      <c r="H39" s="35">
        <f>TIME(INT((SUMIFS(Running!$K$1:'Running'!$K39,Running!$A$1:'Running'!$A39,"*")*60+SUMIFS(Running!$L$1:'Running'!$L39,Running!$A$1:'Running'!$A39,"*"))/(60*60)),MOD(MOD(SUMIFS(Running!$K$1:'Running'!$K39,Running!$A$1:'Running'!$A39,"*"),60)+INT(SUMIFS(Running!$L$1:'Running'!$L39,Running!$A$1:'Running'!$A39,"*")/60),60),MOD(SUMIFS(Running!$L$1:'Running'!$L39,Running!$A$1:'Running'!$A39,"*"),60))+INT(INT((SUMIFS(Running!$K$1:'Running'!$K39,Running!$A$1:'Running'!$A39,"*")*60+SUMIFS(Running!$L$1:'Running'!$L39,Running!$A$1:'Running'!$A39,"*"))/(60*60))/24)</f>
        <v>0.70983796296296298</v>
      </c>
      <c r="I39" s="2">
        <f>SUM(Running!$M$1:'Running'!$M39)</f>
        <v>595</v>
      </c>
      <c r="J39" s="20">
        <f>SUM(Running!$N$1:'Running'!$N39)</f>
        <v>7.91</v>
      </c>
      <c r="K39" s="35">
        <f>TIME(INT((SUMIFS(Running!$R$1:'Running'!$R39,Running!$A$1:'Running'!$A39,"*")*60+SUMIFS(Running!$S$1:'Running'!$S39,Running!$A$1:'Running'!$A39,"*"))/(60*60)),MOD(MOD(SUMIFS(Running!$R$1:'Running'!$R39,Running!$A$1:'Running'!$A39,"*"),60)+INT(SUMIFS(Running!$S$1:'Running'!$S39,Running!$A$1:'Running'!$A39,"*")/60),60),MOD(SUMIFS(Running!$S$1:'Running'!$S39,Running!$A$1:'Running'!$A39,"*"),60))+INT(INT((SUMIFS(Running!$R$1:'Running'!$R39,Running!$A$1:'Running'!$A39,"*")*60+SUMIFS(Running!$S$1:'Running'!$S39,Running!$A$1:'Running'!$A39,"*"))/(60*60))/24)</f>
        <v>8.2511574074074071E-2</v>
      </c>
      <c r="L39" s="2">
        <f t="shared" si="0"/>
        <v>14557</v>
      </c>
      <c r="M39" s="20">
        <f t="shared" si="1"/>
        <v>128.12</v>
      </c>
      <c r="N39" s="25">
        <f t="shared" si="2"/>
        <v>1140</v>
      </c>
      <c r="O39" s="25">
        <f t="shared" si="3"/>
        <v>59</v>
      </c>
      <c r="P39" s="35">
        <f t="shared" si="4"/>
        <v>0.79234953703703703</v>
      </c>
      <c r="S39" s="61">
        <f t="shared" si="5"/>
        <v>0</v>
      </c>
      <c r="T39" s="61">
        <f t="shared" si="6"/>
        <v>0</v>
      </c>
      <c r="U39" t="s">
        <v>74</v>
      </c>
    </row>
    <row r="40" spans="1:21">
      <c r="A40">
        <v>37</v>
      </c>
      <c r="B40" s="2" t="s">
        <v>4</v>
      </c>
      <c r="C40" s="2">
        <v>3</v>
      </c>
      <c r="D40" s="2">
        <v>8</v>
      </c>
      <c r="E40" s="37">
        <v>43167</v>
      </c>
      <c r="F40" s="2">
        <f>SUMIFS(Running!$F$1:'Running'!$F40,Running!$A$1:'Running'!$A40,"*")</f>
        <v>14390</v>
      </c>
      <c r="G40" s="20">
        <f>SUMIFS(Running!$G$1:'Running'!$G40,Running!$A$1:'Running'!$A40,"*")</f>
        <v>123.8</v>
      </c>
      <c r="H40" s="35">
        <f>TIME(INT((SUMIFS(Running!$K$1:'Running'!$K40,Running!$A$1:'Running'!$A40,"*")*60+SUMIFS(Running!$L$1:'Running'!$L40,Running!$A$1:'Running'!$A40,"*"))/(60*60)),MOD(MOD(SUMIFS(Running!$K$1:'Running'!$K40,Running!$A$1:'Running'!$A40,"*"),60)+INT(SUMIFS(Running!$L$1:'Running'!$L40,Running!$A$1:'Running'!$A40,"*")/60),60),MOD(SUMIFS(Running!$L$1:'Running'!$L40,Running!$A$1:'Running'!$A40,"*"),60))+INT(INT((SUMIFS(Running!$K$1:'Running'!$K40,Running!$A$1:'Running'!$A40,"*")*60+SUMIFS(Running!$L$1:'Running'!$L40,Running!$A$1:'Running'!$A40,"*"))/(60*60))/24)</f>
        <v>0.73067129629629635</v>
      </c>
      <c r="I40" s="2">
        <f>SUM(Running!$M$1:'Running'!$M40)</f>
        <v>600</v>
      </c>
      <c r="J40" s="20">
        <f>SUM(Running!$N$1:'Running'!$N40)</f>
        <v>7.97</v>
      </c>
      <c r="K40" s="35">
        <f>TIME(INT((SUMIFS(Running!$R$1:'Running'!$R40,Running!$A$1:'Running'!$A40,"*")*60+SUMIFS(Running!$S$1:'Running'!$S40,Running!$A$1:'Running'!$A40,"*"))/(60*60)),MOD(MOD(SUMIFS(Running!$R$1:'Running'!$R40,Running!$A$1:'Running'!$A40,"*"),60)+INT(SUMIFS(Running!$S$1:'Running'!$S40,Running!$A$1:'Running'!$A40,"*")/60),60),MOD(SUMIFS(Running!$S$1:'Running'!$S40,Running!$A$1:'Running'!$A40,"*"),60))+INT(INT((SUMIFS(Running!$R$1:'Running'!$R40,Running!$A$1:'Running'!$A40,"*")*60+SUMIFS(Running!$S$1:'Running'!$S40,Running!$A$1:'Running'!$A40,"*"))/(60*60))/24)</f>
        <v>8.3206018518518512E-2</v>
      </c>
      <c r="L40" s="2">
        <f t="shared" si="0"/>
        <v>14990</v>
      </c>
      <c r="M40" s="20">
        <f t="shared" si="1"/>
        <v>131.77000000000001</v>
      </c>
      <c r="N40" s="25">
        <f t="shared" si="2"/>
        <v>1171</v>
      </c>
      <c r="O40" s="25">
        <f t="shared" si="3"/>
        <v>59</v>
      </c>
      <c r="P40" s="35">
        <f t="shared" si="4"/>
        <v>0.81387731481481485</v>
      </c>
      <c r="S40" s="61">
        <f t="shared" si="5"/>
        <v>1</v>
      </c>
      <c r="T40" s="61">
        <f t="shared" si="6"/>
        <v>6</v>
      </c>
      <c r="U40" t="s">
        <v>74</v>
      </c>
    </row>
    <row r="41" spans="1:21">
      <c r="A41">
        <v>38</v>
      </c>
      <c r="B41" s="2" t="s">
        <v>3</v>
      </c>
      <c r="C41" s="2">
        <v>3</v>
      </c>
      <c r="D41" s="2">
        <v>9</v>
      </c>
      <c r="E41" s="37">
        <v>43168</v>
      </c>
      <c r="F41" s="2">
        <f>SUMIFS(Running!$F$1:'Running'!$F41,Running!$A$1:'Running'!$A41,"*")</f>
        <v>15069</v>
      </c>
      <c r="G41" s="20">
        <f>SUMIFS(Running!$G$1:'Running'!$G41,Running!$A$1:'Running'!$A41,"*")</f>
        <v>129.47999999999999</v>
      </c>
      <c r="H41" s="35">
        <f>TIME(INT((SUMIFS(Running!$K$1:'Running'!$K41,Running!$A$1:'Running'!$A41,"*")*60+SUMIFS(Running!$L$1:'Running'!$L41,Running!$A$1:'Running'!$A41,"*"))/(60*60)),MOD(MOD(SUMIFS(Running!$K$1:'Running'!$K41,Running!$A$1:'Running'!$A41,"*"),60)+INT(SUMIFS(Running!$L$1:'Running'!$L41,Running!$A$1:'Running'!$A41,"*")/60),60),MOD(SUMIFS(Running!$L$1:'Running'!$L41,Running!$A$1:'Running'!$A41,"*"),60))+INT(INT((SUMIFS(Running!$K$1:'Running'!$K41,Running!$A$1:'Running'!$A41,"*")*60+SUMIFS(Running!$L$1:'Running'!$L41,Running!$A$1:'Running'!$A41,"*"))/(60*60))/24)</f>
        <v>0.76331018518518512</v>
      </c>
      <c r="I41" s="2">
        <f>SUM(Running!$M$1:'Running'!$M41)</f>
        <v>624</v>
      </c>
      <c r="J41" s="20">
        <f>SUM(Running!$N$1:'Running'!$N41)</f>
        <v>8.31</v>
      </c>
      <c r="K41" s="35">
        <f>TIME(INT((SUMIFS(Running!$R$1:'Running'!$R41,Running!$A$1:'Running'!$A41,"*")*60+SUMIFS(Running!$S$1:'Running'!$S41,Running!$A$1:'Running'!$A41,"*"))/(60*60)),MOD(MOD(SUMIFS(Running!$R$1:'Running'!$R41,Running!$A$1:'Running'!$A41,"*"),60)+INT(SUMIFS(Running!$S$1:'Running'!$S41,Running!$A$1:'Running'!$A41,"*")/60),60),MOD(SUMIFS(Running!$S$1:'Running'!$S41,Running!$A$1:'Running'!$A41,"*"),60))+INT(INT((SUMIFS(Running!$R$1:'Running'!$R41,Running!$A$1:'Running'!$A41,"*")*60+SUMIFS(Running!$S$1:'Running'!$S41,Running!$A$1:'Running'!$A41,"*"))/(60*60))/24)</f>
        <v>8.667824074074075E-2</v>
      </c>
      <c r="L41" s="2">
        <f t="shared" si="0"/>
        <v>15693</v>
      </c>
      <c r="M41" s="20">
        <f t="shared" si="1"/>
        <v>137.79</v>
      </c>
      <c r="N41" s="25">
        <f t="shared" si="2"/>
        <v>1223</v>
      </c>
      <c r="O41" s="25">
        <f t="shared" si="3"/>
        <v>59</v>
      </c>
      <c r="P41" s="35">
        <f t="shared" si="4"/>
        <v>0.84998842592592583</v>
      </c>
      <c r="S41" s="61">
        <f t="shared" si="5"/>
        <v>2</v>
      </c>
      <c r="T41" s="61">
        <f t="shared" si="6"/>
        <v>6</v>
      </c>
      <c r="U41" t="s">
        <v>74</v>
      </c>
    </row>
    <row r="42" spans="1:21">
      <c r="A42">
        <v>39</v>
      </c>
      <c r="B42" s="2" t="s">
        <v>2</v>
      </c>
      <c r="C42" s="2">
        <v>3</v>
      </c>
      <c r="D42" s="2">
        <v>10</v>
      </c>
      <c r="E42" s="37">
        <v>43169</v>
      </c>
      <c r="F42" s="2">
        <f>SUMIFS(Running!$F$1:'Running'!$F42,Running!$A$1:'Running'!$A42,"*")</f>
        <v>15555</v>
      </c>
      <c r="G42" s="20">
        <f>SUMIFS(Running!$G$1:'Running'!$G42,Running!$A$1:'Running'!$A42,"*")</f>
        <v>133.54999999999998</v>
      </c>
      <c r="H42" s="35">
        <f>TIME(INT((SUMIFS(Running!$K$1:'Running'!$K42,Running!$A$1:'Running'!$A42,"*")*60+SUMIFS(Running!$L$1:'Running'!$L42,Running!$A$1:'Running'!$A42,"*"))/(60*60)),MOD(MOD(SUMIFS(Running!$K$1:'Running'!$K42,Running!$A$1:'Running'!$A42,"*"),60)+INT(SUMIFS(Running!$L$1:'Running'!$L42,Running!$A$1:'Running'!$A42,"*")/60),60),MOD(SUMIFS(Running!$L$1:'Running'!$L42,Running!$A$1:'Running'!$A42,"*"),60))+INT(INT((SUMIFS(Running!$K$1:'Running'!$K42,Running!$A$1:'Running'!$A42,"*")*60+SUMIFS(Running!$L$1:'Running'!$L42,Running!$A$1:'Running'!$A42,"*"))/(60*60))/24)</f>
        <v>0.78692129629629637</v>
      </c>
      <c r="I42" s="2">
        <f>SUM(Running!$M$1:'Running'!$M42)</f>
        <v>648</v>
      </c>
      <c r="J42" s="20">
        <f>SUM(Running!$N$1:'Running'!$N42)</f>
        <v>8.64</v>
      </c>
      <c r="K42" s="35">
        <f>TIME(INT((SUMIFS(Running!$R$1:'Running'!$R42,Running!$A$1:'Running'!$A42,"*")*60+SUMIFS(Running!$S$1:'Running'!$S42,Running!$A$1:'Running'!$A42,"*"))/(60*60)),MOD(MOD(SUMIFS(Running!$R$1:'Running'!$R42,Running!$A$1:'Running'!$A42,"*"),60)+INT(SUMIFS(Running!$S$1:'Running'!$S42,Running!$A$1:'Running'!$A42,"*")/60),60),MOD(SUMIFS(Running!$S$1:'Running'!$S42,Running!$A$1:'Running'!$A42,"*"),60))+INT(INT((SUMIFS(Running!$R$1:'Running'!$R42,Running!$A$1:'Running'!$A42,"*")*60+SUMIFS(Running!$S$1:'Running'!$S42,Running!$A$1:'Running'!$A42,"*"))/(60*60))/24)</f>
        <v>9.015046296296296E-2</v>
      </c>
      <c r="L42" s="2">
        <f t="shared" si="0"/>
        <v>16203</v>
      </c>
      <c r="M42" s="20">
        <f t="shared" si="1"/>
        <v>142.19</v>
      </c>
      <c r="N42" s="25">
        <f t="shared" si="2"/>
        <v>1262</v>
      </c>
      <c r="O42" s="25">
        <f t="shared" si="3"/>
        <v>59</v>
      </c>
      <c r="P42" s="35">
        <f t="shared" si="4"/>
        <v>0.87707175925925929</v>
      </c>
      <c r="S42" s="61">
        <f t="shared" si="5"/>
        <v>3</v>
      </c>
      <c r="T42" s="61">
        <f t="shared" si="6"/>
        <v>5</v>
      </c>
      <c r="U42" t="s">
        <v>74</v>
      </c>
    </row>
    <row r="43" spans="1:21">
      <c r="A43">
        <v>40</v>
      </c>
      <c r="B43" s="2" t="s">
        <v>1</v>
      </c>
      <c r="C43" s="2">
        <v>3</v>
      </c>
      <c r="D43" s="2">
        <v>11</v>
      </c>
      <c r="E43" s="37">
        <v>43170</v>
      </c>
      <c r="F43" s="2">
        <f>SUMIFS(Running!$F$1:'Running'!$F43,Running!$A$1:'Running'!$A43,"*")</f>
        <v>15555</v>
      </c>
      <c r="G43" s="20">
        <f>SUMIFS(Running!$G$1:'Running'!$G43,Running!$A$1:'Running'!$A43,"*")</f>
        <v>138.77999999999997</v>
      </c>
      <c r="H43" s="35">
        <f>TIME(INT((SUMIFS(Running!$K$1:'Running'!$K43,Running!$A$1:'Running'!$A43,"*")*60+SUMIFS(Running!$L$1:'Running'!$L43,Running!$A$1:'Running'!$A43,"*"))/(60*60)),MOD(MOD(SUMIFS(Running!$K$1:'Running'!$K43,Running!$A$1:'Running'!$A43,"*"),60)+INT(SUMIFS(Running!$L$1:'Running'!$L43,Running!$A$1:'Running'!$A43,"*")/60),60),MOD(SUMIFS(Running!$L$1:'Running'!$L43,Running!$A$1:'Running'!$A43,"*"),60))+INT(INT((SUMIFS(Running!$K$1:'Running'!$K43,Running!$A$1:'Running'!$A43,"*")*60+SUMIFS(Running!$L$1:'Running'!$L43,Running!$A$1:'Running'!$A43,"*"))/(60*60))/24)</f>
        <v>0.81817129629629637</v>
      </c>
      <c r="I43" s="2">
        <f>SUM(Running!$M$1:'Running'!$M43)</f>
        <v>648</v>
      </c>
      <c r="J43" s="20">
        <f>SUM(Running!$N$1:'Running'!$N43)</f>
        <v>8.64</v>
      </c>
      <c r="K43" s="35">
        <f>TIME(INT((SUMIFS(Running!$R$1:'Running'!$R43,Running!$A$1:'Running'!$A43,"*")*60+SUMIFS(Running!$S$1:'Running'!$S43,Running!$A$1:'Running'!$A43,"*"))/(60*60)),MOD(MOD(SUMIFS(Running!$R$1:'Running'!$R43,Running!$A$1:'Running'!$A43,"*"),60)+INT(SUMIFS(Running!$S$1:'Running'!$S43,Running!$A$1:'Running'!$A43,"*")/60),60),MOD(SUMIFS(Running!$S$1:'Running'!$S43,Running!$A$1:'Running'!$A43,"*"),60))+INT(INT((SUMIFS(Running!$R$1:'Running'!$R43,Running!$A$1:'Running'!$A43,"*")*60+SUMIFS(Running!$S$1:'Running'!$S43,Running!$A$1:'Running'!$A43,"*"))/(60*60))/24)</f>
        <v>9.015046296296296E-2</v>
      </c>
      <c r="L43" s="2">
        <f t="shared" si="0"/>
        <v>16203</v>
      </c>
      <c r="M43" s="20">
        <f t="shared" si="1"/>
        <v>147.41999999999996</v>
      </c>
      <c r="N43" s="25">
        <f t="shared" si="2"/>
        <v>1307</v>
      </c>
      <c r="O43" s="25">
        <f t="shared" si="3"/>
        <v>59</v>
      </c>
      <c r="P43" s="35">
        <f t="shared" si="4"/>
        <v>0.90832175925925929</v>
      </c>
      <c r="S43" s="61">
        <f t="shared" si="5"/>
        <v>4</v>
      </c>
      <c r="T43" s="61">
        <f t="shared" si="6"/>
        <v>6</v>
      </c>
      <c r="U43" t="s">
        <v>74</v>
      </c>
    </row>
    <row r="44" spans="1:21">
      <c r="A44">
        <v>41</v>
      </c>
      <c r="B44" s="2" t="s">
        <v>0</v>
      </c>
      <c r="C44" s="2">
        <v>3</v>
      </c>
      <c r="D44" s="2">
        <v>12</v>
      </c>
      <c r="E44" s="37">
        <v>43171</v>
      </c>
      <c r="F44" s="2">
        <f>SUMIFS(Running!$F$1:'Running'!$F44,Running!$A$1:'Running'!$A44,"*")</f>
        <v>15555</v>
      </c>
      <c r="G44" s="20">
        <f>SUMIFS(Running!$G$1:'Running'!$G44,Running!$A$1:'Running'!$A44,"*")</f>
        <v>138.77999999999997</v>
      </c>
      <c r="H44" s="35">
        <f>TIME(INT((SUMIFS(Running!$K$1:'Running'!$K44,Running!$A$1:'Running'!$A44,"*")*60+SUMIFS(Running!$L$1:'Running'!$L44,Running!$A$1:'Running'!$A44,"*"))/(60*60)),MOD(MOD(SUMIFS(Running!$K$1:'Running'!$K44,Running!$A$1:'Running'!$A44,"*"),60)+INT(SUMIFS(Running!$L$1:'Running'!$L44,Running!$A$1:'Running'!$A44,"*")/60),60),MOD(SUMIFS(Running!$L$1:'Running'!$L44,Running!$A$1:'Running'!$A44,"*"),60))+INT(INT((SUMIFS(Running!$K$1:'Running'!$K44,Running!$A$1:'Running'!$A44,"*")*60+SUMIFS(Running!$L$1:'Running'!$L44,Running!$A$1:'Running'!$A44,"*"))/(60*60))/24)</f>
        <v>0.81817129629629637</v>
      </c>
      <c r="I44" s="2">
        <f>SUM(Running!$M$1:'Running'!$M44)</f>
        <v>648</v>
      </c>
      <c r="J44" s="20">
        <f>SUM(Running!$N$1:'Running'!$N44)</f>
        <v>8.64</v>
      </c>
      <c r="K44" s="35">
        <f>TIME(INT((SUMIFS(Running!$R$1:'Running'!$R44,Running!$A$1:'Running'!$A44,"*")*60+SUMIFS(Running!$S$1:'Running'!$S44,Running!$A$1:'Running'!$A44,"*"))/(60*60)),MOD(MOD(SUMIFS(Running!$R$1:'Running'!$R44,Running!$A$1:'Running'!$A44,"*"),60)+INT(SUMIFS(Running!$S$1:'Running'!$S44,Running!$A$1:'Running'!$A44,"*")/60),60),MOD(SUMIFS(Running!$S$1:'Running'!$S44,Running!$A$1:'Running'!$A44,"*"),60))+INT(INT((SUMIFS(Running!$R$1:'Running'!$R44,Running!$A$1:'Running'!$A44,"*")*60+SUMIFS(Running!$S$1:'Running'!$S44,Running!$A$1:'Running'!$A44,"*"))/(60*60))/24)</f>
        <v>9.015046296296296E-2</v>
      </c>
      <c r="L44" s="2">
        <f t="shared" si="0"/>
        <v>16203</v>
      </c>
      <c r="M44" s="20">
        <f t="shared" si="1"/>
        <v>147.41999999999996</v>
      </c>
      <c r="N44" s="25">
        <f t="shared" si="2"/>
        <v>1307</v>
      </c>
      <c r="O44" s="25">
        <f t="shared" si="3"/>
        <v>59</v>
      </c>
      <c r="P44" s="35">
        <f t="shared" si="4"/>
        <v>0.90832175925925929</v>
      </c>
      <c r="S44" s="61">
        <f t="shared" si="5"/>
        <v>0</v>
      </c>
      <c r="T44" s="61">
        <f t="shared" si="6"/>
        <v>0</v>
      </c>
      <c r="U44" t="s">
        <v>74</v>
      </c>
    </row>
    <row r="45" spans="1:21">
      <c r="A45">
        <v>42</v>
      </c>
      <c r="B45" s="2" t="s">
        <v>6</v>
      </c>
      <c r="C45" s="2">
        <v>3</v>
      </c>
      <c r="D45" s="2">
        <v>13</v>
      </c>
      <c r="E45" s="37">
        <v>43172</v>
      </c>
      <c r="F45" s="2">
        <f>SUMIFS(Running!$F$1:'Running'!$F45,Running!$A$1:'Running'!$A45,"*")</f>
        <v>16055</v>
      </c>
      <c r="G45" s="20">
        <f>SUMIFS(Running!$G$1:'Running'!$G45,Running!$A$1:'Running'!$A45,"*")</f>
        <v>142.96999999999997</v>
      </c>
      <c r="H45" s="35">
        <f>TIME(INT((SUMIFS(Running!$K$1:'Running'!$K45,Running!$A$1:'Running'!$A45,"*")*60+SUMIFS(Running!$L$1:'Running'!$L45,Running!$A$1:'Running'!$A45,"*"))/(60*60)),MOD(MOD(SUMIFS(Running!$K$1:'Running'!$K45,Running!$A$1:'Running'!$A45,"*"),60)+INT(SUMIFS(Running!$L$1:'Running'!$L45,Running!$A$1:'Running'!$A45,"*")/60),60),MOD(SUMIFS(Running!$L$1:'Running'!$L45,Running!$A$1:'Running'!$A45,"*"),60))+INT(INT((SUMIFS(Running!$K$1:'Running'!$K45,Running!$A$1:'Running'!$A45,"*")*60+SUMIFS(Running!$L$1:'Running'!$L45,Running!$A$1:'Running'!$A45,"*"))/(60*60))/24)</f>
        <v>0.84247685185185184</v>
      </c>
      <c r="I45" s="2">
        <f>SUM(Running!$M$1:'Running'!$M45)</f>
        <v>672</v>
      </c>
      <c r="J45" s="20">
        <f>SUM(Running!$N$1:'Running'!$N45)</f>
        <v>8.9700000000000006</v>
      </c>
      <c r="K45" s="35">
        <f>TIME(INT((SUMIFS(Running!$R$1:'Running'!$R45,Running!$A$1:'Running'!$A45,"*")*60+SUMIFS(Running!$S$1:'Running'!$S45,Running!$A$1:'Running'!$A45,"*"))/(60*60)),MOD(MOD(SUMIFS(Running!$R$1:'Running'!$R45,Running!$A$1:'Running'!$A45,"*"),60)+INT(SUMIFS(Running!$S$1:'Running'!$S45,Running!$A$1:'Running'!$A45,"*")/60),60),MOD(SUMIFS(Running!$S$1:'Running'!$S45,Running!$A$1:'Running'!$A45,"*"),60))+INT(INT((SUMIFS(Running!$R$1:'Running'!$R45,Running!$A$1:'Running'!$A45,"*")*60+SUMIFS(Running!$S$1:'Running'!$S45,Running!$A$1:'Running'!$A45,"*"))/(60*60))/24)</f>
        <v>9.3622685185185184E-2</v>
      </c>
      <c r="L45" s="2">
        <f t="shared" si="0"/>
        <v>16727</v>
      </c>
      <c r="M45" s="20">
        <f t="shared" si="1"/>
        <v>151.93999999999997</v>
      </c>
      <c r="N45" s="25">
        <f t="shared" si="2"/>
        <v>1347</v>
      </c>
      <c r="O45" s="25">
        <f t="shared" si="3"/>
        <v>59</v>
      </c>
      <c r="P45" s="35">
        <f t="shared" si="4"/>
        <v>0.93609953703703708</v>
      </c>
      <c r="S45" s="61">
        <f t="shared" si="5"/>
        <v>1</v>
      </c>
      <c r="T45" s="61">
        <f t="shared" si="6"/>
        <v>1</v>
      </c>
      <c r="U45" t="s">
        <v>74</v>
      </c>
    </row>
    <row r="46" spans="1:21">
      <c r="A46">
        <v>43</v>
      </c>
      <c r="B46" s="2" t="s">
        <v>5</v>
      </c>
      <c r="C46" s="2">
        <v>3</v>
      </c>
      <c r="D46" s="2">
        <v>14</v>
      </c>
      <c r="E46" s="37">
        <v>43173</v>
      </c>
      <c r="F46" s="2">
        <f>SUMIFS(Running!$F$1:'Running'!$F46,Running!$A$1:'Running'!$A46,"*")</f>
        <v>16770</v>
      </c>
      <c r="G46" s="20">
        <f>SUMIFS(Running!$G$1:'Running'!$G46,Running!$A$1:'Running'!$A46,"*")</f>
        <v>148.96999999999997</v>
      </c>
      <c r="H46" s="35">
        <f>TIME(INT((SUMIFS(Running!$K$1:'Running'!$K46,Running!$A$1:'Running'!$A46,"*")*60+SUMIFS(Running!$L$1:'Running'!$L46,Running!$A$1:'Running'!$A46,"*"))/(60*60)),MOD(MOD(SUMIFS(Running!$K$1:'Running'!$K46,Running!$A$1:'Running'!$A46,"*"),60)+INT(SUMIFS(Running!$L$1:'Running'!$L46,Running!$A$1:'Running'!$A46,"*")/60),60),MOD(SUMIFS(Running!$L$1:'Running'!$L46,Running!$A$1:'Running'!$A46,"*"),60))+INT(INT((SUMIFS(Running!$K$1:'Running'!$K46,Running!$A$1:'Running'!$A46,"*")*60+SUMIFS(Running!$L$1:'Running'!$L46,Running!$A$1:'Running'!$A46,"*"))/(60*60))/24)</f>
        <v>0.87581018518518527</v>
      </c>
      <c r="I46" s="2">
        <f>SUM(Running!$M$1:'Running'!$M46)</f>
        <v>696</v>
      </c>
      <c r="J46" s="20">
        <f>SUM(Running!$N$1:'Running'!$N46)</f>
        <v>9.3000000000000007</v>
      </c>
      <c r="K46" s="35">
        <f>TIME(INT((SUMIFS(Running!$R$1:'Running'!$R46,Running!$A$1:'Running'!$A46,"*")*60+SUMIFS(Running!$S$1:'Running'!$S46,Running!$A$1:'Running'!$A46,"*"))/(60*60)),MOD(MOD(SUMIFS(Running!$R$1:'Running'!$R46,Running!$A$1:'Running'!$A46,"*"),60)+INT(SUMIFS(Running!$S$1:'Running'!$S46,Running!$A$1:'Running'!$A46,"*")/60),60),MOD(SUMIFS(Running!$S$1:'Running'!$S46,Running!$A$1:'Running'!$A46,"*"),60))+INT(INT((SUMIFS(Running!$R$1:'Running'!$R46,Running!$A$1:'Running'!$A46,"*")*60+SUMIFS(Running!$S$1:'Running'!$S46,Running!$A$1:'Running'!$A46,"*"))/(60*60))/24)</f>
        <v>9.7094907407407408E-2</v>
      </c>
      <c r="L46" s="2">
        <f t="shared" si="0"/>
        <v>17466</v>
      </c>
      <c r="M46" s="20">
        <f t="shared" si="1"/>
        <v>158.26999999999998</v>
      </c>
      <c r="N46" s="25">
        <f t="shared" si="2"/>
        <v>1400</v>
      </c>
      <c r="O46" s="25">
        <f t="shared" si="3"/>
        <v>59</v>
      </c>
      <c r="P46" s="35">
        <f t="shared" si="4"/>
        <v>0.97290509259259272</v>
      </c>
      <c r="S46" s="61">
        <f t="shared" si="5"/>
        <v>2</v>
      </c>
      <c r="T46" s="61">
        <f t="shared" si="6"/>
        <v>1</v>
      </c>
      <c r="U46" t="s">
        <v>74</v>
      </c>
    </row>
    <row r="47" spans="1:21">
      <c r="A47">
        <v>44</v>
      </c>
      <c r="B47" s="2" t="s">
        <v>4</v>
      </c>
      <c r="C47" s="2">
        <v>3</v>
      </c>
      <c r="D47" s="2">
        <v>15</v>
      </c>
      <c r="E47" s="37">
        <v>43174</v>
      </c>
      <c r="F47" s="2">
        <f>SUMIFS(Running!$F$1:'Running'!$F47,Running!$A$1:'Running'!$A47,"*")</f>
        <v>17249</v>
      </c>
      <c r="G47" s="20">
        <f>SUMIFS(Running!$G$1:'Running'!$G47,Running!$A$1:'Running'!$A47,"*")</f>
        <v>152.97999999999996</v>
      </c>
      <c r="H47" s="35">
        <f>TIME(INT((SUMIFS(Running!$K$1:'Running'!$K47,Running!$A$1:'Running'!$A47,"*")*60+SUMIFS(Running!$L$1:'Running'!$L47,Running!$A$1:'Running'!$A47,"*"))/(60*60)),MOD(MOD(SUMIFS(Running!$K$1:'Running'!$K47,Running!$A$1:'Running'!$A47,"*"),60)+INT(SUMIFS(Running!$L$1:'Running'!$L47,Running!$A$1:'Running'!$A47,"*")/60),60),MOD(SUMIFS(Running!$L$1:'Running'!$L47,Running!$A$1:'Running'!$A47,"*"),60))+INT(INT((SUMIFS(Running!$K$1:'Running'!$K47,Running!$A$1:'Running'!$A47,"*")*60+SUMIFS(Running!$L$1:'Running'!$L47,Running!$A$1:'Running'!$A47,"*"))/(60*60))/24)</f>
        <v>0.89872685185185175</v>
      </c>
      <c r="I47" s="2">
        <f>SUM(Running!$M$1:'Running'!$M47)</f>
        <v>720</v>
      </c>
      <c r="J47" s="20">
        <f>SUM(Running!$N$1:'Running'!$N47)</f>
        <v>9.6300000000000008</v>
      </c>
      <c r="K47" s="35">
        <f>TIME(INT((SUMIFS(Running!$R$1:'Running'!$R47,Running!$A$1:'Running'!$A47,"*")*60+SUMIFS(Running!$S$1:'Running'!$S47,Running!$A$1:'Running'!$A47,"*"))/(60*60)),MOD(MOD(SUMIFS(Running!$R$1:'Running'!$R47,Running!$A$1:'Running'!$A47,"*"),60)+INT(SUMIFS(Running!$S$1:'Running'!$S47,Running!$A$1:'Running'!$A47,"*")/60),60),MOD(SUMIFS(Running!$S$1:'Running'!$S47,Running!$A$1:'Running'!$A47,"*"),60))+INT(INT((SUMIFS(Running!$R$1:'Running'!$R47,Running!$A$1:'Running'!$A47,"*")*60+SUMIFS(Running!$S$1:'Running'!$S47,Running!$A$1:'Running'!$A47,"*"))/(60*60))/24)</f>
        <v>0.10056712962962962</v>
      </c>
      <c r="L47" s="2">
        <f t="shared" si="0"/>
        <v>17969</v>
      </c>
      <c r="M47" s="20">
        <f t="shared" si="1"/>
        <v>162.60999999999996</v>
      </c>
      <c r="N47" s="25">
        <f t="shared" si="2"/>
        <v>1438</v>
      </c>
      <c r="O47" s="25">
        <f t="shared" si="3"/>
        <v>59</v>
      </c>
      <c r="P47" s="35">
        <f t="shared" si="4"/>
        <v>0.99929398148148141</v>
      </c>
      <c r="R47" s="39"/>
      <c r="S47" s="61">
        <f t="shared" si="5"/>
        <v>3</v>
      </c>
      <c r="T47" s="61">
        <f t="shared" si="6"/>
        <v>7</v>
      </c>
      <c r="U47" t="s">
        <v>74</v>
      </c>
    </row>
    <row r="48" spans="1:21">
      <c r="A48">
        <v>45</v>
      </c>
      <c r="B48" s="2" t="s">
        <v>3</v>
      </c>
      <c r="C48" s="2">
        <v>3</v>
      </c>
      <c r="D48" s="2">
        <v>16</v>
      </c>
      <c r="E48" s="37">
        <v>43175</v>
      </c>
      <c r="F48" s="2">
        <f>SUMIFS(Running!$F$1:'Running'!$F48,Running!$A$1:'Running'!$A48,"*")</f>
        <v>17944</v>
      </c>
      <c r="G48" s="20">
        <f>SUMIFS(Running!$G$1:'Running'!$G48,Running!$A$1:'Running'!$A48,"*")</f>
        <v>158.79999999999995</v>
      </c>
      <c r="H48" s="35">
        <f>TIME(INT((SUMIFS(Running!$K$1:'Running'!$K48,Running!$A$1:'Running'!$A48,"*")*60+SUMIFS(Running!$L$1:'Running'!$L48,Running!$A$1:'Running'!$A48,"*"))/(60*60)),MOD(MOD(SUMIFS(Running!$K$1:'Running'!$K48,Running!$A$1:'Running'!$A48,"*"),60)+INT(SUMIFS(Running!$L$1:'Running'!$L48,Running!$A$1:'Running'!$A48,"*")/60),60),MOD(SUMIFS(Running!$L$1:'Running'!$L48,Running!$A$1:'Running'!$A48,"*"),60))+INT(INT((SUMIFS(Running!$K$1:'Running'!$K48,Running!$A$1:'Running'!$A48,"*")*60+SUMIFS(Running!$L$1:'Running'!$L48,Running!$A$1:'Running'!$A48,"*"))/(60*60))/24)</f>
        <v>0.93206018518518519</v>
      </c>
      <c r="I48" s="2">
        <f>SUM(Running!$M$1:'Running'!$M48)</f>
        <v>744</v>
      </c>
      <c r="J48" s="20">
        <f>SUM(Running!$N$1:'Running'!$N48)</f>
        <v>9.9600000000000009</v>
      </c>
      <c r="K48" s="35">
        <f>TIME(INT((SUMIFS(Running!$R$1:'Running'!$R48,Running!$A$1:'Running'!$A48,"*")*60+SUMIFS(Running!$S$1:'Running'!$S48,Running!$A$1:'Running'!$A48,"*"))/(60*60)),MOD(MOD(SUMIFS(Running!$R$1:'Running'!$R48,Running!$A$1:'Running'!$A48,"*"),60)+INT(SUMIFS(Running!$S$1:'Running'!$S48,Running!$A$1:'Running'!$A48,"*")/60),60),MOD(SUMIFS(Running!$S$1:'Running'!$S48,Running!$A$1:'Running'!$A48,"*"),60))+INT(INT((SUMIFS(Running!$R$1:'Running'!$R48,Running!$A$1:'Running'!$A48,"*")*60+SUMIFS(Running!$S$1:'Running'!$S48,Running!$A$1:'Running'!$A48,"*"))/(60*60))/24)</f>
        <v>0.10403935185185186</v>
      </c>
      <c r="L48" s="2">
        <f t="shared" si="0"/>
        <v>18688</v>
      </c>
      <c r="M48" s="20">
        <f t="shared" si="1"/>
        <v>168.75999999999996</v>
      </c>
      <c r="N48" s="25">
        <f t="shared" si="2"/>
        <v>1491</v>
      </c>
      <c r="O48" s="25">
        <f t="shared" si="3"/>
        <v>59</v>
      </c>
      <c r="P48" s="35">
        <f>$H48+$K48</f>
        <v>1.0360995370370369</v>
      </c>
      <c r="R48" s="39"/>
      <c r="S48" s="61">
        <f t="shared" si="5"/>
        <v>4</v>
      </c>
      <c r="T48" s="61">
        <f t="shared" si="6"/>
        <v>7</v>
      </c>
      <c r="U48" t="s">
        <v>74</v>
      </c>
    </row>
    <row r="49" spans="1:21">
      <c r="A49">
        <v>46</v>
      </c>
      <c r="B49" s="2" t="s">
        <v>2</v>
      </c>
      <c r="C49" s="2">
        <v>3</v>
      </c>
      <c r="D49" s="2">
        <v>17</v>
      </c>
      <c r="E49" s="37">
        <v>43176</v>
      </c>
      <c r="F49" s="2">
        <f>SUMIFS(Running!$F$1:'Running'!$F49,Running!$A$1:'Running'!$A49,"*")</f>
        <v>17944</v>
      </c>
      <c r="G49" s="20">
        <f>SUMIFS(Running!$G$1:'Running'!$G49,Running!$A$1:'Running'!$A49,"*")</f>
        <v>158.79999999999995</v>
      </c>
      <c r="H49" s="35">
        <f>TIME(INT((SUMIFS(Running!$K$1:'Running'!$K49,Running!$A$1:'Running'!$A49,"*")*60+SUMIFS(Running!$L$1:'Running'!$L49,Running!$A$1:'Running'!$A49,"*"))/(60*60)),MOD(MOD(SUMIFS(Running!$K$1:'Running'!$K49,Running!$A$1:'Running'!$A49,"*"),60)+INT(SUMIFS(Running!$L$1:'Running'!$L49,Running!$A$1:'Running'!$A49,"*")/60),60),MOD(SUMIFS(Running!$L$1:'Running'!$L49,Running!$A$1:'Running'!$A49,"*"),60))+INT(INT((SUMIFS(Running!$K$1:'Running'!$K49,Running!$A$1:'Running'!$A49,"*")*60+SUMIFS(Running!$L$1:'Running'!$L49,Running!$A$1:'Running'!$A49,"*"))/(60*60))/24)</f>
        <v>0.93206018518518519</v>
      </c>
      <c r="I49" s="2">
        <f>SUM(Running!$M$1:'Running'!$M49)</f>
        <v>744</v>
      </c>
      <c r="J49" s="20">
        <f>SUM(Running!$N$1:'Running'!$N49)</f>
        <v>9.9600000000000009</v>
      </c>
      <c r="K49" s="35">
        <f>TIME(INT((SUMIFS(Running!$R$1:'Running'!$R49,Running!$A$1:'Running'!$A49,"*")*60+SUMIFS(Running!$S$1:'Running'!$S49,Running!$A$1:'Running'!$A49,"*"))/(60*60)),MOD(MOD(SUMIFS(Running!$R$1:'Running'!$R49,Running!$A$1:'Running'!$A49,"*"),60)+INT(SUMIFS(Running!$S$1:'Running'!$S49,Running!$A$1:'Running'!$A49,"*")/60),60),MOD(SUMIFS(Running!$S$1:'Running'!$S49,Running!$A$1:'Running'!$A49,"*"),60))+INT(INT((SUMIFS(Running!$R$1:'Running'!$R49,Running!$A$1:'Running'!$A49,"*")*60+SUMIFS(Running!$S$1:'Running'!$S49,Running!$A$1:'Running'!$A49,"*"))/(60*60))/24)</f>
        <v>0.10403935185185186</v>
      </c>
      <c r="L49" s="2">
        <f t="shared" si="0"/>
        <v>18688</v>
      </c>
      <c r="M49" s="20">
        <f t="shared" si="1"/>
        <v>168.75999999999996</v>
      </c>
      <c r="N49" s="25">
        <f t="shared" si="2"/>
        <v>1491</v>
      </c>
      <c r="O49" s="25">
        <f t="shared" si="3"/>
        <v>59</v>
      </c>
      <c r="P49" s="35">
        <f t="shared" si="4"/>
        <v>1.0360995370370369</v>
      </c>
      <c r="S49" s="61">
        <f t="shared" si="5"/>
        <v>0</v>
      </c>
      <c r="T49" s="61">
        <f t="shared" si="6"/>
        <v>0</v>
      </c>
      <c r="U49" t="s">
        <v>75</v>
      </c>
    </row>
    <row r="50" spans="1:21">
      <c r="A50">
        <v>47</v>
      </c>
      <c r="B50" s="2" t="s">
        <v>1</v>
      </c>
      <c r="C50" s="2">
        <v>3</v>
      </c>
      <c r="D50" s="2">
        <v>18</v>
      </c>
      <c r="E50" s="37">
        <v>43177</v>
      </c>
      <c r="F50" s="2">
        <f>SUMIFS(Running!$F$1:'Running'!$F50,Running!$A$1:'Running'!$A50,"*")</f>
        <v>18363</v>
      </c>
      <c r="G50" s="20">
        <f>SUMIFS(Running!$G$1:'Running'!$G50,Running!$A$1:'Running'!$A50,"*")</f>
        <v>162.65999999999997</v>
      </c>
      <c r="H50" s="35">
        <f>TIME(INT((SUMIFS(Running!$K$1:'Running'!$K50,Running!$A$1:'Running'!$A50,"*")*60+SUMIFS(Running!$L$1:'Running'!$L50,Running!$A$1:'Running'!$A50,"*"))/(60*60)),MOD(MOD(SUMIFS(Running!$K$1:'Running'!$K50,Running!$A$1:'Running'!$A50,"*"),60)+INT(SUMIFS(Running!$L$1:'Running'!$L50,Running!$A$1:'Running'!$A50,"*")/60),60),MOD(SUMIFS(Running!$L$1:'Running'!$L50,Running!$A$1:'Running'!$A50,"*"),60))+INT(INT((SUMIFS(Running!$K$1:'Running'!$K50,Running!$A$1:'Running'!$A50,"*")*60+SUMIFS(Running!$L$1:'Running'!$L50,Running!$A$1:'Running'!$A50,"*"))/(60*60))/24)</f>
        <v>0.95289351851851845</v>
      </c>
      <c r="I50" s="2">
        <f>SUM(Running!$M$1:'Running'!$M50)</f>
        <v>744</v>
      </c>
      <c r="J50" s="20">
        <f>SUM(Running!$N$1:'Running'!$N50)</f>
        <v>10.32</v>
      </c>
      <c r="K50" s="35">
        <f>TIME(INT((SUMIFS(Running!$R$1:'Running'!$R50,Running!$A$1:'Running'!$A50,"*")*60+SUMIFS(Running!$S$1:'Running'!$S50,Running!$A$1:'Running'!$A50,"*"))/(60*60)),MOD(MOD(SUMIFS(Running!$R$1:'Running'!$R50,Running!$A$1:'Running'!$A50,"*"),60)+INT(SUMIFS(Running!$S$1:'Running'!$S50,Running!$A$1:'Running'!$A50,"*")/60),60),MOD(SUMIFS(Running!$S$1:'Running'!$S50,Running!$A$1:'Running'!$A50,"*"),60))+INT(INT((SUMIFS(Running!$R$1:'Running'!$R50,Running!$A$1:'Running'!$A50,"*")*60+SUMIFS(Running!$S$1:'Running'!$S50,Running!$A$1:'Running'!$A50,"*"))/(60*60))/24)</f>
        <v>0.10797453703703704</v>
      </c>
      <c r="L50" s="2">
        <f t="shared" si="0"/>
        <v>19107</v>
      </c>
      <c r="M50" s="20">
        <f t="shared" si="1"/>
        <v>172.97999999999996</v>
      </c>
      <c r="N50" s="25">
        <f t="shared" si="2"/>
        <v>1527</v>
      </c>
      <c r="O50" s="25">
        <f t="shared" si="3"/>
        <v>39</v>
      </c>
      <c r="P50" s="35">
        <f t="shared" si="4"/>
        <v>1.0608680555555554</v>
      </c>
      <c r="S50" s="61">
        <f t="shared" si="5"/>
        <v>1</v>
      </c>
      <c r="T50" s="61">
        <f t="shared" si="6"/>
        <v>7</v>
      </c>
      <c r="U50" t="s">
        <v>75</v>
      </c>
    </row>
    <row r="51" spans="1:21">
      <c r="A51">
        <v>48</v>
      </c>
      <c r="B51" s="2" t="s">
        <v>0</v>
      </c>
      <c r="C51" s="2">
        <v>3</v>
      </c>
      <c r="D51" s="2">
        <v>19</v>
      </c>
      <c r="E51" s="37">
        <v>43178</v>
      </c>
      <c r="F51" s="2">
        <f>SUMIFS(Running!$F$1:'Running'!$F51,Running!$A$1:'Running'!$A51,"*")</f>
        <v>19029</v>
      </c>
      <c r="G51" s="20">
        <f>SUMIFS(Running!$G$1:'Running'!$G51,Running!$A$1:'Running'!$A51,"*")</f>
        <v>168.92999999999998</v>
      </c>
      <c r="H51" s="35">
        <f>TIME(INT((SUMIFS(Running!$K$1:'Running'!$K51,Running!$A$1:'Running'!$A51,"*")*60+SUMIFS(Running!$L$1:'Running'!$L51,Running!$A$1:'Running'!$A51,"*"))/(60*60)),MOD(MOD(SUMIFS(Running!$K$1:'Running'!$K51,Running!$A$1:'Running'!$A51,"*"),60)+INT(SUMIFS(Running!$L$1:'Running'!$L51,Running!$A$1:'Running'!$A51,"*")/60),60),MOD(SUMIFS(Running!$L$1:'Running'!$L51,Running!$A$1:'Running'!$A51,"*"),60))+INT(INT((SUMIFS(Running!$K$1:'Running'!$K51,Running!$A$1:'Running'!$A51,"*")*60+SUMIFS(Running!$L$1:'Running'!$L51,Running!$A$1:'Running'!$A51,"*"))/(60*60))/24)</f>
        <v>0.98761574074074077</v>
      </c>
      <c r="I51" s="2">
        <f>SUM(Running!$M$1:'Running'!$M51)</f>
        <v>744</v>
      </c>
      <c r="J51" s="20">
        <f>SUM(Running!$N$1:'Running'!$N51)</f>
        <v>10.63</v>
      </c>
      <c r="K51" s="35">
        <f>TIME(INT((SUMIFS(Running!$R$1:'Running'!$R51,Running!$A$1:'Running'!$A51,"*")*60+SUMIFS(Running!$S$1:'Running'!$S51,Running!$A$1:'Running'!$A51,"*"))/(60*60)),MOD(MOD(SUMIFS(Running!$R$1:'Running'!$R51,Running!$A$1:'Running'!$A51,"*"),60)+INT(SUMIFS(Running!$S$1:'Running'!$S51,Running!$A$1:'Running'!$A51,"*")/60),60),MOD(SUMIFS(Running!$S$1:'Running'!$S51,Running!$A$1:'Running'!$A51,"*"),60))+INT(INT((SUMIFS(Running!$R$1:'Running'!$R51,Running!$A$1:'Running'!$A51,"*")*60+SUMIFS(Running!$S$1:'Running'!$S51,Running!$A$1:'Running'!$A51,"*"))/(60*60))/24)</f>
        <v>0.11144675925925925</v>
      </c>
      <c r="L51" s="2">
        <f t="shared" si="0"/>
        <v>19773</v>
      </c>
      <c r="M51" s="20">
        <f t="shared" si="1"/>
        <v>179.55999999999997</v>
      </c>
      <c r="N51" s="25">
        <f t="shared" si="2"/>
        <v>1582</v>
      </c>
      <c r="O51" s="25">
        <f t="shared" si="3"/>
        <v>39</v>
      </c>
      <c r="P51" s="35">
        <f t="shared" si="4"/>
        <v>1.0990625000000001</v>
      </c>
      <c r="Q51" s="25"/>
      <c r="S51" s="61">
        <f t="shared" si="5"/>
        <v>2</v>
      </c>
      <c r="T51" s="61">
        <f t="shared" si="6"/>
        <v>1</v>
      </c>
      <c r="U51" t="s">
        <v>75</v>
      </c>
    </row>
    <row r="52" spans="1:21">
      <c r="A52">
        <v>49</v>
      </c>
      <c r="B52" s="2" t="s">
        <v>6</v>
      </c>
      <c r="C52" s="2">
        <v>3</v>
      </c>
      <c r="D52" s="2">
        <v>20</v>
      </c>
      <c r="E52" s="37">
        <v>43179</v>
      </c>
      <c r="F52" s="2">
        <f>SUMIFS(Running!$F$1:'Running'!$F52,Running!$A$1:'Running'!$A52,"*")</f>
        <v>19489</v>
      </c>
      <c r="G52" s="20">
        <f>SUMIFS(Running!$G$1:'Running'!$G52,Running!$A$1:'Running'!$A52,"*")</f>
        <v>173.06999999999996</v>
      </c>
      <c r="H52" s="35">
        <f>TIME(INT((SUMIFS(Running!$K$1:'Running'!$K52,Running!$A$1:'Running'!$A52,"*")*60+SUMIFS(Running!$L$1:'Running'!$L52,Running!$A$1:'Running'!$A52,"*"))/(60*60)),MOD(MOD(SUMIFS(Running!$K$1:'Running'!$K52,Running!$A$1:'Running'!$A52,"*"),60)+INT(SUMIFS(Running!$L$1:'Running'!$L52,Running!$A$1:'Running'!$A52,"*")/60),60),MOD(SUMIFS(Running!$L$1:'Running'!$L52,Running!$A$1:'Running'!$A52,"*"),60))+INT(INT((SUMIFS(Running!$K$1:'Running'!$K52,Running!$A$1:'Running'!$A52,"*")*60+SUMIFS(Running!$L$1:'Running'!$L52,Running!$A$1:'Running'!$A52,"*"))/(60*60))/24)</f>
        <v>1.0105324074074074</v>
      </c>
      <c r="I52" s="2">
        <f>SUM(Running!$M$1:'Running'!$M52)</f>
        <v>744</v>
      </c>
      <c r="J52" s="20">
        <f>SUM(Running!$N$1:'Running'!$N52)</f>
        <v>10.950000000000001</v>
      </c>
      <c r="K52" s="35">
        <f>TIME(INT((SUMIFS(Running!$R$1:'Running'!$R52,Running!$A$1:'Running'!$A52,"*")*60+SUMIFS(Running!$S$1:'Running'!$S52,Running!$A$1:'Running'!$A52,"*"))/(60*60)),MOD(MOD(SUMIFS(Running!$R$1:'Running'!$R52,Running!$A$1:'Running'!$A52,"*"),60)+INT(SUMIFS(Running!$S$1:'Running'!$S52,Running!$A$1:'Running'!$A52,"*")/60),60),MOD(SUMIFS(Running!$S$1:'Running'!$S52,Running!$A$1:'Running'!$A52,"*"),60))+INT(INT((SUMIFS(Running!$R$1:'Running'!$R52,Running!$A$1:'Running'!$A52,"*")*60+SUMIFS(Running!$S$1:'Running'!$S52,Running!$A$1:'Running'!$A52,"*"))/(60*60))/24)</f>
        <v>0.11561342592592593</v>
      </c>
      <c r="L52" s="2">
        <f t="shared" si="0"/>
        <v>20233</v>
      </c>
      <c r="M52" s="20">
        <f t="shared" si="1"/>
        <v>184.01999999999995</v>
      </c>
      <c r="N52" s="25">
        <f t="shared" si="2"/>
        <v>1621</v>
      </c>
      <c r="O52" s="25">
        <f t="shared" si="3"/>
        <v>39</v>
      </c>
      <c r="P52" s="35">
        <f t="shared" si="4"/>
        <v>1.1261458333333332</v>
      </c>
      <c r="Q52" s="25"/>
      <c r="S52" s="61">
        <f t="shared" si="5"/>
        <v>3</v>
      </c>
      <c r="T52" s="61">
        <f t="shared" si="6"/>
        <v>2</v>
      </c>
      <c r="U52" t="s">
        <v>75</v>
      </c>
    </row>
    <row r="53" spans="1:21">
      <c r="A53">
        <v>50</v>
      </c>
      <c r="B53" s="2" t="s">
        <v>5</v>
      </c>
      <c r="C53" s="2">
        <v>3</v>
      </c>
      <c r="D53" s="2">
        <v>21</v>
      </c>
      <c r="E53" s="37">
        <v>43180</v>
      </c>
      <c r="F53" s="2">
        <f>SUMIFS(Running!$F$1:'Running'!$F53,Running!$A$1:'Running'!$A53,"*")</f>
        <v>19489</v>
      </c>
      <c r="G53" s="20">
        <f>SUMIFS(Running!$G$1:'Running'!$G53,Running!$A$1:'Running'!$A53,"*")</f>
        <v>173.06999999999996</v>
      </c>
      <c r="H53" s="35">
        <f>TIME(INT((SUMIFS(Running!$K$1:'Running'!$K53,Running!$A$1:'Running'!$A53,"*")*60+SUMIFS(Running!$L$1:'Running'!$L53,Running!$A$1:'Running'!$A53,"*"))/(60*60)),MOD(MOD(SUMIFS(Running!$K$1:'Running'!$K53,Running!$A$1:'Running'!$A53,"*"),60)+INT(SUMIFS(Running!$L$1:'Running'!$L53,Running!$A$1:'Running'!$A53,"*")/60),60),MOD(SUMIFS(Running!$L$1:'Running'!$L53,Running!$A$1:'Running'!$A53,"*"),60))+INT(INT((SUMIFS(Running!$K$1:'Running'!$K53,Running!$A$1:'Running'!$A53,"*")*60+SUMIFS(Running!$L$1:'Running'!$L53,Running!$A$1:'Running'!$A53,"*"))/(60*60))/24)</f>
        <v>1.0105324074074074</v>
      </c>
      <c r="I53" s="2">
        <f>SUM(Running!$M$1:'Running'!$M53)</f>
        <v>744</v>
      </c>
      <c r="J53" s="20">
        <f>SUM(Running!$N$1:'Running'!$N53)</f>
        <v>10.950000000000001</v>
      </c>
      <c r="K53" s="35">
        <f>TIME(INT((SUMIFS(Running!$R$1:'Running'!$R53,Running!$A$1:'Running'!$A53,"*")*60+SUMIFS(Running!$S$1:'Running'!$S53,Running!$A$1:'Running'!$A53,"*"))/(60*60)),MOD(MOD(SUMIFS(Running!$R$1:'Running'!$R53,Running!$A$1:'Running'!$A53,"*"),60)+INT(SUMIFS(Running!$S$1:'Running'!$S53,Running!$A$1:'Running'!$A53,"*")/60),60),MOD(SUMIFS(Running!$S$1:'Running'!$S53,Running!$A$1:'Running'!$A53,"*"),60))+INT(INT((SUMIFS(Running!$R$1:'Running'!$R53,Running!$A$1:'Running'!$A53,"*")*60+SUMIFS(Running!$S$1:'Running'!$S53,Running!$A$1:'Running'!$A53,"*"))/(60*60))/24)</f>
        <v>0.11561342592592593</v>
      </c>
      <c r="L53" s="2">
        <f t="shared" si="0"/>
        <v>20233</v>
      </c>
      <c r="M53" s="20">
        <f t="shared" si="1"/>
        <v>184.01999999999995</v>
      </c>
      <c r="N53" s="25">
        <f t="shared" si="2"/>
        <v>1621</v>
      </c>
      <c r="O53" s="25">
        <f t="shared" si="3"/>
        <v>39</v>
      </c>
      <c r="P53" s="35">
        <f t="shared" si="4"/>
        <v>1.1261458333333332</v>
      </c>
      <c r="S53" s="61">
        <f t="shared" si="5"/>
        <v>0</v>
      </c>
      <c r="T53" s="61">
        <f t="shared" si="6"/>
        <v>0</v>
      </c>
      <c r="U53" t="s">
        <v>75</v>
      </c>
    </row>
    <row r="54" spans="1:21">
      <c r="A54">
        <v>51</v>
      </c>
      <c r="B54" s="2" t="s">
        <v>4</v>
      </c>
      <c r="C54" s="2">
        <v>3</v>
      </c>
      <c r="D54" s="2">
        <v>22</v>
      </c>
      <c r="E54" s="37">
        <v>43181</v>
      </c>
      <c r="F54" s="2">
        <f>SUMIFS(Running!$F$1:'Running'!$F54,Running!$A$1:'Running'!$A54,"*")</f>
        <v>19489</v>
      </c>
      <c r="G54" s="20">
        <f>SUMIFS(Running!$G$1:'Running'!$G54,Running!$A$1:'Running'!$A54,"*")</f>
        <v>173.06999999999996</v>
      </c>
      <c r="H54" s="35">
        <f>TIME(INT((SUMIFS(Running!$K$1:'Running'!$K54,Running!$A$1:'Running'!$A54,"*")*60+SUMIFS(Running!$L$1:'Running'!$L54,Running!$A$1:'Running'!$A54,"*"))/(60*60)),MOD(MOD(SUMIFS(Running!$K$1:'Running'!$K54,Running!$A$1:'Running'!$A54,"*"),60)+INT(SUMIFS(Running!$L$1:'Running'!$L54,Running!$A$1:'Running'!$A54,"*")/60),60),MOD(SUMIFS(Running!$L$1:'Running'!$L54,Running!$A$1:'Running'!$A54,"*"),60))+INT(INT((SUMIFS(Running!$K$1:'Running'!$K54,Running!$A$1:'Running'!$A54,"*")*60+SUMIFS(Running!$L$1:'Running'!$L54,Running!$A$1:'Running'!$A54,"*"))/(60*60))/24)</f>
        <v>1.0105324074074074</v>
      </c>
      <c r="I54" s="2">
        <f>SUM(Running!$M$1:'Running'!$M54)</f>
        <v>744</v>
      </c>
      <c r="J54" s="20">
        <f>SUM(Running!$N$1:'Running'!$N54)</f>
        <v>10.950000000000001</v>
      </c>
      <c r="K54" s="35">
        <f>TIME(INT((SUMIFS(Running!$R$1:'Running'!$R54,Running!$A$1:'Running'!$A54,"*")*60+SUMIFS(Running!$S$1:'Running'!$S54,Running!$A$1:'Running'!$A54,"*"))/(60*60)),MOD(MOD(SUMIFS(Running!$R$1:'Running'!$R54,Running!$A$1:'Running'!$A54,"*"),60)+INT(SUMIFS(Running!$S$1:'Running'!$S54,Running!$A$1:'Running'!$A54,"*")/60),60),MOD(SUMIFS(Running!$S$1:'Running'!$S54,Running!$A$1:'Running'!$A54,"*"),60))+INT(INT((SUMIFS(Running!$R$1:'Running'!$R54,Running!$A$1:'Running'!$A54,"*")*60+SUMIFS(Running!$S$1:'Running'!$S54,Running!$A$1:'Running'!$A54,"*"))/(60*60))/24)</f>
        <v>0.11561342592592593</v>
      </c>
      <c r="L54" s="2">
        <f t="shared" si="0"/>
        <v>20233</v>
      </c>
      <c r="M54" s="20">
        <f t="shared" si="1"/>
        <v>184.01999999999995</v>
      </c>
      <c r="N54" s="25">
        <f t="shared" si="2"/>
        <v>1621</v>
      </c>
      <c r="O54" s="25">
        <f t="shared" si="3"/>
        <v>39</v>
      </c>
      <c r="P54" s="35">
        <f t="shared" si="4"/>
        <v>1.1261458333333332</v>
      </c>
      <c r="S54" s="61">
        <f t="shared" si="5"/>
        <v>0</v>
      </c>
      <c r="T54" s="61">
        <f t="shared" si="6"/>
        <v>0</v>
      </c>
      <c r="U54" t="s">
        <v>75</v>
      </c>
    </row>
    <row r="55" spans="1:21">
      <c r="A55">
        <v>52</v>
      </c>
      <c r="B55" s="2" t="s">
        <v>3</v>
      </c>
      <c r="C55" s="2">
        <v>3</v>
      </c>
      <c r="D55" s="2">
        <v>23</v>
      </c>
      <c r="E55" s="37">
        <v>43182</v>
      </c>
      <c r="F55" s="2">
        <f>SUMIFS(Running!$F$1:'Running'!$F55,Running!$A$1:'Running'!$A55,"*")</f>
        <v>19489</v>
      </c>
      <c r="G55" s="20">
        <f>SUMIFS(Running!$G$1:'Running'!$G55,Running!$A$1:'Running'!$A55,"*")</f>
        <v>173.06999999999996</v>
      </c>
      <c r="H55" s="35">
        <f>TIME(INT((SUMIFS(Running!$K$1:'Running'!$K55,Running!$A$1:'Running'!$A55,"*")*60+SUMIFS(Running!$L$1:'Running'!$L55,Running!$A$1:'Running'!$A55,"*"))/(60*60)),MOD(MOD(SUMIFS(Running!$K$1:'Running'!$K55,Running!$A$1:'Running'!$A55,"*"),60)+INT(SUMIFS(Running!$L$1:'Running'!$L55,Running!$A$1:'Running'!$A55,"*")/60),60),MOD(SUMIFS(Running!$L$1:'Running'!$L55,Running!$A$1:'Running'!$A55,"*"),60))+INT(INT((SUMIFS(Running!$K$1:'Running'!$K55,Running!$A$1:'Running'!$A55,"*")*60+SUMIFS(Running!$L$1:'Running'!$L55,Running!$A$1:'Running'!$A55,"*"))/(60*60))/24)</f>
        <v>1.0105324074074074</v>
      </c>
      <c r="I55" s="2">
        <f>SUM(Running!$M$1:'Running'!$M55)</f>
        <v>744</v>
      </c>
      <c r="J55" s="20">
        <f>SUM(Running!$N$1:'Running'!$N55)</f>
        <v>10.950000000000001</v>
      </c>
      <c r="K55" s="35">
        <f>TIME(INT((SUMIFS(Running!$R$1:'Running'!$R55,Running!$A$1:'Running'!$A55,"*")*60+SUMIFS(Running!$S$1:'Running'!$S55,Running!$A$1:'Running'!$A55,"*"))/(60*60)),MOD(MOD(SUMIFS(Running!$R$1:'Running'!$R55,Running!$A$1:'Running'!$A55,"*"),60)+INT(SUMIFS(Running!$S$1:'Running'!$S55,Running!$A$1:'Running'!$A55,"*")/60),60),MOD(SUMIFS(Running!$S$1:'Running'!$S55,Running!$A$1:'Running'!$A55,"*"),60))+INT(INT((SUMIFS(Running!$R$1:'Running'!$R55,Running!$A$1:'Running'!$A55,"*")*60+SUMIFS(Running!$S$1:'Running'!$S55,Running!$A$1:'Running'!$A55,"*"))/(60*60))/24)</f>
        <v>0.11561342592592593</v>
      </c>
      <c r="L55" s="2">
        <f t="shared" si="0"/>
        <v>20233</v>
      </c>
      <c r="M55" s="20">
        <f t="shared" si="1"/>
        <v>184.01999999999995</v>
      </c>
      <c r="N55" s="25">
        <f t="shared" si="2"/>
        <v>1621</v>
      </c>
      <c r="O55" s="25">
        <f t="shared" si="3"/>
        <v>39</v>
      </c>
      <c r="P55" s="35">
        <f t="shared" si="4"/>
        <v>1.1261458333333332</v>
      </c>
      <c r="S55" s="61">
        <f t="shared" si="5"/>
        <v>0</v>
      </c>
      <c r="T55" s="61">
        <f t="shared" si="6"/>
        <v>0</v>
      </c>
      <c r="U55" t="s">
        <v>75</v>
      </c>
    </row>
    <row r="56" spans="1:21">
      <c r="A56">
        <v>53</v>
      </c>
      <c r="B56" s="2" t="s">
        <v>2</v>
      </c>
      <c r="C56" s="2">
        <v>3</v>
      </c>
      <c r="D56" s="2">
        <v>24</v>
      </c>
      <c r="E56" s="37">
        <v>43183</v>
      </c>
      <c r="F56" s="2">
        <f>SUMIFS(Running!$F$1:'Running'!$F56,Running!$A$1:'Running'!$A56,"*")</f>
        <v>19858</v>
      </c>
      <c r="G56" s="20">
        <f>SUMIFS(Running!$G$1:'Running'!$G56,Running!$A$1:'Running'!$A56,"*")</f>
        <v>176.47999999999996</v>
      </c>
      <c r="H56" s="35">
        <f>TIME(INT((SUMIFS(Running!$K$1:'Running'!$K56,Running!$A$1:'Running'!$A56,"*")*60+SUMIFS(Running!$L$1:'Running'!$L56,Running!$A$1:'Running'!$A56,"*"))/(60*60)),MOD(MOD(SUMIFS(Running!$K$1:'Running'!$K56,Running!$A$1:'Running'!$A56,"*"),60)+INT(SUMIFS(Running!$L$1:'Running'!$L56,Running!$A$1:'Running'!$A56,"*")/60),60),MOD(SUMIFS(Running!$L$1:'Running'!$L56,Running!$A$1:'Running'!$A56,"*"),60))+INT(INT((SUMIFS(Running!$K$1:'Running'!$K56,Running!$A$1:'Running'!$A56,"*")*60+SUMIFS(Running!$L$1:'Running'!$L56,Running!$A$1:'Running'!$A56,"*"))/(60*60))/24)</f>
        <v>1.0313657407407406</v>
      </c>
      <c r="I56" s="2">
        <f>SUM(Running!$M$1:'Running'!$M56)</f>
        <v>744</v>
      </c>
      <c r="J56" s="20">
        <f>SUM(Running!$N$1:'Running'!$N56)</f>
        <v>11.260000000000002</v>
      </c>
      <c r="K56" s="35">
        <f>TIME(INT((SUMIFS(Running!$R$1:'Running'!$R56,Running!$A$1:'Running'!$A56,"*")*60+SUMIFS(Running!$S$1:'Running'!$S56,Running!$A$1:'Running'!$A56,"*"))/(60*60)),MOD(MOD(SUMIFS(Running!$R$1:'Running'!$R56,Running!$A$1:'Running'!$A56,"*"),60)+INT(SUMIFS(Running!$S$1:'Running'!$S56,Running!$A$1:'Running'!$A56,"*")/60),60),MOD(SUMIFS(Running!$S$1:'Running'!$S56,Running!$A$1:'Running'!$A56,"*"),60))+INT(INT((SUMIFS(Running!$R$1:'Running'!$R56,Running!$A$1:'Running'!$A56,"*")*60+SUMIFS(Running!$S$1:'Running'!$S56,Running!$A$1:'Running'!$A56,"*"))/(60*60))/24)</f>
        <v>0.11908564814814815</v>
      </c>
      <c r="L56" s="2">
        <f t="shared" si="0"/>
        <v>20602</v>
      </c>
      <c r="M56" s="20">
        <f t="shared" si="1"/>
        <v>187.73999999999995</v>
      </c>
      <c r="N56" s="25">
        <f t="shared" si="2"/>
        <v>1656</v>
      </c>
      <c r="O56" s="25">
        <f t="shared" si="3"/>
        <v>39</v>
      </c>
      <c r="P56" s="35">
        <f t="shared" si="4"/>
        <v>1.1504513888888888</v>
      </c>
      <c r="S56" s="61">
        <f t="shared" si="5"/>
        <v>1</v>
      </c>
      <c r="T56" s="61">
        <f t="shared" si="6"/>
        <v>1</v>
      </c>
      <c r="U56" t="s">
        <v>75</v>
      </c>
    </row>
    <row r="57" spans="1:21">
      <c r="A57">
        <v>54</v>
      </c>
      <c r="B57" s="2" t="s">
        <v>1</v>
      </c>
      <c r="C57" s="2">
        <v>3</v>
      </c>
      <c r="D57" s="2">
        <v>25</v>
      </c>
      <c r="E57" s="37">
        <v>43184</v>
      </c>
      <c r="F57" s="2">
        <f>SUMIFS(Running!$F$1:'Running'!$F57,Running!$A$1:'Running'!$A57,"*")</f>
        <v>20232</v>
      </c>
      <c r="G57" s="20">
        <f>SUMIFS(Running!$G$1:'Running'!$G57,Running!$A$1:'Running'!$A57,"*")</f>
        <v>179.61999999999995</v>
      </c>
      <c r="H57" s="35">
        <f>TIME(INT((SUMIFS(Running!$K$1:'Running'!$K57,Running!$A$1:'Running'!$A57,"*")*60+SUMIFS(Running!$L$1:'Running'!$L57,Running!$A$1:'Running'!$A57,"*"))/(60*60)),MOD(MOD(SUMIFS(Running!$K$1:'Running'!$K57,Running!$A$1:'Running'!$A57,"*"),60)+INT(SUMIFS(Running!$L$1:'Running'!$L57,Running!$A$1:'Running'!$A57,"*")/60),60),MOD(SUMIFS(Running!$L$1:'Running'!$L57,Running!$A$1:'Running'!$A57,"*"),60))+INT(INT((SUMIFS(Running!$K$1:'Running'!$K57,Running!$A$1:'Running'!$A57,"*")*60+SUMIFS(Running!$L$1:'Running'!$L57,Running!$A$1:'Running'!$A57,"*"))/(60*60))/24)</f>
        <v>1.0487268518518518</v>
      </c>
      <c r="I57" s="2">
        <f>SUM(Running!$M$1:'Running'!$M57)</f>
        <v>768</v>
      </c>
      <c r="J57" s="20">
        <f>SUM(Running!$N$1:'Running'!$N57)</f>
        <v>11.590000000000002</v>
      </c>
      <c r="K57" s="35">
        <f>TIME(INT((SUMIFS(Running!$R$1:'Running'!$R57,Running!$A$1:'Running'!$A57,"*")*60+SUMIFS(Running!$S$1:'Running'!$S57,Running!$A$1:'Running'!$A57,"*"))/(60*60)),MOD(MOD(SUMIFS(Running!$R$1:'Running'!$R57,Running!$A$1:'Running'!$A57,"*"),60)+INT(SUMIFS(Running!$S$1:'Running'!$S57,Running!$A$1:'Running'!$A57,"*")/60),60),MOD(SUMIFS(Running!$S$1:'Running'!$S57,Running!$A$1:'Running'!$A57,"*"),60))+INT(INT((SUMIFS(Running!$R$1:'Running'!$R57,Running!$A$1:'Running'!$A57,"*")*60+SUMIFS(Running!$S$1:'Running'!$S57,Running!$A$1:'Running'!$A57,"*"))/(60*60))/24)</f>
        <v>0.12255787037037037</v>
      </c>
      <c r="L57" s="2">
        <f t="shared" si="0"/>
        <v>21000</v>
      </c>
      <c r="M57" s="20">
        <f t="shared" si="1"/>
        <v>191.20999999999995</v>
      </c>
      <c r="N57" s="25">
        <f t="shared" si="2"/>
        <v>1686</v>
      </c>
      <c r="O57" s="25">
        <f t="shared" si="3"/>
        <v>39</v>
      </c>
      <c r="P57" s="35">
        <f t="shared" si="4"/>
        <v>1.1712847222222222</v>
      </c>
      <c r="S57" s="61">
        <f t="shared" si="5"/>
        <v>2</v>
      </c>
      <c r="T57" s="61">
        <f t="shared" si="6"/>
        <v>8</v>
      </c>
      <c r="U57" t="s">
        <v>74</v>
      </c>
    </row>
    <row r="58" spans="1:21">
      <c r="A58">
        <v>55</v>
      </c>
      <c r="B58" s="2" t="s">
        <v>0</v>
      </c>
      <c r="C58" s="2">
        <v>3</v>
      </c>
      <c r="D58" s="2">
        <v>26</v>
      </c>
      <c r="E58" s="37">
        <v>43185</v>
      </c>
      <c r="F58" s="2">
        <f>SUMIFS(Running!$F$1:'Running'!$F58,Running!$A$1:'Running'!$A58,"*")</f>
        <v>20929</v>
      </c>
      <c r="G58" s="20">
        <f>SUMIFS(Running!$G$1:'Running'!$G58,Running!$A$1:'Running'!$A58,"*")</f>
        <v>185.45999999999995</v>
      </c>
      <c r="H58" s="35">
        <f>TIME(INT((SUMIFS(Running!$K$1:'Running'!$K58,Running!$A$1:'Running'!$A58,"*")*60+SUMIFS(Running!$L$1:'Running'!$L58,Running!$A$1:'Running'!$A58,"*"))/(60*60)),MOD(MOD(SUMIFS(Running!$K$1:'Running'!$K58,Running!$A$1:'Running'!$A58,"*"),60)+INT(SUMIFS(Running!$L$1:'Running'!$L58,Running!$A$1:'Running'!$A58,"*")/60),60),MOD(SUMIFS(Running!$L$1:'Running'!$L58,Running!$A$1:'Running'!$A58,"*"),60))+INT(INT((SUMIFS(Running!$K$1:'Running'!$K58,Running!$A$1:'Running'!$A58,"*")*60+SUMIFS(Running!$L$1:'Running'!$L58,Running!$A$1:'Running'!$A58,"*"))/(60*60))/24)</f>
        <v>1.0820601851851852</v>
      </c>
      <c r="I58" s="2">
        <f>SUM(Running!$M$1:'Running'!$M58)</f>
        <v>792</v>
      </c>
      <c r="J58" s="20">
        <f>SUM(Running!$N$1:'Running'!$N58)</f>
        <v>11.920000000000002</v>
      </c>
      <c r="K58" s="35">
        <f>TIME(INT((SUMIFS(Running!$R$1:'Running'!$R58,Running!$A$1:'Running'!$A58,"*")*60+SUMIFS(Running!$S$1:'Running'!$S58,Running!$A$1:'Running'!$A58,"*"))/(60*60)),MOD(MOD(SUMIFS(Running!$R$1:'Running'!$R58,Running!$A$1:'Running'!$A58,"*"),60)+INT(SUMIFS(Running!$S$1:'Running'!$S58,Running!$A$1:'Running'!$A58,"*")/60),60),MOD(SUMIFS(Running!$S$1:'Running'!$S58,Running!$A$1:'Running'!$A58,"*"),60))+INT(INT((SUMIFS(Running!$R$1:'Running'!$R58,Running!$A$1:'Running'!$A58,"*")*60+SUMIFS(Running!$S$1:'Running'!$S58,Running!$A$1:'Running'!$A58,"*"))/(60*60))/24)</f>
        <v>0.1260300925925926</v>
      </c>
      <c r="L58" s="2">
        <f t="shared" si="0"/>
        <v>21721</v>
      </c>
      <c r="M58" s="20">
        <f t="shared" si="1"/>
        <v>197.37999999999994</v>
      </c>
      <c r="N58" s="25">
        <f t="shared" si="2"/>
        <v>1739</v>
      </c>
      <c r="O58" s="25">
        <f t="shared" si="3"/>
        <v>39</v>
      </c>
      <c r="P58" s="35">
        <f t="shared" si="4"/>
        <v>1.2080902777777778</v>
      </c>
      <c r="S58" s="61">
        <f t="shared" si="5"/>
        <v>3</v>
      </c>
      <c r="T58" s="61">
        <f t="shared" si="6"/>
        <v>2</v>
      </c>
      <c r="U58" t="s">
        <v>74</v>
      </c>
    </row>
    <row r="59" spans="1:21">
      <c r="A59">
        <v>56</v>
      </c>
      <c r="B59" s="2" t="s">
        <v>6</v>
      </c>
      <c r="C59" s="2">
        <v>3</v>
      </c>
      <c r="D59" s="2">
        <v>27</v>
      </c>
      <c r="E59" s="37">
        <v>43186</v>
      </c>
      <c r="F59" s="2">
        <f>SUMIFS(Running!$F$1:'Running'!$F59,Running!$A$1:'Running'!$A59,"*")</f>
        <v>21406</v>
      </c>
      <c r="G59" s="20">
        <f>SUMIFS(Running!$G$1:'Running'!$G59,Running!$A$1:'Running'!$A59,"*")</f>
        <v>189.45999999999995</v>
      </c>
      <c r="H59" s="35">
        <f>TIME(INT((SUMIFS(Running!$K$1:'Running'!$K59,Running!$A$1:'Running'!$A59,"*")*60+SUMIFS(Running!$L$1:'Running'!$L59,Running!$A$1:'Running'!$A59,"*"))/(60*60)),MOD(MOD(SUMIFS(Running!$K$1:'Running'!$K59,Running!$A$1:'Running'!$A59,"*"),60)+INT(SUMIFS(Running!$L$1:'Running'!$L59,Running!$A$1:'Running'!$A59,"*")/60),60),MOD(SUMIFS(Running!$L$1:'Running'!$L59,Running!$A$1:'Running'!$A59,"*"),60))+INT(INT((SUMIFS(Running!$K$1:'Running'!$K59,Running!$A$1:'Running'!$A59,"*")*60+SUMIFS(Running!$L$1:'Running'!$L59,Running!$A$1:'Running'!$A59,"*"))/(60*60))/24)</f>
        <v>1.1049768518518519</v>
      </c>
      <c r="I59" s="2">
        <f>SUM(Running!$M$1:'Running'!$M59)</f>
        <v>816</v>
      </c>
      <c r="J59" s="20">
        <f>SUM(Running!$N$1:'Running'!$N59)</f>
        <v>12.250000000000002</v>
      </c>
      <c r="K59" s="35">
        <f>TIME(INT((SUMIFS(Running!$R$1:'Running'!$R59,Running!$A$1:'Running'!$A59,"*")*60+SUMIFS(Running!$S$1:'Running'!$S59,Running!$A$1:'Running'!$A59,"*"))/(60*60)),MOD(MOD(SUMIFS(Running!$R$1:'Running'!$R59,Running!$A$1:'Running'!$A59,"*"),60)+INT(SUMIFS(Running!$S$1:'Running'!$S59,Running!$A$1:'Running'!$A59,"*")/60),60),MOD(SUMIFS(Running!$S$1:'Running'!$S59,Running!$A$1:'Running'!$A59,"*"),60))+INT(INT((SUMIFS(Running!$R$1:'Running'!$R59,Running!$A$1:'Running'!$A59,"*")*60+SUMIFS(Running!$S$1:'Running'!$S59,Running!$A$1:'Running'!$A59,"*"))/(60*60))/24)</f>
        <v>0.12950231481481481</v>
      </c>
      <c r="L59" s="2">
        <f t="shared" si="0"/>
        <v>22222</v>
      </c>
      <c r="M59" s="20">
        <f t="shared" si="1"/>
        <v>201.70999999999995</v>
      </c>
      <c r="N59" s="25">
        <f t="shared" si="2"/>
        <v>1777</v>
      </c>
      <c r="O59" s="25">
        <f t="shared" si="3"/>
        <v>39</v>
      </c>
      <c r="P59" s="35">
        <f t="shared" si="4"/>
        <v>1.2344791666666668</v>
      </c>
      <c r="S59" s="61">
        <f t="shared" si="5"/>
        <v>4</v>
      </c>
      <c r="T59" s="61">
        <f t="shared" si="6"/>
        <v>3</v>
      </c>
      <c r="U59" t="s">
        <v>74</v>
      </c>
    </row>
    <row r="60" spans="1:21">
      <c r="A60">
        <v>57</v>
      </c>
      <c r="B60" s="2" t="s">
        <v>5</v>
      </c>
      <c r="C60" s="2">
        <v>3</v>
      </c>
      <c r="D60" s="2">
        <v>28</v>
      </c>
      <c r="E60" s="37">
        <v>43187</v>
      </c>
      <c r="F60" s="2">
        <f>SUMIFS(Running!$F$1:'Running'!$F60,Running!$A$1:'Running'!$A60,"*")</f>
        <v>21406</v>
      </c>
      <c r="G60" s="20">
        <f>SUMIFS(Running!$G$1:'Running'!$G60,Running!$A$1:'Running'!$A60,"*")</f>
        <v>189.45999999999995</v>
      </c>
      <c r="H60" s="35">
        <f>TIME(INT((SUMIFS(Running!$K$1:'Running'!$K60,Running!$A$1:'Running'!$A60,"*")*60+SUMIFS(Running!$L$1:'Running'!$L60,Running!$A$1:'Running'!$A60,"*"))/(60*60)),MOD(MOD(SUMIFS(Running!$K$1:'Running'!$K60,Running!$A$1:'Running'!$A60,"*"),60)+INT(SUMIFS(Running!$L$1:'Running'!$L60,Running!$A$1:'Running'!$A60,"*")/60),60),MOD(SUMIFS(Running!$L$1:'Running'!$L60,Running!$A$1:'Running'!$A60,"*"),60))+INT(INT((SUMIFS(Running!$K$1:'Running'!$K60,Running!$A$1:'Running'!$A60,"*")*60+SUMIFS(Running!$L$1:'Running'!$L60,Running!$A$1:'Running'!$A60,"*"))/(60*60))/24)</f>
        <v>1.1049768518518519</v>
      </c>
      <c r="I60" s="2">
        <f>SUM(Running!$M$1:'Running'!$M60)</f>
        <v>816</v>
      </c>
      <c r="J60" s="20">
        <f>SUM(Running!$N$1:'Running'!$N60)</f>
        <v>12.250000000000002</v>
      </c>
      <c r="K60" s="35">
        <f>TIME(INT((SUMIFS(Running!$R$1:'Running'!$R60,Running!$A$1:'Running'!$A60,"*")*60+SUMIFS(Running!$S$1:'Running'!$S60,Running!$A$1:'Running'!$A60,"*"))/(60*60)),MOD(MOD(SUMIFS(Running!$R$1:'Running'!$R60,Running!$A$1:'Running'!$A60,"*"),60)+INT(SUMIFS(Running!$S$1:'Running'!$S60,Running!$A$1:'Running'!$A60,"*")/60),60),MOD(SUMIFS(Running!$S$1:'Running'!$S60,Running!$A$1:'Running'!$A60,"*"),60))+INT(INT((SUMIFS(Running!$R$1:'Running'!$R60,Running!$A$1:'Running'!$A60,"*")*60+SUMIFS(Running!$S$1:'Running'!$S60,Running!$A$1:'Running'!$A60,"*"))/(60*60))/24)</f>
        <v>0.12950231481481481</v>
      </c>
      <c r="L60" s="2">
        <f t="shared" si="0"/>
        <v>22222</v>
      </c>
      <c r="M60" s="20">
        <f t="shared" si="1"/>
        <v>201.70999999999995</v>
      </c>
      <c r="N60" s="25">
        <f t="shared" si="2"/>
        <v>1777</v>
      </c>
      <c r="O60" s="25">
        <f t="shared" si="3"/>
        <v>39</v>
      </c>
      <c r="P60" s="35">
        <f t="shared" si="4"/>
        <v>1.2344791666666668</v>
      </c>
      <c r="S60" s="61">
        <f t="shared" si="5"/>
        <v>0</v>
      </c>
      <c r="T60" s="61">
        <f t="shared" si="6"/>
        <v>0</v>
      </c>
      <c r="U60" t="s">
        <v>74</v>
      </c>
    </row>
    <row r="61" spans="1:21">
      <c r="A61">
        <v>58</v>
      </c>
      <c r="B61" s="2" t="s">
        <v>4</v>
      </c>
      <c r="C61" s="2">
        <v>3</v>
      </c>
      <c r="D61" s="2">
        <v>29</v>
      </c>
      <c r="E61" s="37">
        <v>43188</v>
      </c>
      <c r="F61" s="2">
        <f>SUMIFS(Running!$F$1:'Running'!$F61,Running!$A$1:'Running'!$A61,"*")</f>
        <v>22101</v>
      </c>
      <c r="G61" s="20">
        <f>SUMIFS(Running!$G$1:'Running'!$G61,Running!$A$1:'Running'!$A61,"*")</f>
        <v>195.27999999999994</v>
      </c>
      <c r="H61" s="35">
        <f>TIME(INT((SUMIFS(Running!$K$1:'Running'!$K61,Running!$A$1:'Running'!$A61,"*")*60+SUMIFS(Running!$L$1:'Running'!$L61,Running!$A$1:'Running'!$A61,"*"))/(60*60)),MOD(MOD(SUMIFS(Running!$K$1:'Running'!$K61,Running!$A$1:'Running'!$A61,"*"),60)+INT(SUMIFS(Running!$L$1:'Running'!$L61,Running!$A$1:'Running'!$A61,"*")/60),60),MOD(SUMIFS(Running!$L$1:'Running'!$L61,Running!$A$1:'Running'!$A61,"*"),60))+INT(INT((SUMIFS(Running!$K$1:'Running'!$K61,Running!$A$1:'Running'!$A61,"*")*60+SUMIFS(Running!$L$1:'Running'!$L61,Running!$A$1:'Running'!$A61,"*"))/(60*60))/24)</f>
        <v>1.1383101851851851</v>
      </c>
      <c r="I61" s="2">
        <f>SUM(Running!$M$1:'Running'!$M61)</f>
        <v>840</v>
      </c>
      <c r="J61" s="20">
        <f>SUM(Running!$N$1:'Running'!$N61)</f>
        <v>12.580000000000002</v>
      </c>
      <c r="K61" s="35">
        <f>TIME(INT((SUMIFS(Running!$R$1:'Running'!$R61,Running!$A$1:'Running'!$A61,"*")*60+SUMIFS(Running!$S$1:'Running'!$S61,Running!$A$1:'Running'!$A61,"*"))/(60*60)),MOD(MOD(SUMIFS(Running!$R$1:'Running'!$R61,Running!$A$1:'Running'!$A61,"*"),60)+INT(SUMIFS(Running!$S$1:'Running'!$S61,Running!$A$1:'Running'!$A61,"*")/60),60),MOD(SUMIFS(Running!$S$1:'Running'!$S61,Running!$A$1:'Running'!$A61,"*"),60))+INT(INT((SUMIFS(Running!$R$1:'Running'!$R61,Running!$A$1:'Running'!$A61,"*")*60+SUMIFS(Running!$S$1:'Running'!$S61,Running!$A$1:'Running'!$A61,"*"))/(60*60))/24)</f>
        <v>0.13297453703703704</v>
      </c>
      <c r="L61" s="2">
        <f t="shared" si="0"/>
        <v>22941</v>
      </c>
      <c r="M61" s="20">
        <f t="shared" si="1"/>
        <v>207.85999999999996</v>
      </c>
      <c r="N61" s="25">
        <f t="shared" si="2"/>
        <v>1830</v>
      </c>
      <c r="O61" s="25">
        <f t="shared" si="3"/>
        <v>39</v>
      </c>
      <c r="P61" s="35">
        <f t="shared" si="4"/>
        <v>1.2712847222222221</v>
      </c>
      <c r="S61" s="61">
        <f t="shared" si="5"/>
        <v>1</v>
      </c>
      <c r="T61" s="61">
        <f t="shared" si="6"/>
        <v>1</v>
      </c>
      <c r="U61" t="s">
        <v>74</v>
      </c>
    </row>
    <row r="62" spans="1:21">
      <c r="A62">
        <v>59</v>
      </c>
      <c r="B62" s="2" t="s">
        <v>3</v>
      </c>
      <c r="C62" s="2">
        <v>3</v>
      </c>
      <c r="D62" s="2">
        <v>30</v>
      </c>
      <c r="E62" s="37">
        <v>43189</v>
      </c>
      <c r="F62" s="2">
        <f>SUMIFS(Running!$F$1:'Running'!$F62,Running!$A$1:'Running'!$A62,"*")</f>
        <v>22580</v>
      </c>
      <c r="G62" s="20">
        <f>SUMIFS(Running!$G$1:'Running'!$G62,Running!$A$1:'Running'!$A62,"*")</f>
        <v>199.29999999999995</v>
      </c>
      <c r="H62" s="35">
        <f>TIME(INT((SUMIFS(Running!$K$1:'Running'!$K62,Running!$A$1:'Running'!$A62,"*")*60+SUMIFS(Running!$L$1:'Running'!$L62,Running!$A$1:'Running'!$A62,"*"))/(60*60)),MOD(MOD(SUMIFS(Running!$K$1:'Running'!$K62,Running!$A$1:'Running'!$A62,"*"),60)+INT(SUMIFS(Running!$L$1:'Running'!$L62,Running!$A$1:'Running'!$A62,"*")/60),60),MOD(SUMIFS(Running!$L$1:'Running'!$L62,Running!$A$1:'Running'!$A62,"*"),60))+INT(INT((SUMIFS(Running!$K$1:'Running'!$K62,Running!$A$1:'Running'!$A62,"*")*60+SUMIFS(Running!$L$1:'Running'!$L62,Running!$A$1:'Running'!$A62,"*"))/(60*60))/24)</f>
        <v>1.1612268518518518</v>
      </c>
      <c r="I62" s="2">
        <f>SUM(Running!$M$1:'Running'!$M62)</f>
        <v>865</v>
      </c>
      <c r="J62" s="20">
        <f>SUM(Running!$N$1:'Running'!$N62)</f>
        <v>12.910000000000002</v>
      </c>
      <c r="K62" s="35">
        <f>TIME(INT((SUMIFS(Running!$R$1:'Running'!$R62,Running!$A$1:'Running'!$A62,"*")*60+SUMIFS(Running!$S$1:'Running'!$S62,Running!$A$1:'Running'!$A62,"*"))/(60*60)),MOD(MOD(SUMIFS(Running!$R$1:'Running'!$R62,Running!$A$1:'Running'!$A62,"*"),60)+INT(SUMIFS(Running!$S$1:'Running'!$S62,Running!$A$1:'Running'!$A62,"*")/60),60),MOD(SUMIFS(Running!$S$1:'Running'!$S62,Running!$A$1:'Running'!$A62,"*"),60))+INT(INT((SUMIFS(Running!$R$1:'Running'!$R62,Running!$A$1:'Running'!$A62,"*")*60+SUMIFS(Running!$S$1:'Running'!$S62,Running!$A$1:'Running'!$A62,"*"))/(60*60))/24)</f>
        <v>0.13644675925925925</v>
      </c>
      <c r="L62" s="2">
        <f t="shared" si="0"/>
        <v>23445</v>
      </c>
      <c r="M62" s="20">
        <f t="shared" si="1"/>
        <v>212.20999999999995</v>
      </c>
      <c r="N62" s="25">
        <f t="shared" si="2"/>
        <v>1868</v>
      </c>
      <c r="O62" s="25">
        <f t="shared" si="3"/>
        <v>39</v>
      </c>
      <c r="P62" s="35">
        <f t="shared" si="4"/>
        <v>1.2976736111111111</v>
      </c>
      <c r="S62" s="61">
        <f t="shared" si="5"/>
        <v>2</v>
      </c>
      <c r="T62" s="61">
        <f t="shared" si="6"/>
        <v>1</v>
      </c>
      <c r="U62" t="s">
        <v>74</v>
      </c>
    </row>
    <row r="63" spans="1:21">
      <c r="A63">
        <v>60</v>
      </c>
      <c r="B63" s="2" t="s">
        <v>2</v>
      </c>
      <c r="C63" s="2">
        <v>3</v>
      </c>
      <c r="D63" s="2">
        <v>31</v>
      </c>
      <c r="E63" s="37">
        <v>43190</v>
      </c>
      <c r="F63" s="2">
        <f>SUMIFS(Running!$F$1:'Running'!$F63,Running!$A$1:'Running'!$A63,"*")</f>
        <v>22752</v>
      </c>
      <c r="G63" s="20">
        <f>SUMIFS(Running!$G$1:'Running'!$G63,Running!$A$1:'Running'!$A63,"*")</f>
        <v>200.73999999999995</v>
      </c>
      <c r="H63" s="35">
        <f>TIME(INT((SUMIFS(Running!$K$1:'Running'!$K63,Running!$A$1:'Running'!$A63,"*")*60+SUMIFS(Running!$L$1:'Running'!$L63,Running!$A$1:'Running'!$A63,"*"))/(60*60)),MOD(MOD(SUMIFS(Running!$K$1:'Running'!$K63,Running!$A$1:'Running'!$A63,"*"),60)+INT(SUMIFS(Running!$L$1:'Running'!$L63,Running!$A$1:'Running'!$A63,"*")/60),60),MOD(SUMIFS(Running!$L$1:'Running'!$L63,Running!$A$1:'Running'!$A63,"*"),60))+INT(INT((SUMIFS(Running!$K$1:'Running'!$K63,Running!$A$1:'Running'!$A63,"*")*60+SUMIFS(Running!$L$1:'Running'!$L63,Running!$A$1:'Running'!$A63,"*"))/(60*60))/24)</f>
        <v>1.1695601851851851</v>
      </c>
      <c r="I63" s="2">
        <f>SUM(Running!$M$1:'Running'!$M63)</f>
        <v>877</v>
      </c>
      <c r="J63" s="20">
        <f>SUM(Running!$N$1:'Running'!$N63)</f>
        <v>13.070000000000002</v>
      </c>
      <c r="K63" s="35">
        <f>TIME(INT((SUMIFS(Running!$R$1:'Running'!$R63,Running!$A$1:'Running'!$A63,"*")*60+SUMIFS(Running!$S$1:'Running'!$S63,Running!$A$1:'Running'!$A63,"*"))/(60*60)),MOD(MOD(SUMIFS(Running!$R$1:'Running'!$R63,Running!$A$1:'Running'!$A63,"*"),60)+INT(SUMIFS(Running!$S$1:'Running'!$S63,Running!$A$1:'Running'!$A63,"*")/60),60),MOD(SUMIFS(Running!$S$1:'Running'!$S63,Running!$A$1:'Running'!$A63,"*"),60))+INT(INT((SUMIFS(Running!$R$1:'Running'!$R63,Running!$A$1:'Running'!$A63,"*")*60+SUMIFS(Running!$S$1:'Running'!$S63,Running!$A$1:'Running'!$A63,"*"))/(60*60))/24)</f>
        <v>0.13811342592592593</v>
      </c>
      <c r="L63" s="2">
        <f t="shared" si="0"/>
        <v>23629</v>
      </c>
      <c r="M63" s="20">
        <f t="shared" si="1"/>
        <v>213.80999999999995</v>
      </c>
      <c r="N63" s="25">
        <f t="shared" si="2"/>
        <v>1883</v>
      </c>
      <c r="O63" s="25">
        <f t="shared" si="3"/>
        <v>3</v>
      </c>
      <c r="P63" s="35">
        <f t="shared" si="4"/>
        <v>1.3076736111111111</v>
      </c>
      <c r="S63" s="61">
        <f t="shared" si="5"/>
        <v>3</v>
      </c>
      <c r="T63" s="61">
        <f t="shared" si="6"/>
        <v>2</v>
      </c>
      <c r="U63" t="s">
        <v>74</v>
      </c>
    </row>
    <row r="64" spans="1:21">
      <c r="A64">
        <v>61</v>
      </c>
      <c r="B64" s="2" t="s">
        <v>1</v>
      </c>
      <c r="C64" s="2">
        <v>4</v>
      </c>
      <c r="D64" s="2">
        <v>1</v>
      </c>
      <c r="E64" s="37">
        <v>43191</v>
      </c>
      <c r="F64" s="2">
        <f>SUMIFS(Running!$F$1:'Running'!$F64,Running!$A$1:'Running'!$A64,"*")</f>
        <v>23477</v>
      </c>
      <c r="G64" s="20">
        <f>SUMIFS(Running!$G$1:'Running'!$G64,Running!$A$1:'Running'!$A64,"*")</f>
        <v>206.80999999999995</v>
      </c>
      <c r="H64" s="35">
        <f>TIME(INT((SUMIFS(Running!$K$1:'Running'!$K64,Running!$A$1:'Running'!$A64,"*")*60+SUMIFS(Running!$L$1:'Running'!$L64,Running!$A$1:'Running'!$A64,"*"))/(60*60)),MOD(MOD(SUMIFS(Running!$K$1:'Running'!$K64,Running!$A$1:'Running'!$A64,"*"),60)+INT(SUMIFS(Running!$L$1:'Running'!$L64,Running!$A$1:'Running'!$A64,"*")/60),60),MOD(SUMIFS(Running!$L$1:'Running'!$L64,Running!$A$1:'Running'!$A64,"*"),60))+INT(INT((SUMIFS(Running!$K$1:'Running'!$K64,Running!$A$1:'Running'!$A64,"*")*60+SUMIFS(Running!$L$1:'Running'!$L64,Running!$A$1:'Running'!$A64,"*"))/(60*60))/24)</f>
        <v>1.2042824074074074</v>
      </c>
      <c r="I64" s="2">
        <f>SUM(Running!$M$1:'Running'!$M64)</f>
        <v>901</v>
      </c>
      <c r="J64" s="20">
        <f>SUM(Running!$N$1:'Running'!$N64)</f>
        <v>13.400000000000002</v>
      </c>
      <c r="K64" s="35">
        <f>TIME(INT((SUMIFS(Running!$R$1:'Running'!$R64,Running!$A$1:'Running'!$A64,"*")*60+SUMIFS(Running!$S$1:'Running'!$S64,Running!$A$1:'Running'!$A64,"*"))/(60*60)),MOD(MOD(SUMIFS(Running!$R$1:'Running'!$R64,Running!$A$1:'Running'!$A64,"*"),60)+INT(SUMIFS(Running!$S$1:'Running'!$S64,Running!$A$1:'Running'!$A64,"*")/60),60),MOD(SUMIFS(Running!$S$1:'Running'!$S64,Running!$A$1:'Running'!$A64,"*"),60))+INT(INT((SUMIFS(Running!$R$1:'Running'!$R64,Running!$A$1:'Running'!$A64,"*")*60+SUMIFS(Running!$S$1:'Running'!$S64,Running!$A$1:'Running'!$A64,"*"))/(60*60))/24)</f>
        <v>0.14158564814814814</v>
      </c>
      <c r="L64" s="2">
        <f t="shared" si="0"/>
        <v>24378</v>
      </c>
      <c r="M64" s="20">
        <f t="shared" si="1"/>
        <v>220.20999999999995</v>
      </c>
      <c r="N64" s="25">
        <f t="shared" si="2"/>
        <v>1938</v>
      </c>
      <c r="O64" s="25">
        <f t="shared" si="3"/>
        <v>3</v>
      </c>
      <c r="P64" s="35">
        <f t="shared" si="4"/>
        <v>1.3458680555555556</v>
      </c>
      <c r="S64" s="61">
        <f t="shared" si="5"/>
        <v>4</v>
      </c>
      <c r="T64" s="61">
        <f t="shared" si="6"/>
        <v>9</v>
      </c>
      <c r="U64" t="s">
        <v>74</v>
      </c>
    </row>
    <row r="65" spans="1:21">
      <c r="A65">
        <v>62</v>
      </c>
      <c r="B65" s="2" t="s">
        <v>0</v>
      </c>
      <c r="C65" s="2">
        <v>4</v>
      </c>
      <c r="D65" s="2">
        <v>2</v>
      </c>
      <c r="E65" s="37">
        <v>43192</v>
      </c>
      <c r="F65" s="2">
        <f>SUMIFS(Running!$F$1:'Running'!$F65,Running!$A$1:'Running'!$A65,"*")</f>
        <v>23956</v>
      </c>
      <c r="G65" s="20">
        <f>SUMIFS(Running!$G$1:'Running'!$G65,Running!$A$1:'Running'!$A65,"*")</f>
        <v>210.81999999999994</v>
      </c>
      <c r="H65" s="35">
        <f>TIME(INT((SUMIFS(Running!$K$1:'Running'!$K65,Running!$A$1:'Running'!$A65,"*")*60+SUMIFS(Running!$L$1:'Running'!$L65,Running!$A$1:'Running'!$A65,"*"))/(60*60)),MOD(MOD(SUMIFS(Running!$K$1:'Running'!$K65,Running!$A$1:'Running'!$A65,"*"),60)+INT(SUMIFS(Running!$L$1:'Running'!$L65,Running!$A$1:'Running'!$A65,"*")/60),60),MOD(SUMIFS(Running!$L$1:'Running'!$L65,Running!$A$1:'Running'!$A65,"*"),60))+INT(INT((SUMIFS(Running!$K$1:'Running'!$K65,Running!$A$1:'Running'!$A65,"*")*60+SUMIFS(Running!$L$1:'Running'!$L65,Running!$A$1:'Running'!$A65,"*"))/(60*60))/24)</f>
        <v>1.2271990740740741</v>
      </c>
      <c r="I65" s="2">
        <f>SUM(Running!$M$1:'Running'!$M65)</f>
        <v>925</v>
      </c>
      <c r="J65" s="20">
        <f>SUM(Running!$N$1:'Running'!$N65)</f>
        <v>13.730000000000002</v>
      </c>
      <c r="K65" s="35">
        <f>TIME(INT((SUMIFS(Running!$R$1:'Running'!$R65,Running!$A$1:'Running'!$A65,"*")*60+SUMIFS(Running!$S$1:'Running'!$S65,Running!$A$1:'Running'!$A65,"*"))/(60*60)),MOD(MOD(SUMIFS(Running!$R$1:'Running'!$R65,Running!$A$1:'Running'!$A65,"*"),60)+INT(SUMIFS(Running!$S$1:'Running'!$S65,Running!$A$1:'Running'!$A65,"*")/60),60),MOD(SUMIFS(Running!$S$1:'Running'!$S65,Running!$A$1:'Running'!$A65,"*"),60))+INT(INT((SUMIFS(Running!$R$1:'Running'!$R65,Running!$A$1:'Running'!$A65,"*")*60+SUMIFS(Running!$S$1:'Running'!$S65,Running!$A$1:'Running'!$A65,"*"))/(60*60))/24)</f>
        <v>0.14505787037037035</v>
      </c>
      <c r="L65" s="2">
        <f t="shared" si="0"/>
        <v>24881</v>
      </c>
      <c r="M65" s="20">
        <f t="shared" si="1"/>
        <v>224.54999999999993</v>
      </c>
      <c r="N65" s="25">
        <f t="shared" si="2"/>
        <v>1976</v>
      </c>
      <c r="O65" s="25">
        <f t="shared" si="3"/>
        <v>3</v>
      </c>
      <c r="P65" s="35">
        <f t="shared" si="4"/>
        <v>1.3722569444444446</v>
      </c>
      <c r="S65" s="61">
        <f t="shared" si="5"/>
        <v>5</v>
      </c>
      <c r="T65" s="61">
        <f t="shared" si="6"/>
        <v>3</v>
      </c>
      <c r="U65" t="s">
        <v>74</v>
      </c>
    </row>
    <row r="66" spans="1:21">
      <c r="A66">
        <v>63</v>
      </c>
      <c r="B66" s="2" t="s">
        <v>6</v>
      </c>
      <c r="C66" s="2">
        <v>4</v>
      </c>
      <c r="D66" s="2">
        <v>3</v>
      </c>
      <c r="E66" s="37">
        <v>43193</v>
      </c>
      <c r="F66" s="2">
        <f>SUMIFS(Running!$F$1:'Running'!$F66,Running!$A$1:'Running'!$A66,"*")</f>
        <v>24671</v>
      </c>
      <c r="G66" s="20">
        <f>SUMIFS(Running!$G$1:'Running'!$G66,Running!$A$1:'Running'!$A66,"*")</f>
        <v>216.81999999999994</v>
      </c>
      <c r="H66" s="35">
        <f>TIME(INT((SUMIFS(Running!$K$1:'Running'!$K66,Running!$A$1:'Running'!$A66,"*")*60+SUMIFS(Running!$L$1:'Running'!$L66,Running!$A$1:'Running'!$A66,"*"))/(60*60)),MOD(MOD(SUMIFS(Running!$K$1:'Running'!$K66,Running!$A$1:'Running'!$A66,"*"),60)+INT(SUMIFS(Running!$L$1:'Running'!$L66,Running!$A$1:'Running'!$A66,"*")/60),60),MOD(SUMIFS(Running!$L$1:'Running'!$L66,Running!$A$1:'Running'!$A66,"*"),60))+INT(INT((SUMIFS(Running!$K$1:'Running'!$K66,Running!$A$1:'Running'!$A66,"*")*60+SUMIFS(Running!$L$1:'Running'!$L66,Running!$A$1:'Running'!$A66,"*"))/(60*60))/24)</f>
        <v>1.2605324074074074</v>
      </c>
      <c r="I66" s="2">
        <f>SUM(Running!$M$1:'Running'!$M66)</f>
        <v>949</v>
      </c>
      <c r="J66" s="20">
        <f>SUM(Running!$N$1:'Running'!$N66)</f>
        <v>14.070000000000002</v>
      </c>
      <c r="K66" s="35">
        <f>TIME(INT((SUMIFS(Running!$R$1:'Running'!$R66,Running!$A$1:'Running'!$A66,"*")*60+SUMIFS(Running!$S$1:'Running'!$S66,Running!$A$1:'Running'!$A66,"*"))/(60*60)),MOD(MOD(SUMIFS(Running!$R$1:'Running'!$R66,Running!$A$1:'Running'!$A66,"*"),60)+INT(SUMIFS(Running!$S$1:'Running'!$S66,Running!$A$1:'Running'!$A66,"*")/60),60),MOD(SUMIFS(Running!$S$1:'Running'!$S66,Running!$A$1:'Running'!$A66,"*"),60))+INT(INT((SUMIFS(Running!$R$1:'Running'!$R66,Running!$A$1:'Running'!$A66,"*")*60+SUMIFS(Running!$S$1:'Running'!$S66,Running!$A$1:'Running'!$A66,"*"))/(60*60))/24)</f>
        <v>0.14853009259259259</v>
      </c>
      <c r="L66" s="2">
        <f t="shared" si="0"/>
        <v>25620</v>
      </c>
      <c r="M66" s="20">
        <f t="shared" si="1"/>
        <v>230.88999999999993</v>
      </c>
      <c r="N66" s="25">
        <f t="shared" si="2"/>
        <v>2029</v>
      </c>
      <c r="O66" s="25">
        <f t="shared" si="3"/>
        <v>3</v>
      </c>
      <c r="P66" s="35">
        <f t="shared" si="4"/>
        <v>1.4090624999999999</v>
      </c>
      <c r="S66" s="61">
        <f t="shared" si="5"/>
        <v>6</v>
      </c>
      <c r="T66" s="61">
        <f t="shared" si="6"/>
        <v>4</v>
      </c>
      <c r="U66" t="s">
        <v>74</v>
      </c>
    </row>
    <row r="67" spans="1:21">
      <c r="A67">
        <v>64</v>
      </c>
      <c r="B67" s="2" t="s">
        <v>5</v>
      </c>
      <c r="C67" s="2">
        <v>4</v>
      </c>
      <c r="D67" s="2">
        <v>4</v>
      </c>
      <c r="E67" s="37">
        <v>43194</v>
      </c>
      <c r="F67" s="2">
        <f>SUMIFS(Running!$F$1:'Running'!$F67,Running!$A$1:'Running'!$A67,"*")</f>
        <v>25150</v>
      </c>
      <c r="G67" s="20">
        <f>SUMIFS(Running!$G$1:'Running'!$G67,Running!$A$1:'Running'!$A67,"*")</f>
        <v>220.82999999999993</v>
      </c>
      <c r="H67" s="35">
        <f>TIME(INT((SUMIFS(Running!$K$1:'Running'!$K67,Running!$A$1:'Running'!$A67,"*")*60+SUMIFS(Running!$L$1:'Running'!$L67,Running!$A$1:'Running'!$A67,"*"))/(60*60)),MOD(MOD(SUMIFS(Running!$K$1:'Running'!$K67,Running!$A$1:'Running'!$A67,"*"),60)+INT(SUMIFS(Running!$L$1:'Running'!$L67,Running!$A$1:'Running'!$A67,"*")/60),60),MOD(SUMIFS(Running!$L$1:'Running'!$L67,Running!$A$1:'Running'!$A67,"*"),60))+INT(INT((SUMIFS(Running!$K$1:'Running'!$K67,Running!$A$1:'Running'!$A67,"*")*60+SUMIFS(Running!$L$1:'Running'!$L67,Running!$A$1:'Running'!$A67,"*"))/(60*60))/24)</f>
        <v>1.283449074074074</v>
      </c>
      <c r="I67" s="2">
        <f>SUM(Running!$M$1:'Running'!$M67)</f>
        <v>973</v>
      </c>
      <c r="J67" s="20">
        <f>SUM(Running!$N$1:'Running'!$N67)</f>
        <v>14.410000000000002</v>
      </c>
      <c r="K67" s="35">
        <f>TIME(INT((SUMIFS(Running!$R$1:'Running'!$R67,Running!$A$1:'Running'!$A67,"*")*60+SUMIFS(Running!$S$1:'Running'!$S67,Running!$A$1:'Running'!$A67,"*"))/(60*60)),MOD(MOD(SUMIFS(Running!$R$1:'Running'!$R67,Running!$A$1:'Running'!$A67,"*"),60)+INT(SUMIFS(Running!$S$1:'Running'!$S67,Running!$A$1:'Running'!$A67,"*")/60),60),MOD(SUMIFS(Running!$S$1:'Running'!$S67,Running!$A$1:'Running'!$A67,"*"),60))+INT(INT((SUMIFS(Running!$R$1:'Running'!$R67,Running!$A$1:'Running'!$A67,"*")*60+SUMIFS(Running!$S$1:'Running'!$S67,Running!$A$1:'Running'!$A67,"*"))/(60*60))/24)</f>
        <v>0.15200231481481483</v>
      </c>
      <c r="L67" s="2">
        <f t="shared" si="0"/>
        <v>26123</v>
      </c>
      <c r="M67" s="20">
        <f t="shared" si="1"/>
        <v>235.23999999999992</v>
      </c>
      <c r="N67" s="25">
        <f t="shared" si="2"/>
        <v>2067</v>
      </c>
      <c r="O67" s="25">
        <f t="shared" si="3"/>
        <v>3</v>
      </c>
      <c r="P67" s="35">
        <f t="shared" si="4"/>
        <v>1.4354513888888889</v>
      </c>
      <c r="S67" s="61">
        <f t="shared" si="5"/>
        <v>7</v>
      </c>
      <c r="T67" s="61">
        <f t="shared" si="6"/>
        <v>1</v>
      </c>
      <c r="U67" t="s">
        <v>74</v>
      </c>
    </row>
    <row r="68" spans="1:21">
      <c r="A68">
        <v>65</v>
      </c>
      <c r="B68" s="2" t="s">
        <v>4</v>
      </c>
      <c r="C68" s="2">
        <v>4</v>
      </c>
      <c r="D68" s="2">
        <v>5</v>
      </c>
      <c r="E68" s="37">
        <v>43195</v>
      </c>
      <c r="F68" s="2">
        <f>SUMIFS(Running!$F$1:'Running'!$F68,Running!$A$1:'Running'!$A68,"*")</f>
        <v>25150</v>
      </c>
      <c r="G68" s="20">
        <f>SUMIFS(Running!$G$1:'Running'!$G68,Running!$A$1:'Running'!$A68,"*")</f>
        <v>220.82999999999993</v>
      </c>
      <c r="H68" s="35">
        <f>TIME(INT((SUMIFS(Running!$K$1:'Running'!$K68,Running!$A$1:'Running'!$A68,"*")*60+SUMIFS(Running!$L$1:'Running'!$L68,Running!$A$1:'Running'!$A68,"*"))/(60*60)),MOD(MOD(SUMIFS(Running!$K$1:'Running'!$K68,Running!$A$1:'Running'!$A68,"*"),60)+INT(SUMIFS(Running!$L$1:'Running'!$L68,Running!$A$1:'Running'!$A68,"*")/60),60),MOD(SUMIFS(Running!$L$1:'Running'!$L68,Running!$A$1:'Running'!$A68,"*"),60))+INT(INT((SUMIFS(Running!$K$1:'Running'!$K68,Running!$A$1:'Running'!$A68,"*")*60+SUMIFS(Running!$L$1:'Running'!$L68,Running!$A$1:'Running'!$A68,"*"))/(60*60))/24)</f>
        <v>1.283449074074074</v>
      </c>
      <c r="I68" s="2">
        <f>SUM(Running!$M$1:'Running'!$M68)</f>
        <v>973</v>
      </c>
      <c r="J68" s="20">
        <f>SUM(Running!$N$1:'Running'!$N68)</f>
        <v>14.410000000000002</v>
      </c>
      <c r="K68" s="35">
        <f>TIME(INT((SUMIFS(Running!$R$1:'Running'!$R68,Running!$A$1:'Running'!$A68,"*")*60+SUMIFS(Running!$S$1:'Running'!$S68,Running!$A$1:'Running'!$A68,"*"))/(60*60)),MOD(MOD(SUMIFS(Running!$R$1:'Running'!$R68,Running!$A$1:'Running'!$A68,"*"),60)+INT(SUMIFS(Running!$S$1:'Running'!$S68,Running!$A$1:'Running'!$A68,"*")/60),60),MOD(SUMIFS(Running!$S$1:'Running'!$S68,Running!$A$1:'Running'!$A68,"*"),60))+INT(INT((SUMIFS(Running!$R$1:'Running'!$R68,Running!$A$1:'Running'!$A68,"*")*60+SUMIFS(Running!$S$1:'Running'!$S68,Running!$A$1:'Running'!$A68,"*"))/(60*60))/24)</f>
        <v>0.15200231481481483</v>
      </c>
      <c r="L68" s="2">
        <f t="shared" ref="L68:L131" si="7">$F68+$I68</f>
        <v>26123</v>
      </c>
      <c r="M68" s="20">
        <f t="shared" ref="M68:M131" si="8">$G68+$J68</f>
        <v>235.23999999999992</v>
      </c>
      <c r="N68" s="25">
        <f t="shared" ref="N68:N131" si="9">INT($P68)*24*60+HOUR($P68)*60+MINUTE($P68)</f>
        <v>2067</v>
      </c>
      <c r="O68" s="25">
        <f t="shared" ref="O68:O131" si="10">SECOND($H68+$K68)</f>
        <v>3</v>
      </c>
      <c r="P68" s="35">
        <f t="shared" ref="P68:P131" si="11">$H68+$K68</f>
        <v>1.4354513888888889</v>
      </c>
      <c r="S68" s="61">
        <f t="shared" si="5"/>
        <v>0</v>
      </c>
      <c r="T68" s="61">
        <f t="shared" si="6"/>
        <v>0</v>
      </c>
      <c r="U68" t="s">
        <v>74</v>
      </c>
    </row>
    <row r="69" spans="1:21">
      <c r="A69">
        <v>66</v>
      </c>
      <c r="B69" s="2" t="s">
        <v>3</v>
      </c>
      <c r="C69" s="2">
        <v>4</v>
      </c>
      <c r="D69" s="2">
        <v>6</v>
      </c>
      <c r="E69" s="37">
        <v>43196</v>
      </c>
      <c r="F69" s="2">
        <f>SUMIFS(Running!$F$1:'Running'!$F69,Running!$A$1:'Running'!$A69,"*")</f>
        <v>25435</v>
      </c>
      <c r="G69" s="20">
        <f>SUMIFS(Running!$G$1:'Running'!$G69,Running!$A$1:'Running'!$A69,"*")</f>
        <v>223.21999999999991</v>
      </c>
      <c r="H69" s="35">
        <f>TIME(INT((SUMIFS(Running!$K$1:'Running'!$K69,Running!$A$1:'Running'!$A69,"*")*60+SUMIFS(Running!$L$1:'Running'!$L69,Running!$A$1:'Running'!$A69,"*"))/(60*60)),MOD(MOD(SUMIFS(Running!$K$1:'Running'!$K69,Running!$A$1:'Running'!$A69,"*"),60)+INT(SUMIFS(Running!$L$1:'Running'!$L69,Running!$A$1:'Running'!$A69,"*")/60),60),MOD(SUMIFS(Running!$L$1:'Running'!$L69,Running!$A$1:'Running'!$A69,"*"),60))+INT(INT((SUMIFS(Running!$K$1:'Running'!$K69,Running!$A$1:'Running'!$A69,"*")*60+SUMIFS(Running!$L$1:'Running'!$L69,Running!$A$1:'Running'!$A69,"*"))/(60*60))/24)</f>
        <v>1.2966435185185186</v>
      </c>
      <c r="I69" s="2">
        <f>SUM(Running!$M$1:'Running'!$M69)</f>
        <v>991</v>
      </c>
      <c r="J69" s="20">
        <f>SUM(Running!$N$1:'Running'!$N69)</f>
        <v>14.670000000000002</v>
      </c>
      <c r="K69" s="35">
        <f>TIME(INT((SUMIFS(Running!$R$1:'Running'!$R69,Running!$A$1:'Running'!$A69,"*")*60+SUMIFS(Running!$S$1:'Running'!$S69,Running!$A$1:'Running'!$A69,"*"))/(60*60)),MOD(MOD(SUMIFS(Running!$R$1:'Running'!$R69,Running!$A$1:'Running'!$A69,"*"),60)+INT(SUMIFS(Running!$S$1:'Running'!$S69,Running!$A$1:'Running'!$A69,"*")/60),60),MOD(SUMIFS(Running!$S$1:'Running'!$S69,Running!$A$1:'Running'!$A69,"*"),60))+INT(INT((SUMIFS(Running!$R$1:'Running'!$R69,Running!$A$1:'Running'!$A69,"*")*60+SUMIFS(Running!$S$1:'Running'!$S69,Running!$A$1:'Running'!$A69,"*"))/(60*60))/24)</f>
        <v>0.15464120370370371</v>
      </c>
      <c r="L69" s="2">
        <f t="shared" si="7"/>
        <v>26426</v>
      </c>
      <c r="M69" s="20">
        <f t="shared" si="8"/>
        <v>237.88999999999993</v>
      </c>
      <c r="N69" s="25">
        <f t="shared" si="9"/>
        <v>2089</v>
      </c>
      <c r="O69" s="25">
        <f t="shared" si="10"/>
        <v>51</v>
      </c>
      <c r="P69" s="35">
        <f t="shared" si="11"/>
        <v>1.4512847222222223</v>
      </c>
      <c r="S69" s="61">
        <f t="shared" ref="S69:S132" si="12">IF($G69&lt;&gt;$G68,$S68+1,0)</f>
        <v>1</v>
      </c>
      <c r="T69" s="61">
        <f t="shared" si="6"/>
        <v>2</v>
      </c>
      <c r="U69" t="s">
        <v>74</v>
      </c>
    </row>
    <row r="70" spans="1:21">
      <c r="A70">
        <v>67</v>
      </c>
      <c r="B70" s="2" t="s">
        <v>2</v>
      </c>
      <c r="C70" s="2">
        <v>4</v>
      </c>
      <c r="D70" s="2">
        <v>7</v>
      </c>
      <c r="E70" s="37">
        <v>43197</v>
      </c>
      <c r="F70" s="2">
        <f>SUMIFS(Running!$F$1:'Running'!$F70,Running!$A$1:'Running'!$A70,"*")</f>
        <v>26163</v>
      </c>
      <c r="G70" s="20">
        <f>SUMIFS(Running!$G$1:'Running'!$G70,Running!$A$1:'Running'!$A70,"*")</f>
        <v>229.4199999999999</v>
      </c>
      <c r="H70" s="35">
        <f>TIME(INT((SUMIFS(Running!$K$1:'Running'!$K70,Running!$A$1:'Running'!$A70,"*")*60+SUMIFS(Running!$L$1:'Running'!$L70,Running!$A$1:'Running'!$A70,"*"))/(60*60)),MOD(MOD(SUMIFS(Running!$K$1:'Running'!$K70,Running!$A$1:'Running'!$A70,"*"),60)+INT(SUMIFS(Running!$L$1:'Running'!$L70,Running!$A$1:'Running'!$A70,"*")/60),60),MOD(SUMIFS(Running!$L$1:'Running'!$L70,Running!$A$1:'Running'!$A70,"*"),60))+INT(INT((SUMIFS(Running!$K$1:'Running'!$K70,Running!$A$1:'Running'!$A70,"*")*60+SUMIFS(Running!$L$1:'Running'!$L70,Running!$A$1:'Running'!$A70,"*"))/(60*60))/24)</f>
        <v>1.3306712962962963</v>
      </c>
      <c r="I70" s="2">
        <f>SUM(Running!$M$1:'Running'!$M70)</f>
        <v>1016</v>
      </c>
      <c r="J70" s="20">
        <f>SUM(Running!$N$1:'Running'!$N70)</f>
        <v>15.010000000000002</v>
      </c>
      <c r="K70" s="35">
        <f>TIME(INT((SUMIFS(Running!$R$1:'Running'!$R70,Running!$A$1:'Running'!$A70,"*")*60+SUMIFS(Running!$S$1:'Running'!$S70,Running!$A$1:'Running'!$A70,"*"))/(60*60)),MOD(MOD(SUMIFS(Running!$R$1:'Running'!$R70,Running!$A$1:'Running'!$A70,"*"),60)+INT(SUMIFS(Running!$S$1:'Running'!$S70,Running!$A$1:'Running'!$A70,"*")/60),60),MOD(SUMIFS(Running!$S$1:'Running'!$S70,Running!$A$1:'Running'!$A70,"*"),60))+INT(INT((SUMIFS(Running!$R$1:'Running'!$R70,Running!$A$1:'Running'!$A70,"*")*60+SUMIFS(Running!$S$1:'Running'!$S70,Running!$A$1:'Running'!$A70,"*"))/(60*60))/24)</f>
        <v>0.15811342592592592</v>
      </c>
      <c r="L70" s="2">
        <f t="shared" si="7"/>
        <v>27179</v>
      </c>
      <c r="M70" s="20">
        <f t="shared" si="8"/>
        <v>244.42999999999989</v>
      </c>
      <c r="N70" s="25">
        <f t="shared" si="9"/>
        <v>2143</v>
      </c>
      <c r="O70" s="25">
        <f t="shared" si="10"/>
        <v>51</v>
      </c>
      <c r="P70" s="35">
        <f t="shared" si="11"/>
        <v>1.4887847222222224</v>
      </c>
      <c r="S70" s="61">
        <f t="shared" si="12"/>
        <v>2</v>
      </c>
      <c r="T70" s="61">
        <f t="shared" si="6"/>
        <v>3</v>
      </c>
      <c r="U70" t="s">
        <v>74</v>
      </c>
    </row>
    <row r="71" spans="1:21">
      <c r="A71">
        <v>68</v>
      </c>
      <c r="B71" s="2" t="s">
        <v>1</v>
      </c>
      <c r="C71" s="2">
        <v>4</v>
      </c>
      <c r="D71" s="2">
        <v>8</v>
      </c>
      <c r="E71" s="37">
        <v>43198</v>
      </c>
      <c r="F71" s="2">
        <f>SUMIFS(Running!$F$1:'Running'!$F71,Running!$A$1:'Running'!$A71,"*")</f>
        <v>26643</v>
      </c>
      <c r="G71" s="20">
        <f>SUMIFS(Running!$G$1:'Running'!$G71,Running!$A$1:'Running'!$A71,"*")</f>
        <v>233.43999999999991</v>
      </c>
      <c r="H71" s="35">
        <f>TIME(INT((SUMIFS(Running!$K$1:'Running'!$K71,Running!$A$1:'Running'!$A71,"*")*60+SUMIFS(Running!$L$1:'Running'!$L71,Running!$A$1:'Running'!$A71,"*"))/(60*60)),MOD(MOD(SUMIFS(Running!$K$1:'Running'!$K71,Running!$A$1:'Running'!$A71,"*"),60)+INT(SUMIFS(Running!$L$1:'Running'!$L71,Running!$A$1:'Running'!$A71,"*")/60),60),MOD(SUMIFS(Running!$L$1:'Running'!$L71,Running!$A$1:'Running'!$A71,"*"),60))+INT(INT((SUMIFS(Running!$K$1:'Running'!$K71,Running!$A$1:'Running'!$A71,"*")*60+SUMIFS(Running!$L$1:'Running'!$L71,Running!$A$1:'Running'!$A71,"*"))/(60*60))/24)</f>
        <v>1.353587962962963</v>
      </c>
      <c r="I71" s="2">
        <f>SUM(Running!$M$1:'Running'!$M71)</f>
        <v>1040</v>
      </c>
      <c r="J71" s="20">
        <f>SUM(Running!$N$1:'Running'!$N71)</f>
        <v>15.340000000000002</v>
      </c>
      <c r="K71" s="35">
        <f>TIME(INT((SUMIFS(Running!$R$1:'Running'!$R71,Running!$A$1:'Running'!$A71,"*")*60+SUMIFS(Running!$S$1:'Running'!$S71,Running!$A$1:'Running'!$A71,"*"))/(60*60)),MOD(MOD(SUMIFS(Running!$R$1:'Running'!$R71,Running!$A$1:'Running'!$A71,"*"),60)+INT(SUMIFS(Running!$S$1:'Running'!$S71,Running!$A$1:'Running'!$A71,"*")/60),60),MOD(SUMIFS(Running!$S$1:'Running'!$S71,Running!$A$1:'Running'!$A71,"*"),60))+INT(INT((SUMIFS(Running!$R$1:'Running'!$R71,Running!$A$1:'Running'!$A71,"*")*60+SUMIFS(Running!$S$1:'Running'!$S71,Running!$A$1:'Running'!$A71,"*"))/(60*60))/24)</f>
        <v>0.16158564814814816</v>
      </c>
      <c r="L71" s="2">
        <f t="shared" si="7"/>
        <v>27683</v>
      </c>
      <c r="M71" s="20">
        <f t="shared" si="8"/>
        <v>248.77999999999992</v>
      </c>
      <c r="N71" s="25">
        <f t="shared" si="9"/>
        <v>2181</v>
      </c>
      <c r="O71" s="25">
        <f t="shared" si="10"/>
        <v>51</v>
      </c>
      <c r="P71" s="35">
        <f t="shared" si="11"/>
        <v>1.5151736111111112</v>
      </c>
      <c r="S71" s="61">
        <f t="shared" si="12"/>
        <v>3</v>
      </c>
      <c r="T71" s="61">
        <f t="shared" si="6"/>
        <v>10</v>
      </c>
      <c r="U71" t="s">
        <v>74</v>
      </c>
    </row>
    <row r="72" spans="1:21">
      <c r="A72">
        <v>69</v>
      </c>
      <c r="B72" s="2" t="s">
        <v>0</v>
      </c>
      <c r="C72" s="2">
        <v>4</v>
      </c>
      <c r="D72" s="2">
        <v>9</v>
      </c>
      <c r="E72" s="37">
        <v>43199</v>
      </c>
      <c r="F72" s="2">
        <f>SUMIFS(Running!$F$1:'Running'!$F72,Running!$A$1:'Running'!$A72,"*")</f>
        <v>27130</v>
      </c>
      <c r="G72" s="20">
        <f>SUMIFS(Running!$G$1:'Running'!$G72,Running!$A$1:'Running'!$A72,"*")</f>
        <v>237.52999999999992</v>
      </c>
      <c r="H72" s="35">
        <f>TIME(INT((SUMIFS(Running!$K$1:'Running'!$K72,Running!$A$1:'Running'!$A72,"*")*60+SUMIFS(Running!$L$1:'Running'!$L72,Running!$A$1:'Running'!$A72,"*"))/(60*60)),MOD(MOD(SUMIFS(Running!$K$1:'Running'!$K72,Running!$A$1:'Running'!$A72,"*"),60)+INT(SUMIFS(Running!$L$1:'Running'!$L72,Running!$A$1:'Running'!$A72,"*")/60),60),MOD(SUMIFS(Running!$L$1:'Running'!$L72,Running!$A$1:'Running'!$A72,"*"),60))+INT(INT((SUMIFS(Running!$K$1:'Running'!$K72,Running!$A$1:'Running'!$A72,"*")*60+SUMIFS(Running!$L$1:'Running'!$L72,Running!$A$1:'Running'!$A72,"*"))/(60*60))/24)</f>
        <v>1.3758101851851852</v>
      </c>
      <c r="I72" s="2">
        <f>SUM(Running!$M$1:'Running'!$M72)</f>
        <v>1064</v>
      </c>
      <c r="J72" s="20">
        <f>SUM(Running!$N$1:'Running'!$N72)</f>
        <v>15.680000000000001</v>
      </c>
      <c r="K72" s="35">
        <f>TIME(INT((SUMIFS(Running!$R$1:'Running'!$R72,Running!$A$1:'Running'!$A72,"*")*60+SUMIFS(Running!$S$1:'Running'!$S72,Running!$A$1:'Running'!$A72,"*"))/(60*60)),MOD(MOD(SUMIFS(Running!$R$1:'Running'!$R72,Running!$A$1:'Running'!$A72,"*"),60)+INT(SUMIFS(Running!$S$1:'Running'!$S72,Running!$A$1:'Running'!$A72,"*")/60),60),MOD(SUMIFS(Running!$S$1:'Running'!$S72,Running!$A$1:'Running'!$A72,"*"),60))+INT(INT((SUMIFS(Running!$R$1:'Running'!$R72,Running!$A$1:'Running'!$A72,"*")*60+SUMIFS(Running!$S$1:'Running'!$S72,Running!$A$1:'Running'!$A72,"*"))/(60*60))/24)</f>
        <v>0.16505787037037037</v>
      </c>
      <c r="L72" s="2">
        <f t="shared" si="7"/>
        <v>28194</v>
      </c>
      <c r="M72" s="20">
        <f t="shared" si="8"/>
        <v>253.20999999999992</v>
      </c>
      <c r="N72" s="25">
        <f t="shared" si="9"/>
        <v>2218</v>
      </c>
      <c r="O72" s="25">
        <f t="shared" si="10"/>
        <v>51</v>
      </c>
      <c r="P72" s="35">
        <f t="shared" si="11"/>
        <v>1.5408680555555556</v>
      </c>
      <c r="S72" s="61">
        <f t="shared" si="12"/>
        <v>4</v>
      </c>
      <c r="T72" s="61">
        <f t="shared" si="6"/>
        <v>4</v>
      </c>
      <c r="U72" t="s">
        <v>74</v>
      </c>
    </row>
    <row r="73" spans="1:21">
      <c r="A73">
        <v>70</v>
      </c>
      <c r="B73" s="2" t="s">
        <v>6</v>
      </c>
      <c r="C73" s="2">
        <v>4</v>
      </c>
      <c r="D73" s="2">
        <v>10</v>
      </c>
      <c r="E73" s="37">
        <v>43200</v>
      </c>
      <c r="F73" s="2">
        <f>SUMIFS(Running!$F$1:'Running'!$F73,Running!$A$1:'Running'!$A73,"*")</f>
        <v>27130</v>
      </c>
      <c r="G73" s="20">
        <f>SUMIFS(Running!$G$1:'Running'!$G73,Running!$A$1:'Running'!$A73,"*")</f>
        <v>237.52999999999992</v>
      </c>
      <c r="H73" s="35">
        <f>TIME(INT((SUMIFS(Running!$K$1:'Running'!$K73,Running!$A$1:'Running'!$A73,"*")*60+SUMIFS(Running!$L$1:'Running'!$L73,Running!$A$1:'Running'!$A73,"*"))/(60*60)),MOD(MOD(SUMIFS(Running!$K$1:'Running'!$K73,Running!$A$1:'Running'!$A73,"*"),60)+INT(SUMIFS(Running!$L$1:'Running'!$L73,Running!$A$1:'Running'!$A73,"*")/60),60),MOD(SUMIFS(Running!$L$1:'Running'!$L73,Running!$A$1:'Running'!$A73,"*"),60))+INT(INT((SUMIFS(Running!$K$1:'Running'!$K73,Running!$A$1:'Running'!$A73,"*")*60+SUMIFS(Running!$L$1:'Running'!$L73,Running!$A$1:'Running'!$A73,"*"))/(60*60))/24)</f>
        <v>1.3758101851851852</v>
      </c>
      <c r="I73" s="2">
        <f>SUM(Running!$M$1:'Running'!$M73)</f>
        <v>1064</v>
      </c>
      <c r="J73" s="20">
        <f>SUM(Running!$N$1:'Running'!$N73)</f>
        <v>15.680000000000001</v>
      </c>
      <c r="K73" s="35">
        <f>TIME(INT((SUMIFS(Running!$R$1:'Running'!$R73,Running!$A$1:'Running'!$A73,"*")*60+SUMIFS(Running!$S$1:'Running'!$S73,Running!$A$1:'Running'!$A73,"*"))/(60*60)),MOD(MOD(SUMIFS(Running!$R$1:'Running'!$R73,Running!$A$1:'Running'!$A73,"*"),60)+INT(SUMIFS(Running!$S$1:'Running'!$S73,Running!$A$1:'Running'!$A73,"*")/60),60),MOD(SUMIFS(Running!$S$1:'Running'!$S73,Running!$A$1:'Running'!$A73,"*"),60))+INT(INT((SUMIFS(Running!$R$1:'Running'!$R73,Running!$A$1:'Running'!$A73,"*")*60+SUMIFS(Running!$S$1:'Running'!$S73,Running!$A$1:'Running'!$A73,"*"))/(60*60))/24)</f>
        <v>0.16505787037037037</v>
      </c>
      <c r="L73" s="2">
        <f t="shared" si="7"/>
        <v>28194</v>
      </c>
      <c r="M73" s="20">
        <f t="shared" si="8"/>
        <v>253.20999999999992</v>
      </c>
      <c r="N73" s="25">
        <f t="shared" si="9"/>
        <v>2218</v>
      </c>
      <c r="O73" s="25">
        <f t="shared" si="10"/>
        <v>51</v>
      </c>
      <c r="P73" s="35">
        <f t="shared" si="11"/>
        <v>1.5408680555555556</v>
      </c>
      <c r="S73" s="61">
        <f t="shared" si="12"/>
        <v>0</v>
      </c>
      <c r="T73" s="61">
        <f t="shared" si="6"/>
        <v>0</v>
      </c>
      <c r="U73" t="s">
        <v>74</v>
      </c>
    </row>
    <row r="74" spans="1:21">
      <c r="A74">
        <v>71</v>
      </c>
      <c r="B74" s="2" t="s">
        <v>5</v>
      </c>
      <c r="C74" s="2">
        <v>4</v>
      </c>
      <c r="D74" s="2">
        <v>11</v>
      </c>
      <c r="E74" s="37">
        <v>43201</v>
      </c>
      <c r="F74" s="2">
        <f>SUMIFS(Running!$F$1:'Running'!$F74,Running!$A$1:'Running'!$A74,"*")</f>
        <v>27885</v>
      </c>
      <c r="G74" s="20">
        <f>SUMIFS(Running!$G$1:'Running'!$G74,Running!$A$1:'Running'!$A74,"*")</f>
        <v>243.86999999999992</v>
      </c>
      <c r="H74" s="35">
        <f>TIME(INT((SUMIFS(Running!$K$1:'Running'!$K74,Running!$A$1:'Running'!$A74,"*")*60+SUMIFS(Running!$L$1:'Running'!$L74,Running!$A$1:'Running'!$A74,"*"))/(60*60)),MOD(MOD(SUMIFS(Running!$K$1:'Running'!$K74,Running!$A$1:'Running'!$A74,"*"),60)+INT(SUMIFS(Running!$L$1:'Running'!$L74,Running!$A$1:'Running'!$A74,"*")/60),60),MOD(SUMIFS(Running!$L$1:'Running'!$L74,Running!$A$1:'Running'!$A74,"*"),60))+INT(INT((SUMIFS(Running!$K$1:'Running'!$K74,Running!$A$1:'Running'!$A74,"*")*60+SUMIFS(Running!$L$1:'Running'!$L74,Running!$A$1:'Running'!$A74,"*"))/(60*60))/24)</f>
        <v>1.4105324074074073</v>
      </c>
      <c r="I74" s="2">
        <f>SUM(Running!$M$1:'Running'!$M74)</f>
        <v>1088</v>
      </c>
      <c r="J74" s="20">
        <f>SUM(Running!$N$1:'Running'!$N74)</f>
        <v>16.020000000000003</v>
      </c>
      <c r="K74" s="35">
        <f>TIME(INT((SUMIFS(Running!$R$1:'Running'!$R74,Running!$A$1:'Running'!$A74,"*")*60+SUMIFS(Running!$S$1:'Running'!$S74,Running!$A$1:'Running'!$A74,"*"))/(60*60)),MOD(MOD(SUMIFS(Running!$R$1:'Running'!$R74,Running!$A$1:'Running'!$A74,"*"),60)+INT(SUMIFS(Running!$S$1:'Running'!$S74,Running!$A$1:'Running'!$A74,"*")/60),60),MOD(SUMIFS(Running!$S$1:'Running'!$S74,Running!$A$1:'Running'!$A74,"*"),60))+INT(INT((SUMIFS(Running!$R$1:'Running'!$R74,Running!$A$1:'Running'!$A74,"*")*60+SUMIFS(Running!$S$1:'Running'!$S74,Running!$A$1:'Running'!$A74,"*"))/(60*60))/24)</f>
        <v>0.16853009259259258</v>
      </c>
      <c r="L74" s="2">
        <f t="shared" si="7"/>
        <v>28973</v>
      </c>
      <c r="M74" s="20">
        <f t="shared" si="8"/>
        <v>259.88999999999993</v>
      </c>
      <c r="N74" s="25">
        <f t="shared" si="9"/>
        <v>2273</v>
      </c>
      <c r="O74" s="25">
        <f t="shared" si="10"/>
        <v>51</v>
      </c>
      <c r="P74" s="35">
        <f t="shared" si="11"/>
        <v>1.5790624999999998</v>
      </c>
      <c r="S74" s="61">
        <f t="shared" si="12"/>
        <v>1</v>
      </c>
      <c r="T74" s="61">
        <f t="shared" si="6"/>
        <v>2</v>
      </c>
      <c r="U74" t="s">
        <v>74</v>
      </c>
    </row>
    <row r="75" spans="1:21">
      <c r="A75">
        <v>72</v>
      </c>
      <c r="B75" s="2" t="s">
        <v>4</v>
      </c>
      <c r="C75" s="2">
        <v>4</v>
      </c>
      <c r="D75" s="2">
        <v>12</v>
      </c>
      <c r="E75" s="37">
        <v>43202</v>
      </c>
      <c r="F75" s="2">
        <f>SUMIFS(Running!$F$1:'Running'!$F75,Running!$A$1:'Running'!$A75,"*")</f>
        <v>28365</v>
      </c>
      <c r="G75" s="20">
        <f>SUMIFS(Running!$G$1:'Running'!$G75,Running!$A$1:'Running'!$A75,"*")</f>
        <v>247.90999999999991</v>
      </c>
      <c r="H75" s="35">
        <f>TIME(INT((SUMIFS(Running!$K$1:'Running'!$K75,Running!$A$1:'Running'!$A75,"*")*60+SUMIFS(Running!$L$1:'Running'!$L75,Running!$A$1:'Running'!$A75,"*"))/(60*60)),MOD(MOD(SUMIFS(Running!$K$1:'Running'!$K75,Running!$A$1:'Running'!$A75,"*"),60)+INT(SUMIFS(Running!$L$1:'Running'!$L75,Running!$A$1:'Running'!$A75,"*")/60),60),MOD(SUMIFS(Running!$L$1:'Running'!$L75,Running!$A$1:'Running'!$A75,"*"),60))+INT(INT((SUMIFS(Running!$K$1:'Running'!$K75,Running!$A$1:'Running'!$A75,"*")*60+SUMIFS(Running!$L$1:'Running'!$L75,Running!$A$1:'Running'!$A75,"*"))/(60*60))/24)</f>
        <v>1.4327546296296296</v>
      </c>
      <c r="I75" s="2">
        <f>SUM(Running!$M$1:'Running'!$M75)</f>
        <v>1112</v>
      </c>
      <c r="J75" s="20">
        <f>SUM(Running!$N$1:'Running'!$N75)</f>
        <v>16.350000000000001</v>
      </c>
      <c r="K75" s="35">
        <f>TIME(INT((SUMIFS(Running!$R$1:'Running'!$R75,Running!$A$1:'Running'!$A75,"*")*60+SUMIFS(Running!$S$1:'Running'!$S75,Running!$A$1:'Running'!$A75,"*"))/(60*60)),MOD(MOD(SUMIFS(Running!$R$1:'Running'!$R75,Running!$A$1:'Running'!$A75,"*"),60)+INT(SUMIFS(Running!$S$1:'Running'!$S75,Running!$A$1:'Running'!$A75,"*")/60),60),MOD(SUMIFS(Running!$S$1:'Running'!$S75,Running!$A$1:'Running'!$A75,"*"),60))+INT(INT((SUMIFS(Running!$R$1:'Running'!$R75,Running!$A$1:'Running'!$A75,"*")*60+SUMIFS(Running!$S$1:'Running'!$S75,Running!$A$1:'Running'!$A75,"*"))/(60*60))/24)</f>
        <v>0.17200231481481479</v>
      </c>
      <c r="L75" s="2">
        <f t="shared" si="7"/>
        <v>29477</v>
      </c>
      <c r="M75" s="20">
        <f t="shared" si="8"/>
        <v>264.25999999999993</v>
      </c>
      <c r="N75" s="25">
        <f t="shared" si="9"/>
        <v>2310</v>
      </c>
      <c r="O75" s="25">
        <f t="shared" si="10"/>
        <v>51</v>
      </c>
      <c r="P75" s="35">
        <f t="shared" si="11"/>
        <v>1.6047569444444445</v>
      </c>
      <c r="S75" s="61">
        <f t="shared" si="12"/>
        <v>2</v>
      </c>
      <c r="T75" s="61">
        <f t="shared" ref="T75:T138" si="13">IF($G75&lt;&gt;$G74,$T68+1,0)</f>
        <v>1</v>
      </c>
      <c r="U75" t="s">
        <v>74</v>
      </c>
    </row>
    <row r="76" spans="1:21">
      <c r="A76">
        <v>73</v>
      </c>
      <c r="B76" s="2" t="s">
        <v>3</v>
      </c>
      <c r="C76" s="2">
        <v>4</v>
      </c>
      <c r="D76" s="2">
        <v>13</v>
      </c>
      <c r="E76" s="37">
        <v>43203</v>
      </c>
      <c r="F76" s="2">
        <f>SUMIFS(Running!$F$1:'Running'!$F76,Running!$A$1:'Running'!$A76,"*")</f>
        <v>29112</v>
      </c>
      <c r="G76" s="20">
        <f>SUMIFS(Running!$G$1:'Running'!$G76,Running!$A$1:'Running'!$A76,"*")</f>
        <v>254.31999999999991</v>
      </c>
      <c r="H76" s="35">
        <f>TIME(INT((SUMIFS(Running!$K$1:'Running'!$K76,Running!$A$1:'Running'!$A76,"*")*60+SUMIFS(Running!$L$1:'Running'!$L76,Running!$A$1:'Running'!$A76,"*"))/(60*60)),MOD(MOD(SUMIFS(Running!$K$1:'Running'!$K76,Running!$A$1:'Running'!$A76,"*"),60)+INT(SUMIFS(Running!$L$1:'Running'!$L76,Running!$A$1:'Running'!$A76,"*")/60),60),MOD(SUMIFS(Running!$L$1:'Running'!$L76,Running!$A$1:'Running'!$A76,"*"),60))+INT(INT((SUMIFS(Running!$K$1:'Running'!$K76,Running!$A$1:'Running'!$A76,"*")*60+SUMIFS(Running!$L$1:'Running'!$L76,Running!$A$1:'Running'!$A76,"*"))/(60*60))/24)</f>
        <v>1.4674768518518517</v>
      </c>
      <c r="I76" s="2">
        <f>SUM(Running!$M$1:'Running'!$M76)</f>
        <v>1136</v>
      </c>
      <c r="J76" s="20">
        <f>SUM(Running!$N$1:'Running'!$N76)</f>
        <v>16.68</v>
      </c>
      <c r="K76" s="35">
        <f>TIME(INT((SUMIFS(Running!$R$1:'Running'!$R76,Running!$A$1:'Running'!$A76,"*")*60+SUMIFS(Running!$S$1:'Running'!$S76,Running!$A$1:'Running'!$A76,"*"))/(60*60)),MOD(MOD(SUMIFS(Running!$R$1:'Running'!$R76,Running!$A$1:'Running'!$A76,"*"),60)+INT(SUMIFS(Running!$S$1:'Running'!$S76,Running!$A$1:'Running'!$A76,"*")/60),60),MOD(SUMIFS(Running!$S$1:'Running'!$S76,Running!$A$1:'Running'!$A76,"*"),60))+INT(INT((SUMIFS(Running!$R$1:'Running'!$R76,Running!$A$1:'Running'!$A76,"*")*60+SUMIFS(Running!$S$1:'Running'!$S76,Running!$A$1:'Running'!$A76,"*"))/(60*60))/24)</f>
        <v>0.17547453703703705</v>
      </c>
      <c r="L76" s="2">
        <f t="shared" si="7"/>
        <v>30248</v>
      </c>
      <c r="M76" s="20">
        <f t="shared" si="8"/>
        <v>270.99999999999989</v>
      </c>
      <c r="N76" s="25">
        <f t="shared" si="9"/>
        <v>2365</v>
      </c>
      <c r="O76" s="25">
        <f t="shared" si="10"/>
        <v>51</v>
      </c>
      <c r="P76" s="35">
        <f t="shared" si="11"/>
        <v>1.6429513888888887</v>
      </c>
      <c r="S76" s="61">
        <f t="shared" si="12"/>
        <v>3</v>
      </c>
      <c r="T76" s="61">
        <f t="shared" si="13"/>
        <v>3</v>
      </c>
      <c r="U76" t="s">
        <v>74</v>
      </c>
    </row>
    <row r="77" spans="1:21">
      <c r="A77">
        <v>74</v>
      </c>
      <c r="B77" s="2" t="s">
        <v>2</v>
      </c>
      <c r="C77" s="2">
        <v>4</v>
      </c>
      <c r="D77" s="2">
        <v>14</v>
      </c>
      <c r="E77" s="37">
        <v>43204</v>
      </c>
      <c r="F77" s="2">
        <f>SUMIFS(Running!$F$1:'Running'!$F77,Running!$A$1:'Running'!$A77,"*")</f>
        <v>29112</v>
      </c>
      <c r="G77" s="20">
        <f>SUMIFS(Running!$G$1:'Running'!$G77,Running!$A$1:'Running'!$A77,"*")</f>
        <v>257.94999999999993</v>
      </c>
      <c r="H77" s="35">
        <f>TIME(INT((SUMIFS(Running!$K$1:'Running'!$K77,Running!$A$1:'Running'!$A77,"*")*60+SUMIFS(Running!$L$1:'Running'!$L77,Running!$A$1:'Running'!$A77,"*"))/(60*60)),MOD(MOD(SUMIFS(Running!$K$1:'Running'!$K77,Running!$A$1:'Running'!$A77,"*"),60)+INT(SUMIFS(Running!$L$1:'Running'!$L77,Running!$A$1:'Running'!$A77,"*")/60),60),MOD(SUMIFS(Running!$L$1:'Running'!$L77,Running!$A$1:'Running'!$A77,"*"),60))+INT(INT((SUMIFS(Running!$K$1:'Running'!$K77,Running!$A$1:'Running'!$A77,"*")*60+SUMIFS(Running!$L$1:'Running'!$L77,Running!$A$1:'Running'!$A77,"*"))/(60*60))/24)</f>
        <v>1.4876157407407407</v>
      </c>
      <c r="I77" s="2">
        <f>SUM(Running!$M$1:'Running'!$M77)</f>
        <v>1136</v>
      </c>
      <c r="J77" s="20">
        <f>SUM(Running!$N$1:'Running'!$N77)</f>
        <v>16.68</v>
      </c>
      <c r="K77" s="35">
        <f>TIME(INT((SUMIFS(Running!$R$1:'Running'!$R77,Running!$A$1:'Running'!$A77,"*")*60+SUMIFS(Running!$S$1:'Running'!$S77,Running!$A$1:'Running'!$A77,"*"))/(60*60)),MOD(MOD(SUMIFS(Running!$R$1:'Running'!$R77,Running!$A$1:'Running'!$A77,"*"),60)+INT(SUMIFS(Running!$S$1:'Running'!$S77,Running!$A$1:'Running'!$A77,"*")/60),60),MOD(SUMIFS(Running!$S$1:'Running'!$S77,Running!$A$1:'Running'!$A77,"*"),60))+INT(INT((SUMIFS(Running!$R$1:'Running'!$R77,Running!$A$1:'Running'!$A77,"*")*60+SUMIFS(Running!$S$1:'Running'!$S77,Running!$A$1:'Running'!$A77,"*"))/(60*60))/24)</f>
        <v>0.17547453703703705</v>
      </c>
      <c r="L77" s="2">
        <f t="shared" si="7"/>
        <v>30248</v>
      </c>
      <c r="M77" s="20">
        <f t="shared" si="8"/>
        <v>274.62999999999994</v>
      </c>
      <c r="N77" s="25">
        <f t="shared" si="9"/>
        <v>2394</v>
      </c>
      <c r="O77" s="25">
        <f t="shared" si="10"/>
        <v>51</v>
      </c>
      <c r="P77" s="35">
        <f t="shared" si="11"/>
        <v>1.6630902777777776</v>
      </c>
      <c r="S77" s="61">
        <f t="shared" si="12"/>
        <v>4</v>
      </c>
      <c r="T77" s="61">
        <f t="shared" si="13"/>
        <v>4</v>
      </c>
      <c r="U77" t="s">
        <v>74</v>
      </c>
    </row>
    <row r="78" spans="1:21">
      <c r="A78">
        <v>75</v>
      </c>
      <c r="B78" s="2" t="s">
        <v>1</v>
      </c>
      <c r="C78" s="2">
        <v>4</v>
      </c>
      <c r="D78" s="2">
        <v>15</v>
      </c>
      <c r="E78" s="37">
        <v>43205</v>
      </c>
      <c r="F78" s="2">
        <f>SUMIFS(Running!$F$1:'Running'!$F78,Running!$A$1:'Running'!$A78,"*")</f>
        <v>29112</v>
      </c>
      <c r="G78" s="20">
        <f>SUMIFS(Running!$G$1:'Running'!$G78,Running!$A$1:'Running'!$A78,"*")</f>
        <v>257.94999999999993</v>
      </c>
      <c r="H78" s="35">
        <f>TIME(INT((SUMIFS(Running!$K$1:'Running'!$K78,Running!$A$1:'Running'!$A78,"*")*60+SUMIFS(Running!$L$1:'Running'!$L78,Running!$A$1:'Running'!$A78,"*"))/(60*60)),MOD(MOD(SUMIFS(Running!$K$1:'Running'!$K78,Running!$A$1:'Running'!$A78,"*"),60)+INT(SUMIFS(Running!$L$1:'Running'!$L78,Running!$A$1:'Running'!$A78,"*")/60),60),MOD(SUMIFS(Running!$L$1:'Running'!$L78,Running!$A$1:'Running'!$A78,"*"),60))+INT(INT((SUMIFS(Running!$K$1:'Running'!$K78,Running!$A$1:'Running'!$A78,"*")*60+SUMIFS(Running!$L$1:'Running'!$L78,Running!$A$1:'Running'!$A78,"*"))/(60*60))/24)</f>
        <v>1.4876157407407407</v>
      </c>
      <c r="I78" s="2">
        <f>SUM(Running!$M$1:'Running'!$M78)</f>
        <v>1136</v>
      </c>
      <c r="J78" s="20">
        <f>SUM(Running!$N$1:'Running'!$N78)</f>
        <v>16.68</v>
      </c>
      <c r="K78" s="35">
        <f>TIME(INT((SUMIFS(Running!$R$1:'Running'!$R78,Running!$A$1:'Running'!$A78,"*")*60+SUMIFS(Running!$S$1:'Running'!$S78,Running!$A$1:'Running'!$A78,"*"))/(60*60)),MOD(MOD(SUMIFS(Running!$R$1:'Running'!$R78,Running!$A$1:'Running'!$A78,"*"),60)+INT(SUMIFS(Running!$S$1:'Running'!$S78,Running!$A$1:'Running'!$A78,"*")/60),60),MOD(SUMIFS(Running!$S$1:'Running'!$S78,Running!$A$1:'Running'!$A78,"*"),60))+INT(INT((SUMIFS(Running!$R$1:'Running'!$R78,Running!$A$1:'Running'!$A78,"*")*60+SUMIFS(Running!$S$1:'Running'!$S78,Running!$A$1:'Running'!$A78,"*"))/(60*60))/24)</f>
        <v>0.17547453703703705</v>
      </c>
      <c r="L78" s="2">
        <f t="shared" si="7"/>
        <v>30248</v>
      </c>
      <c r="M78" s="20">
        <f t="shared" si="8"/>
        <v>274.62999999999994</v>
      </c>
      <c r="N78" s="25">
        <f t="shared" si="9"/>
        <v>2394</v>
      </c>
      <c r="O78" s="25">
        <f t="shared" si="10"/>
        <v>51</v>
      </c>
      <c r="P78" s="35">
        <f t="shared" si="11"/>
        <v>1.6630902777777776</v>
      </c>
      <c r="S78" s="61">
        <f t="shared" si="12"/>
        <v>0</v>
      </c>
      <c r="T78" s="61">
        <f t="shared" si="13"/>
        <v>0</v>
      </c>
      <c r="U78" t="s">
        <v>74</v>
      </c>
    </row>
    <row r="79" spans="1:21">
      <c r="A79">
        <v>76</v>
      </c>
      <c r="B79" s="2" t="s">
        <v>0</v>
      </c>
      <c r="C79" s="2">
        <v>4</v>
      </c>
      <c r="D79" s="2">
        <v>16</v>
      </c>
      <c r="E79" s="37">
        <v>43206</v>
      </c>
      <c r="F79" s="2">
        <f>SUMIFS(Running!$F$1:'Running'!$F79,Running!$A$1:'Running'!$A79,"*")</f>
        <v>29827</v>
      </c>
      <c r="G79" s="20">
        <f>SUMIFS(Running!$G$1:'Running'!$G79,Running!$A$1:'Running'!$A79,"*")</f>
        <v>263.94999999999993</v>
      </c>
      <c r="H79" s="35">
        <f>TIME(INT((SUMIFS(Running!$K$1:'Running'!$K79,Running!$A$1:'Running'!$A79,"*")*60+SUMIFS(Running!$L$1:'Running'!$L79,Running!$A$1:'Running'!$A79,"*"))/(60*60)),MOD(MOD(SUMIFS(Running!$K$1:'Running'!$K79,Running!$A$1:'Running'!$A79,"*"),60)+INT(SUMIFS(Running!$L$1:'Running'!$L79,Running!$A$1:'Running'!$A79,"*")/60),60),MOD(SUMIFS(Running!$L$1:'Running'!$L79,Running!$A$1:'Running'!$A79,"*"),60))+INT(INT((SUMIFS(Running!$K$1:'Running'!$K79,Running!$A$1:'Running'!$A79,"*")*60+SUMIFS(Running!$L$1:'Running'!$L79,Running!$A$1:'Running'!$A79,"*"))/(60*60))/24)</f>
        <v>1.5209490740740741</v>
      </c>
      <c r="I79" s="2">
        <f>SUM(Running!$M$1:'Running'!$M79)</f>
        <v>1160</v>
      </c>
      <c r="J79" s="20">
        <f>SUM(Running!$N$1:'Running'!$N79)</f>
        <v>17.02</v>
      </c>
      <c r="K79" s="35">
        <f>TIME(INT((SUMIFS(Running!$R$1:'Running'!$R79,Running!$A$1:'Running'!$A79,"*")*60+SUMIFS(Running!$S$1:'Running'!$S79,Running!$A$1:'Running'!$A79,"*"))/(60*60)),MOD(MOD(SUMIFS(Running!$R$1:'Running'!$R79,Running!$A$1:'Running'!$A79,"*"),60)+INT(SUMIFS(Running!$S$1:'Running'!$S79,Running!$A$1:'Running'!$A79,"*")/60),60),MOD(SUMIFS(Running!$S$1:'Running'!$S79,Running!$A$1:'Running'!$A79,"*"),60))+INT(INT((SUMIFS(Running!$R$1:'Running'!$R79,Running!$A$1:'Running'!$A79,"*")*60+SUMIFS(Running!$S$1:'Running'!$S79,Running!$A$1:'Running'!$A79,"*"))/(60*60))/24)</f>
        <v>0.17894675925925926</v>
      </c>
      <c r="L79" s="2">
        <f t="shared" si="7"/>
        <v>30987</v>
      </c>
      <c r="M79" s="20">
        <f t="shared" si="8"/>
        <v>280.96999999999991</v>
      </c>
      <c r="N79" s="25">
        <f t="shared" si="9"/>
        <v>2447</v>
      </c>
      <c r="O79" s="25">
        <f t="shared" si="10"/>
        <v>51</v>
      </c>
      <c r="P79" s="35">
        <f t="shared" si="11"/>
        <v>1.6998958333333334</v>
      </c>
      <c r="S79" s="61">
        <f t="shared" si="12"/>
        <v>1</v>
      </c>
      <c r="T79" s="61">
        <f t="shared" si="13"/>
        <v>5</v>
      </c>
      <c r="U79" t="s">
        <v>74</v>
      </c>
    </row>
    <row r="80" spans="1:21">
      <c r="A80">
        <v>77</v>
      </c>
      <c r="B80" s="2" t="s">
        <v>6</v>
      </c>
      <c r="C80" s="2">
        <v>4</v>
      </c>
      <c r="D80" s="2">
        <v>17</v>
      </c>
      <c r="E80" s="37">
        <v>43207</v>
      </c>
      <c r="F80" s="2">
        <f>SUMIFS(Running!$F$1:'Running'!$F80,Running!$A$1:'Running'!$A80,"*")</f>
        <v>30304</v>
      </c>
      <c r="G80" s="20">
        <f>SUMIFS(Running!$G$1:'Running'!$G80,Running!$A$1:'Running'!$A80,"*")</f>
        <v>267.95999999999992</v>
      </c>
      <c r="H80" s="35">
        <f>TIME(INT((SUMIFS(Running!$K$1:'Running'!$K80,Running!$A$1:'Running'!$A80,"*")*60+SUMIFS(Running!$L$1:'Running'!$L80,Running!$A$1:'Running'!$A80,"*"))/(60*60)),MOD(MOD(SUMIFS(Running!$K$1:'Running'!$K80,Running!$A$1:'Running'!$A80,"*"),60)+INT(SUMIFS(Running!$L$1:'Running'!$L80,Running!$A$1:'Running'!$A80,"*")/60),60),MOD(SUMIFS(Running!$L$1:'Running'!$L80,Running!$A$1:'Running'!$A80,"*"),60))+INT(INT((SUMIFS(Running!$K$1:'Running'!$K80,Running!$A$1:'Running'!$A80,"*")*60+SUMIFS(Running!$L$1:'Running'!$L80,Running!$A$1:'Running'!$A80,"*"))/(60*60))/24)</f>
        <v>1.5431712962962962</v>
      </c>
      <c r="I80" s="2">
        <f>SUM(Running!$M$1:'Running'!$M80)</f>
        <v>1184</v>
      </c>
      <c r="J80" s="20">
        <f>SUM(Running!$N$1:'Running'!$N80)</f>
        <v>17.349999999999998</v>
      </c>
      <c r="K80" s="35">
        <f>TIME(INT((SUMIFS(Running!$R$1:'Running'!$R80,Running!$A$1:'Running'!$A80,"*")*60+SUMIFS(Running!$S$1:'Running'!$S80,Running!$A$1:'Running'!$A80,"*"))/(60*60)),MOD(MOD(SUMIFS(Running!$R$1:'Running'!$R80,Running!$A$1:'Running'!$A80,"*"),60)+INT(SUMIFS(Running!$S$1:'Running'!$S80,Running!$A$1:'Running'!$A80,"*")/60),60),MOD(SUMIFS(Running!$S$1:'Running'!$S80,Running!$A$1:'Running'!$A80,"*"),60))+INT(INT((SUMIFS(Running!$R$1:'Running'!$R80,Running!$A$1:'Running'!$A80,"*")*60+SUMIFS(Running!$S$1:'Running'!$S80,Running!$A$1:'Running'!$A80,"*"))/(60*60))/24)</f>
        <v>0.18241898148148147</v>
      </c>
      <c r="L80" s="2">
        <f t="shared" si="7"/>
        <v>31488</v>
      </c>
      <c r="M80" s="20">
        <f t="shared" si="8"/>
        <v>285.30999999999995</v>
      </c>
      <c r="N80" s="25">
        <f t="shared" si="9"/>
        <v>2484</v>
      </c>
      <c r="O80" s="25">
        <f t="shared" si="10"/>
        <v>51</v>
      </c>
      <c r="P80" s="35">
        <f t="shared" si="11"/>
        <v>1.7255902777777776</v>
      </c>
      <c r="S80" s="61">
        <f t="shared" si="12"/>
        <v>2</v>
      </c>
      <c r="T80" s="61">
        <f t="shared" si="13"/>
        <v>1</v>
      </c>
      <c r="U80" t="s">
        <v>74</v>
      </c>
    </row>
    <row r="81" spans="1:21">
      <c r="A81">
        <v>78</v>
      </c>
      <c r="B81" s="2" t="s">
        <v>5</v>
      </c>
      <c r="C81" s="2">
        <v>4</v>
      </c>
      <c r="D81" s="2">
        <v>18</v>
      </c>
      <c r="E81" s="37">
        <v>43208</v>
      </c>
      <c r="F81" s="2">
        <f>SUMIFS(Running!$F$1:'Running'!$F81,Running!$A$1:'Running'!$A81,"*")</f>
        <v>31067</v>
      </c>
      <c r="G81" s="20">
        <f>SUMIFS(Running!$G$1:'Running'!$G81,Running!$A$1:'Running'!$A81,"*")</f>
        <v>274.37999999999994</v>
      </c>
      <c r="H81" s="35">
        <f>TIME(INT((SUMIFS(Running!$K$1:'Running'!$K81,Running!$A$1:'Running'!$A81,"*")*60+SUMIFS(Running!$L$1:'Running'!$L81,Running!$A$1:'Running'!$A81,"*"))/(60*60)),MOD(MOD(SUMIFS(Running!$K$1:'Running'!$K81,Running!$A$1:'Running'!$A81,"*"),60)+INT(SUMIFS(Running!$L$1:'Running'!$L81,Running!$A$1:'Running'!$A81,"*")/60),60),MOD(SUMIFS(Running!$L$1:'Running'!$L81,Running!$A$1:'Running'!$A81,"*"),60))+INT(INT((SUMIFS(Running!$K$1:'Running'!$K81,Running!$A$1:'Running'!$A81,"*")*60+SUMIFS(Running!$L$1:'Running'!$L81,Running!$A$1:'Running'!$A81,"*"))/(60*60))/24)</f>
        <v>1.5778935185185186</v>
      </c>
      <c r="I81" s="2">
        <f>SUM(Running!$M$1:'Running'!$M81)</f>
        <v>1208</v>
      </c>
      <c r="J81" s="20">
        <f>SUM(Running!$N$1:'Running'!$N81)</f>
        <v>17.679999999999996</v>
      </c>
      <c r="K81" s="35">
        <f>TIME(INT((SUMIFS(Running!$R$1:'Running'!$R81,Running!$A$1:'Running'!$A81,"*")*60+SUMIFS(Running!$S$1:'Running'!$S81,Running!$A$1:'Running'!$A81,"*"))/(60*60)),MOD(MOD(SUMIFS(Running!$R$1:'Running'!$R81,Running!$A$1:'Running'!$A81,"*"),60)+INT(SUMIFS(Running!$S$1:'Running'!$S81,Running!$A$1:'Running'!$A81,"*")/60),60),MOD(SUMIFS(Running!$S$1:'Running'!$S81,Running!$A$1:'Running'!$A81,"*"),60))+INT(INT((SUMIFS(Running!$R$1:'Running'!$R81,Running!$A$1:'Running'!$A81,"*")*60+SUMIFS(Running!$S$1:'Running'!$S81,Running!$A$1:'Running'!$A81,"*"))/(60*60))/24)</f>
        <v>0.18589120370370371</v>
      </c>
      <c r="L81" s="2">
        <f t="shared" si="7"/>
        <v>32275</v>
      </c>
      <c r="M81" s="20">
        <f t="shared" si="8"/>
        <v>292.05999999999995</v>
      </c>
      <c r="N81" s="25">
        <f t="shared" si="9"/>
        <v>2539</v>
      </c>
      <c r="O81" s="25">
        <f t="shared" si="10"/>
        <v>51</v>
      </c>
      <c r="P81" s="35">
        <f t="shared" si="11"/>
        <v>1.7637847222222223</v>
      </c>
      <c r="S81" s="61">
        <f t="shared" si="12"/>
        <v>3</v>
      </c>
      <c r="T81" s="61">
        <f t="shared" si="13"/>
        <v>3</v>
      </c>
      <c r="U81" t="s">
        <v>74</v>
      </c>
    </row>
    <row r="82" spans="1:21">
      <c r="A82">
        <v>79</v>
      </c>
      <c r="B82" s="2" t="s">
        <v>4</v>
      </c>
      <c r="C82" s="2">
        <v>4</v>
      </c>
      <c r="D82" s="2">
        <v>19</v>
      </c>
      <c r="E82" s="37">
        <v>43209</v>
      </c>
      <c r="F82" s="2">
        <f>SUMIFS(Running!$F$1:'Running'!$F82,Running!$A$1:'Running'!$A82,"*")</f>
        <v>31067</v>
      </c>
      <c r="G82" s="20">
        <f>SUMIFS(Running!$G$1:'Running'!$G82,Running!$A$1:'Running'!$A82,"*")</f>
        <v>274.37999999999994</v>
      </c>
      <c r="H82" s="35">
        <f>TIME(INT((SUMIFS(Running!$K$1:'Running'!$K82,Running!$A$1:'Running'!$A82,"*")*60+SUMIFS(Running!$L$1:'Running'!$L82,Running!$A$1:'Running'!$A82,"*"))/(60*60)),MOD(MOD(SUMIFS(Running!$K$1:'Running'!$K82,Running!$A$1:'Running'!$A82,"*"),60)+INT(SUMIFS(Running!$L$1:'Running'!$L82,Running!$A$1:'Running'!$A82,"*")/60),60),MOD(SUMIFS(Running!$L$1:'Running'!$L82,Running!$A$1:'Running'!$A82,"*"),60))+INT(INT((SUMIFS(Running!$K$1:'Running'!$K82,Running!$A$1:'Running'!$A82,"*")*60+SUMIFS(Running!$L$1:'Running'!$L82,Running!$A$1:'Running'!$A82,"*"))/(60*60))/24)</f>
        <v>1.5778935185185186</v>
      </c>
      <c r="I82" s="2">
        <f>SUM(Running!$M$1:'Running'!$M82)</f>
        <v>1208</v>
      </c>
      <c r="J82" s="20">
        <f>SUM(Running!$N$1:'Running'!$N82)</f>
        <v>17.679999999999996</v>
      </c>
      <c r="K82" s="35">
        <f>TIME(INT((SUMIFS(Running!$R$1:'Running'!$R82,Running!$A$1:'Running'!$A82,"*")*60+SUMIFS(Running!$S$1:'Running'!$S82,Running!$A$1:'Running'!$A82,"*"))/(60*60)),MOD(MOD(SUMIFS(Running!$R$1:'Running'!$R82,Running!$A$1:'Running'!$A82,"*"),60)+INT(SUMIFS(Running!$S$1:'Running'!$S82,Running!$A$1:'Running'!$A82,"*")/60),60),MOD(SUMIFS(Running!$S$1:'Running'!$S82,Running!$A$1:'Running'!$A82,"*"),60))+INT(INT((SUMIFS(Running!$R$1:'Running'!$R82,Running!$A$1:'Running'!$A82,"*")*60+SUMIFS(Running!$S$1:'Running'!$S82,Running!$A$1:'Running'!$A82,"*"))/(60*60))/24)</f>
        <v>0.18589120370370371</v>
      </c>
      <c r="L82" s="2">
        <f t="shared" si="7"/>
        <v>32275</v>
      </c>
      <c r="M82" s="20">
        <f t="shared" si="8"/>
        <v>292.05999999999995</v>
      </c>
      <c r="N82" s="25">
        <f t="shared" si="9"/>
        <v>2539</v>
      </c>
      <c r="O82" s="25">
        <f t="shared" si="10"/>
        <v>51</v>
      </c>
      <c r="P82" s="35">
        <f t="shared" si="11"/>
        <v>1.7637847222222223</v>
      </c>
      <c r="S82" s="61">
        <f t="shared" si="12"/>
        <v>0</v>
      </c>
      <c r="T82" s="61">
        <f t="shared" si="13"/>
        <v>0</v>
      </c>
      <c r="U82" t="s">
        <v>74</v>
      </c>
    </row>
    <row r="83" spans="1:21">
      <c r="A83">
        <v>80</v>
      </c>
      <c r="B83" s="2" t="s">
        <v>3</v>
      </c>
      <c r="C83" s="2">
        <v>4</v>
      </c>
      <c r="D83" s="2">
        <v>20</v>
      </c>
      <c r="E83" s="37">
        <v>43210</v>
      </c>
      <c r="F83" s="2">
        <f>SUMIFS(Running!$F$1:'Running'!$F83,Running!$A$1:'Running'!$A83,"*")</f>
        <v>31546</v>
      </c>
      <c r="G83" s="20">
        <f>SUMIFS(Running!$G$1:'Running'!$G83,Running!$A$1:'Running'!$A83,"*")</f>
        <v>278.38999999999993</v>
      </c>
      <c r="H83" s="35">
        <f>TIME(INT((SUMIFS(Running!$K$1:'Running'!$K83,Running!$A$1:'Running'!$A83,"*")*60+SUMIFS(Running!$L$1:'Running'!$L83,Running!$A$1:'Running'!$A83,"*"))/(60*60)),MOD(MOD(SUMIFS(Running!$K$1:'Running'!$K83,Running!$A$1:'Running'!$A83,"*"),60)+INT(SUMIFS(Running!$L$1:'Running'!$L83,Running!$A$1:'Running'!$A83,"*")/60),60),MOD(SUMIFS(Running!$L$1:'Running'!$L83,Running!$A$1:'Running'!$A83,"*"),60))+INT(INT((SUMIFS(Running!$K$1:'Running'!$K83,Running!$A$1:'Running'!$A83,"*")*60+SUMIFS(Running!$L$1:'Running'!$L83,Running!$A$1:'Running'!$A83,"*"))/(60*60))/24)</f>
        <v>1.6008101851851853</v>
      </c>
      <c r="I83" s="2">
        <f>SUM(Running!$M$1:'Running'!$M83)</f>
        <v>1232</v>
      </c>
      <c r="J83" s="20">
        <f>SUM(Running!$N$1:'Running'!$N83)</f>
        <v>18.009999999999994</v>
      </c>
      <c r="K83" s="35">
        <f>TIME(INT((SUMIFS(Running!$R$1:'Running'!$R83,Running!$A$1:'Running'!$A83,"*")*60+SUMIFS(Running!$S$1:'Running'!$S83,Running!$A$1:'Running'!$A83,"*"))/(60*60)),MOD(MOD(SUMIFS(Running!$R$1:'Running'!$R83,Running!$A$1:'Running'!$A83,"*"),60)+INT(SUMIFS(Running!$S$1:'Running'!$S83,Running!$A$1:'Running'!$A83,"*")/60),60),MOD(SUMIFS(Running!$S$1:'Running'!$S83,Running!$A$1:'Running'!$A83,"*"),60))+INT(INT((SUMIFS(Running!$R$1:'Running'!$R83,Running!$A$1:'Running'!$A83,"*")*60+SUMIFS(Running!$S$1:'Running'!$S83,Running!$A$1:'Running'!$A83,"*"))/(60*60))/24)</f>
        <v>0.18936342592592592</v>
      </c>
      <c r="L83" s="2">
        <f t="shared" si="7"/>
        <v>32778</v>
      </c>
      <c r="M83" s="20">
        <f t="shared" si="8"/>
        <v>296.39999999999992</v>
      </c>
      <c r="N83" s="25">
        <f t="shared" si="9"/>
        <v>2577</v>
      </c>
      <c r="O83" s="25">
        <f t="shared" si="10"/>
        <v>51</v>
      </c>
      <c r="P83" s="35">
        <f t="shared" si="11"/>
        <v>1.7901736111111113</v>
      </c>
      <c r="S83" s="61">
        <f t="shared" si="12"/>
        <v>1</v>
      </c>
      <c r="T83" s="61">
        <f t="shared" si="13"/>
        <v>4</v>
      </c>
      <c r="U83" t="s">
        <v>74</v>
      </c>
    </row>
    <row r="84" spans="1:21">
      <c r="A84">
        <v>81</v>
      </c>
      <c r="B84" s="2" t="s">
        <v>2</v>
      </c>
      <c r="C84" s="2">
        <v>4</v>
      </c>
      <c r="D84" s="2">
        <v>21</v>
      </c>
      <c r="E84" s="37">
        <v>43211</v>
      </c>
      <c r="F84" s="2">
        <f>SUMIFS(Running!$F$1:'Running'!$F84,Running!$A$1:'Running'!$A84,"*")</f>
        <v>32024</v>
      </c>
      <c r="G84" s="20">
        <f>SUMIFS(Running!$G$1:'Running'!$G84,Running!$A$1:'Running'!$A84,"*")</f>
        <v>282.39999999999992</v>
      </c>
      <c r="H84" s="35">
        <f>TIME(INT((SUMIFS(Running!$K$1:'Running'!$K84,Running!$A$1:'Running'!$A84,"*")*60+SUMIFS(Running!$L$1:'Running'!$L84,Running!$A$1:'Running'!$A84,"*"))/(60*60)),MOD(MOD(SUMIFS(Running!$K$1:'Running'!$K84,Running!$A$1:'Running'!$A84,"*"),60)+INT(SUMIFS(Running!$L$1:'Running'!$L84,Running!$A$1:'Running'!$A84,"*")/60),60),MOD(SUMIFS(Running!$L$1:'Running'!$L84,Running!$A$1:'Running'!$A84,"*"),60))+INT(INT((SUMIFS(Running!$K$1:'Running'!$K84,Running!$A$1:'Running'!$A84,"*")*60+SUMIFS(Running!$L$1:'Running'!$L84,Running!$A$1:'Running'!$A84,"*"))/(60*60))/24)</f>
        <v>1.6230324074074074</v>
      </c>
      <c r="I84" s="2">
        <f>SUM(Running!$M$1:'Running'!$M84)</f>
        <v>1256</v>
      </c>
      <c r="J84" s="20">
        <f>SUM(Running!$N$1:'Running'!$N84)</f>
        <v>18.339999999999993</v>
      </c>
      <c r="K84" s="35">
        <f>TIME(INT((SUMIFS(Running!$R$1:'Running'!$R84,Running!$A$1:'Running'!$A84,"*")*60+SUMIFS(Running!$S$1:'Running'!$S84,Running!$A$1:'Running'!$A84,"*"))/(60*60)),MOD(MOD(SUMIFS(Running!$R$1:'Running'!$R84,Running!$A$1:'Running'!$A84,"*"),60)+INT(SUMIFS(Running!$S$1:'Running'!$S84,Running!$A$1:'Running'!$A84,"*")/60),60),MOD(SUMIFS(Running!$S$1:'Running'!$S84,Running!$A$1:'Running'!$A84,"*"),60))+INT(INT((SUMIFS(Running!$R$1:'Running'!$R84,Running!$A$1:'Running'!$A84,"*")*60+SUMIFS(Running!$S$1:'Running'!$S84,Running!$A$1:'Running'!$A84,"*"))/(60*60))/24)</f>
        <v>0.19283564814814813</v>
      </c>
      <c r="L84" s="2">
        <f t="shared" si="7"/>
        <v>33280</v>
      </c>
      <c r="M84" s="20">
        <f t="shared" si="8"/>
        <v>300.7399999999999</v>
      </c>
      <c r="N84" s="25">
        <f t="shared" si="9"/>
        <v>2614</v>
      </c>
      <c r="O84" s="25">
        <f t="shared" si="10"/>
        <v>51</v>
      </c>
      <c r="P84" s="35">
        <f t="shared" si="11"/>
        <v>1.8158680555555555</v>
      </c>
      <c r="S84" s="61">
        <f t="shared" si="12"/>
        <v>2</v>
      </c>
      <c r="T84" s="61">
        <f t="shared" si="13"/>
        <v>5</v>
      </c>
      <c r="U84" t="s">
        <v>74</v>
      </c>
    </row>
    <row r="85" spans="1:21">
      <c r="A85">
        <v>82</v>
      </c>
      <c r="B85" s="2" t="s">
        <v>1</v>
      </c>
      <c r="C85" s="2">
        <v>4</v>
      </c>
      <c r="D85" s="2">
        <v>22</v>
      </c>
      <c r="E85" s="37">
        <v>43212</v>
      </c>
      <c r="F85" s="2">
        <f>SUMIFS(Running!$F$1:'Running'!$F85,Running!$A$1:'Running'!$A85,"*")</f>
        <v>32024</v>
      </c>
      <c r="G85" s="20">
        <f>SUMIFS(Running!$G$1:'Running'!$G85,Running!$A$1:'Running'!$A85,"*")</f>
        <v>282.39999999999992</v>
      </c>
      <c r="H85" s="35">
        <f>TIME(INT((SUMIFS(Running!$K$1:'Running'!$K85,Running!$A$1:'Running'!$A85,"*")*60+SUMIFS(Running!$L$1:'Running'!$L85,Running!$A$1:'Running'!$A85,"*"))/(60*60)),MOD(MOD(SUMIFS(Running!$K$1:'Running'!$K85,Running!$A$1:'Running'!$A85,"*"),60)+INT(SUMIFS(Running!$L$1:'Running'!$L85,Running!$A$1:'Running'!$A85,"*")/60),60),MOD(SUMIFS(Running!$L$1:'Running'!$L85,Running!$A$1:'Running'!$A85,"*"),60))+INT(INT((SUMIFS(Running!$K$1:'Running'!$K85,Running!$A$1:'Running'!$A85,"*")*60+SUMIFS(Running!$L$1:'Running'!$L85,Running!$A$1:'Running'!$A85,"*"))/(60*60))/24)</f>
        <v>1.6230324074074074</v>
      </c>
      <c r="I85" s="2">
        <f>SUM(Running!$M$1:'Running'!$M85)</f>
        <v>1256</v>
      </c>
      <c r="J85" s="20">
        <f>SUM(Running!$N$1:'Running'!$N85)</f>
        <v>18.339999999999993</v>
      </c>
      <c r="K85" s="35">
        <f>TIME(INT((SUMIFS(Running!$R$1:'Running'!$R85,Running!$A$1:'Running'!$A85,"*")*60+SUMIFS(Running!$S$1:'Running'!$S85,Running!$A$1:'Running'!$A85,"*"))/(60*60)),MOD(MOD(SUMIFS(Running!$R$1:'Running'!$R85,Running!$A$1:'Running'!$A85,"*"),60)+INT(SUMIFS(Running!$S$1:'Running'!$S85,Running!$A$1:'Running'!$A85,"*")/60),60),MOD(SUMIFS(Running!$S$1:'Running'!$S85,Running!$A$1:'Running'!$A85,"*"),60))+INT(INT((SUMIFS(Running!$R$1:'Running'!$R85,Running!$A$1:'Running'!$A85,"*")*60+SUMIFS(Running!$S$1:'Running'!$S85,Running!$A$1:'Running'!$A85,"*"))/(60*60))/24)</f>
        <v>0.19283564814814813</v>
      </c>
      <c r="L85" s="2">
        <f t="shared" si="7"/>
        <v>33280</v>
      </c>
      <c r="M85" s="20">
        <f t="shared" si="8"/>
        <v>300.7399999999999</v>
      </c>
      <c r="N85" s="25">
        <f t="shared" si="9"/>
        <v>2614</v>
      </c>
      <c r="O85" s="25">
        <f t="shared" si="10"/>
        <v>51</v>
      </c>
      <c r="P85" s="35">
        <f t="shared" si="11"/>
        <v>1.8158680555555555</v>
      </c>
      <c r="S85" s="61">
        <f t="shared" si="12"/>
        <v>0</v>
      </c>
      <c r="T85" s="61">
        <f t="shared" si="13"/>
        <v>0</v>
      </c>
      <c r="U85" t="s">
        <v>74</v>
      </c>
    </row>
    <row r="86" spans="1:21">
      <c r="A86">
        <v>83</v>
      </c>
      <c r="B86" s="2" t="s">
        <v>0</v>
      </c>
      <c r="C86" s="2">
        <v>4</v>
      </c>
      <c r="D86" s="2">
        <v>23</v>
      </c>
      <c r="E86" s="37">
        <v>43213</v>
      </c>
      <c r="F86" s="2">
        <f>SUMIFS(Running!$F$1:'Running'!$F86,Running!$A$1:'Running'!$A86,"*")</f>
        <v>32798</v>
      </c>
      <c r="G86" s="20">
        <f>SUMIFS(Running!$G$1:'Running'!$G86,Running!$A$1:'Running'!$A86,"*")</f>
        <v>288.9199999999999</v>
      </c>
      <c r="H86" s="35">
        <f>TIME(INT((SUMIFS(Running!$K$1:'Running'!$K86,Running!$A$1:'Running'!$A86,"*")*60+SUMIFS(Running!$L$1:'Running'!$L86,Running!$A$1:'Running'!$A86,"*"))/(60*60)),MOD(MOD(SUMIFS(Running!$K$1:'Running'!$K86,Running!$A$1:'Running'!$A86,"*"),60)+INT(SUMIFS(Running!$L$1:'Running'!$L86,Running!$A$1:'Running'!$A86,"*")/60),60),MOD(SUMIFS(Running!$L$1:'Running'!$L86,Running!$A$1:'Running'!$A86,"*"),60))+INT(INT((SUMIFS(Running!$K$1:'Running'!$K86,Running!$A$1:'Running'!$A86,"*")*60+SUMIFS(Running!$L$1:'Running'!$L86,Running!$A$1:'Running'!$A86,"*"))/(60*60))/24)</f>
        <v>1.6577546296296297</v>
      </c>
      <c r="I86" s="2">
        <f>SUM(Running!$M$1:'Running'!$M86)</f>
        <v>1280</v>
      </c>
      <c r="J86" s="20">
        <f>SUM(Running!$N$1:'Running'!$N86)</f>
        <v>18.669999999999991</v>
      </c>
      <c r="K86" s="35">
        <f>TIME(INT((SUMIFS(Running!$R$1:'Running'!$R86,Running!$A$1:'Running'!$A86,"*")*60+SUMIFS(Running!$S$1:'Running'!$S86,Running!$A$1:'Running'!$A86,"*"))/(60*60)),MOD(MOD(SUMIFS(Running!$R$1:'Running'!$R86,Running!$A$1:'Running'!$A86,"*"),60)+INT(SUMIFS(Running!$S$1:'Running'!$S86,Running!$A$1:'Running'!$A86,"*")/60),60),MOD(SUMIFS(Running!$S$1:'Running'!$S86,Running!$A$1:'Running'!$A86,"*"),60))+INT(INT((SUMIFS(Running!$R$1:'Running'!$R86,Running!$A$1:'Running'!$A86,"*")*60+SUMIFS(Running!$S$1:'Running'!$S86,Running!$A$1:'Running'!$A86,"*"))/(60*60))/24)</f>
        <v>0.19630787037037037</v>
      </c>
      <c r="L86" s="2">
        <f t="shared" si="7"/>
        <v>34078</v>
      </c>
      <c r="M86" s="20">
        <f t="shared" si="8"/>
        <v>307.58999999999992</v>
      </c>
      <c r="N86" s="25">
        <f t="shared" si="9"/>
        <v>2669</v>
      </c>
      <c r="O86" s="25">
        <f t="shared" si="10"/>
        <v>51</v>
      </c>
      <c r="P86" s="35">
        <f t="shared" si="11"/>
        <v>1.8540625000000002</v>
      </c>
      <c r="S86" s="61">
        <f t="shared" si="12"/>
        <v>1</v>
      </c>
      <c r="T86" s="61">
        <f t="shared" si="13"/>
        <v>6</v>
      </c>
      <c r="U86" t="s">
        <v>74</v>
      </c>
    </row>
    <row r="87" spans="1:21">
      <c r="A87">
        <v>84</v>
      </c>
      <c r="B87" s="2" t="s">
        <v>6</v>
      </c>
      <c r="C87" s="2">
        <v>4</v>
      </c>
      <c r="D87" s="2">
        <v>24</v>
      </c>
      <c r="E87" s="37">
        <v>43214</v>
      </c>
      <c r="F87" s="2">
        <f>SUMIFS(Running!$F$1:'Running'!$F87,Running!$A$1:'Running'!$A87,"*")</f>
        <v>33241</v>
      </c>
      <c r="G87" s="20">
        <f>SUMIFS(Running!$G$1:'Running'!$G87,Running!$A$1:'Running'!$A87,"*")</f>
        <v>292.59999999999991</v>
      </c>
      <c r="H87" s="35">
        <f>TIME(INT((SUMIFS(Running!$K$1:'Running'!$K87,Running!$A$1:'Running'!$A87,"*")*60+SUMIFS(Running!$L$1:'Running'!$L87,Running!$A$1:'Running'!$A87,"*"))/(60*60)),MOD(MOD(SUMIFS(Running!$K$1:'Running'!$K87,Running!$A$1:'Running'!$A87,"*"),60)+INT(SUMIFS(Running!$L$1:'Running'!$L87,Running!$A$1:'Running'!$A87,"*")/60),60),MOD(SUMIFS(Running!$L$1:'Running'!$L87,Running!$A$1:'Running'!$A87,"*"),60))+INT(INT((SUMIFS(Running!$K$1:'Running'!$K87,Running!$A$1:'Running'!$A87,"*")*60+SUMIFS(Running!$L$1:'Running'!$L87,Running!$A$1:'Running'!$A87,"*"))/(60*60))/24)</f>
        <v>1.6806712962962962</v>
      </c>
      <c r="I87" s="2">
        <f>SUM(Running!$M$1:'Running'!$M87)</f>
        <v>1304</v>
      </c>
      <c r="J87" s="20">
        <f>SUM(Running!$N$1:'Running'!$N87)</f>
        <v>18.999999999999989</v>
      </c>
      <c r="K87" s="35">
        <f>TIME(INT((SUMIFS(Running!$R$1:'Running'!$R87,Running!$A$1:'Running'!$A87,"*")*60+SUMIFS(Running!$S$1:'Running'!$S87,Running!$A$1:'Running'!$A87,"*"))/(60*60)),MOD(MOD(SUMIFS(Running!$R$1:'Running'!$R87,Running!$A$1:'Running'!$A87,"*"),60)+INT(SUMIFS(Running!$S$1:'Running'!$S87,Running!$A$1:'Running'!$A87,"*")/60),60),MOD(SUMIFS(Running!$S$1:'Running'!$S87,Running!$A$1:'Running'!$A87,"*"),60))+INT(INT((SUMIFS(Running!$R$1:'Running'!$R87,Running!$A$1:'Running'!$A87,"*")*60+SUMIFS(Running!$S$1:'Running'!$S87,Running!$A$1:'Running'!$A87,"*"))/(60*60))/24)</f>
        <v>0.19978009259259258</v>
      </c>
      <c r="L87" s="2">
        <f t="shared" si="7"/>
        <v>34545</v>
      </c>
      <c r="M87" s="20">
        <f t="shared" si="8"/>
        <v>311.59999999999991</v>
      </c>
      <c r="N87" s="25">
        <f t="shared" si="9"/>
        <v>2707</v>
      </c>
      <c r="O87" s="25">
        <f t="shared" si="10"/>
        <v>51</v>
      </c>
      <c r="P87" s="35">
        <f t="shared" si="11"/>
        <v>1.8804513888888887</v>
      </c>
      <c r="S87" s="61">
        <f t="shared" si="12"/>
        <v>2</v>
      </c>
      <c r="T87" s="61">
        <f t="shared" si="13"/>
        <v>2</v>
      </c>
      <c r="U87" t="s">
        <v>74</v>
      </c>
    </row>
    <row r="88" spans="1:21">
      <c r="A88">
        <v>85</v>
      </c>
      <c r="B88" s="2" t="s">
        <v>5</v>
      </c>
      <c r="C88" s="2">
        <v>4</v>
      </c>
      <c r="D88" s="2">
        <v>25</v>
      </c>
      <c r="E88" s="37">
        <v>43215</v>
      </c>
      <c r="F88" s="2">
        <f>SUMIFS(Running!$F$1:'Running'!$F88,Running!$A$1:'Running'!$A88,"*")</f>
        <v>33241</v>
      </c>
      <c r="G88" s="20">
        <f>SUMIFS(Running!$G$1:'Running'!$G88,Running!$A$1:'Running'!$A88,"*")</f>
        <v>292.59999999999991</v>
      </c>
      <c r="H88" s="35">
        <f>TIME(INT((SUMIFS(Running!$K$1:'Running'!$K88,Running!$A$1:'Running'!$A88,"*")*60+SUMIFS(Running!$L$1:'Running'!$L88,Running!$A$1:'Running'!$A88,"*"))/(60*60)),MOD(MOD(SUMIFS(Running!$K$1:'Running'!$K88,Running!$A$1:'Running'!$A88,"*"),60)+INT(SUMIFS(Running!$L$1:'Running'!$L88,Running!$A$1:'Running'!$A88,"*")/60),60),MOD(SUMIFS(Running!$L$1:'Running'!$L88,Running!$A$1:'Running'!$A88,"*"),60))+INT(INT((SUMIFS(Running!$K$1:'Running'!$K88,Running!$A$1:'Running'!$A88,"*")*60+SUMIFS(Running!$L$1:'Running'!$L88,Running!$A$1:'Running'!$A88,"*"))/(60*60))/24)</f>
        <v>1.6806712962962962</v>
      </c>
      <c r="I88" s="2">
        <f>SUM(Running!$M$1:'Running'!$M88)</f>
        <v>1304</v>
      </c>
      <c r="J88" s="20">
        <f>SUM(Running!$N$1:'Running'!$N88)</f>
        <v>18.999999999999989</v>
      </c>
      <c r="K88" s="35">
        <f>TIME(INT((SUMIFS(Running!$R$1:'Running'!$R88,Running!$A$1:'Running'!$A88,"*")*60+SUMIFS(Running!$S$1:'Running'!$S88,Running!$A$1:'Running'!$A88,"*"))/(60*60)),MOD(MOD(SUMIFS(Running!$R$1:'Running'!$R88,Running!$A$1:'Running'!$A88,"*"),60)+INT(SUMIFS(Running!$S$1:'Running'!$S88,Running!$A$1:'Running'!$A88,"*")/60),60),MOD(SUMIFS(Running!$S$1:'Running'!$S88,Running!$A$1:'Running'!$A88,"*"),60))+INT(INT((SUMIFS(Running!$R$1:'Running'!$R88,Running!$A$1:'Running'!$A88,"*")*60+SUMIFS(Running!$S$1:'Running'!$S88,Running!$A$1:'Running'!$A88,"*"))/(60*60))/24)</f>
        <v>0.19978009259259258</v>
      </c>
      <c r="L88" s="2">
        <f t="shared" si="7"/>
        <v>34545</v>
      </c>
      <c r="M88" s="20">
        <f t="shared" si="8"/>
        <v>311.59999999999991</v>
      </c>
      <c r="N88" s="25">
        <f t="shared" si="9"/>
        <v>2707</v>
      </c>
      <c r="O88" s="25">
        <f t="shared" si="10"/>
        <v>51</v>
      </c>
      <c r="P88" s="35">
        <f t="shared" si="11"/>
        <v>1.8804513888888887</v>
      </c>
      <c r="S88" s="61">
        <f t="shared" si="12"/>
        <v>0</v>
      </c>
      <c r="T88" s="61">
        <f t="shared" si="13"/>
        <v>0</v>
      </c>
      <c r="U88" t="s">
        <v>74</v>
      </c>
    </row>
    <row r="89" spans="1:21">
      <c r="A89">
        <v>86</v>
      </c>
      <c r="B89" s="2" t="s">
        <v>4</v>
      </c>
      <c r="C89" s="2">
        <v>4</v>
      </c>
      <c r="D89" s="2">
        <v>26</v>
      </c>
      <c r="E89" s="37">
        <v>43216</v>
      </c>
      <c r="F89" s="2">
        <f>SUMIFS(Running!$F$1:'Running'!$F89,Running!$A$1:'Running'!$A89,"*")</f>
        <v>34025</v>
      </c>
      <c r="G89" s="20">
        <f>SUMIFS(Running!$G$1:'Running'!$G89,Running!$A$1:'Running'!$A89,"*")</f>
        <v>299.20999999999992</v>
      </c>
      <c r="H89" s="35">
        <f>TIME(INT((SUMIFS(Running!$K$1:'Running'!$K89,Running!$A$1:'Running'!$A89,"*")*60+SUMIFS(Running!$L$1:'Running'!$L89,Running!$A$1:'Running'!$A89,"*"))/(60*60)),MOD(MOD(SUMIFS(Running!$K$1:'Running'!$K89,Running!$A$1:'Running'!$A89,"*"),60)+INT(SUMIFS(Running!$L$1:'Running'!$L89,Running!$A$1:'Running'!$A89,"*")/60),60),MOD(SUMIFS(Running!$L$1:'Running'!$L89,Running!$A$1:'Running'!$A89,"*"),60))+INT(INT((SUMIFS(Running!$K$1:'Running'!$K89,Running!$A$1:'Running'!$A89,"*")*60+SUMIFS(Running!$L$1:'Running'!$L89,Running!$A$1:'Running'!$A89,"*"))/(60*60))/24)</f>
        <v>1.7153935185185185</v>
      </c>
      <c r="I89" s="2">
        <f>SUM(Running!$M$1:'Running'!$M89)</f>
        <v>1328</v>
      </c>
      <c r="J89" s="20">
        <f>SUM(Running!$N$1:'Running'!$N89)</f>
        <v>19.329999999999988</v>
      </c>
      <c r="K89" s="35">
        <f>TIME(INT((SUMIFS(Running!$R$1:'Running'!$R89,Running!$A$1:'Running'!$A89,"*")*60+SUMIFS(Running!$S$1:'Running'!$S89,Running!$A$1:'Running'!$A89,"*"))/(60*60)),MOD(MOD(SUMIFS(Running!$R$1:'Running'!$R89,Running!$A$1:'Running'!$A89,"*"),60)+INT(SUMIFS(Running!$S$1:'Running'!$S89,Running!$A$1:'Running'!$A89,"*")/60),60),MOD(SUMIFS(Running!$S$1:'Running'!$S89,Running!$A$1:'Running'!$A89,"*"),60))+INT(INT((SUMIFS(Running!$R$1:'Running'!$R89,Running!$A$1:'Running'!$A89,"*")*60+SUMIFS(Running!$S$1:'Running'!$S89,Running!$A$1:'Running'!$A89,"*"))/(60*60))/24)</f>
        <v>0.20325231481481479</v>
      </c>
      <c r="L89" s="2">
        <f t="shared" si="7"/>
        <v>35353</v>
      </c>
      <c r="M89" s="20">
        <f t="shared" si="8"/>
        <v>318.53999999999991</v>
      </c>
      <c r="N89" s="25">
        <f t="shared" si="9"/>
        <v>2762</v>
      </c>
      <c r="O89" s="25">
        <f t="shared" si="10"/>
        <v>51</v>
      </c>
      <c r="P89" s="35">
        <f t="shared" si="11"/>
        <v>1.9186458333333334</v>
      </c>
      <c r="S89" s="61">
        <f t="shared" si="12"/>
        <v>1</v>
      </c>
      <c r="T89" s="61">
        <f t="shared" si="13"/>
        <v>1</v>
      </c>
      <c r="U89" t="s">
        <v>74</v>
      </c>
    </row>
    <row r="90" spans="1:21">
      <c r="A90">
        <v>87</v>
      </c>
      <c r="B90" s="2" t="s">
        <v>3</v>
      </c>
      <c r="C90" s="2">
        <v>4</v>
      </c>
      <c r="D90" s="2">
        <v>27</v>
      </c>
      <c r="E90" s="37">
        <v>43217</v>
      </c>
      <c r="F90" s="2">
        <f>SUMIFS(Running!$F$1:'Running'!$F90,Running!$A$1:'Running'!$A90,"*")</f>
        <v>34378</v>
      </c>
      <c r="G90" s="20">
        <f>SUMIFS(Running!$G$1:'Running'!$G90,Running!$A$1:'Running'!$A90,"*")</f>
        <v>302.1699999999999</v>
      </c>
      <c r="H90" s="35">
        <f>TIME(INT((SUMIFS(Running!$K$1:'Running'!$K90,Running!$A$1:'Running'!$A90,"*")*60+SUMIFS(Running!$L$1:'Running'!$L90,Running!$A$1:'Running'!$A90,"*"))/(60*60)),MOD(MOD(SUMIFS(Running!$K$1:'Running'!$K90,Running!$A$1:'Running'!$A90,"*"),60)+INT(SUMIFS(Running!$L$1:'Running'!$L90,Running!$A$1:'Running'!$A90,"*")/60),60),MOD(SUMIFS(Running!$L$1:'Running'!$L90,Running!$A$1:'Running'!$A90,"*"),60))+INT(INT((SUMIFS(Running!$K$1:'Running'!$K90,Running!$A$1:'Running'!$A90,"*")*60+SUMIFS(Running!$L$1:'Running'!$L90,Running!$A$1:'Running'!$A90,"*"))/(60*60))/24)</f>
        <v>1.7322569444444447</v>
      </c>
      <c r="I90" s="2">
        <f>SUM(Running!$M$1:'Running'!$M90)</f>
        <v>1352</v>
      </c>
      <c r="J90" s="20">
        <f>SUM(Running!$N$1:'Running'!$N90)</f>
        <v>19.649999999999988</v>
      </c>
      <c r="K90" s="35">
        <f>TIME(INT((SUMIFS(Running!$R$1:'Running'!$R90,Running!$A$1:'Running'!$A90,"*")*60+SUMIFS(Running!$S$1:'Running'!$S90,Running!$A$1:'Running'!$A90,"*"))/(60*60)),MOD(MOD(SUMIFS(Running!$R$1:'Running'!$R90,Running!$A$1:'Running'!$A90,"*"),60)+INT(SUMIFS(Running!$S$1:'Running'!$S90,Running!$A$1:'Running'!$A90,"*")/60),60),MOD(SUMIFS(Running!$S$1:'Running'!$S90,Running!$A$1:'Running'!$A90,"*"),60))+INT(INT((SUMIFS(Running!$R$1:'Running'!$R90,Running!$A$1:'Running'!$A90,"*")*60+SUMIFS(Running!$S$1:'Running'!$S90,Running!$A$1:'Running'!$A90,"*"))/(60*60))/24)</f>
        <v>0.20662037037037037</v>
      </c>
      <c r="L90" s="2">
        <f t="shared" si="7"/>
        <v>35730</v>
      </c>
      <c r="M90" s="20">
        <f t="shared" si="8"/>
        <v>321.81999999999988</v>
      </c>
      <c r="N90" s="25">
        <f t="shared" si="9"/>
        <v>2791</v>
      </c>
      <c r="O90" s="25">
        <f t="shared" si="10"/>
        <v>59</v>
      </c>
      <c r="P90" s="35">
        <f t="shared" si="11"/>
        <v>1.9388773148148151</v>
      </c>
      <c r="S90" s="61">
        <f t="shared" si="12"/>
        <v>2</v>
      </c>
      <c r="T90" s="61">
        <f t="shared" si="13"/>
        <v>5</v>
      </c>
      <c r="U90" t="s">
        <v>74</v>
      </c>
    </row>
    <row r="91" spans="1:21">
      <c r="A91">
        <v>88</v>
      </c>
      <c r="B91" s="2" t="s">
        <v>2</v>
      </c>
      <c r="C91" s="2">
        <v>4</v>
      </c>
      <c r="D91" s="2">
        <v>28</v>
      </c>
      <c r="E91" s="37">
        <v>43218</v>
      </c>
      <c r="F91" s="2">
        <f>SUMIFS(Running!$F$1:'Running'!$F91,Running!$A$1:'Running'!$A91,"*")</f>
        <v>34378</v>
      </c>
      <c r="G91" s="20">
        <f>SUMIFS(Running!$G$1:'Running'!$G91,Running!$A$1:'Running'!$A91,"*")</f>
        <v>302.1699999999999</v>
      </c>
      <c r="H91" s="35">
        <f>TIME(INT((SUMIFS(Running!$K$1:'Running'!$K91,Running!$A$1:'Running'!$A91,"*")*60+SUMIFS(Running!$L$1:'Running'!$L91,Running!$A$1:'Running'!$A91,"*"))/(60*60)),MOD(MOD(SUMIFS(Running!$K$1:'Running'!$K91,Running!$A$1:'Running'!$A91,"*"),60)+INT(SUMIFS(Running!$L$1:'Running'!$L91,Running!$A$1:'Running'!$A91,"*")/60),60),MOD(SUMIFS(Running!$L$1:'Running'!$L91,Running!$A$1:'Running'!$A91,"*"),60))+INT(INT((SUMIFS(Running!$K$1:'Running'!$K91,Running!$A$1:'Running'!$A91,"*")*60+SUMIFS(Running!$L$1:'Running'!$L91,Running!$A$1:'Running'!$A91,"*"))/(60*60))/24)</f>
        <v>1.7322569444444447</v>
      </c>
      <c r="I91" s="2">
        <f>SUM(Running!$M$1:'Running'!$M91)</f>
        <v>1352</v>
      </c>
      <c r="J91" s="20">
        <f>SUM(Running!$N$1:'Running'!$N91)</f>
        <v>19.649999999999988</v>
      </c>
      <c r="K91" s="35">
        <f>TIME(INT((SUMIFS(Running!$R$1:'Running'!$R91,Running!$A$1:'Running'!$A91,"*")*60+SUMIFS(Running!$S$1:'Running'!$S91,Running!$A$1:'Running'!$A91,"*"))/(60*60)),MOD(MOD(SUMIFS(Running!$R$1:'Running'!$R91,Running!$A$1:'Running'!$A91,"*"),60)+INT(SUMIFS(Running!$S$1:'Running'!$S91,Running!$A$1:'Running'!$A91,"*")/60),60),MOD(SUMIFS(Running!$S$1:'Running'!$S91,Running!$A$1:'Running'!$A91,"*"),60))+INT(INT((SUMIFS(Running!$R$1:'Running'!$R91,Running!$A$1:'Running'!$A91,"*")*60+SUMIFS(Running!$S$1:'Running'!$S91,Running!$A$1:'Running'!$A91,"*"))/(60*60))/24)</f>
        <v>0.20662037037037037</v>
      </c>
      <c r="L91" s="2">
        <f t="shared" si="7"/>
        <v>35730</v>
      </c>
      <c r="M91" s="20">
        <f t="shared" si="8"/>
        <v>321.81999999999988</v>
      </c>
      <c r="N91" s="25">
        <f t="shared" si="9"/>
        <v>2791</v>
      </c>
      <c r="O91" s="25">
        <f t="shared" si="10"/>
        <v>59</v>
      </c>
      <c r="P91" s="35">
        <f t="shared" si="11"/>
        <v>1.9388773148148151</v>
      </c>
      <c r="S91" s="61">
        <f t="shared" si="12"/>
        <v>0</v>
      </c>
      <c r="T91" s="61">
        <f t="shared" si="13"/>
        <v>0</v>
      </c>
      <c r="U91" t="s">
        <v>74</v>
      </c>
    </row>
    <row r="92" spans="1:21">
      <c r="A92">
        <v>89</v>
      </c>
      <c r="B92" s="2" t="s">
        <v>1</v>
      </c>
      <c r="C92" s="2">
        <v>4</v>
      </c>
      <c r="D92" s="2">
        <v>29</v>
      </c>
      <c r="E92" s="37">
        <v>43219</v>
      </c>
      <c r="F92" s="2">
        <f>SUMIFS(Running!$F$1:'Running'!$F92,Running!$A$1:'Running'!$A92,"*")</f>
        <v>34378</v>
      </c>
      <c r="G92" s="20">
        <f>SUMIFS(Running!$G$1:'Running'!$G92,Running!$A$1:'Running'!$A92,"*")</f>
        <v>302.1699999999999</v>
      </c>
      <c r="H92" s="35">
        <f>TIME(INT((SUMIFS(Running!$K$1:'Running'!$K92,Running!$A$1:'Running'!$A92,"*")*60+SUMIFS(Running!$L$1:'Running'!$L92,Running!$A$1:'Running'!$A92,"*"))/(60*60)),MOD(MOD(SUMIFS(Running!$K$1:'Running'!$K92,Running!$A$1:'Running'!$A92,"*"),60)+INT(SUMIFS(Running!$L$1:'Running'!$L92,Running!$A$1:'Running'!$A92,"*")/60),60),MOD(SUMIFS(Running!$L$1:'Running'!$L92,Running!$A$1:'Running'!$A92,"*"),60))+INT(INT((SUMIFS(Running!$K$1:'Running'!$K92,Running!$A$1:'Running'!$A92,"*")*60+SUMIFS(Running!$L$1:'Running'!$L92,Running!$A$1:'Running'!$A92,"*"))/(60*60))/24)</f>
        <v>1.7322569444444447</v>
      </c>
      <c r="I92" s="2">
        <f>SUM(Running!$M$1:'Running'!$M92)</f>
        <v>1352</v>
      </c>
      <c r="J92" s="20">
        <f>SUM(Running!$N$1:'Running'!$N92)</f>
        <v>19.649999999999988</v>
      </c>
      <c r="K92" s="35">
        <f>TIME(INT((SUMIFS(Running!$R$1:'Running'!$R92,Running!$A$1:'Running'!$A92,"*")*60+SUMIFS(Running!$S$1:'Running'!$S92,Running!$A$1:'Running'!$A92,"*"))/(60*60)),MOD(MOD(SUMIFS(Running!$R$1:'Running'!$R92,Running!$A$1:'Running'!$A92,"*"),60)+INT(SUMIFS(Running!$S$1:'Running'!$S92,Running!$A$1:'Running'!$A92,"*")/60),60),MOD(SUMIFS(Running!$S$1:'Running'!$S92,Running!$A$1:'Running'!$A92,"*"),60))+INT(INT((SUMIFS(Running!$R$1:'Running'!$R92,Running!$A$1:'Running'!$A92,"*")*60+SUMIFS(Running!$S$1:'Running'!$S92,Running!$A$1:'Running'!$A92,"*"))/(60*60))/24)</f>
        <v>0.20662037037037037</v>
      </c>
      <c r="L92" s="2">
        <f t="shared" si="7"/>
        <v>35730</v>
      </c>
      <c r="M92" s="20">
        <f t="shared" si="8"/>
        <v>321.81999999999988</v>
      </c>
      <c r="N92" s="25">
        <f t="shared" si="9"/>
        <v>2791</v>
      </c>
      <c r="O92" s="25">
        <f t="shared" si="10"/>
        <v>59</v>
      </c>
      <c r="P92" s="35">
        <f t="shared" si="11"/>
        <v>1.9388773148148151</v>
      </c>
      <c r="S92" s="61">
        <f t="shared" si="12"/>
        <v>0</v>
      </c>
      <c r="T92" s="61">
        <f t="shared" si="13"/>
        <v>0</v>
      </c>
      <c r="U92" t="s">
        <v>74</v>
      </c>
    </row>
    <row r="93" spans="1:21">
      <c r="A93">
        <v>90</v>
      </c>
      <c r="B93" s="2" t="s">
        <v>0</v>
      </c>
      <c r="C93" s="2">
        <v>4</v>
      </c>
      <c r="D93" s="2">
        <v>30</v>
      </c>
      <c r="E93" s="37">
        <v>43220</v>
      </c>
      <c r="F93" s="2">
        <f>SUMIFS(Running!$F$1:'Running'!$F93,Running!$A$1:'Running'!$A93,"*")</f>
        <v>35101</v>
      </c>
      <c r="G93" s="20">
        <f>SUMIFS(Running!$G$1:'Running'!$G93,Running!$A$1:'Running'!$A93,"*")</f>
        <v>308.24999999999989</v>
      </c>
      <c r="H93" s="35">
        <f>TIME(INT((SUMIFS(Running!$K$1:'Running'!$K93,Running!$A$1:'Running'!$A93,"*")*60+SUMIFS(Running!$L$1:'Running'!$L93,Running!$A$1:'Running'!$A93,"*"))/(60*60)),MOD(MOD(SUMIFS(Running!$K$1:'Running'!$K93,Running!$A$1:'Running'!$A93,"*"),60)+INT(SUMIFS(Running!$L$1:'Running'!$L93,Running!$A$1:'Running'!$A93,"*")/60),60),MOD(SUMIFS(Running!$L$1:'Running'!$L93,Running!$A$1:'Running'!$A93,"*"),60))+INT(INT((SUMIFS(Running!$K$1:'Running'!$K93,Running!$A$1:'Running'!$A93,"*")*60+SUMIFS(Running!$L$1:'Running'!$L93,Running!$A$1:'Running'!$A93,"*"))/(60*60))/24)</f>
        <v>1.7652430555555556</v>
      </c>
      <c r="I93" s="2">
        <f>SUM(Running!$M$1:'Running'!$M93)</f>
        <v>1376</v>
      </c>
      <c r="J93" s="20">
        <f>SUM(Running!$N$1:'Running'!$N93)</f>
        <v>19.979999999999986</v>
      </c>
      <c r="K93" s="35">
        <f>TIME(INT((SUMIFS(Running!$R$1:'Running'!$R93,Running!$A$1:'Running'!$A93,"*")*60+SUMIFS(Running!$S$1:'Running'!$S93,Running!$A$1:'Running'!$A93,"*"))/(60*60)),MOD(MOD(SUMIFS(Running!$R$1:'Running'!$R93,Running!$A$1:'Running'!$A93,"*"),60)+INT(SUMIFS(Running!$S$1:'Running'!$S93,Running!$A$1:'Running'!$A93,"*")/60),60),MOD(SUMIFS(Running!$S$1:'Running'!$S93,Running!$A$1:'Running'!$A93,"*"),60))+INT(INT((SUMIFS(Running!$R$1:'Running'!$R93,Running!$A$1:'Running'!$A93,"*")*60+SUMIFS(Running!$S$1:'Running'!$S93,Running!$A$1:'Running'!$A93,"*"))/(60*60))/24)</f>
        <v>0.21009259259259261</v>
      </c>
      <c r="L93" s="2">
        <f t="shared" si="7"/>
        <v>36477</v>
      </c>
      <c r="M93" s="20">
        <f t="shared" si="8"/>
        <v>328.22999999999985</v>
      </c>
      <c r="N93" s="25">
        <f t="shared" si="9"/>
        <v>2844</v>
      </c>
      <c r="O93" s="25">
        <f t="shared" si="10"/>
        <v>29</v>
      </c>
      <c r="P93" s="35">
        <f t="shared" si="11"/>
        <v>1.9753356481481483</v>
      </c>
      <c r="S93" s="61">
        <f t="shared" si="12"/>
        <v>1</v>
      </c>
      <c r="T93" s="61">
        <f t="shared" si="13"/>
        <v>7</v>
      </c>
      <c r="U93" t="s">
        <v>74</v>
      </c>
    </row>
    <row r="94" spans="1:21">
      <c r="A94">
        <v>91</v>
      </c>
      <c r="B94" s="2" t="s">
        <v>6</v>
      </c>
      <c r="C94" s="2">
        <v>5</v>
      </c>
      <c r="D94" s="2">
        <v>1</v>
      </c>
      <c r="E94" s="37">
        <v>43221</v>
      </c>
      <c r="F94" s="2">
        <f>SUMIFS(Running!$F$1:'Running'!$F94,Running!$A$1:'Running'!$A94,"*")</f>
        <v>35101</v>
      </c>
      <c r="G94" s="20">
        <f>SUMIFS(Running!$G$1:'Running'!$G94,Running!$A$1:'Running'!$A94,"*")</f>
        <v>308.24999999999989</v>
      </c>
      <c r="H94" s="35">
        <f>TIME(INT((SUMIFS(Running!$K$1:'Running'!$K94,Running!$A$1:'Running'!$A94,"*")*60+SUMIFS(Running!$L$1:'Running'!$L94,Running!$A$1:'Running'!$A94,"*"))/(60*60)),MOD(MOD(SUMIFS(Running!$K$1:'Running'!$K94,Running!$A$1:'Running'!$A94,"*"),60)+INT(SUMIFS(Running!$L$1:'Running'!$L94,Running!$A$1:'Running'!$A94,"*")/60),60),MOD(SUMIFS(Running!$L$1:'Running'!$L94,Running!$A$1:'Running'!$A94,"*"),60))+INT(INT((SUMIFS(Running!$K$1:'Running'!$K94,Running!$A$1:'Running'!$A94,"*")*60+SUMIFS(Running!$L$1:'Running'!$L94,Running!$A$1:'Running'!$A94,"*"))/(60*60))/24)</f>
        <v>1.7652430555555556</v>
      </c>
      <c r="I94" s="2">
        <f>SUM(Running!$M$1:'Running'!$M94)</f>
        <v>1376</v>
      </c>
      <c r="J94" s="20">
        <f>SUM(Running!$N$1:'Running'!$N94)</f>
        <v>19.979999999999986</v>
      </c>
      <c r="K94" s="35">
        <f>TIME(INT((SUMIFS(Running!$R$1:'Running'!$R94,Running!$A$1:'Running'!$A94,"*")*60+SUMIFS(Running!$S$1:'Running'!$S94,Running!$A$1:'Running'!$A94,"*"))/(60*60)),MOD(MOD(SUMIFS(Running!$R$1:'Running'!$R94,Running!$A$1:'Running'!$A94,"*"),60)+INT(SUMIFS(Running!$S$1:'Running'!$S94,Running!$A$1:'Running'!$A94,"*")/60),60),MOD(SUMIFS(Running!$S$1:'Running'!$S94,Running!$A$1:'Running'!$A94,"*"),60))+INT(INT((SUMIFS(Running!$R$1:'Running'!$R94,Running!$A$1:'Running'!$A94,"*")*60+SUMIFS(Running!$S$1:'Running'!$S94,Running!$A$1:'Running'!$A94,"*"))/(60*60))/24)</f>
        <v>0.21009259259259261</v>
      </c>
      <c r="L94" s="2">
        <f t="shared" si="7"/>
        <v>36477</v>
      </c>
      <c r="M94" s="20">
        <f t="shared" si="8"/>
        <v>328.22999999999985</v>
      </c>
      <c r="N94" s="25">
        <f t="shared" si="9"/>
        <v>2844</v>
      </c>
      <c r="O94" s="25">
        <f t="shared" si="10"/>
        <v>29</v>
      </c>
      <c r="P94" s="35">
        <f t="shared" si="11"/>
        <v>1.9753356481481483</v>
      </c>
      <c r="R94" s="7"/>
      <c r="S94" s="61">
        <f t="shared" si="12"/>
        <v>0</v>
      </c>
      <c r="T94" s="61">
        <f t="shared" si="13"/>
        <v>0</v>
      </c>
      <c r="U94" t="s">
        <v>74</v>
      </c>
    </row>
    <row r="95" spans="1:21">
      <c r="A95">
        <v>92</v>
      </c>
      <c r="B95" s="2" t="s">
        <v>5</v>
      </c>
      <c r="C95" s="2">
        <v>5</v>
      </c>
      <c r="D95" s="2">
        <v>2</v>
      </c>
      <c r="E95" s="37">
        <v>43222</v>
      </c>
      <c r="F95" s="2">
        <f>SUMIFS(Running!$F$1:'Running'!$F95,Running!$A$1:'Running'!$A95,"*")</f>
        <v>35579</v>
      </c>
      <c r="G95" s="20">
        <f>SUMIFS(Running!$G$1:'Running'!$G95,Running!$A$1:'Running'!$A95,"*")</f>
        <v>312.26999999999987</v>
      </c>
      <c r="H95" s="35">
        <f>TIME(INT((SUMIFS(Running!$K$1:'Running'!$K95,Running!$A$1:'Running'!$A95,"*")*60+SUMIFS(Running!$L$1:'Running'!$L95,Running!$A$1:'Running'!$A95,"*"))/(60*60)),MOD(MOD(SUMIFS(Running!$K$1:'Running'!$K95,Running!$A$1:'Running'!$A95,"*"),60)+INT(SUMIFS(Running!$L$1:'Running'!$L95,Running!$A$1:'Running'!$A95,"*")/60),60),MOD(SUMIFS(Running!$L$1:'Running'!$L95,Running!$A$1:'Running'!$A95,"*"),60))+INT(INT((SUMIFS(Running!$K$1:'Running'!$K95,Running!$A$1:'Running'!$A95,"*")*60+SUMIFS(Running!$L$1:'Running'!$L95,Running!$A$1:'Running'!$A95,"*"))/(60*60))/24)</f>
        <v>1.7874652777777778</v>
      </c>
      <c r="I95" s="2">
        <f>SUM(Running!$M$1:'Running'!$M95)</f>
        <v>1400</v>
      </c>
      <c r="J95" s="20">
        <f>SUM(Running!$N$1:'Running'!$N95)</f>
        <v>20.309999999999985</v>
      </c>
      <c r="K95" s="35">
        <f>TIME(INT((SUMIFS(Running!$R$1:'Running'!$R95,Running!$A$1:'Running'!$A95,"*")*60+SUMIFS(Running!$S$1:'Running'!$S95,Running!$A$1:'Running'!$A95,"*"))/(60*60)),MOD(MOD(SUMIFS(Running!$R$1:'Running'!$R95,Running!$A$1:'Running'!$A95,"*"),60)+INT(SUMIFS(Running!$S$1:'Running'!$S95,Running!$A$1:'Running'!$A95,"*")/60),60),MOD(SUMIFS(Running!$S$1:'Running'!$S95,Running!$A$1:'Running'!$A95,"*"),60))+INT(INT((SUMIFS(Running!$R$1:'Running'!$R95,Running!$A$1:'Running'!$A95,"*")*60+SUMIFS(Running!$S$1:'Running'!$S95,Running!$A$1:'Running'!$A95,"*"))/(60*60))/24)</f>
        <v>0.21356481481481482</v>
      </c>
      <c r="L95" s="2">
        <f t="shared" si="7"/>
        <v>36979</v>
      </c>
      <c r="M95" s="20">
        <f t="shared" si="8"/>
        <v>332.57999999999987</v>
      </c>
      <c r="N95" s="25">
        <f t="shared" si="9"/>
        <v>2881</v>
      </c>
      <c r="O95" s="25">
        <f t="shared" si="10"/>
        <v>29</v>
      </c>
      <c r="P95" s="35">
        <f t="shared" si="11"/>
        <v>2.0010300925925923</v>
      </c>
      <c r="R95" s="39"/>
      <c r="S95" s="61">
        <f t="shared" si="12"/>
        <v>1</v>
      </c>
      <c r="T95" s="61">
        <f t="shared" si="13"/>
        <v>1</v>
      </c>
      <c r="U95" t="s">
        <v>74</v>
      </c>
    </row>
    <row r="96" spans="1:21">
      <c r="A96">
        <v>93</v>
      </c>
      <c r="B96" s="2" t="s">
        <v>4</v>
      </c>
      <c r="C96" s="2">
        <v>5</v>
      </c>
      <c r="D96" s="2">
        <v>3</v>
      </c>
      <c r="E96" s="37">
        <v>43223</v>
      </c>
      <c r="F96" s="2">
        <f>SUMIFS(Running!$F$1:'Running'!$F96,Running!$A$1:'Running'!$A96,"*")</f>
        <v>35579</v>
      </c>
      <c r="G96" s="20">
        <f>SUMIFS(Running!$G$1:'Running'!$G96,Running!$A$1:'Running'!$A96,"*")</f>
        <v>312.26999999999987</v>
      </c>
      <c r="H96" s="35">
        <f>TIME(INT((SUMIFS(Running!$K$1:'Running'!$K96,Running!$A$1:'Running'!$A96,"*")*60+SUMIFS(Running!$L$1:'Running'!$L96,Running!$A$1:'Running'!$A96,"*"))/(60*60)),MOD(MOD(SUMIFS(Running!$K$1:'Running'!$K96,Running!$A$1:'Running'!$A96,"*"),60)+INT(SUMIFS(Running!$L$1:'Running'!$L96,Running!$A$1:'Running'!$A96,"*")/60),60),MOD(SUMIFS(Running!$L$1:'Running'!$L96,Running!$A$1:'Running'!$A96,"*"),60))+INT(INT((SUMIFS(Running!$K$1:'Running'!$K96,Running!$A$1:'Running'!$A96,"*")*60+SUMIFS(Running!$L$1:'Running'!$L96,Running!$A$1:'Running'!$A96,"*"))/(60*60))/24)</f>
        <v>1.7874652777777778</v>
      </c>
      <c r="I96" s="2">
        <f>SUM(Running!$M$1:'Running'!$M96)</f>
        <v>1400</v>
      </c>
      <c r="J96" s="20">
        <f>SUM(Running!$N$1:'Running'!$N96)</f>
        <v>20.309999999999985</v>
      </c>
      <c r="K96" s="35">
        <f>TIME(INT((SUMIFS(Running!$R$1:'Running'!$R96,Running!$A$1:'Running'!$A96,"*")*60+SUMIFS(Running!$S$1:'Running'!$S96,Running!$A$1:'Running'!$A96,"*"))/(60*60)),MOD(MOD(SUMIFS(Running!$R$1:'Running'!$R96,Running!$A$1:'Running'!$A96,"*"),60)+INT(SUMIFS(Running!$S$1:'Running'!$S96,Running!$A$1:'Running'!$A96,"*")/60),60),MOD(SUMIFS(Running!$S$1:'Running'!$S96,Running!$A$1:'Running'!$A96,"*"),60))+INT(INT((SUMIFS(Running!$R$1:'Running'!$R96,Running!$A$1:'Running'!$A96,"*")*60+SUMIFS(Running!$S$1:'Running'!$S96,Running!$A$1:'Running'!$A96,"*"))/(60*60))/24)</f>
        <v>0.21356481481481482</v>
      </c>
      <c r="L96" s="2">
        <f t="shared" si="7"/>
        <v>36979</v>
      </c>
      <c r="M96" s="20">
        <f t="shared" si="8"/>
        <v>332.57999999999987</v>
      </c>
      <c r="N96" s="25">
        <f t="shared" si="9"/>
        <v>2881</v>
      </c>
      <c r="O96" s="25">
        <f t="shared" si="10"/>
        <v>29</v>
      </c>
      <c r="P96" s="35">
        <f t="shared" si="11"/>
        <v>2.0010300925925923</v>
      </c>
      <c r="S96" s="61">
        <f t="shared" si="12"/>
        <v>0</v>
      </c>
      <c r="T96" s="61">
        <f t="shared" si="13"/>
        <v>0</v>
      </c>
      <c r="U96" t="s">
        <v>74</v>
      </c>
    </row>
    <row r="97" spans="1:21">
      <c r="A97">
        <v>94</v>
      </c>
      <c r="B97" s="2" t="s">
        <v>3</v>
      </c>
      <c r="C97" s="2">
        <v>5</v>
      </c>
      <c r="D97" s="2">
        <v>4</v>
      </c>
      <c r="E97" s="37">
        <v>43224</v>
      </c>
      <c r="F97" s="2">
        <f>SUMIFS(Running!$F$1:'Running'!$F97,Running!$A$1:'Running'!$A97,"*")</f>
        <v>35579</v>
      </c>
      <c r="G97" s="20">
        <f>SUMIFS(Running!$G$1:'Running'!$G97,Running!$A$1:'Running'!$A97,"*")</f>
        <v>312.26999999999987</v>
      </c>
      <c r="H97" s="35">
        <f>TIME(INT((SUMIFS(Running!$K$1:'Running'!$K97,Running!$A$1:'Running'!$A97,"*")*60+SUMIFS(Running!$L$1:'Running'!$L97,Running!$A$1:'Running'!$A97,"*"))/(60*60)),MOD(MOD(SUMIFS(Running!$K$1:'Running'!$K97,Running!$A$1:'Running'!$A97,"*"),60)+INT(SUMIFS(Running!$L$1:'Running'!$L97,Running!$A$1:'Running'!$A97,"*")/60),60),MOD(SUMIFS(Running!$L$1:'Running'!$L97,Running!$A$1:'Running'!$A97,"*"),60))+INT(INT((SUMIFS(Running!$K$1:'Running'!$K97,Running!$A$1:'Running'!$A97,"*")*60+SUMIFS(Running!$L$1:'Running'!$L97,Running!$A$1:'Running'!$A97,"*"))/(60*60))/24)</f>
        <v>1.7874652777777778</v>
      </c>
      <c r="I97" s="2">
        <f>SUM(Running!$M$1:'Running'!$M97)</f>
        <v>1400</v>
      </c>
      <c r="J97" s="20">
        <f>SUM(Running!$N$1:'Running'!$N97)</f>
        <v>20.309999999999985</v>
      </c>
      <c r="K97" s="35">
        <f>TIME(INT((SUMIFS(Running!$R$1:'Running'!$R97,Running!$A$1:'Running'!$A97,"*")*60+SUMIFS(Running!$S$1:'Running'!$S97,Running!$A$1:'Running'!$A97,"*"))/(60*60)),MOD(MOD(SUMIFS(Running!$R$1:'Running'!$R97,Running!$A$1:'Running'!$A97,"*"),60)+INT(SUMIFS(Running!$S$1:'Running'!$S97,Running!$A$1:'Running'!$A97,"*")/60),60),MOD(SUMIFS(Running!$S$1:'Running'!$S97,Running!$A$1:'Running'!$A97,"*"),60))+INT(INT((SUMIFS(Running!$R$1:'Running'!$R97,Running!$A$1:'Running'!$A97,"*")*60+SUMIFS(Running!$S$1:'Running'!$S97,Running!$A$1:'Running'!$A97,"*"))/(60*60))/24)</f>
        <v>0.21356481481481482</v>
      </c>
      <c r="L97" s="2">
        <f t="shared" si="7"/>
        <v>36979</v>
      </c>
      <c r="M97" s="20">
        <f t="shared" si="8"/>
        <v>332.57999999999987</v>
      </c>
      <c r="N97" s="25">
        <f t="shared" si="9"/>
        <v>2881</v>
      </c>
      <c r="O97" s="25">
        <f t="shared" si="10"/>
        <v>29</v>
      </c>
      <c r="P97" s="35">
        <f t="shared" si="11"/>
        <v>2.0010300925925923</v>
      </c>
      <c r="S97" s="61">
        <f t="shared" si="12"/>
        <v>0</v>
      </c>
      <c r="T97" s="61">
        <f t="shared" si="13"/>
        <v>0</v>
      </c>
      <c r="U97" t="s">
        <v>74</v>
      </c>
    </row>
    <row r="98" spans="1:21">
      <c r="A98">
        <v>95</v>
      </c>
      <c r="B98" s="2" t="s">
        <v>2</v>
      </c>
      <c r="C98" s="2">
        <v>5</v>
      </c>
      <c r="D98" s="2">
        <v>5</v>
      </c>
      <c r="E98" s="37">
        <v>43225</v>
      </c>
      <c r="F98" s="2">
        <f>SUMIFS(Running!$F$1:'Running'!$F98,Running!$A$1:'Running'!$A98,"*")</f>
        <v>35866</v>
      </c>
      <c r="G98" s="20">
        <f>SUMIFS(Running!$G$1:'Running'!$G98,Running!$A$1:'Running'!$A98,"*")</f>
        <v>314.70999999999987</v>
      </c>
      <c r="H98" s="35">
        <f>TIME(INT((SUMIFS(Running!$K$1:'Running'!$K98,Running!$A$1:'Running'!$A98,"*")*60+SUMIFS(Running!$L$1:'Running'!$L98,Running!$A$1:'Running'!$A98,"*"))/(60*60)),MOD(MOD(SUMIFS(Running!$K$1:'Running'!$K98,Running!$A$1:'Running'!$A98,"*"),60)+INT(SUMIFS(Running!$L$1:'Running'!$L98,Running!$A$1:'Running'!$A98,"*")/60),60),MOD(SUMIFS(Running!$L$1:'Running'!$L98,Running!$A$1:'Running'!$A98,"*"),60))+INT(INT((SUMIFS(Running!$K$1:'Running'!$K98,Running!$A$1:'Running'!$A98,"*")*60+SUMIFS(Running!$L$1:'Running'!$L98,Running!$A$1:'Running'!$A98,"*"))/(60*60))/24)</f>
        <v>1.8013541666666668</v>
      </c>
      <c r="I98" s="2">
        <f>SUM(Running!$M$1:'Running'!$M98)</f>
        <v>1420</v>
      </c>
      <c r="J98" s="20">
        <f>SUM(Running!$N$1:'Running'!$N98)</f>
        <v>20.569999999999986</v>
      </c>
      <c r="K98" s="35">
        <f>TIME(INT((SUMIFS(Running!$R$1:'Running'!$R98,Running!$A$1:'Running'!$A98,"*")*60+SUMIFS(Running!$S$1:'Running'!$S98,Running!$A$1:'Running'!$A98,"*"))/(60*60)),MOD(MOD(SUMIFS(Running!$R$1:'Running'!$R98,Running!$A$1:'Running'!$A98,"*"),60)+INT(SUMIFS(Running!$S$1:'Running'!$S98,Running!$A$1:'Running'!$A98,"*")/60),60),MOD(SUMIFS(Running!$S$1:'Running'!$S98,Running!$A$1:'Running'!$A98,"*"),60))+INT(INT((SUMIFS(Running!$R$1:'Running'!$R98,Running!$A$1:'Running'!$A98,"*")*60+SUMIFS(Running!$S$1:'Running'!$S98,Running!$A$1:'Running'!$A98,"*"))/(60*60))/24)</f>
        <v>0.21634259259259259</v>
      </c>
      <c r="L98" s="2">
        <f t="shared" si="7"/>
        <v>37286</v>
      </c>
      <c r="M98" s="20">
        <f t="shared" si="8"/>
        <v>335.27999999999986</v>
      </c>
      <c r="N98" s="25">
        <f t="shared" si="9"/>
        <v>2905</v>
      </c>
      <c r="O98" s="25">
        <f t="shared" si="10"/>
        <v>29</v>
      </c>
      <c r="P98" s="35">
        <f t="shared" si="11"/>
        <v>2.0176967592592594</v>
      </c>
      <c r="S98" s="61">
        <f t="shared" si="12"/>
        <v>1</v>
      </c>
      <c r="T98" s="61">
        <f t="shared" si="13"/>
        <v>1</v>
      </c>
      <c r="U98" t="s">
        <v>74</v>
      </c>
    </row>
    <row r="99" spans="1:21">
      <c r="A99">
        <v>96</v>
      </c>
      <c r="B99" s="2" t="s">
        <v>1</v>
      </c>
      <c r="C99" s="2">
        <v>5</v>
      </c>
      <c r="D99" s="2">
        <v>6</v>
      </c>
      <c r="E99" s="37">
        <v>43226</v>
      </c>
      <c r="F99" s="2">
        <f>SUMIFS(Running!$F$1:'Running'!$F99,Running!$A$1:'Running'!$A99,"*")</f>
        <v>36343</v>
      </c>
      <c r="G99" s="20">
        <f>SUMIFS(Running!$G$1:'Running'!$G99,Running!$A$1:'Running'!$A99,"*")</f>
        <v>318.71999999999986</v>
      </c>
      <c r="H99" s="35">
        <f>TIME(INT((SUMIFS(Running!$K$1:'Running'!$K99,Running!$A$1:'Running'!$A99,"*")*60+SUMIFS(Running!$L$1:'Running'!$L99,Running!$A$1:'Running'!$A99,"*"))/(60*60)),MOD(MOD(SUMIFS(Running!$K$1:'Running'!$K99,Running!$A$1:'Running'!$A99,"*"),60)+INT(SUMIFS(Running!$L$1:'Running'!$L99,Running!$A$1:'Running'!$A99,"*")/60),60),MOD(SUMIFS(Running!$L$1:'Running'!$L99,Running!$A$1:'Running'!$A99,"*"),60))+INT(INT((SUMIFS(Running!$K$1:'Running'!$K99,Running!$A$1:'Running'!$A99,"*")*60+SUMIFS(Running!$L$1:'Running'!$L99,Running!$A$1:'Running'!$A99,"*"))/(60*60))/24)</f>
        <v>1.823576388888889</v>
      </c>
      <c r="I99" s="2">
        <f>SUM(Running!$M$1:'Running'!$M99)</f>
        <v>1444</v>
      </c>
      <c r="J99" s="20">
        <f>SUM(Running!$N$1:'Running'!$N99)</f>
        <v>20.899999999999984</v>
      </c>
      <c r="K99" s="35">
        <f>TIME(INT((SUMIFS(Running!$R$1:'Running'!$R99,Running!$A$1:'Running'!$A99,"*")*60+SUMIFS(Running!$S$1:'Running'!$S99,Running!$A$1:'Running'!$A99,"*"))/(60*60)),MOD(MOD(SUMIFS(Running!$R$1:'Running'!$R99,Running!$A$1:'Running'!$A99,"*"),60)+INT(SUMIFS(Running!$S$1:'Running'!$S99,Running!$A$1:'Running'!$A99,"*")/60),60),MOD(SUMIFS(Running!$S$1:'Running'!$S99,Running!$A$1:'Running'!$A99,"*"),60))+INT(INT((SUMIFS(Running!$R$1:'Running'!$R99,Running!$A$1:'Running'!$A99,"*")*60+SUMIFS(Running!$S$1:'Running'!$S99,Running!$A$1:'Running'!$A99,"*"))/(60*60))/24)</f>
        <v>0.21981481481481482</v>
      </c>
      <c r="L99" s="2">
        <f t="shared" si="7"/>
        <v>37787</v>
      </c>
      <c r="M99" s="20">
        <f t="shared" si="8"/>
        <v>339.61999999999983</v>
      </c>
      <c r="N99" s="25">
        <f t="shared" si="9"/>
        <v>2942</v>
      </c>
      <c r="O99" s="25">
        <f t="shared" si="10"/>
        <v>29</v>
      </c>
      <c r="P99" s="35">
        <f t="shared" si="11"/>
        <v>2.0433912037037039</v>
      </c>
      <c r="S99" s="61">
        <f t="shared" si="12"/>
        <v>2</v>
      </c>
      <c r="T99" s="61">
        <f t="shared" si="13"/>
        <v>1</v>
      </c>
      <c r="U99" t="s">
        <v>74</v>
      </c>
    </row>
    <row r="100" spans="1:21">
      <c r="A100">
        <v>97</v>
      </c>
      <c r="B100" s="2" t="s">
        <v>0</v>
      </c>
      <c r="C100" s="2">
        <v>5</v>
      </c>
      <c r="D100" s="2">
        <v>7</v>
      </c>
      <c r="E100" s="37">
        <v>43227</v>
      </c>
      <c r="F100" s="2">
        <f>SUMIFS(Running!$F$1:'Running'!$F100,Running!$A$1:'Running'!$A100,"*")</f>
        <v>36343</v>
      </c>
      <c r="G100" s="20">
        <f>SUMIFS(Running!$G$1:'Running'!$G100,Running!$A$1:'Running'!$A100,"*")</f>
        <v>318.71999999999986</v>
      </c>
      <c r="H100" s="35">
        <f>TIME(INT((SUMIFS(Running!$K$1:'Running'!$K100,Running!$A$1:'Running'!$A100,"*")*60+SUMIFS(Running!$L$1:'Running'!$L100,Running!$A$1:'Running'!$A100,"*"))/(60*60)),MOD(MOD(SUMIFS(Running!$K$1:'Running'!$K100,Running!$A$1:'Running'!$A100,"*"),60)+INT(SUMIFS(Running!$L$1:'Running'!$L100,Running!$A$1:'Running'!$A100,"*")/60),60),MOD(SUMIFS(Running!$L$1:'Running'!$L100,Running!$A$1:'Running'!$A100,"*"),60))+INT(INT((SUMIFS(Running!$K$1:'Running'!$K100,Running!$A$1:'Running'!$A100,"*")*60+SUMIFS(Running!$L$1:'Running'!$L100,Running!$A$1:'Running'!$A100,"*"))/(60*60))/24)</f>
        <v>1.823576388888889</v>
      </c>
      <c r="I100" s="2">
        <f>SUM(Running!$M$1:'Running'!$M100)</f>
        <v>1444</v>
      </c>
      <c r="J100" s="20">
        <f>SUM(Running!$N$1:'Running'!$N100)</f>
        <v>20.899999999999984</v>
      </c>
      <c r="K100" s="35">
        <f>TIME(INT((SUMIFS(Running!$R$1:'Running'!$R100,Running!$A$1:'Running'!$A100,"*")*60+SUMIFS(Running!$S$1:'Running'!$S100,Running!$A$1:'Running'!$A100,"*"))/(60*60)),MOD(MOD(SUMIFS(Running!$R$1:'Running'!$R100,Running!$A$1:'Running'!$A100,"*"),60)+INT(SUMIFS(Running!$S$1:'Running'!$S100,Running!$A$1:'Running'!$A100,"*")/60),60),MOD(SUMIFS(Running!$S$1:'Running'!$S100,Running!$A$1:'Running'!$A100,"*"),60))+INT(INT((SUMIFS(Running!$R$1:'Running'!$R100,Running!$A$1:'Running'!$A100,"*")*60+SUMIFS(Running!$S$1:'Running'!$S100,Running!$A$1:'Running'!$A100,"*"))/(60*60))/24)</f>
        <v>0.21981481481481482</v>
      </c>
      <c r="L100" s="2">
        <f t="shared" si="7"/>
        <v>37787</v>
      </c>
      <c r="M100" s="20">
        <f t="shared" si="8"/>
        <v>339.61999999999983</v>
      </c>
      <c r="N100" s="25">
        <f t="shared" si="9"/>
        <v>2942</v>
      </c>
      <c r="O100" s="25">
        <f t="shared" si="10"/>
        <v>29</v>
      </c>
      <c r="P100" s="35">
        <f t="shared" si="11"/>
        <v>2.0433912037037039</v>
      </c>
      <c r="S100" s="61">
        <f t="shared" si="12"/>
        <v>0</v>
      </c>
      <c r="T100" s="61">
        <f t="shared" si="13"/>
        <v>0</v>
      </c>
      <c r="U100" t="s">
        <v>74</v>
      </c>
    </row>
    <row r="101" spans="1:21">
      <c r="A101">
        <v>98</v>
      </c>
      <c r="B101" s="2" t="s">
        <v>6</v>
      </c>
      <c r="C101" s="2">
        <v>5</v>
      </c>
      <c r="D101" s="2">
        <v>8</v>
      </c>
      <c r="E101" s="37">
        <v>43228</v>
      </c>
      <c r="F101" s="2">
        <f>SUMIFS(Running!$F$1:'Running'!$F101,Running!$A$1:'Running'!$A101,"*")</f>
        <v>36343</v>
      </c>
      <c r="G101" s="20">
        <f>SUMIFS(Running!$G$1:'Running'!$G101,Running!$A$1:'Running'!$A101,"*")</f>
        <v>318.71999999999986</v>
      </c>
      <c r="H101" s="35">
        <f>TIME(INT((SUMIFS(Running!$K$1:'Running'!$K101,Running!$A$1:'Running'!$A101,"*")*60+SUMIFS(Running!$L$1:'Running'!$L101,Running!$A$1:'Running'!$A101,"*"))/(60*60)),MOD(MOD(SUMIFS(Running!$K$1:'Running'!$K101,Running!$A$1:'Running'!$A101,"*"),60)+INT(SUMIFS(Running!$L$1:'Running'!$L101,Running!$A$1:'Running'!$A101,"*")/60),60),MOD(SUMIFS(Running!$L$1:'Running'!$L101,Running!$A$1:'Running'!$A101,"*"),60))+INT(INT((SUMIFS(Running!$K$1:'Running'!$K101,Running!$A$1:'Running'!$A101,"*")*60+SUMIFS(Running!$L$1:'Running'!$L101,Running!$A$1:'Running'!$A101,"*"))/(60*60))/24)</f>
        <v>1.823576388888889</v>
      </c>
      <c r="I101" s="2">
        <f>SUM(Running!$M$1:'Running'!$M101)</f>
        <v>1444</v>
      </c>
      <c r="J101" s="20">
        <f>SUM(Running!$N$1:'Running'!$N101)</f>
        <v>20.899999999999984</v>
      </c>
      <c r="K101" s="35">
        <f>TIME(INT((SUMIFS(Running!$R$1:'Running'!$R101,Running!$A$1:'Running'!$A101,"*")*60+SUMIFS(Running!$S$1:'Running'!$S101,Running!$A$1:'Running'!$A101,"*"))/(60*60)),MOD(MOD(SUMIFS(Running!$R$1:'Running'!$R101,Running!$A$1:'Running'!$A101,"*"),60)+INT(SUMIFS(Running!$S$1:'Running'!$S101,Running!$A$1:'Running'!$A101,"*")/60),60),MOD(SUMIFS(Running!$S$1:'Running'!$S101,Running!$A$1:'Running'!$A101,"*"),60))+INT(INT((SUMIFS(Running!$R$1:'Running'!$R101,Running!$A$1:'Running'!$A101,"*")*60+SUMIFS(Running!$S$1:'Running'!$S101,Running!$A$1:'Running'!$A101,"*"))/(60*60))/24)</f>
        <v>0.21981481481481482</v>
      </c>
      <c r="L101" s="2">
        <f t="shared" si="7"/>
        <v>37787</v>
      </c>
      <c r="M101" s="20">
        <f t="shared" si="8"/>
        <v>339.61999999999983</v>
      </c>
      <c r="N101" s="25">
        <f t="shared" si="9"/>
        <v>2942</v>
      </c>
      <c r="O101" s="25">
        <f t="shared" si="10"/>
        <v>29</v>
      </c>
      <c r="P101" s="35">
        <f t="shared" si="11"/>
        <v>2.0433912037037039</v>
      </c>
      <c r="S101" s="61">
        <f t="shared" si="12"/>
        <v>0</v>
      </c>
      <c r="T101" s="61">
        <f t="shared" si="13"/>
        <v>0</v>
      </c>
      <c r="U101" t="s">
        <v>74</v>
      </c>
    </row>
    <row r="102" spans="1:21">
      <c r="A102">
        <v>99</v>
      </c>
      <c r="B102" s="2" t="s">
        <v>5</v>
      </c>
      <c r="C102" s="2">
        <v>5</v>
      </c>
      <c r="D102" s="2">
        <v>9</v>
      </c>
      <c r="E102" s="37">
        <v>43229</v>
      </c>
      <c r="F102" s="2">
        <f>SUMIFS(Running!$F$1:'Running'!$F102,Running!$A$1:'Running'!$A102,"*")</f>
        <v>36343</v>
      </c>
      <c r="G102" s="20">
        <f>SUMIFS(Running!$G$1:'Running'!$G102,Running!$A$1:'Running'!$A102,"*")</f>
        <v>318.71999999999986</v>
      </c>
      <c r="H102" s="35">
        <f>TIME(INT((SUMIFS(Running!$K$1:'Running'!$K102,Running!$A$1:'Running'!$A102,"*")*60+SUMIFS(Running!$L$1:'Running'!$L102,Running!$A$1:'Running'!$A102,"*"))/(60*60)),MOD(MOD(SUMIFS(Running!$K$1:'Running'!$K102,Running!$A$1:'Running'!$A102,"*"),60)+INT(SUMIFS(Running!$L$1:'Running'!$L102,Running!$A$1:'Running'!$A102,"*")/60),60),MOD(SUMIFS(Running!$L$1:'Running'!$L102,Running!$A$1:'Running'!$A102,"*"),60))+INT(INT((SUMIFS(Running!$K$1:'Running'!$K102,Running!$A$1:'Running'!$A102,"*")*60+SUMIFS(Running!$L$1:'Running'!$L102,Running!$A$1:'Running'!$A102,"*"))/(60*60))/24)</f>
        <v>1.823576388888889</v>
      </c>
      <c r="I102" s="2">
        <f>SUM(Running!$M$1:'Running'!$M102)</f>
        <v>1444</v>
      </c>
      <c r="J102" s="20">
        <f>SUM(Running!$N$1:'Running'!$N102)</f>
        <v>20.899999999999984</v>
      </c>
      <c r="K102" s="35">
        <f>TIME(INT((SUMIFS(Running!$R$1:'Running'!$R102,Running!$A$1:'Running'!$A102,"*")*60+SUMIFS(Running!$S$1:'Running'!$S102,Running!$A$1:'Running'!$A102,"*"))/(60*60)),MOD(MOD(SUMIFS(Running!$R$1:'Running'!$R102,Running!$A$1:'Running'!$A102,"*"),60)+INT(SUMIFS(Running!$S$1:'Running'!$S102,Running!$A$1:'Running'!$A102,"*")/60),60),MOD(SUMIFS(Running!$S$1:'Running'!$S102,Running!$A$1:'Running'!$A102,"*"),60))+INT(INT((SUMIFS(Running!$R$1:'Running'!$R102,Running!$A$1:'Running'!$A102,"*")*60+SUMIFS(Running!$S$1:'Running'!$S102,Running!$A$1:'Running'!$A102,"*"))/(60*60))/24)</f>
        <v>0.21981481481481482</v>
      </c>
      <c r="L102" s="2">
        <f t="shared" si="7"/>
        <v>37787</v>
      </c>
      <c r="M102" s="20">
        <f t="shared" si="8"/>
        <v>339.61999999999983</v>
      </c>
      <c r="N102" s="25">
        <f t="shared" si="9"/>
        <v>2942</v>
      </c>
      <c r="O102" s="25">
        <f t="shared" si="10"/>
        <v>29</v>
      </c>
      <c r="P102" s="35">
        <f t="shared" si="11"/>
        <v>2.0433912037037039</v>
      </c>
      <c r="S102" s="61">
        <f t="shared" si="12"/>
        <v>0</v>
      </c>
      <c r="T102" s="61">
        <f t="shared" si="13"/>
        <v>0</v>
      </c>
      <c r="U102" t="s">
        <v>74</v>
      </c>
    </row>
    <row r="103" spans="1:21">
      <c r="A103">
        <v>100</v>
      </c>
      <c r="B103" s="2" t="s">
        <v>4</v>
      </c>
      <c r="C103" s="2">
        <v>5</v>
      </c>
      <c r="D103" s="2">
        <v>10</v>
      </c>
      <c r="E103" s="37">
        <v>43230</v>
      </c>
      <c r="F103" s="2">
        <f>SUMIFS(Running!$F$1:'Running'!$F103,Running!$A$1:'Running'!$A103,"*")</f>
        <v>36343</v>
      </c>
      <c r="G103" s="20">
        <f>SUMIFS(Running!$G$1:'Running'!$G103,Running!$A$1:'Running'!$A103,"*")</f>
        <v>318.71999999999986</v>
      </c>
      <c r="H103" s="35">
        <f>TIME(INT((SUMIFS(Running!$K$1:'Running'!$K103,Running!$A$1:'Running'!$A103,"*")*60+SUMIFS(Running!$L$1:'Running'!$L103,Running!$A$1:'Running'!$A103,"*"))/(60*60)),MOD(MOD(SUMIFS(Running!$K$1:'Running'!$K103,Running!$A$1:'Running'!$A103,"*"),60)+INT(SUMIFS(Running!$L$1:'Running'!$L103,Running!$A$1:'Running'!$A103,"*")/60),60),MOD(SUMIFS(Running!$L$1:'Running'!$L103,Running!$A$1:'Running'!$A103,"*"),60))+INT(INT((SUMIFS(Running!$K$1:'Running'!$K103,Running!$A$1:'Running'!$A103,"*")*60+SUMIFS(Running!$L$1:'Running'!$L103,Running!$A$1:'Running'!$A103,"*"))/(60*60))/24)</f>
        <v>1.823576388888889</v>
      </c>
      <c r="I103" s="2">
        <f>SUM(Running!$M$1:'Running'!$M103)</f>
        <v>1444</v>
      </c>
      <c r="J103" s="20">
        <f>SUM(Running!$N$1:'Running'!$N103)</f>
        <v>20.899999999999984</v>
      </c>
      <c r="K103" s="35">
        <f>TIME(INT((SUMIFS(Running!$R$1:'Running'!$R103,Running!$A$1:'Running'!$A103,"*")*60+SUMIFS(Running!$S$1:'Running'!$S103,Running!$A$1:'Running'!$A103,"*"))/(60*60)),MOD(MOD(SUMIFS(Running!$R$1:'Running'!$R103,Running!$A$1:'Running'!$A103,"*"),60)+INT(SUMIFS(Running!$S$1:'Running'!$S103,Running!$A$1:'Running'!$A103,"*")/60),60),MOD(SUMIFS(Running!$S$1:'Running'!$S103,Running!$A$1:'Running'!$A103,"*"),60))+INT(INT((SUMIFS(Running!$R$1:'Running'!$R103,Running!$A$1:'Running'!$A103,"*")*60+SUMIFS(Running!$S$1:'Running'!$S103,Running!$A$1:'Running'!$A103,"*"))/(60*60))/24)</f>
        <v>0.21981481481481482</v>
      </c>
      <c r="L103" s="2">
        <f t="shared" si="7"/>
        <v>37787</v>
      </c>
      <c r="M103" s="20">
        <f t="shared" si="8"/>
        <v>339.61999999999983</v>
      </c>
      <c r="N103" s="25">
        <f t="shared" si="9"/>
        <v>2942</v>
      </c>
      <c r="O103" s="25">
        <f t="shared" si="10"/>
        <v>29</v>
      </c>
      <c r="P103" s="35">
        <f t="shared" si="11"/>
        <v>2.0433912037037039</v>
      </c>
      <c r="S103" s="61">
        <f t="shared" si="12"/>
        <v>0</v>
      </c>
      <c r="T103" s="61">
        <f t="shared" si="13"/>
        <v>0</v>
      </c>
      <c r="U103" t="s">
        <v>74</v>
      </c>
    </row>
    <row r="104" spans="1:21">
      <c r="A104">
        <v>101</v>
      </c>
      <c r="B104" s="2" t="s">
        <v>3</v>
      </c>
      <c r="C104" s="2">
        <v>5</v>
      </c>
      <c r="D104" s="2">
        <v>11</v>
      </c>
      <c r="E104" s="37">
        <v>43231</v>
      </c>
      <c r="F104" s="2">
        <f>SUMIFS(Running!$F$1:'Running'!$F104,Running!$A$1:'Running'!$A104,"*")</f>
        <v>36343</v>
      </c>
      <c r="G104" s="20">
        <f>SUMIFS(Running!$G$1:'Running'!$G104,Running!$A$1:'Running'!$A104,"*")</f>
        <v>318.71999999999986</v>
      </c>
      <c r="H104" s="35">
        <f>TIME(INT((SUMIFS(Running!$K$1:'Running'!$K104,Running!$A$1:'Running'!$A104,"*")*60+SUMIFS(Running!$L$1:'Running'!$L104,Running!$A$1:'Running'!$A104,"*"))/(60*60)),MOD(MOD(SUMIFS(Running!$K$1:'Running'!$K104,Running!$A$1:'Running'!$A104,"*"),60)+INT(SUMIFS(Running!$L$1:'Running'!$L104,Running!$A$1:'Running'!$A104,"*")/60),60),MOD(SUMIFS(Running!$L$1:'Running'!$L104,Running!$A$1:'Running'!$A104,"*"),60))+INT(INT((SUMIFS(Running!$K$1:'Running'!$K104,Running!$A$1:'Running'!$A104,"*")*60+SUMIFS(Running!$L$1:'Running'!$L104,Running!$A$1:'Running'!$A104,"*"))/(60*60))/24)</f>
        <v>1.823576388888889</v>
      </c>
      <c r="I104" s="2">
        <f>SUM(Running!$M$1:'Running'!$M104)</f>
        <v>1444</v>
      </c>
      <c r="J104" s="20">
        <f>SUM(Running!$N$1:'Running'!$N104)</f>
        <v>20.899999999999984</v>
      </c>
      <c r="K104" s="35">
        <f>TIME(INT((SUMIFS(Running!$R$1:'Running'!$R104,Running!$A$1:'Running'!$A104,"*")*60+SUMIFS(Running!$S$1:'Running'!$S104,Running!$A$1:'Running'!$A104,"*"))/(60*60)),MOD(MOD(SUMIFS(Running!$R$1:'Running'!$R104,Running!$A$1:'Running'!$A104,"*"),60)+INT(SUMIFS(Running!$S$1:'Running'!$S104,Running!$A$1:'Running'!$A104,"*")/60),60),MOD(SUMIFS(Running!$S$1:'Running'!$S104,Running!$A$1:'Running'!$A104,"*"),60))+INT(INT((SUMIFS(Running!$R$1:'Running'!$R104,Running!$A$1:'Running'!$A104,"*")*60+SUMIFS(Running!$S$1:'Running'!$S104,Running!$A$1:'Running'!$A104,"*"))/(60*60))/24)</f>
        <v>0.21981481481481482</v>
      </c>
      <c r="L104" s="2">
        <f t="shared" si="7"/>
        <v>37787</v>
      </c>
      <c r="M104" s="20">
        <f t="shared" si="8"/>
        <v>339.61999999999983</v>
      </c>
      <c r="N104" s="25">
        <f t="shared" si="9"/>
        <v>2942</v>
      </c>
      <c r="O104" s="25">
        <f t="shared" si="10"/>
        <v>29</v>
      </c>
      <c r="P104" s="35">
        <f t="shared" si="11"/>
        <v>2.0433912037037039</v>
      </c>
      <c r="S104" s="61">
        <f t="shared" si="12"/>
        <v>0</v>
      </c>
      <c r="T104" s="61">
        <f t="shared" si="13"/>
        <v>0</v>
      </c>
      <c r="U104" t="s">
        <v>74</v>
      </c>
    </row>
    <row r="105" spans="1:21">
      <c r="A105">
        <v>102</v>
      </c>
      <c r="B105" s="2" t="s">
        <v>2</v>
      </c>
      <c r="C105" s="2">
        <v>5</v>
      </c>
      <c r="D105" s="2">
        <v>12</v>
      </c>
      <c r="E105" s="37">
        <v>43232</v>
      </c>
      <c r="F105" s="2">
        <f>SUMIFS(Running!$F$1:'Running'!$F105,Running!$A$1:'Running'!$A105,"*")</f>
        <v>36343</v>
      </c>
      <c r="G105" s="20">
        <f>SUMIFS(Running!$G$1:'Running'!$G105,Running!$A$1:'Running'!$A105,"*")</f>
        <v>318.71999999999986</v>
      </c>
      <c r="H105" s="35">
        <f>TIME(INT((SUMIFS(Running!$K$1:'Running'!$K105,Running!$A$1:'Running'!$A105,"*")*60+SUMIFS(Running!$L$1:'Running'!$L105,Running!$A$1:'Running'!$A105,"*"))/(60*60)),MOD(MOD(SUMIFS(Running!$K$1:'Running'!$K105,Running!$A$1:'Running'!$A105,"*"),60)+INT(SUMIFS(Running!$L$1:'Running'!$L105,Running!$A$1:'Running'!$A105,"*")/60),60),MOD(SUMIFS(Running!$L$1:'Running'!$L105,Running!$A$1:'Running'!$A105,"*"),60))+INT(INT((SUMIFS(Running!$K$1:'Running'!$K105,Running!$A$1:'Running'!$A105,"*")*60+SUMIFS(Running!$L$1:'Running'!$L105,Running!$A$1:'Running'!$A105,"*"))/(60*60))/24)</f>
        <v>1.823576388888889</v>
      </c>
      <c r="I105" s="2">
        <f>SUM(Running!$M$1:'Running'!$M105)</f>
        <v>1444</v>
      </c>
      <c r="J105" s="20">
        <f>SUM(Running!$N$1:'Running'!$N105)</f>
        <v>20.899999999999984</v>
      </c>
      <c r="K105" s="35">
        <f>TIME(INT((SUMIFS(Running!$R$1:'Running'!$R105,Running!$A$1:'Running'!$A105,"*")*60+SUMIFS(Running!$S$1:'Running'!$S105,Running!$A$1:'Running'!$A105,"*"))/(60*60)),MOD(MOD(SUMIFS(Running!$R$1:'Running'!$R105,Running!$A$1:'Running'!$A105,"*"),60)+INT(SUMIFS(Running!$S$1:'Running'!$S105,Running!$A$1:'Running'!$A105,"*")/60),60),MOD(SUMIFS(Running!$S$1:'Running'!$S105,Running!$A$1:'Running'!$A105,"*"),60))+INT(INT((SUMIFS(Running!$R$1:'Running'!$R105,Running!$A$1:'Running'!$A105,"*")*60+SUMIFS(Running!$S$1:'Running'!$S105,Running!$A$1:'Running'!$A105,"*"))/(60*60))/24)</f>
        <v>0.21981481481481482</v>
      </c>
      <c r="L105" s="2">
        <f t="shared" si="7"/>
        <v>37787</v>
      </c>
      <c r="M105" s="20">
        <f t="shared" si="8"/>
        <v>339.61999999999983</v>
      </c>
      <c r="N105" s="25">
        <f t="shared" si="9"/>
        <v>2942</v>
      </c>
      <c r="O105" s="25">
        <f t="shared" si="10"/>
        <v>29</v>
      </c>
      <c r="P105" s="35">
        <f t="shared" si="11"/>
        <v>2.0433912037037039</v>
      </c>
      <c r="S105" s="61">
        <f t="shared" si="12"/>
        <v>0</v>
      </c>
      <c r="T105" s="61">
        <f t="shared" si="13"/>
        <v>0</v>
      </c>
      <c r="U105" t="s">
        <v>75</v>
      </c>
    </row>
    <row r="106" spans="1:21">
      <c r="A106">
        <v>103</v>
      </c>
      <c r="B106" s="2" t="s">
        <v>1</v>
      </c>
      <c r="C106" s="2">
        <v>5</v>
      </c>
      <c r="D106" s="2">
        <v>13</v>
      </c>
      <c r="E106" s="37">
        <v>43233</v>
      </c>
      <c r="F106" s="2">
        <f>SUMIFS(Running!$F$1:'Running'!$F106,Running!$A$1:'Running'!$A106,"*")</f>
        <v>36730</v>
      </c>
      <c r="G106" s="20">
        <f>SUMIFS(Running!$G$1:'Running'!$G106,Running!$A$1:'Running'!$A106,"*")</f>
        <v>322.26999999999987</v>
      </c>
      <c r="H106" s="35">
        <f>TIME(INT((SUMIFS(Running!$K$1:'Running'!$K106,Running!$A$1:'Running'!$A106,"*")*60+SUMIFS(Running!$L$1:'Running'!$L106,Running!$A$1:'Running'!$A106,"*"))/(60*60)),MOD(MOD(SUMIFS(Running!$K$1:'Running'!$K106,Running!$A$1:'Running'!$A106,"*"),60)+INT(SUMIFS(Running!$L$1:'Running'!$L106,Running!$A$1:'Running'!$A106,"*")/60),60),MOD(SUMIFS(Running!$L$1:'Running'!$L106,Running!$A$1:'Running'!$A106,"*"),60))+INT(INT((SUMIFS(Running!$K$1:'Running'!$K106,Running!$A$1:'Running'!$A106,"*")*60+SUMIFS(Running!$L$1:'Running'!$L106,Running!$A$1:'Running'!$A106,"*"))/(60*60))/24)</f>
        <v>1.8457986111111111</v>
      </c>
      <c r="I106" s="2">
        <f>SUM(Running!$M$1:'Running'!$M106)</f>
        <v>1444</v>
      </c>
      <c r="J106" s="20">
        <f>SUM(Running!$N$1:'Running'!$N106)</f>
        <v>21.299999999999983</v>
      </c>
      <c r="K106" s="35">
        <f>TIME(INT((SUMIFS(Running!$R$1:'Running'!$R106,Running!$A$1:'Running'!$A106,"*")*60+SUMIFS(Running!$S$1:'Running'!$S106,Running!$A$1:'Running'!$A106,"*"))/(60*60)),MOD(MOD(SUMIFS(Running!$R$1:'Running'!$R106,Running!$A$1:'Running'!$A106,"*"),60)+INT(SUMIFS(Running!$S$1:'Running'!$S106,Running!$A$1:'Running'!$A106,"*")/60),60),MOD(SUMIFS(Running!$S$1:'Running'!$S106,Running!$A$1:'Running'!$A106,"*"),60))+INT(INT((SUMIFS(Running!$R$1:'Running'!$R106,Running!$A$1:'Running'!$A106,"*")*60+SUMIFS(Running!$S$1:'Running'!$S106,Running!$A$1:'Running'!$A106,"*"))/(60*60))/24)</f>
        <v>0.22467592592592592</v>
      </c>
      <c r="L106" s="2">
        <f t="shared" si="7"/>
        <v>38174</v>
      </c>
      <c r="M106" s="20">
        <f t="shared" si="8"/>
        <v>343.56999999999982</v>
      </c>
      <c r="N106" s="25">
        <f t="shared" si="9"/>
        <v>2981</v>
      </c>
      <c r="O106" s="25">
        <f t="shared" si="10"/>
        <v>29</v>
      </c>
      <c r="P106" s="35">
        <f t="shared" si="11"/>
        <v>2.070474537037037</v>
      </c>
      <c r="S106" s="61">
        <f t="shared" si="12"/>
        <v>1</v>
      </c>
      <c r="T106" s="61">
        <f t="shared" si="13"/>
        <v>2</v>
      </c>
      <c r="U106" t="s">
        <v>75</v>
      </c>
    </row>
    <row r="107" spans="1:21">
      <c r="A107">
        <v>104</v>
      </c>
      <c r="B107" s="2" t="s">
        <v>0</v>
      </c>
      <c r="C107" s="2">
        <v>5</v>
      </c>
      <c r="D107" s="2">
        <v>14</v>
      </c>
      <c r="E107" s="37">
        <v>43234</v>
      </c>
      <c r="F107" s="2">
        <f>SUMIFS(Running!$F$1:'Running'!$F107,Running!$A$1:'Running'!$A107,"*")</f>
        <v>36730</v>
      </c>
      <c r="G107" s="20">
        <f>SUMIFS(Running!$G$1:'Running'!$G107,Running!$A$1:'Running'!$A107,"*")</f>
        <v>322.26999999999987</v>
      </c>
      <c r="H107" s="35">
        <f>TIME(INT((SUMIFS(Running!$K$1:'Running'!$K107,Running!$A$1:'Running'!$A107,"*")*60+SUMIFS(Running!$L$1:'Running'!$L107,Running!$A$1:'Running'!$A107,"*"))/(60*60)),MOD(MOD(SUMIFS(Running!$K$1:'Running'!$K107,Running!$A$1:'Running'!$A107,"*"),60)+INT(SUMIFS(Running!$L$1:'Running'!$L107,Running!$A$1:'Running'!$A107,"*")/60),60),MOD(SUMIFS(Running!$L$1:'Running'!$L107,Running!$A$1:'Running'!$A107,"*"),60))+INT(INT((SUMIFS(Running!$K$1:'Running'!$K107,Running!$A$1:'Running'!$A107,"*")*60+SUMIFS(Running!$L$1:'Running'!$L107,Running!$A$1:'Running'!$A107,"*"))/(60*60))/24)</f>
        <v>1.8457986111111111</v>
      </c>
      <c r="I107" s="2">
        <f>SUM(Running!$M$1:'Running'!$M107)</f>
        <v>1444</v>
      </c>
      <c r="J107" s="20">
        <f>SUM(Running!$N$1:'Running'!$N107)</f>
        <v>21.299999999999983</v>
      </c>
      <c r="K107" s="35">
        <f>TIME(INT((SUMIFS(Running!$R$1:'Running'!$R107,Running!$A$1:'Running'!$A107,"*")*60+SUMIFS(Running!$S$1:'Running'!$S107,Running!$A$1:'Running'!$A107,"*"))/(60*60)),MOD(MOD(SUMIFS(Running!$R$1:'Running'!$R107,Running!$A$1:'Running'!$A107,"*"),60)+INT(SUMIFS(Running!$S$1:'Running'!$S107,Running!$A$1:'Running'!$A107,"*")/60),60),MOD(SUMIFS(Running!$S$1:'Running'!$S107,Running!$A$1:'Running'!$A107,"*"),60))+INT(INT((SUMIFS(Running!$R$1:'Running'!$R107,Running!$A$1:'Running'!$A107,"*")*60+SUMIFS(Running!$S$1:'Running'!$S107,Running!$A$1:'Running'!$A107,"*"))/(60*60))/24)</f>
        <v>0.22467592592592592</v>
      </c>
      <c r="L107" s="2">
        <f t="shared" si="7"/>
        <v>38174</v>
      </c>
      <c r="M107" s="20">
        <f t="shared" si="8"/>
        <v>343.56999999999982</v>
      </c>
      <c r="N107" s="25">
        <f t="shared" si="9"/>
        <v>2981</v>
      </c>
      <c r="O107" s="25">
        <f t="shared" si="10"/>
        <v>29</v>
      </c>
      <c r="P107" s="35">
        <f t="shared" si="11"/>
        <v>2.070474537037037</v>
      </c>
      <c r="S107" s="61">
        <f t="shared" si="12"/>
        <v>0</v>
      </c>
      <c r="T107" s="61">
        <f t="shared" si="13"/>
        <v>0</v>
      </c>
      <c r="U107" t="s">
        <v>75</v>
      </c>
    </row>
    <row r="108" spans="1:21">
      <c r="A108">
        <v>105</v>
      </c>
      <c r="B108" s="2" t="s">
        <v>6</v>
      </c>
      <c r="C108" s="2">
        <v>5</v>
      </c>
      <c r="D108" s="2">
        <v>15</v>
      </c>
      <c r="E108" s="37">
        <v>43235</v>
      </c>
      <c r="F108" s="2">
        <f>SUMIFS(Running!$F$1:'Running'!$F108,Running!$A$1:'Running'!$A108,"*")</f>
        <v>37131</v>
      </c>
      <c r="G108" s="20">
        <f>SUMIFS(Running!$G$1:'Running'!$G108,Running!$A$1:'Running'!$A108,"*")</f>
        <v>325.93999999999988</v>
      </c>
      <c r="H108" s="35">
        <f>TIME(INT((SUMIFS(Running!$K$1:'Running'!$K108,Running!$A$1:'Running'!$A108,"*")*60+SUMIFS(Running!$L$1:'Running'!$L108,Running!$A$1:'Running'!$A108,"*"))/(60*60)),MOD(MOD(SUMIFS(Running!$K$1:'Running'!$K108,Running!$A$1:'Running'!$A108,"*"),60)+INT(SUMIFS(Running!$L$1:'Running'!$L108,Running!$A$1:'Running'!$A108,"*")/60),60),MOD(SUMIFS(Running!$L$1:'Running'!$L108,Running!$A$1:'Running'!$A108,"*"),60))+INT(INT((SUMIFS(Running!$K$1:'Running'!$K108,Running!$A$1:'Running'!$A108,"*")*60+SUMIFS(Running!$L$1:'Running'!$L108,Running!$A$1:'Running'!$A108,"*"))/(60*60))/24)</f>
        <v>1.8666319444444444</v>
      </c>
      <c r="I108" s="2">
        <f>SUM(Running!$M$1:'Running'!$M108)</f>
        <v>1444</v>
      </c>
      <c r="J108" s="20">
        <f>SUM(Running!$N$1:'Running'!$N108)</f>
        <v>21.629999999999981</v>
      </c>
      <c r="K108" s="35">
        <f>TIME(INT((SUMIFS(Running!$R$1:'Running'!$R108,Running!$A$1:'Running'!$A108,"*")*60+SUMIFS(Running!$S$1:'Running'!$S108,Running!$A$1:'Running'!$A108,"*"))/(60*60)),MOD(MOD(SUMIFS(Running!$R$1:'Running'!$R108,Running!$A$1:'Running'!$A108,"*"),60)+INT(SUMIFS(Running!$S$1:'Running'!$S108,Running!$A$1:'Running'!$A108,"*")/60),60),MOD(SUMIFS(Running!$S$1:'Running'!$S108,Running!$A$1:'Running'!$A108,"*"),60))+INT(INT((SUMIFS(Running!$R$1:'Running'!$R108,Running!$A$1:'Running'!$A108,"*")*60+SUMIFS(Running!$S$1:'Running'!$S108,Running!$A$1:'Running'!$A108,"*"))/(60*60))/24)</f>
        <v>0.22824074074074074</v>
      </c>
      <c r="L108" s="2">
        <f t="shared" si="7"/>
        <v>38575</v>
      </c>
      <c r="M108" s="20">
        <f t="shared" si="8"/>
        <v>347.56999999999988</v>
      </c>
      <c r="N108" s="25">
        <f t="shared" si="9"/>
        <v>3016</v>
      </c>
      <c r="O108" s="25">
        <f t="shared" si="10"/>
        <v>37</v>
      </c>
      <c r="P108" s="35">
        <f t="shared" si="11"/>
        <v>2.0948726851851851</v>
      </c>
      <c r="S108" s="61">
        <f t="shared" si="12"/>
        <v>1</v>
      </c>
      <c r="T108" s="61">
        <f t="shared" si="13"/>
        <v>1</v>
      </c>
      <c r="U108" t="s">
        <v>75</v>
      </c>
    </row>
    <row r="109" spans="1:21">
      <c r="A109">
        <v>106</v>
      </c>
      <c r="B109" s="2" t="s">
        <v>5</v>
      </c>
      <c r="C109" s="2">
        <v>5</v>
      </c>
      <c r="D109" s="2">
        <v>16</v>
      </c>
      <c r="E109" s="37">
        <v>43236</v>
      </c>
      <c r="F109" s="2">
        <f>SUMIFS(Running!$F$1:'Running'!$F109,Running!$A$1:'Running'!$A109,"*")</f>
        <v>37131</v>
      </c>
      <c r="G109" s="20">
        <f>SUMIFS(Running!$G$1:'Running'!$G109,Running!$A$1:'Running'!$A109,"*")</f>
        <v>325.93999999999988</v>
      </c>
      <c r="H109" s="35">
        <f>TIME(INT((SUMIFS(Running!$K$1:'Running'!$K109,Running!$A$1:'Running'!$A109,"*")*60+SUMIFS(Running!$L$1:'Running'!$L109,Running!$A$1:'Running'!$A109,"*"))/(60*60)),MOD(MOD(SUMIFS(Running!$K$1:'Running'!$K109,Running!$A$1:'Running'!$A109,"*"),60)+INT(SUMIFS(Running!$L$1:'Running'!$L109,Running!$A$1:'Running'!$A109,"*")/60),60),MOD(SUMIFS(Running!$L$1:'Running'!$L109,Running!$A$1:'Running'!$A109,"*"),60))+INT(INT((SUMIFS(Running!$K$1:'Running'!$K109,Running!$A$1:'Running'!$A109,"*")*60+SUMIFS(Running!$L$1:'Running'!$L109,Running!$A$1:'Running'!$A109,"*"))/(60*60))/24)</f>
        <v>1.8666319444444444</v>
      </c>
      <c r="I109" s="2">
        <f>SUM(Running!$M$1:'Running'!$M109)</f>
        <v>1444</v>
      </c>
      <c r="J109" s="20">
        <f>SUM(Running!$N$1:'Running'!$N109)</f>
        <v>21.629999999999981</v>
      </c>
      <c r="K109" s="35">
        <f>TIME(INT((SUMIFS(Running!$R$1:'Running'!$R109,Running!$A$1:'Running'!$A109,"*")*60+SUMIFS(Running!$S$1:'Running'!$S109,Running!$A$1:'Running'!$A109,"*"))/(60*60)),MOD(MOD(SUMIFS(Running!$R$1:'Running'!$R109,Running!$A$1:'Running'!$A109,"*"),60)+INT(SUMIFS(Running!$S$1:'Running'!$S109,Running!$A$1:'Running'!$A109,"*")/60),60),MOD(SUMIFS(Running!$S$1:'Running'!$S109,Running!$A$1:'Running'!$A109,"*"),60))+INT(INT((SUMIFS(Running!$R$1:'Running'!$R109,Running!$A$1:'Running'!$A109,"*")*60+SUMIFS(Running!$S$1:'Running'!$S109,Running!$A$1:'Running'!$A109,"*"))/(60*60))/24)</f>
        <v>0.22824074074074074</v>
      </c>
      <c r="L109" s="2">
        <f t="shared" si="7"/>
        <v>38575</v>
      </c>
      <c r="M109" s="20">
        <f t="shared" si="8"/>
        <v>347.56999999999988</v>
      </c>
      <c r="N109" s="25">
        <f t="shared" si="9"/>
        <v>3016</v>
      </c>
      <c r="O109" s="25">
        <f t="shared" si="10"/>
        <v>37</v>
      </c>
      <c r="P109" s="35">
        <f t="shared" si="11"/>
        <v>2.0948726851851851</v>
      </c>
      <c r="S109" s="61">
        <f t="shared" si="12"/>
        <v>0</v>
      </c>
      <c r="T109" s="61">
        <f t="shared" si="13"/>
        <v>0</v>
      </c>
      <c r="U109" t="s">
        <v>75</v>
      </c>
    </row>
    <row r="110" spans="1:21">
      <c r="A110">
        <v>107</v>
      </c>
      <c r="B110" s="2" t="s">
        <v>4</v>
      </c>
      <c r="C110" s="2">
        <v>5</v>
      </c>
      <c r="D110" s="2">
        <v>17</v>
      </c>
      <c r="E110" s="37">
        <v>43237</v>
      </c>
      <c r="F110" s="2">
        <f>SUMIFS(Running!$F$1:'Running'!$F110,Running!$A$1:'Running'!$A110,"*")</f>
        <v>37537</v>
      </c>
      <c r="G110" s="20">
        <f>SUMIFS(Running!$G$1:'Running'!$G110,Running!$A$1:'Running'!$A110,"*")</f>
        <v>329.71999999999986</v>
      </c>
      <c r="H110" s="35">
        <f>TIME(INT((SUMIFS(Running!$K$1:'Running'!$K110,Running!$A$1:'Running'!$A110,"*")*60+SUMIFS(Running!$L$1:'Running'!$L110,Running!$A$1:'Running'!$A110,"*"))/(60*60)),MOD(MOD(SUMIFS(Running!$K$1:'Running'!$K110,Running!$A$1:'Running'!$A110,"*"),60)+INT(SUMIFS(Running!$L$1:'Running'!$L110,Running!$A$1:'Running'!$A110,"*")/60),60),MOD(SUMIFS(Running!$L$1:'Running'!$L110,Running!$A$1:'Running'!$A110,"*"),60))+INT(INT((SUMIFS(Running!$K$1:'Running'!$K110,Running!$A$1:'Running'!$A110,"*")*60+SUMIFS(Running!$L$1:'Running'!$L110,Running!$A$1:'Running'!$A110,"*"))/(60*60))/24)</f>
        <v>1.8881597222222222</v>
      </c>
      <c r="I110" s="2">
        <f>SUM(Running!$M$1:'Running'!$M110)</f>
        <v>1444</v>
      </c>
      <c r="J110" s="20">
        <f>SUM(Running!$N$1:'Running'!$N110)</f>
        <v>21.899999999999981</v>
      </c>
      <c r="K110" s="35">
        <f>TIME(INT((SUMIFS(Running!$R$1:'Running'!$R110,Running!$A$1:'Running'!$A110,"*")*60+SUMIFS(Running!$S$1:'Running'!$S110,Running!$A$1:'Running'!$A110,"*"))/(60*60)),MOD(MOD(SUMIFS(Running!$R$1:'Running'!$R110,Running!$A$1:'Running'!$A110,"*"),60)+INT(SUMIFS(Running!$S$1:'Running'!$S110,Running!$A$1:'Running'!$A110,"*")/60),60),MOD(SUMIFS(Running!$S$1:'Running'!$S110,Running!$A$1:'Running'!$A110,"*"),60))+INT(INT((SUMIFS(Running!$R$1:'Running'!$R110,Running!$A$1:'Running'!$A110,"*")*60+SUMIFS(Running!$S$1:'Running'!$S110,Running!$A$1:'Running'!$A110,"*"))/(60*60))/24)</f>
        <v>0.23136574074074076</v>
      </c>
      <c r="L110" s="2">
        <f t="shared" si="7"/>
        <v>38981</v>
      </c>
      <c r="M110" s="20">
        <f t="shared" si="8"/>
        <v>351.61999999999983</v>
      </c>
      <c r="N110" s="25">
        <f t="shared" si="9"/>
        <v>3052</v>
      </c>
      <c r="O110" s="25">
        <f t="shared" si="10"/>
        <v>7</v>
      </c>
      <c r="P110" s="35">
        <f t="shared" si="11"/>
        <v>2.119525462962963</v>
      </c>
      <c r="S110" s="61">
        <f t="shared" si="12"/>
        <v>1</v>
      </c>
      <c r="T110" s="61">
        <f t="shared" si="13"/>
        <v>1</v>
      </c>
      <c r="U110" t="s">
        <v>75</v>
      </c>
    </row>
    <row r="111" spans="1:21">
      <c r="A111">
        <v>108</v>
      </c>
      <c r="B111" s="2" t="s">
        <v>3</v>
      </c>
      <c r="C111" s="2">
        <v>5</v>
      </c>
      <c r="D111" s="2">
        <v>18</v>
      </c>
      <c r="E111" s="37">
        <v>43238</v>
      </c>
      <c r="F111" s="2">
        <f>SUMIFS(Running!$F$1:'Running'!$F111,Running!$A$1:'Running'!$A111,"*")</f>
        <v>37537</v>
      </c>
      <c r="G111" s="20">
        <f>SUMIFS(Running!$G$1:'Running'!$G111,Running!$A$1:'Running'!$A111,"*")</f>
        <v>329.71999999999986</v>
      </c>
      <c r="H111" s="35">
        <f>TIME(INT((SUMIFS(Running!$K$1:'Running'!$K111,Running!$A$1:'Running'!$A111,"*")*60+SUMIFS(Running!$L$1:'Running'!$L111,Running!$A$1:'Running'!$A111,"*"))/(60*60)),MOD(MOD(SUMIFS(Running!$K$1:'Running'!$K111,Running!$A$1:'Running'!$A111,"*"),60)+INT(SUMIFS(Running!$L$1:'Running'!$L111,Running!$A$1:'Running'!$A111,"*")/60),60),MOD(SUMIFS(Running!$L$1:'Running'!$L111,Running!$A$1:'Running'!$A111,"*"),60))+INT(INT((SUMIFS(Running!$K$1:'Running'!$K111,Running!$A$1:'Running'!$A111,"*")*60+SUMIFS(Running!$L$1:'Running'!$L111,Running!$A$1:'Running'!$A111,"*"))/(60*60))/24)</f>
        <v>1.8881597222222222</v>
      </c>
      <c r="I111" s="2">
        <f>SUM(Running!$M$1:'Running'!$M111)</f>
        <v>1444</v>
      </c>
      <c r="J111" s="20">
        <f>SUM(Running!$N$1:'Running'!$N111)</f>
        <v>21.899999999999981</v>
      </c>
      <c r="K111" s="35">
        <f>TIME(INT((SUMIFS(Running!$R$1:'Running'!$R111,Running!$A$1:'Running'!$A111,"*")*60+SUMIFS(Running!$S$1:'Running'!$S111,Running!$A$1:'Running'!$A111,"*"))/(60*60)),MOD(MOD(SUMIFS(Running!$R$1:'Running'!$R111,Running!$A$1:'Running'!$A111,"*"),60)+INT(SUMIFS(Running!$S$1:'Running'!$S111,Running!$A$1:'Running'!$A111,"*")/60),60),MOD(SUMIFS(Running!$S$1:'Running'!$S111,Running!$A$1:'Running'!$A111,"*"),60))+INT(INT((SUMIFS(Running!$R$1:'Running'!$R111,Running!$A$1:'Running'!$A111,"*")*60+SUMIFS(Running!$S$1:'Running'!$S111,Running!$A$1:'Running'!$A111,"*"))/(60*60))/24)</f>
        <v>0.23136574074074076</v>
      </c>
      <c r="L111" s="2">
        <f t="shared" si="7"/>
        <v>38981</v>
      </c>
      <c r="M111" s="20">
        <f t="shared" si="8"/>
        <v>351.61999999999983</v>
      </c>
      <c r="N111" s="25">
        <f t="shared" si="9"/>
        <v>3052</v>
      </c>
      <c r="O111" s="25">
        <f t="shared" si="10"/>
        <v>7</v>
      </c>
      <c r="P111" s="35">
        <f t="shared" si="11"/>
        <v>2.119525462962963</v>
      </c>
      <c r="S111" s="61">
        <f t="shared" si="12"/>
        <v>0</v>
      </c>
      <c r="T111" s="61">
        <f t="shared" si="13"/>
        <v>0</v>
      </c>
      <c r="U111" t="s">
        <v>75</v>
      </c>
    </row>
    <row r="112" spans="1:21">
      <c r="A112">
        <v>109</v>
      </c>
      <c r="B112" s="2" t="s">
        <v>2</v>
      </c>
      <c r="C112" s="2">
        <v>5</v>
      </c>
      <c r="D112" s="2">
        <v>19</v>
      </c>
      <c r="E112" s="37">
        <v>43239</v>
      </c>
      <c r="F112" s="2">
        <f>SUMIFS(Running!$F$1:'Running'!$F112,Running!$A$1:'Running'!$A112,"*")</f>
        <v>37537</v>
      </c>
      <c r="G112" s="20">
        <f>SUMIFS(Running!$G$1:'Running'!$G112,Running!$A$1:'Running'!$A112,"*")</f>
        <v>329.71999999999986</v>
      </c>
      <c r="H112" s="35">
        <f>TIME(INT((SUMIFS(Running!$K$1:'Running'!$K112,Running!$A$1:'Running'!$A112,"*")*60+SUMIFS(Running!$L$1:'Running'!$L112,Running!$A$1:'Running'!$A112,"*"))/(60*60)),MOD(MOD(SUMIFS(Running!$K$1:'Running'!$K112,Running!$A$1:'Running'!$A112,"*"),60)+INT(SUMIFS(Running!$L$1:'Running'!$L112,Running!$A$1:'Running'!$A112,"*")/60),60),MOD(SUMIFS(Running!$L$1:'Running'!$L112,Running!$A$1:'Running'!$A112,"*"),60))+INT(INT((SUMIFS(Running!$K$1:'Running'!$K112,Running!$A$1:'Running'!$A112,"*")*60+SUMIFS(Running!$L$1:'Running'!$L112,Running!$A$1:'Running'!$A112,"*"))/(60*60))/24)</f>
        <v>1.8881597222222222</v>
      </c>
      <c r="I112" s="2">
        <f>SUM(Running!$M$1:'Running'!$M112)</f>
        <v>1444</v>
      </c>
      <c r="J112" s="20">
        <f>SUM(Running!$N$1:'Running'!$N112)</f>
        <v>21.899999999999981</v>
      </c>
      <c r="K112" s="35">
        <f>TIME(INT((SUMIFS(Running!$R$1:'Running'!$R112,Running!$A$1:'Running'!$A112,"*")*60+SUMIFS(Running!$S$1:'Running'!$S112,Running!$A$1:'Running'!$A112,"*"))/(60*60)),MOD(MOD(SUMIFS(Running!$R$1:'Running'!$R112,Running!$A$1:'Running'!$A112,"*"),60)+INT(SUMIFS(Running!$S$1:'Running'!$S112,Running!$A$1:'Running'!$A112,"*")/60),60),MOD(SUMIFS(Running!$S$1:'Running'!$S112,Running!$A$1:'Running'!$A112,"*"),60))+INT(INT((SUMIFS(Running!$R$1:'Running'!$R112,Running!$A$1:'Running'!$A112,"*")*60+SUMIFS(Running!$S$1:'Running'!$S112,Running!$A$1:'Running'!$A112,"*"))/(60*60))/24)</f>
        <v>0.23136574074074076</v>
      </c>
      <c r="L112" s="2">
        <f t="shared" si="7"/>
        <v>38981</v>
      </c>
      <c r="M112" s="20">
        <f t="shared" si="8"/>
        <v>351.61999999999983</v>
      </c>
      <c r="N112" s="25">
        <f t="shared" si="9"/>
        <v>3052</v>
      </c>
      <c r="O112" s="25">
        <f t="shared" si="10"/>
        <v>7</v>
      </c>
      <c r="P112" s="35">
        <f t="shared" si="11"/>
        <v>2.119525462962963</v>
      </c>
      <c r="S112" s="61">
        <f t="shared" si="12"/>
        <v>0</v>
      </c>
      <c r="T112" s="61">
        <f t="shared" si="13"/>
        <v>0</v>
      </c>
      <c r="U112" t="s">
        <v>75</v>
      </c>
    </row>
    <row r="113" spans="1:21">
      <c r="A113">
        <v>110</v>
      </c>
      <c r="B113" s="2" t="s">
        <v>1</v>
      </c>
      <c r="C113" s="2">
        <v>5</v>
      </c>
      <c r="D113" s="2">
        <v>20</v>
      </c>
      <c r="E113" s="37">
        <v>43240</v>
      </c>
      <c r="F113" s="2">
        <f>SUMIFS(Running!$F$1:'Running'!$F113,Running!$A$1:'Running'!$A113,"*")</f>
        <v>37537</v>
      </c>
      <c r="G113" s="20">
        <f>SUMIFS(Running!$G$1:'Running'!$G113,Running!$A$1:'Running'!$A113,"*")</f>
        <v>329.71999999999986</v>
      </c>
      <c r="H113" s="35">
        <f>TIME(INT((SUMIFS(Running!$K$1:'Running'!$K113,Running!$A$1:'Running'!$A113,"*")*60+SUMIFS(Running!$L$1:'Running'!$L113,Running!$A$1:'Running'!$A113,"*"))/(60*60)),MOD(MOD(SUMIFS(Running!$K$1:'Running'!$K113,Running!$A$1:'Running'!$A113,"*"),60)+INT(SUMIFS(Running!$L$1:'Running'!$L113,Running!$A$1:'Running'!$A113,"*")/60),60),MOD(SUMIFS(Running!$L$1:'Running'!$L113,Running!$A$1:'Running'!$A113,"*"),60))+INT(INT((SUMIFS(Running!$K$1:'Running'!$K113,Running!$A$1:'Running'!$A113,"*")*60+SUMIFS(Running!$L$1:'Running'!$L113,Running!$A$1:'Running'!$A113,"*"))/(60*60))/24)</f>
        <v>1.8881597222222222</v>
      </c>
      <c r="I113" s="2">
        <f>SUM(Running!$M$1:'Running'!$M113)</f>
        <v>1444</v>
      </c>
      <c r="J113" s="20">
        <f>SUM(Running!$N$1:'Running'!$N113)</f>
        <v>21.899999999999981</v>
      </c>
      <c r="K113" s="35">
        <f>TIME(INT((SUMIFS(Running!$R$1:'Running'!$R113,Running!$A$1:'Running'!$A113,"*")*60+SUMIFS(Running!$S$1:'Running'!$S113,Running!$A$1:'Running'!$A113,"*"))/(60*60)),MOD(MOD(SUMIFS(Running!$R$1:'Running'!$R113,Running!$A$1:'Running'!$A113,"*"),60)+INT(SUMIFS(Running!$S$1:'Running'!$S113,Running!$A$1:'Running'!$A113,"*")/60),60),MOD(SUMIFS(Running!$S$1:'Running'!$S113,Running!$A$1:'Running'!$A113,"*"),60))+INT(INT((SUMIFS(Running!$R$1:'Running'!$R113,Running!$A$1:'Running'!$A113,"*")*60+SUMIFS(Running!$S$1:'Running'!$S113,Running!$A$1:'Running'!$A113,"*"))/(60*60))/24)</f>
        <v>0.23136574074074076</v>
      </c>
      <c r="L113" s="2">
        <f t="shared" si="7"/>
        <v>38981</v>
      </c>
      <c r="M113" s="20">
        <f t="shared" si="8"/>
        <v>351.61999999999983</v>
      </c>
      <c r="N113" s="25">
        <f t="shared" si="9"/>
        <v>3052</v>
      </c>
      <c r="O113" s="25">
        <f t="shared" si="10"/>
        <v>7</v>
      </c>
      <c r="P113" s="35">
        <f t="shared" si="11"/>
        <v>2.119525462962963</v>
      </c>
      <c r="S113" s="61">
        <f t="shared" si="12"/>
        <v>0</v>
      </c>
      <c r="T113" s="61">
        <f t="shared" si="13"/>
        <v>0</v>
      </c>
      <c r="U113" t="s">
        <v>75</v>
      </c>
    </row>
    <row r="114" spans="1:21">
      <c r="A114">
        <v>111</v>
      </c>
      <c r="B114" s="2" t="s">
        <v>0</v>
      </c>
      <c r="C114" s="2">
        <v>5</v>
      </c>
      <c r="D114" s="2">
        <v>21</v>
      </c>
      <c r="E114" s="37">
        <v>43241</v>
      </c>
      <c r="F114" s="2">
        <f>SUMIFS(Running!$F$1:'Running'!$F114,Running!$A$1:'Running'!$A114,"*")</f>
        <v>37537</v>
      </c>
      <c r="G114" s="20">
        <f>SUMIFS(Running!$G$1:'Running'!$G114,Running!$A$1:'Running'!$A114,"*")</f>
        <v>329.71999999999986</v>
      </c>
      <c r="H114" s="35">
        <f>TIME(INT((SUMIFS(Running!$K$1:'Running'!$K114,Running!$A$1:'Running'!$A114,"*")*60+SUMIFS(Running!$L$1:'Running'!$L114,Running!$A$1:'Running'!$A114,"*"))/(60*60)),MOD(MOD(SUMIFS(Running!$K$1:'Running'!$K114,Running!$A$1:'Running'!$A114,"*"),60)+INT(SUMIFS(Running!$L$1:'Running'!$L114,Running!$A$1:'Running'!$A114,"*")/60),60),MOD(SUMIFS(Running!$L$1:'Running'!$L114,Running!$A$1:'Running'!$A114,"*"),60))+INT(INT((SUMIFS(Running!$K$1:'Running'!$K114,Running!$A$1:'Running'!$A114,"*")*60+SUMIFS(Running!$L$1:'Running'!$L114,Running!$A$1:'Running'!$A114,"*"))/(60*60))/24)</f>
        <v>1.8881597222222222</v>
      </c>
      <c r="I114" s="2">
        <f>SUM(Running!$M$1:'Running'!$M114)</f>
        <v>1444</v>
      </c>
      <c r="J114" s="20">
        <f>SUM(Running!$N$1:'Running'!$N114)</f>
        <v>21.899999999999981</v>
      </c>
      <c r="K114" s="35">
        <f>TIME(INT((SUMIFS(Running!$R$1:'Running'!$R114,Running!$A$1:'Running'!$A114,"*")*60+SUMIFS(Running!$S$1:'Running'!$S114,Running!$A$1:'Running'!$A114,"*"))/(60*60)),MOD(MOD(SUMIFS(Running!$R$1:'Running'!$R114,Running!$A$1:'Running'!$A114,"*"),60)+INT(SUMIFS(Running!$S$1:'Running'!$S114,Running!$A$1:'Running'!$A114,"*")/60),60),MOD(SUMIFS(Running!$S$1:'Running'!$S114,Running!$A$1:'Running'!$A114,"*"),60))+INT(INT((SUMIFS(Running!$R$1:'Running'!$R114,Running!$A$1:'Running'!$A114,"*")*60+SUMIFS(Running!$S$1:'Running'!$S114,Running!$A$1:'Running'!$A114,"*"))/(60*60))/24)</f>
        <v>0.23136574074074076</v>
      </c>
      <c r="L114" s="2">
        <f t="shared" si="7"/>
        <v>38981</v>
      </c>
      <c r="M114" s="20">
        <f t="shared" si="8"/>
        <v>351.61999999999983</v>
      </c>
      <c r="N114" s="25">
        <f t="shared" si="9"/>
        <v>3052</v>
      </c>
      <c r="O114" s="25">
        <f t="shared" si="10"/>
        <v>7</v>
      </c>
      <c r="P114" s="35">
        <f t="shared" si="11"/>
        <v>2.119525462962963</v>
      </c>
      <c r="S114" s="61">
        <f t="shared" si="12"/>
        <v>0</v>
      </c>
      <c r="T114" s="61">
        <f t="shared" si="13"/>
        <v>0</v>
      </c>
      <c r="U114" t="s">
        <v>75</v>
      </c>
    </row>
    <row r="115" spans="1:21">
      <c r="A115">
        <v>112</v>
      </c>
      <c r="B115" s="2" t="s">
        <v>6</v>
      </c>
      <c r="C115" s="2">
        <v>5</v>
      </c>
      <c r="D115" s="2">
        <v>22</v>
      </c>
      <c r="E115" s="37">
        <v>43242</v>
      </c>
      <c r="F115" s="2">
        <f>SUMIFS(Running!$F$1:'Running'!$F115,Running!$A$1:'Running'!$A115,"*")</f>
        <v>37537</v>
      </c>
      <c r="G115" s="20">
        <f>SUMIFS(Running!$G$1:'Running'!$G115,Running!$A$1:'Running'!$A115,"*")</f>
        <v>329.71999999999986</v>
      </c>
      <c r="H115" s="35">
        <f>TIME(INT((SUMIFS(Running!$K$1:'Running'!$K115,Running!$A$1:'Running'!$A115,"*")*60+SUMIFS(Running!$L$1:'Running'!$L115,Running!$A$1:'Running'!$A115,"*"))/(60*60)),MOD(MOD(SUMIFS(Running!$K$1:'Running'!$K115,Running!$A$1:'Running'!$A115,"*"),60)+INT(SUMIFS(Running!$L$1:'Running'!$L115,Running!$A$1:'Running'!$A115,"*")/60),60),MOD(SUMIFS(Running!$L$1:'Running'!$L115,Running!$A$1:'Running'!$A115,"*"),60))+INT(INT((SUMIFS(Running!$K$1:'Running'!$K115,Running!$A$1:'Running'!$A115,"*")*60+SUMIFS(Running!$L$1:'Running'!$L115,Running!$A$1:'Running'!$A115,"*"))/(60*60))/24)</f>
        <v>1.8881597222222222</v>
      </c>
      <c r="I115" s="2">
        <f>SUM(Running!$M$1:'Running'!$M115)</f>
        <v>1444</v>
      </c>
      <c r="J115" s="20">
        <f>SUM(Running!$N$1:'Running'!$N115)</f>
        <v>21.899999999999981</v>
      </c>
      <c r="K115" s="35">
        <f>TIME(INT((SUMIFS(Running!$R$1:'Running'!$R115,Running!$A$1:'Running'!$A115,"*")*60+SUMIFS(Running!$S$1:'Running'!$S115,Running!$A$1:'Running'!$A115,"*"))/(60*60)),MOD(MOD(SUMIFS(Running!$R$1:'Running'!$R115,Running!$A$1:'Running'!$A115,"*"),60)+INT(SUMIFS(Running!$S$1:'Running'!$S115,Running!$A$1:'Running'!$A115,"*")/60),60),MOD(SUMIFS(Running!$S$1:'Running'!$S115,Running!$A$1:'Running'!$A115,"*"),60))+INT(INT((SUMIFS(Running!$R$1:'Running'!$R115,Running!$A$1:'Running'!$A115,"*")*60+SUMIFS(Running!$S$1:'Running'!$S115,Running!$A$1:'Running'!$A115,"*"))/(60*60))/24)</f>
        <v>0.23136574074074076</v>
      </c>
      <c r="L115" s="2">
        <f t="shared" si="7"/>
        <v>38981</v>
      </c>
      <c r="M115" s="20">
        <f t="shared" si="8"/>
        <v>351.61999999999983</v>
      </c>
      <c r="N115" s="25">
        <f t="shared" si="9"/>
        <v>3052</v>
      </c>
      <c r="O115" s="25">
        <f t="shared" si="10"/>
        <v>7</v>
      </c>
      <c r="P115" s="35">
        <f t="shared" si="11"/>
        <v>2.119525462962963</v>
      </c>
      <c r="S115" s="61">
        <f t="shared" si="12"/>
        <v>0</v>
      </c>
      <c r="T115" s="61">
        <f t="shared" si="13"/>
        <v>0</v>
      </c>
      <c r="U115" t="s">
        <v>75</v>
      </c>
    </row>
    <row r="116" spans="1:21">
      <c r="A116">
        <v>113</v>
      </c>
      <c r="B116" s="2" t="s">
        <v>5</v>
      </c>
      <c r="C116" s="2">
        <v>5</v>
      </c>
      <c r="D116" s="2">
        <v>23</v>
      </c>
      <c r="E116" s="37">
        <v>43243</v>
      </c>
      <c r="F116" s="2">
        <f>SUMIFS(Running!$F$1:'Running'!$F116,Running!$A$1:'Running'!$A116,"*")</f>
        <v>37926</v>
      </c>
      <c r="G116" s="20">
        <f>SUMIFS(Running!$G$1:'Running'!$G116,Running!$A$1:'Running'!$A116,"*")</f>
        <v>333.26999999999987</v>
      </c>
      <c r="H116" s="35">
        <f>TIME(INT((SUMIFS(Running!$K$1:'Running'!$K116,Running!$A$1:'Running'!$A116,"*")*60+SUMIFS(Running!$L$1:'Running'!$L116,Running!$A$1:'Running'!$A116,"*"))/(60*60)),MOD(MOD(SUMIFS(Running!$K$1:'Running'!$K116,Running!$A$1:'Running'!$A116,"*"),60)+INT(SUMIFS(Running!$L$1:'Running'!$L116,Running!$A$1:'Running'!$A116,"*")/60),60),MOD(SUMIFS(Running!$L$1:'Running'!$L116,Running!$A$1:'Running'!$A116,"*"),60))+INT(INT((SUMIFS(Running!$K$1:'Running'!$K116,Running!$A$1:'Running'!$A116,"*")*60+SUMIFS(Running!$L$1:'Running'!$L116,Running!$A$1:'Running'!$A116,"*"))/(60*60))/24)</f>
        <v>1.9089930555555554</v>
      </c>
      <c r="I116" s="2">
        <f>SUM(Running!$M$1:'Running'!$M116)</f>
        <v>1444</v>
      </c>
      <c r="J116" s="20">
        <f>SUM(Running!$N$1:'Running'!$N116)</f>
        <v>22.299999999999979</v>
      </c>
      <c r="K116" s="35">
        <f>TIME(INT((SUMIFS(Running!$R$1:'Running'!$R116,Running!$A$1:'Running'!$A116,"*")*60+SUMIFS(Running!$S$1:'Running'!$S116,Running!$A$1:'Running'!$A116,"*"))/(60*60)),MOD(MOD(SUMIFS(Running!$R$1:'Running'!$R116,Running!$A$1:'Running'!$A116,"*"),60)+INT(SUMIFS(Running!$S$1:'Running'!$S116,Running!$A$1:'Running'!$A116,"*")/60),60),MOD(SUMIFS(Running!$S$1:'Running'!$S116,Running!$A$1:'Running'!$A116,"*"),60))+INT(INT((SUMIFS(Running!$R$1:'Running'!$R116,Running!$A$1:'Running'!$A116,"*")*60+SUMIFS(Running!$S$1:'Running'!$S116,Running!$A$1:'Running'!$A116,"*"))/(60*60))/24)</f>
        <v>0.23622685185185185</v>
      </c>
      <c r="L116" s="2">
        <f t="shared" si="7"/>
        <v>39370</v>
      </c>
      <c r="M116" s="20">
        <f t="shared" si="8"/>
        <v>355.56999999999982</v>
      </c>
      <c r="N116" s="25">
        <f t="shared" si="9"/>
        <v>3089</v>
      </c>
      <c r="O116" s="25">
        <f t="shared" si="10"/>
        <v>7</v>
      </c>
      <c r="P116" s="35">
        <f t="shared" si="11"/>
        <v>2.1452199074074074</v>
      </c>
      <c r="S116" s="61">
        <f t="shared" si="12"/>
        <v>1</v>
      </c>
      <c r="T116" s="61">
        <f t="shared" si="13"/>
        <v>1</v>
      </c>
      <c r="U116" t="s">
        <v>75</v>
      </c>
    </row>
    <row r="117" spans="1:21">
      <c r="A117">
        <v>114</v>
      </c>
      <c r="B117" s="2" t="s">
        <v>4</v>
      </c>
      <c r="C117" s="2">
        <v>5</v>
      </c>
      <c r="D117" s="2">
        <v>24</v>
      </c>
      <c r="E117" s="37">
        <v>43244</v>
      </c>
      <c r="F117" s="2">
        <f>SUMIFS(Running!$F$1:'Running'!$F117,Running!$A$1:'Running'!$A117,"*")</f>
        <v>37926</v>
      </c>
      <c r="G117" s="20">
        <f>SUMIFS(Running!$G$1:'Running'!$G117,Running!$A$1:'Running'!$A117,"*")</f>
        <v>333.26999999999987</v>
      </c>
      <c r="H117" s="35">
        <f>TIME(INT((SUMIFS(Running!$K$1:'Running'!$K117,Running!$A$1:'Running'!$A117,"*")*60+SUMIFS(Running!$L$1:'Running'!$L117,Running!$A$1:'Running'!$A117,"*"))/(60*60)),MOD(MOD(SUMIFS(Running!$K$1:'Running'!$K117,Running!$A$1:'Running'!$A117,"*"),60)+INT(SUMIFS(Running!$L$1:'Running'!$L117,Running!$A$1:'Running'!$A117,"*")/60),60),MOD(SUMIFS(Running!$L$1:'Running'!$L117,Running!$A$1:'Running'!$A117,"*"),60))+INT(INT((SUMIFS(Running!$K$1:'Running'!$K117,Running!$A$1:'Running'!$A117,"*")*60+SUMIFS(Running!$L$1:'Running'!$L117,Running!$A$1:'Running'!$A117,"*"))/(60*60))/24)</f>
        <v>1.9089930555555554</v>
      </c>
      <c r="I117" s="2">
        <f>SUM(Running!$M$1:'Running'!$M117)</f>
        <v>1444</v>
      </c>
      <c r="J117" s="20">
        <f>SUM(Running!$N$1:'Running'!$N117)</f>
        <v>22.299999999999979</v>
      </c>
      <c r="K117" s="35">
        <f>TIME(INT((SUMIFS(Running!$R$1:'Running'!$R117,Running!$A$1:'Running'!$A117,"*")*60+SUMIFS(Running!$S$1:'Running'!$S117,Running!$A$1:'Running'!$A117,"*"))/(60*60)),MOD(MOD(SUMIFS(Running!$R$1:'Running'!$R117,Running!$A$1:'Running'!$A117,"*"),60)+INT(SUMIFS(Running!$S$1:'Running'!$S117,Running!$A$1:'Running'!$A117,"*")/60),60),MOD(SUMIFS(Running!$S$1:'Running'!$S117,Running!$A$1:'Running'!$A117,"*"),60))+INT(INT((SUMIFS(Running!$R$1:'Running'!$R117,Running!$A$1:'Running'!$A117,"*")*60+SUMIFS(Running!$S$1:'Running'!$S117,Running!$A$1:'Running'!$A117,"*"))/(60*60))/24)</f>
        <v>0.23622685185185185</v>
      </c>
      <c r="L117" s="2">
        <f t="shared" si="7"/>
        <v>39370</v>
      </c>
      <c r="M117" s="20">
        <f t="shared" si="8"/>
        <v>355.56999999999982</v>
      </c>
      <c r="N117" s="25">
        <f t="shared" si="9"/>
        <v>3089</v>
      </c>
      <c r="O117" s="25">
        <f t="shared" si="10"/>
        <v>7</v>
      </c>
      <c r="P117" s="35">
        <f t="shared" si="11"/>
        <v>2.1452199074074074</v>
      </c>
      <c r="S117" s="61">
        <f t="shared" si="12"/>
        <v>0</v>
      </c>
      <c r="T117" s="61">
        <f t="shared" si="13"/>
        <v>0</v>
      </c>
      <c r="U117" t="s">
        <v>75</v>
      </c>
    </row>
    <row r="118" spans="1:21">
      <c r="A118">
        <v>115</v>
      </c>
      <c r="B118" s="2" t="s">
        <v>3</v>
      </c>
      <c r="C118" s="2">
        <v>5</v>
      </c>
      <c r="D118" s="2">
        <v>25</v>
      </c>
      <c r="E118" s="37">
        <v>43245</v>
      </c>
      <c r="F118" s="2">
        <f>SUMIFS(Running!$F$1:'Running'!$F118,Running!$A$1:'Running'!$A118,"*")</f>
        <v>38292</v>
      </c>
      <c r="G118" s="20">
        <f>SUMIFS(Running!$G$1:'Running'!$G118,Running!$A$1:'Running'!$A118,"*")</f>
        <v>336.77999999999986</v>
      </c>
      <c r="H118" s="35">
        <f>TIME(INT((SUMIFS(Running!$K$1:'Running'!$K118,Running!$A$1:'Running'!$A118,"*")*60+SUMIFS(Running!$L$1:'Running'!$L118,Running!$A$1:'Running'!$A118,"*"))/(60*60)),MOD(MOD(SUMIFS(Running!$K$1:'Running'!$K118,Running!$A$1:'Running'!$A118,"*"),60)+INT(SUMIFS(Running!$L$1:'Running'!$L118,Running!$A$1:'Running'!$A118,"*")/60),60),MOD(SUMIFS(Running!$L$1:'Running'!$L118,Running!$A$1:'Running'!$A118,"*"),60))+INT(INT((SUMIFS(Running!$K$1:'Running'!$K118,Running!$A$1:'Running'!$A118,"*")*60+SUMIFS(Running!$L$1:'Running'!$L118,Running!$A$1:'Running'!$A118,"*"))/(60*60))/24)</f>
        <v>1.9298263888888887</v>
      </c>
      <c r="I118" s="2">
        <f>SUM(Running!$M$1:'Running'!$M118)</f>
        <v>1444</v>
      </c>
      <c r="J118" s="20">
        <f>SUM(Running!$N$1:'Running'!$N118)</f>
        <v>22.399999999999981</v>
      </c>
      <c r="K118" s="35">
        <f>TIME(INT((SUMIFS(Running!$R$1:'Running'!$R118,Running!$A$1:'Running'!$A118,"*")*60+SUMIFS(Running!$S$1:'Running'!$S118,Running!$A$1:'Running'!$A118,"*"))/(60*60)),MOD(MOD(SUMIFS(Running!$R$1:'Running'!$R118,Running!$A$1:'Running'!$A118,"*"),60)+INT(SUMIFS(Running!$S$1:'Running'!$S118,Running!$A$1:'Running'!$A118,"*")/60),60),MOD(SUMIFS(Running!$S$1:'Running'!$S118,Running!$A$1:'Running'!$A118,"*"),60))+INT(INT((SUMIFS(Running!$R$1:'Running'!$R118,Running!$A$1:'Running'!$A118,"*")*60+SUMIFS(Running!$S$1:'Running'!$S118,Running!$A$1:'Running'!$A118,"*"))/(60*60))/24)</f>
        <v>0.23738425925925924</v>
      </c>
      <c r="L118" s="2">
        <f t="shared" si="7"/>
        <v>39736</v>
      </c>
      <c r="M118" s="20">
        <f t="shared" si="8"/>
        <v>359.17999999999984</v>
      </c>
      <c r="N118" s="25">
        <f t="shared" si="9"/>
        <v>3120</v>
      </c>
      <c r="O118" s="25">
        <f t="shared" si="10"/>
        <v>47</v>
      </c>
      <c r="P118" s="35">
        <f t="shared" si="11"/>
        <v>2.1672106481481479</v>
      </c>
      <c r="S118" s="61">
        <f t="shared" si="12"/>
        <v>1</v>
      </c>
      <c r="T118" s="61">
        <f t="shared" si="13"/>
        <v>1</v>
      </c>
      <c r="U118" t="s">
        <v>75</v>
      </c>
    </row>
    <row r="119" spans="1:21">
      <c r="A119">
        <v>116</v>
      </c>
      <c r="B119" s="2" t="s">
        <v>2</v>
      </c>
      <c r="C119" s="2">
        <v>5</v>
      </c>
      <c r="D119" s="2">
        <v>26</v>
      </c>
      <c r="E119" s="37">
        <v>43246</v>
      </c>
      <c r="F119" s="2">
        <f>SUMIFS(Running!$F$1:'Running'!$F119,Running!$A$1:'Running'!$A119,"*")</f>
        <v>38292</v>
      </c>
      <c r="G119" s="20">
        <f>SUMIFS(Running!$G$1:'Running'!$G119,Running!$A$1:'Running'!$A119,"*")</f>
        <v>336.77999999999986</v>
      </c>
      <c r="H119" s="35">
        <f>TIME(INT((SUMIFS(Running!$K$1:'Running'!$K119,Running!$A$1:'Running'!$A119,"*")*60+SUMIFS(Running!$L$1:'Running'!$L119,Running!$A$1:'Running'!$A119,"*"))/(60*60)),MOD(MOD(SUMIFS(Running!$K$1:'Running'!$K119,Running!$A$1:'Running'!$A119,"*"),60)+INT(SUMIFS(Running!$L$1:'Running'!$L119,Running!$A$1:'Running'!$A119,"*")/60),60),MOD(SUMIFS(Running!$L$1:'Running'!$L119,Running!$A$1:'Running'!$A119,"*"),60))+INT(INT((SUMIFS(Running!$K$1:'Running'!$K119,Running!$A$1:'Running'!$A119,"*")*60+SUMIFS(Running!$L$1:'Running'!$L119,Running!$A$1:'Running'!$A119,"*"))/(60*60))/24)</f>
        <v>1.9298263888888887</v>
      </c>
      <c r="I119" s="2">
        <f>SUM(Running!$M$1:'Running'!$M119)</f>
        <v>1444</v>
      </c>
      <c r="J119" s="20">
        <f>SUM(Running!$N$1:'Running'!$N119)</f>
        <v>22.399999999999981</v>
      </c>
      <c r="K119" s="35">
        <f>TIME(INT((SUMIFS(Running!$R$1:'Running'!$R119,Running!$A$1:'Running'!$A119,"*")*60+SUMIFS(Running!$S$1:'Running'!$S119,Running!$A$1:'Running'!$A119,"*"))/(60*60)),MOD(MOD(SUMIFS(Running!$R$1:'Running'!$R119,Running!$A$1:'Running'!$A119,"*"),60)+INT(SUMIFS(Running!$S$1:'Running'!$S119,Running!$A$1:'Running'!$A119,"*")/60),60),MOD(SUMIFS(Running!$S$1:'Running'!$S119,Running!$A$1:'Running'!$A119,"*"),60))+INT(INT((SUMIFS(Running!$R$1:'Running'!$R119,Running!$A$1:'Running'!$A119,"*")*60+SUMIFS(Running!$S$1:'Running'!$S119,Running!$A$1:'Running'!$A119,"*"))/(60*60))/24)</f>
        <v>0.23738425925925924</v>
      </c>
      <c r="L119" s="2">
        <f t="shared" si="7"/>
        <v>39736</v>
      </c>
      <c r="M119" s="20">
        <f t="shared" si="8"/>
        <v>359.17999999999984</v>
      </c>
      <c r="N119" s="25">
        <f t="shared" si="9"/>
        <v>3120</v>
      </c>
      <c r="O119" s="25">
        <f t="shared" si="10"/>
        <v>47</v>
      </c>
      <c r="P119" s="35">
        <f t="shared" si="11"/>
        <v>2.1672106481481479</v>
      </c>
      <c r="S119" s="61">
        <f t="shared" si="12"/>
        <v>0</v>
      </c>
      <c r="T119" s="61">
        <f t="shared" si="13"/>
        <v>0</v>
      </c>
      <c r="U119" t="s">
        <v>75</v>
      </c>
    </row>
    <row r="120" spans="1:21">
      <c r="A120">
        <v>117</v>
      </c>
      <c r="B120" s="2" t="s">
        <v>1</v>
      </c>
      <c r="C120" s="2">
        <v>5</v>
      </c>
      <c r="D120" s="2">
        <v>27</v>
      </c>
      <c r="E120" s="37">
        <v>43247</v>
      </c>
      <c r="F120" s="2">
        <f>SUMIFS(Running!$F$1:'Running'!$F120,Running!$A$1:'Running'!$A120,"*")</f>
        <v>38680</v>
      </c>
      <c r="G120" s="20">
        <f>SUMIFS(Running!$G$1:'Running'!$G120,Running!$A$1:'Running'!$A120,"*")</f>
        <v>340.30999999999983</v>
      </c>
      <c r="H120" s="35">
        <f>TIME(INT((SUMIFS(Running!$K$1:'Running'!$K120,Running!$A$1:'Running'!$A120,"*")*60+SUMIFS(Running!$L$1:'Running'!$L120,Running!$A$1:'Running'!$A120,"*"))/(60*60)),MOD(MOD(SUMIFS(Running!$K$1:'Running'!$K120,Running!$A$1:'Running'!$A120,"*"),60)+INT(SUMIFS(Running!$L$1:'Running'!$L120,Running!$A$1:'Running'!$A120,"*")/60),60),MOD(SUMIFS(Running!$L$1:'Running'!$L120,Running!$A$1:'Running'!$A120,"*"),60))+INT(INT((SUMIFS(Running!$K$1:'Running'!$K120,Running!$A$1:'Running'!$A120,"*")*60+SUMIFS(Running!$L$1:'Running'!$L120,Running!$A$1:'Running'!$A120,"*"))/(60*60))/24)</f>
        <v>1.9506597222222222</v>
      </c>
      <c r="I120" s="2">
        <f>SUM(Running!$M$1:'Running'!$M120)</f>
        <v>1444</v>
      </c>
      <c r="J120" s="20">
        <f>SUM(Running!$N$1:'Running'!$N120)</f>
        <v>22.769999999999982</v>
      </c>
      <c r="K120" s="35">
        <f>TIME(INT((SUMIFS(Running!$R$1:'Running'!$R120,Running!$A$1:'Running'!$A120,"*")*60+SUMIFS(Running!$S$1:'Running'!$S120,Running!$A$1:'Running'!$A120,"*"))/(60*60)),MOD(MOD(SUMIFS(Running!$R$1:'Running'!$R120,Running!$A$1:'Running'!$A120,"*"),60)+INT(SUMIFS(Running!$S$1:'Running'!$S120,Running!$A$1:'Running'!$A120,"*")/60),60),MOD(SUMIFS(Running!$S$1:'Running'!$S120,Running!$A$1:'Running'!$A120,"*"),60))+INT(INT((SUMIFS(Running!$R$1:'Running'!$R120,Running!$A$1:'Running'!$A120,"*")*60+SUMIFS(Running!$S$1:'Running'!$S120,Running!$A$1:'Running'!$A120,"*"))/(60*60))/24)</f>
        <v>0.24155092592592595</v>
      </c>
      <c r="L120" s="2">
        <f t="shared" si="7"/>
        <v>40124</v>
      </c>
      <c r="M120" s="20">
        <f t="shared" si="8"/>
        <v>363.07999999999981</v>
      </c>
      <c r="N120" s="25">
        <f t="shared" si="9"/>
        <v>3156</v>
      </c>
      <c r="O120" s="25">
        <f t="shared" si="10"/>
        <v>47</v>
      </c>
      <c r="P120" s="35">
        <f t="shared" si="11"/>
        <v>2.1922106481481483</v>
      </c>
      <c r="S120" s="61">
        <f t="shared" si="12"/>
        <v>1</v>
      </c>
      <c r="T120" s="61">
        <f t="shared" si="13"/>
        <v>1</v>
      </c>
      <c r="U120" t="s">
        <v>75</v>
      </c>
    </row>
    <row r="121" spans="1:21">
      <c r="A121">
        <v>118</v>
      </c>
      <c r="B121" s="2" t="s">
        <v>0</v>
      </c>
      <c r="C121" s="2">
        <v>5</v>
      </c>
      <c r="D121" s="2">
        <v>28</v>
      </c>
      <c r="E121" s="37">
        <v>43248</v>
      </c>
      <c r="F121" s="2">
        <f>SUMIFS(Running!$F$1:'Running'!$F121,Running!$A$1:'Running'!$A121,"*")</f>
        <v>38680</v>
      </c>
      <c r="G121" s="20">
        <f>SUMIFS(Running!$G$1:'Running'!$G121,Running!$A$1:'Running'!$A121,"*")</f>
        <v>340.30999999999983</v>
      </c>
      <c r="H121" s="35">
        <f>TIME(INT((SUMIFS(Running!$K$1:'Running'!$K121,Running!$A$1:'Running'!$A121,"*")*60+SUMIFS(Running!$L$1:'Running'!$L121,Running!$A$1:'Running'!$A121,"*"))/(60*60)),MOD(MOD(SUMIFS(Running!$K$1:'Running'!$K121,Running!$A$1:'Running'!$A121,"*"),60)+INT(SUMIFS(Running!$L$1:'Running'!$L121,Running!$A$1:'Running'!$A121,"*")/60),60),MOD(SUMIFS(Running!$L$1:'Running'!$L121,Running!$A$1:'Running'!$A121,"*"),60))+INT(INT((SUMIFS(Running!$K$1:'Running'!$K121,Running!$A$1:'Running'!$A121,"*")*60+SUMIFS(Running!$L$1:'Running'!$L121,Running!$A$1:'Running'!$A121,"*"))/(60*60))/24)</f>
        <v>1.9506597222222222</v>
      </c>
      <c r="I121" s="2">
        <f>SUM(Running!$M$1:'Running'!$M121)</f>
        <v>1444</v>
      </c>
      <c r="J121" s="20">
        <f>SUM(Running!$N$1:'Running'!$N121)</f>
        <v>22.769999999999982</v>
      </c>
      <c r="K121" s="35">
        <f>TIME(INT((SUMIFS(Running!$R$1:'Running'!$R121,Running!$A$1:'Running'!$A121,"*")*60+SUMIFS(Running!$S$1:'Running'!$S121,Running!$A$1:'Running'!$A121,"*"))/(60*60)),MOD(MOD(SUMIFS(Running!$R$1:'Running'!$R121,Running!$A$1:'Running'!$A121,"*"),60)+INT(SUMIFS(Running!$S$1:'Running'!$S121,Running!$A$1:'Running'!$A121,"*")/60),60),MOD(SUMIFS(Running!$S$1:'Running'!$S121,Running!$A$1:'Running'!$A121,"*"),60))+INT(INT((SUMIFS(Running!$R$1:'Running'!$R121,Running!$A$1:'Running'!$A121,"*")*60+SUMIFS(Running!$S$1:'Running'!$S121,Running!$A$1:'Running'!$A121,"*"))/(60*60))/24)</f>
        <v>0.24155092592592595</v>
      </c>
      <c r="L121" s="2">
        <f t="shared" si="7"/>
        <v>40124</v>
      </c>
      <c r="M121" s="20">
        <f t="shared" si="8"/>
        <v>363.07999999999981</v>
      </c>
      <c r="N121" s="25">
        <f t="shared" si="9"/>
        <v>3156</v>
      </c>
      <c r="O121" s="25">
        <f t="shared" si="10"/>
        <v>47</v>
      </c>
      <c r="P121" s="35">
        <f t="shared" si="11"/>
        <v>2.1922106481481483</v>
      </c>
      <c r="S121" s="61">
        <f t="shared" si="12"/>
        <v>0</v>
      </c>
      <c r="T121" s="61">
        <f t="shared" si="13"/>
        <v>0</v>
      </c>
      <c r="U121" t="s">
        <v>75</v>
      </c>
    </row>
    <row r="122" spans="1:21">
      <c r="A122">
        <v>119</v>
      </c>
      <c r="B122" s="2" t="s">
        <v>6</v>
      </c>
      <c r="C122" s="2">
        <v>5</v>
      </c>
      <c r="D122" s="2">
        <v>29</v>
      </c>
      <c r="E122" s="37">
        <v>43249</v>
      </c>
      <c r="F122" s="2">
        <f>SUMIFS(Running!$F$1:'Running'!$F122,Running!$A$1:'Running'!$A122,"*")</f>
        <v>38680</v>
      </c>
      <c r="G122" s="20">
        <f>SUMIFS(Running!$G$1:'Running'!$G122,Running!$A$1:'Running'!$A122,"*")</f>
        <v>340.30999999999983</v>
      </c>
      <c r="H122" s="35">
        <f>TIME(INT((SUMIFS(Running!$K$1:'Running'!$K122,Running!$A$1:'Running'!$A122,"*")*60+SUMIFS(Running!$L$1:'Running'!$L122,Running!$A$1:'Running'!$A122,"*"))/(60*60)),MOD(MOD(SUMIFS(Running!$K$1:'Running'!$K122,Running!$A$1:'Running'!$A122,"*"),60)+INT(SUMIFS(Running!$L$1:'Running'!$L122,Running!$A$1:'Running'!$A122,"*")/60),60),MOD(SUMIFS(Running!$L$1:'Running'!$L122,Running!$A$1:'Running'!$A122,"*"),60))+INT(INT((SUMIFS(Running!$K$1:'Running'!$K122,Running!$A$1:'Running'!$A122,"*")*60+SUMIFS(Running!$L$1:'Running'!$L122,Running!$A$1:'Running'!$A122,"*"))/(60*60))/24)</f>
        <v>1.9506597222222222</v>
      </c>
      <c r="I122" s="2">
        <f>SUM(Running!$M$1:'Running'!$M122)</f>
        <v>1444</v>
      </c>
      <c r="J122" s="20">
        <f>SUM(Running!$N$1:'Running'!$N122)</f>
        <v>22.769999999999982</v>
      </c>
      <c r="K122" s="35">
        <f>TIME(INT((SUMIFS(Running!$R$1:'Running'!$R122,Running!$A$1:'Running'!$A122,"*")*60+SUMIFS(Running!$S$1:'Running'!$S122,Running!$A$1:'Running'!$A122,"*"))/(60*60)),MOD(MOD(SUMIFS(Running!$R$1:'Running'!$R122,Running!$A$1:'Running'!$A122,"*"),60)+INT(SUMIFS(Running!$S$1:'Running'!$S122,Running!$A$1:'Running'!$A122,"*")/60),60),MOD(SUMIFS(Running!$S$1:'Running'!$S122,Running!$A$1:'Running'!$A122,"*"),60))+INT(INT((SUMIFS(Running!$R$1:'Running'!$R122,Running!$A$1:'Running'!$A122,"*")*60+SUMIFS(Running!$S$1:'Running'!$S122,Running!$A$1:'Running'!$A122,"*"))/(60*60))/24)</f>
        <v>0.24155092592592595</v>
      </c>
      <c r="L122" s="2">
        <f t="shared" si="7"/>
        <v>40124</v>
      </c>
      <c r="M122" s="20">
        <f t="shared" si="8"/>
        <v>363.07999999999981</v>
      </c>
      <c r="N122" s="25">
        <f t="shared" si="9"/>
        <v>3156</v>
      </c>
      <c r="O122" s="25">
        <f t="shared" si="10"/>
        <v>47</v>
      </c>
      <c r="P122" s="35">
        <f t="shared" si="11"/>
        <v>2.1922106481481483</v>
      </c>
      <c r="S122" s="61">
        <f t="shared" si="12"/>
        <v>0</v>
      </c>
      <c r="T122" s="61">
        <f t="shared" si="13"/>
        <v>0</v>
      </c>
      <c r="U122" t="s">
        <v>75</v>
      </c>
    </row>
    <row r="123" spans="1:21">
      <c r="A123">
        <v>120</v>
      </c>
      <c r="B123" s="2" t="s">
        <v>5</v>
      </c>
      <c r="C123" s="2">
        <v>5</v>
      </c>
      <c r="D123" s="2">
        <v>30</v>
      </c>
      <c r="E123" s="37">
        <v>43250</v>
      </c>
      <c r="F123" s="2">
        <f>SUMIFS(Running!$F$1:'Running'!$F123,Running!$A$1:'Running'!$A123,"*")</f>
        <v>38680</v>
      </c>
      <c r="G123" s="20">
        <f>SUMIFS(Running!$G$1:'Running'!$G123,Running!$A$1:'Running'!$A123,"*")</f>
        <v>340.30999999999983</v>
      </c>
      <c r="H123" s="35">
        <f>TIME(INT((SUMIFS(Running!$K$1:'Running'!$K123,Running!$A$1:'Running'!$A123,"*")*60+SUMIFS(Running!$L$1:'Running'!$L123,Running!$A$1:'Running'!$A123,"*"))/(60*60)),MOD(MOD(SUMIFS(Running!$K$1:'Running'!$K123,Running!$A$1:'Running'!$A123,"*"),60)+INT(SUMIFS(Running!$L$1:'Running'!$L123,Running!$A$1:'Running'!$A123,"*")/60),60),MOD(SUMIFS(Running!$L$1:'Running'!$L123,Running!$A$1:'Running'!$A123,"*"),60))+INT(INT((SUMIFS(Running!$K$1:'Running'!$K123,Running!$A$1:'Running'!$A123,"*")*60+SUMIFS(Running!$L$1:'Running'!$L123,Running!$A$1:'Running'!$A123,"*"))/(60*60))/24)</f>
        <v>1.9506597222222222</v>
      </c>
      <c r="I123" s="2">
        <f>SUM(Running!$M$1:'Running'!$M123)</f>
        <v>1444</v>
      </c>
      <c r="J123" s="20">
        <f>SUM(Running!$N$1:'Running'!$N123)</f>
        <v>22.769999999999982</v>
      </c>
      <c r="K123" s="35">
        <f>TIME(INT((SUMIFS(Running!$R$1:'Running'!$R123,Running!$A$1:'Running'!$A123,"*")*60+SUMIFS(Running!$S$1:'Running'!$S123,Running!$A$1:'Running'!$A123,"*"))/(60*60)),MOD(MOD(SUMIFS(Running!$R$1:'Running'!$R123,Running!$A$1:'Running'!$A123,"*"),60)+INT(SUMIFS(Running!$S$1:'Running'!$S123,Running!$A$1:'Running'!$A123,"*")/60),60),MOD(SUMIFS(Running!$S$1:'Running'!$S123,Running!$A$1:'Running'!$A123,"*"),60))+INT(INT((SUMIFS(Running!$R$1:'Running'!$R123,Running!$A$1:'Running'!$A123,"*")*60+SUMIFS(Running!$S$1:'Running'!$S123,Running!$A$1:'Running'!$A123,"*"))/(60*60))/24)</f>
        <v>0.24155092592592595</v>
      </c>
      <c r="L123" s="2">
        <f t="shared" si="7"/>
        <v>40124</v>
      </c>
      <c r="M123" s="20">
        <f t="shared" si="8"/>
        <v>363.07999999999981</v>
      </c>
      <c r="N123" s="25">
        <f t="shared" si="9"/>
        <v>3156</v>
      </c>
      <c r="O123" s="25">
        <f t="shared" si="10"/>
        <v>47</v>
      </c>
      <c r="P123" s="35">
        <f t="shared" si="11"/>
        <v>2.1922106481481483</v>
      </c>
      <c r="S123" s="61">
        <f t="shared" si="12"/>
        <v>0</v>
      </c>
      <c r="T123" s="61">
        <f t="shared" si="13"/>
        <v>0</v>
      </c>
      <c r="U123" t="s">
        <v>75</v>
      </c>
    </row>
    <row r="124" spans="1:21">
      <c r="A124">
        <v>121</v>
      </c>
      <c r="B124" s="2" t="s">
        <v>4</v>
      </c>
      <c r="C124" s="2">
        <v>5</v>
      </c>
      <c r="D124" s="2">
        <v>31</v>
      </c>
      <c r="E124" s="37">
        <v>43251</v>
      </c>
      <c r="F124" s="2">
        <f>SUMIFS(Running!$F$1:'Running'!$F124,Running!$A$1:'Running'!$A124,"*")</f>
        <v>39062</v>
      </c>
      <c r="G124" s="20">
        <f>SUMIFS(Running!$G$1:'Running'!$G124,Running!$A$1:'Running'!$A124,"*")</f>
        <v>343.30999999999983</v>
      </c>
      <c r="H124" s="35">
        <f>TIME(INT((SUMIFS(Running!$K$1:'Running'!$K124,Running!$A$1:'Running'!$A124,"*")*60+SUMIFS(Running!$L$1:'Running'!$L124,Running!$A$1:'Running'!$A124,"*"))/(60*60)),MOD(MOD(SUMIFS(Running!$K$1:'Running'!$K124,Running!$A$1:'Running'!$A124,"*"),60)+INT(SUMIFS(Running!$L$1:'Running'!$L124,Running!$A$1:'Running'!$A124,"*")/60),60),MOD(SUMIFS(Running!$L$1:'Running'!$L124,Running!$A$1:'Running'!$A124,"*"),60))+INT(INT((SUMIFS(Running!$K$1:'Running'!$K124,Running!$A$1:'Running'!$A124,"*")*60+SUMIFS(Running!$L$1:'Running'!$L124,Running!$A$1:'Running'!$A124,"*"))/(60*60))/24)</f>
        <v>1.9683217592592592</v>
      </c>
      <c r="I124" s="2">
        <f>SUM(Running!$M$1:'Running'!$M124)</f>
        <v>1444</v>
      </c>
      <c r="J124" s="20">
        <f>SUM(Running!$N$1:'Running'!$N124)</f>
        <v>23.829999999999981</v>
      </c>
      <c r="K124" s="35">
        <f>TIME(INT((SUMIFS(Running!$R$1:'Running'!$R124,Running!$A$1:'Running'!$A124,"*")*60+SUMIFS(Running!$S$1:'Running'!$S124,Running!$A$1:'Running'!$A124,"*"))/(60*60)),MOD(MOD(SUMIFS(Running!$R$1:'Running'!$R124,Running!$A$1:'Running'!$A124,"*"),60)+INT(SUMIFS(Running!$S$1:'Running'!$S124,Running!$A$1:'Running'!$A124,"*")/60),60),MOD(SUMIFS(Running!$S$1:'Running'!$S124,Running!$A$1:'Running'!$A124,"*"),60))+INT(INT((SUMIFS(Running!$R$1:'Running'!$R124,Running!$A$1:'Running'!$A124,"*")*60+SUMIFS(Running!$S$1:'Running'!$S124,Running!$A$1:'Running'!$A124,"*"))/(60*60))/24)</f>
        <v>0.25444444444444442</v>
      </c>
      <c r="L124" s="2">
        <f t="shared" si="7"/>
        <v>40506</v>
      </c>
      <c r="M124" s="20">
        <f t="shared" si="8"/>
        <v>367.13999999999982</v>
      </c>
      <c r="N124" s="25">
        <f t="shared" si="9"/>
        <v>3200</v>
      </c>
      <c r="O124" s="25">
        <f t="shared" si="10"/>
        <v>47</v>
      </c>
      <c r="P124" s="35">
        <f t="shared" si="11"/>
        <v>2.2227662037037037</v>
      </c>
      <c r="S124" s="61">
        <f t="shared" si="12"/>
        <v>1</v>
      </c>
      <c r="T124" s="61">
        <f t="shared" si="13"/>
        <v>1</v>
      </c>
      <c r="U124" t="s">
        <v>75</v>
      </c>
    </row>
    <row r="125" spans="1:21">
      <c r="A125">
        <v>122</v>
      </c>
      <c r="B125" s="2" t="s">
        <v>3</v>
      </c>
      <c r="C125" s="2">
        <v>6</v>
      </c>
      <c r="D125" s="2">
        <v>1</v>
      </c>
      <c r="E125" s="37">
        <v>43252</v>
      </c>
      <c r="F125" s="2">
        <f>SUMIFS(Running!$F$1:'Running'!$F125,Running!$A$1:'Running'!$A125,"*")</f>
        <v>39062</v>
      </c>
      <c r="G125" s="20">
        <f>SUMIFS(Running!$G$1:'Running'!$G125,Running!$A$1:'Running'!$A125,"*")</f>
        <v>343.30999999999983</v>
      </c>
      <c r="H125" s="35">
        <f>TIME(INT((SUMIFS(Running!$K$1:'Running'!$K125,Running!$A$1:'Running'!$A125,"*")*60+SUMIFS(Running!$L$1:'Running'!$L125,Running!$A$1:'Running'!$A125,"*"))/(60*60)),MOD(MOD(SUMIFS(Running!$K$1:'Running'!$K125,Running!$A$1:'Running'!$A125,"*"),60)+INT(SUMIFS(Running!$L$1:'Running'!$L125,Running!$A$1:'Running'!$A125,"*")/60),60),MOD(SUMIFS(Running!$L$1:'Running'!$L125,Running!$A$1:'Running'!$A125,"*"),60))+INT(INT((SUMIFS(Running!$K$1:'Running'!$K125,Running!$A$1:'Running'!$A125,"*")*60+SUMIFS(Running!$L$1:'Running'!$L125,Running!$A$1:'Running'!$A125,"*"))/(60*60))/24)</f>
        <v>1.9683217592592592</v>
      </c>
      <c r="I125" s="2">
        <f>SUM(Running!$M$1:'Running'!$M125)</f>
        <v>1444</v>
      </c>
      <c r="J125" s="20">
        <f>SUM(Running!$N$1:'Running'!$N125)</f>
        <v>23.829999999999981</v>
      </c>
      <c r="K125" s="35">
        <f>TIME(INT((SUMIFS(Running!$R$1:'Running'!$R125,Running!$A$1:'Running'!$A125,"*")*60+SUMIFS(Running!$S$1:'Running'!$S125,Running!$A$1:'Running'!$A125,"*"))/(60*60)),MOD(MOD(SUMIFS(Running!$R$1:'Running'!$R125,Running!$A$1:'Running'!$A125,"*"),60)+INT(SUMIFS(Running!$S$1:'Running'!$S125,Running!$A$1:'Running'!$A125,"*")/60),60),MOD(SUMIFS(Running!$S$1:'Running'!$S125,Running!$A$1:'Running'!$A125,"*"),60))+INT(INT((SUMIFS(Running!$R$1:'Running'!$R125,Running!$A$1:'Running'!$A125,"*")*60+SUMIFS(Running!$S$1:'Running'!$S125,Running!$A$1:'Running'!$A125,"*"))/(60*60))/24)</f>
        <v>0.25444444444444442</v>
      </c>
      <c r="L125" s="2">
        <f t="shared" si="7"/>
        <v>40506</v>
      </c>
      <c r="M125" s="20">
        <f t="shared" si="8"/>
        <v>367.13999999999982</v>
      </c>
      <c r="N125" s="25">
        <f t="shared" si="9"/>
        <v>3200</v>
      </c>
      <c r="O125" s="25">
        <f t="shared" si="10"/>
        <v>47</v>
      </c>
      <c r="P125" s="35">
        <f t="shared" si="11"/>
        <v>2.2227662037037037</v>
      </c>
      <c r="S125" s="61">
        <f t="shared" si="12"/>
        <v>0</v>
      </c>
      <c r="T125" s="61">
        <f t="shared" si="13"/>
        <v>0</v>
      </c>
      <c r="U125" t="s">
        <v>75</v>
      </c>
    </row>
    <row r="126" spans="1:21">
      <c r="A126">
        <v>123</v>
      </c>
      <c r="B126" s="2" t="s">
        <v>2</v>
      </c>
      <c r="C126" s="2">
        <v>6</v>
      </c>
      <c r="D126" s="2">
        <v>2</v>
      </c>
      <c r="E126" s="37">
        <v>43253</v>
      </c>
      <c r="F126" s="2">
        <f>SUMIFS(Running!$F$1:'Running'!$F126,Running!$A$1:'Running'!$A126,"*")</f>
        <v>39358</v>
      </c>
      <c r="G126" s="20">
        <f>SUMIFS(Running!$G$1:'Running'!$G126,Running!$A$1:'Running'!$A126,"*")</f>
        <v>346.03999999999985</v>
      </c>
      <c r="H126" s="35">
        <f>TIME(INT((SUMIFS(Running!$K$1:'Running'!$K126,Running!$A$1:'Running'!$A126,"*")*60+SUMIFS(Running!$L$1:'Running'!$L126,Running!$A$1:'Running'!$A126,"*"))/(60*60)),MOD(MOD(SUMIFS(Running!$K$1:'Running'!$K126,Running!$A$1:'Running'!$A126,"*"),60)+INT(SUMIFS(Running!$L$1:'Running'!$L126,Running!$A$1:'Running'!$A126,"*")/60),60),MOD(SUMIFS(Running!$L$1:'Running'!$L126,Running!$A$1:'Running'!$A126,"*"),60))+INT(INT((SUMIFS(Running!$K$1:'Running'!$K126,Running!$A$1:'Running'!$A126,"*")*60+SUMIFS(Running!$L$1:'Running'!$L126,Running!$A$1:'Running'!$A126,"*"))/(60*60))/24)</f>
        <v>1.984537037037037</v>
      </c>
      <c r="I126" s="2">
        <f>SUM(Running!$M$1:'Running'!$M126)</f>
        <v>1444</v>
      </c>
      <c r="J126" s="20">
        <f>SUM(Running!$N$1:'Running'!$N126)</f>
        <v>24.079999999999981</v>
      </c>
      <c r="K126" s="35">
        <f>TIME(INT((SUMIFS(Running!$R$1:'Running'!$R126,Running!$A$1:'Running'!$A126,"*")*60+SUMIFS(Running!$S$1:'Running'!$S126,Running!$A$1:'Running'!$A126,"*"))/(60*60)),MOD(MOD(SUMIFS(Running!$R$1:'Running'!$R126,Running!$A$1:'Running'!$A126,"*"),60)+INT(SUMIFS(Running!$S$1:'Running'!$S126,Running!$A$1:'Running'!$A126,"*")/60),60),MOD(SUMIFS(Running!$S$1:'Running'!$S126,Running!$A$1:'Running'!$A126,"*"),60))+INT(INT((SUMIFS(Running!$R$1:'Running'!$R126,Running!$A$1:'Running'!$A126,"*")*60+SUMIFS(Running!$S$1:'Running'!$S126,Running!$A$1:'Running'!$A126,"*"))/(60*60))/24)</f>
        <v>0.25733796296296296</v>
      </c>
      <c r="L126" s="2">
        <f t="shared" si="7"/>
        <v>40802</v>
      </c>
      <c r="M126" s="20">
        <f t="shared" si="8"/>
        <v>370.11999999999983</v>
      </c>
      <c r="N126" s="25">
        <f t="shared" si="9"/>
        <v>3228</v>
      </c>
      <c r="O126" s="25">
        <f t="shared" si="10"/>
        <v>18</v>
      </c>
      <c r="P126" s="35">
        <f t="shared" si="11"/>
        <v>2.2418749999999998</v>
      </c>
      <c r="S126" s="61">
        <f t="shared" si="12"/>
        <v>1</v>
      </c>
      <c r="T126" s="61">
        <f t="shared" si="13"/>
        <v>1</v>
      </c>
      <c r="U126" t="s">
        <v>75</v>
      </c>
    </row>
    <row r="127" spans="1:21">
      <c r="A127">
        <v>124</v>
      </c>
      <c r="B127" s="2" t="s">
        <v>1</v>
      </c>
      <c r="C127" s="2">
        <v>6</v>
      </c>
      <c r="D127" s="2">
        <v>3</v>
      </c>
      <c r="E127" s="37">
        <v>43254</v>
      </c>
      <c r="F127" s="2">
        <f>SUMIFS(Running!$F$1:'Running'!$F127,Running!$A$1:'Running'!$A127,"*")</f>
        <v>39358</v>
      </c>
      <c r="G127" s="20">
        <f>SUMIFS(Running!$G$1:'Running'!$G127,Running!$A$1:'Running'!$A127,"*")</f>
        <v>346.03999999999985</v>
      </c>
      <c r="H127" s="35">
        <f>TIME(INT((SUMIFS(Running!$K$1:'Running'!$K127,Running!$A$1:'Running'!$A127,"*")*60+SUMIFS(Running!$L$1:'Running'!$L127,Running!$A$1:'Running'!$A127,"*"))/(60*60)),MOD(MOD(SUMIFS(Running!$K$1:'Running'!$K127,Running!$A$1:'Running'!$A127,"*"),60)+INT(SUMIFS(Running!$L$1:'Running'!$L127,Running!$A$1:'Running'!$A127,"*")/60),60),MOD(SUMIFS(Running!$L$1:'Running'!$L127,Running!$A$1:'Running'!$A127,"*"),60))+INT(INT((SUMIFS(Running!$K$1:'Running'!$K127,Running!$A$1:'Running'!$A127,"*")*60+SUMIFS(Running!$L$1:'Running'!$L127,Running!$A$1:'Running'!$A127,"*"))/(60*60))/24)</f>
        <v>1.984537037037037</v>
      </c>
      <c r="I127" s="2">
        <f>SUM(Running!$M$1:'Running'!$M127)</f>
        <v>1444</v>
      </c>
      <c r="J127" s="20">
        <f>SUM(Running!$N$1:'Running'!$N127)</f>
        <v>24.079999999999981</v>
      </c>
      <c r="K127" s="35">
        <f>TIME(INT((SUMIFS(Running!$R$1:'Running'!$R127,Running!$A$1:'Running'!$A127,"*")*60+SUMIFS(Running!$S$1:'Running'!$S127,Running!$A$1:'Running'!$A127,"*"))/(60*60)),MOD(MOD(SUMIFS(Running!$R$1:'Running'!$R127,Running!$A$1:'Running'!$A127,"*"),60)+INT(SUMIFS(Running!$S$1:'Running'!$S127,Running!$A$1:'Running'!$A127,"*")/60),60),MOD(SUMIFS(Running!$S$1:'Running'!$S127,Running!$A$1:'Running'!$A127,"*"),60))+INT(INT((SUMIFS(Running!$R$1:'Running'!$R127,Running!$A$1:'Running'!$A127,"*")*60+SUMIFS(Running!$S$1:'Running'!$S127,Running!$A$1:'Running'!$A127,"*"))/(60*60))/24)</f>
        <v>0.25733796296296296</v>
      </c>
      <c r="L127" s="2">
        <f t="shared" si="7"/>
        <v>40802</v>
      </c>
      <c r="M127" s="20">
        <f t="shared" si="8"/>
        <v>370.11999999999983</v>
      </c>
      <c r="N127" s="25">
        <f t="shared" si="9"/>
        <v>3228</v>
      </c>
      <c r="O127" s="25">
        <f t="shared" si="10"/>
        <v>18</v>
      </c>
      <c r="P127" s="35">
        <f t="shared" si="11"/>
        <v>2.2418749999999998</v>
      </c>
      <c r="S127" s="61">
        <f t="shared" si="12"/>
        <v>0</v>
      </c>
      <c r="T127" s="61">
        <f t="shared" si="13"/>
        <v>0</v>
      </c>
      <c r="U127" t="s">
        <v>75</v>
      </c>
    </row>
    <row r="128" spans="1:21">
      <c r="A128">
        <v>125</v>
      </c>
      <c r="B128" s="2" t="s">
        <v>0</v>
      </c>
      <c r="C128" s="2">
        <v>6</v>
      </c>
      <c r="D128" s="2">
        <v>4</v>
      </c>
      <c r="E128" s="37">
        <v>43255</v>
      </c>
      <c r="F128" s="2">
        <f>SUMIFS(Running!$F$1:'Running'!$F128,Running!$A$1:'Running'!$A128,"*")</f>
        <v>39766</v>
      </c>
      <c r="G128" s="20">
        <f>SUMIFS(Running!$G$1:'Running'!$G128,Running!$A$1:'Running'!$A128,"*")</f>
        <v>349.92999999999984</v>
      </c>
      <c r="H128" s="35">
        <f>TIME(INT((SUMIFS(Running!$K$1:'Running'!$K128,Running!$A$1:'Running'!$A128,"*")*60+SUMIFS(Running!$L$1:'Running'!$L128,Running!$A$1:'Running'!$A128,"*"))/(60*60)),MOD(MOD(SUMIFS(Running!$K$1:'Running'!$K128,Running!$A$1:'Running'!$A128,"*"),60)+INT(SUMIFS(Running!$L$1:'Running'!$L128,Running!$A$1:'Running'!$A128,"*")/60),60),MOD(SUMIFS(Running!$L$1:'Running'!$L128,Running!$A$1:'Running'!$A128,"*"),60))+INT(INT((SUMIFS(Running!$K$1:'Running'!$K128,Running!$A$1:'Running'!$A128,"*")*60+SUMIFS(Running!$L$1:'Running'!$L128,Running!$A$1:'Running'!$A128,"*"))/(60*60))/24)</f>
        <v>2.0067592592592591</v>
      </c>
      <c r="I128" s="2">
        <f>SUM(Running!$M$1:'Running'!$M128)</f>
        <v>1444</v>
      </c>
      <c r="J128" s="20">
        <f>SUM(Running!$N$1:'Running'!$N128)</f>
        <v>24.219999999999981</v>
      </c>
      <c r="K128" s="35">
        <f>TIME(INT((SUMIFS(Running!$R$1:'Running'!$R128,Running!$A$1:'Running'!$A128,"*")*60+SUMIFS(Running!$S$1:'Running'!$S128,Running!$A$1:'Running'!$A128,"*"))/(60*60)),MOD(MOD(SUMIFS(Running!$R$1:'Running'!$R128,Running!$A$1:'Running'!$A128,"*"),60)+INT(SUMIFS(Running!$S$1:'Running'!$S128,Running!$A$1:'Running'!$A128,"*")/60),60),MOD(SUMIFS(Running!$S$1:'Running'!$S128,Running!$A$1:'Running'!$A128,"*"),60))+INT(INT((SUMIFS(Running!$R$1:'Running'!$R128,Running!$A$1:'Running'!$A128,"*")*60+SUMIFS(Running!$S$1:'Running'!$S128,Running!$A$1:'Running'!$A128,"*"))/(60*60))/24)</f>
        <v>0.25907407407407407</v>
      </c>
      <c r="L128" s="2">
        <f t="shared" si="7"/>
        <v>41210</v>
      </c>
      <c r="M128" s="20">
        <f t="shared" si="8"/>
        <v>374.14999999999981</v>
      </c>
      <c r="N128" s="25">
        <f t="shared" si="9"/>
        <v>3262</v>
      </c>
      <c r="O128" s="25">
        <f t="shared" si="10"/>
        <v>48</v>
      </c>
      <c r="P128" s="35">
        <f t="shared" si="11"/>
        <v>2.2658333333333331</v>
      </c>
      <c r="S128" s="61">
        <f t="shared" si="12"/>
        <v>1</v>
      </c>
      <c r="T128" s="61">
        <f t="shared" si="13"/>
        <v>1</v>
      </c>
      <c r="U128" t="s">
        <v>75</v>
      </c>
    </row>
    <row r="129" spans="1:21">
      <c r="A129">
        <v>126</v>
      </c>
      <c r="B129" s="2" t="s">
        <v>6</v>
      </c>
      <c r="C129" s="2">
        <v>6</v>
      </c>
      <c r="D129" s="2">
        <v>5</v>
      </c>
      <c r="E129" s="37">
        <v>43256</v>
      </c>
      <c r="F129" s="2">
        <f>SUMIFS(Running!$F$1:'Running'!$F129,Running!$A$1:'Running'!$A129,"*")</f>
        <v>39766</v>
      </c>
      <c r="G129" s="20">
        <f>SUMIFS(Running!$G$1:'Running'!$G129,Running!$A$1:'Running'!$A129,"*")</f>
        <v>349.92999999999984</v>
      </c>
      <c r="H129" s="35">
        <f>TIME(INT((SUMIFS(Running!$K$1:'Running'!$K129,Running!$A$1:'Running'!$A129,"*")*60+SUMIFS(Running!$L$1:'Running'!$L129,Running!$A$1:'Running'!$A129,"*"))/(60*60)),MOD(MOD(SUMIFS(Running!$K$1:'Running'!$K129,Running!$A$1:'Running'!$A129,"*"),60)+INT(SUMIFS(Running!$L$1:'Running'!$L129,Running!$A$1:'Running'!$A129,"*")/60),60),MOD(SUMIFS(Running!$L$1:'Running'!$L129,Running!$A$1:'Running'!$A129,"*"),60))+INT(INT((SUMIFS(Running!$K$1:'Running'!$K129,Running!$A$1:'Running'!$A129,"*")*60+SUMIFS(Running!$L$1:'Running'!$L129,Running!$A$1:'Running'!$A129,"*"))/(60*60))/24)</f>
        <v>2.0067592592592591</v>
      </c>
      <c r="I129" s="2">
        <f>SUM(Running!$M$1:'Running'!$M129)</f>
        <v>1444</v>
      </c>
      <c r="J129" s="20">
        <f>SUM(Running!$N$1:'Running'!$N129)</f>
        <v>24.219999999999981</v>
      </c>
      <c r="K129" s="35">
        <f>TIME(INT((SUMIFS(Running!$R$1:'Running'!$R129,Running!$A$1:'Running'!$A129,"*")*60+SUMIFS(Running!$S$1:'Running'!$S129,Running!$A$1:'Running'!$A129,"*"))/(60*60)),MOD(MOD(SUMIFS(Running!$R$1:'Running'!$R129,Running!$A$1:'Running'!$A129,"*"),60)+INT(SUMIFS(Running!$S$1:'Running'!$S129,Running!$A$1:'Running'!$A129,"*")/60),60),MOD(SUMIFS(Running!$S$1:'Running'!$S129,Running!$A$1:'Running'!$A129,"*"),60))+INT(INT((SUMIFS(Running!$R$1:'Running'!$R129,Running!$A$1:'Running'!$A129,"*")*60+SUMIFS(Running!$S$1:'Running'!$S129,Running!$A$1:'Running'!$A129,"*"))/(60*60))/24)</f>
        <v>0.25907407407407407</v>
      </c>
      <c r="L129" s="2">
        <f t="shared" si="7"/>
        <v>41210</v>
      </c>
      <c r="M129" s="20">
        <f t="shared" si="8"/>
        <v>374.14999999999981</v>
      </c>
      <c r="N129" s="25">
        <f t="shared" si="9"/>
        <v>3262</v>
      </c>
      <c r="O129" s="25">
        <f t="shared" si="10"/>
        <v>48</v>
      </c>
      <c r="P129" s="35">
        <f t="shared" si="11"/>
        <v>2.2658333333333331</v>
      </c>
      <c r="S129" s="61">
        <f t="shared" si="12"/>
        <v>0</v>
      </c>
      <c r="T129" s="61">
        <f t="shared" si="13"/>
        <v>0</v>
      </c>
      <c r="U129" t="s">
        <v>75</v>
      </c>
    </row>
    <row r="130" spans="1:21">
      <c r="A130">
        <v>127</v>
      </c>
      <c r="B130" s="2" t="s">
        <v>5</v>
      </c>
      <c r="C130" s="2">
        <v>6</v>
      </c>
      <c r="D130" s="2">
        <v>6</v>
      </c>
      <c r="E130" s="37">
        <v>43257</v>
      </c>
      <c r="F130" s="2">
        <f>SUMIFS(Running!$F$1:'Running'!$F130,Running!$A$1:'Running'!$A130,"*")</f>
        <v>40258</v>
      </c>
      <c r="G130" s="20">
        <f>SUMIFS(Running!$G$1:'Running'!$G130,Running!$A$1:'Running'!$A130,"*")</f>
        <v>354.43999999999983</v>
      </c>
      <c r="H130" s="35">
        <f>TIME(INT((SUMIFS(Running!$K$1:'Running'!$K130,Running!$A$1:'Running'!$A130,"*")*60+SUMIFS(Running!$L$1:'Running'!$L130,Running!$A$1:'Running'!$A130,"*"))/(60*60)),MOD(MOD(SUMIFS(Running!$K$1:'Running'!$K130,Running!$A$1:'Running'!$A130,"*"),60)+INT(SUMIFS(Running!$L$1:'Running'!$L130,Running!$A$1:'Running'!$A130,"*")/60),60),MOD(SUMIFS(Running!$L$1:'Running'!$L130,Running!$A$1:'Running'!$A130,"*"),60))+INT(INT((SUMIFS(Running!$K$1:'Running'!$K130,Running!$A$1:'Running'!$A130,"*")*60+SUMIFS(Running!$L$1:'Running'!$L130,Running!$A$1:'Running'!$A130,"*"))/(60*60))/24)</f>
        <v>2.031759259259259</v>
      </c>
      <c r="I130" s="2">
        <f>SUM(Running!$M$1:'Running'!$M130)</f>
        <v>1444</v>
      </c>
      <c r="J130" s="20">
        <f>SUM(Running!$N$1:'Running'!$N130)</f>
        <v>24.649999999999981</v>
      </c>
      <c r="K130" s="35">
        <f>TIME(INT((SUMIFS(Running!$R$1:'Running'!$R130,Running!$A$1:'Running'!$A130,"*")*60+SUMIFS(Running!$S$1:'Running'!$S130,Running!$A$1:'Running'!$A130,"*"))/(60*60)),MOD(MOD(SUMIFS(Running!$R$1:'Running'!$R130,Running!$A$1:'Running'!$A130,"*"),60)+INT(SUMIFS(Running!$S$1:'Running'!$S130,Running!$A$1:'Running'!$A130,"*")/60),60),MOD(SUMIFS(Running!$S$1:'Running'!$S130,Running!$A$1:'Running'!$A130,"*"),60))+INT(INT((SUMIFS(Running!$R$1:'Running'!$R130,Running!$A$1:'Running'!$A130,"*")*60+SUMIFS(Running!$S$1:'Running'!$S130,Running!$A$1:'Running'!$A130,"*"))/(60*60))/24)</f>
        <v>0.26434027777777774</v>
      </c>
      <c r="L130" s="2">
        <f t="shared" si="7"/>
        <v>41702</v>
      </c>
      <c r="M130" s="20">
        <f t="shared" si="8"/>
        <v>379.0899999999998</v>
      </c>
      <c r="N130" s="25">
        <f t="shared" si="9"/>
        <v>3306</v>
      </c>
      <c r="O130" s="25">
        <f t="shared" si="10"/>
        <v>23</v>
      </c>
      <c r="P130" s="35">
        <f t="shared" si="11"/>
        <v>2.296099537037037</v>
      </c>
      <c r="S130" s="61">
        <f t="shared" si="12"/>
        <v>1</v>
      </c>
      <c r="T130" s="61">
        <f t="shared" si="13"/>
        <v>1</v>
      </c>
      <c r="U130" t="s">
        <v>75</v>
      </c>
    </row>
    <row r="131" spans="1:21">
      <c r="A131">
        <v>128</v>
      </c>
      <c r="B131" s="2" t="s">
        <v>4</v>
      </c>
      <c r="C131" s="2">
        <v>6</v>
      </c>
      <c r="D131" s="2">
        <v>7</v>
      </c>
      <c r="E131" s="37">
        <v>43258</v>
      </c>
      <c r="F131" s="2">
        <f>SUMIFS(Running!$F$1:'Running'!$F131,Running!$A$1:'Running'!$A131,"*")</f>
        <v>40258</v>
      </c>
      <c r="G131" s="20">
        <f>SUMIFS(Running!$G$1:'Running'!$G131,Running!$A$1:'Running'!$A131,"*")</f>
        <v>354.43999999999983</v>
      </c>
      <c r="H131" s="35">
        <f>TIME(INT((SUMIFS(Running!$K$1:'Running'!$K131,Running!$A$1:'Running'!$A131,"*")*60+SUMIFS(Running!$L$1:'Running'!$L131,Running!$A$1:'Running'!$A131,"*"))/(60*60)),MOD(MOD(SUMIFS(Running!$K$1:'Running'!$K131,Running!$A$1:'Running'!$A131,"*"),60)+INT(SUMIFS(Running!$L$1:'Running'!$L131,Running!$A$1:'Running'!$A131,"*")/60),60),MOD(SUMIFS(Running!$L$1:'Running'!$L131,Running!$A$1:'Running'!$A131,"*"),60))+INT(INT((SUMIFS(Running!$K$1:'Running'!$K131,Running!$A$1:'Running'!$A131,"*")*60+SUMIFS(Running!$L$1:'Running'!$L131,Running!$A$1:'Running'!$A131,"*"))/(60*60))/24)</f>
        <v>2.031759259259259</v>
      </c>
      <c r="I131" s="2">
        <f>SUM(Running!$M$1:'Running'!$M131)</f>
        <v>1444</v>
      </c>
      <c r="J131" s="20">
        <f>SUM(Running!$N$1:'Running'!$N131)</f>
        <v>24.649999999999981</v>
      </c>
      <c r="K131" s="35">
        <f>TIME(INT((SUMIFS(Running!$R$1:'Running'!$R131,Running!$A$1:'Running'!$A131,"*")*60+SUMIFS(Running!$S$1:'Running'!$S131,Running!$A$1:'Running'!$A131,"*"))/(60*60)),MOD(MOD(SUMIFS(Running!$R$1:'Running'!$R131,Running!$A$1:'Running'!$A131,"*"),60)+INT(SUMIFS(Running!$S$1:'Running'!$S131,Running!$A$1:'Running'!$A131,"*")/60),60),MOD(SUMIFS(Running!$S$1:'Running'!$S131,Running!$A$1:'Running'!$A131,"*"),60))+INT(INT((SUMIFS(Running!$R$1:'Running'!$R131,Running!$A$1:'Running'!$A131,"*")*60+SUMIFS(Running!$S$1:'Running'!$S131,Running!$A$1:'Running'!$A131,"*"))/(60*60))/24)</f>
        <v>0.26434027777777774</v>
      </c>
      <c r="L131" s="2">
        <f t="shared" si="7"/>
        <v>41702</v>
      </c>
      <c r="M131" s="20">
        <f t="shared" si="8"/>
        <v>379.0899999999998</v>
      </c>
      <c r="N131" s="25">
        <f t="shared" si="9"/>
        <v>3306</v>
      </c>
      <c r="O131" s="25">
        <f t="shared" si="10"/>
        <v>23</v>
      </c>
      <c r="P131" s="35">
        <f t="shared" si="11"/>
        <v>2.296099537037037</v>
      </c>
      <c r="S131" s="61">
        <f t="shared" si="12"/>
        <v>0</v>
      </c>
      <c r="T131" s="61">
        <f t="shared" si="13"/>
        <v>0</v>
      </c>
      <c r="U131" t="s">
        <v>75</v>
      </c>
    </row>
    <row r="132" spans="1:21">
      <c r="A132">
        <v>129</v>
      </c>
      <c r="B132" s="2" t="s">
        <v>3</v>
      </c>
      <c r="C132" s="2">
        <v>6</v>
      </c>
      <c r="D132" s="2">
        <v>8</v>
      </c>
      <c r="E132" s="37">
        <v>43259</v>
      </c>
      <c r="F132" s="2">
        <f>SUMIFS(Running!$F$1:'Running'!$F132,Running!$A$1:'Running'!$A132,"*")</f>
        <v>40686</v>
      </c>
      <c r="G132" s="20">
        <f>SUMIFS(Running!$G$1:'Running'!$G132,Running!$A$1:'Running'!$A132,"*")</f>
        <v>358.45999999999981</v>
      </c>
      <c r="H132" s="35">
        <f>TIME(INT((SUMIFS(Running!$K$1:'Running'!$K132,Running!$A$1:'Running'!$A132,"*")*60+SUMIFS(Running!$L$1:'Running'!$L132,Running!$A$1:'Running'!$A132,"*"))/(60*60)),MOD(MOD(SUMIFS(Running!$K$1:'Running'!$K132,Running!$A$1:'Running'!$A132,"*"),60)+INT(SUMIFS(Running!$L$1:'Running'!$L132,Running!$A$1:'Running'!$A132,"*")/60),60),MOD(SUMIFS(Running!$L$1:'Running'!$L132,Running!$A$1:'Running'!$A132,"*"),60))+INT(INT((SUMIFS(Running!$K$1:'Running'!$K132,Running!$A$1:'Running'!$A132,"*")*60+SUMIFS(Running!$L$1:'Running'!$L132,Running!$A$1:'Running'!$A132,"*"))/(60*60))/24)</f>
        <v>2.0553703703703703</v>
      </c>
      <c r="I132" s="2">
        <f>SUM(Running!$M$1:'Running'!$M132)</f>
        <v>1444</v>
      </c>
      <c r="J132" s="20">
        <f>SUM(Running!$N$1:'Running'!$N132)</f>
        <v>24.909999999999982</v>
      </c>
      <c r="K132" s="35">
        <f>TIME(INT((SUMIFS(Running!$R$1:'Running'!$R132,Running!$A$1:'Running'!$A132,"*")*60+SUMIFS(Running!$S$1:'Running'!$S132,Running!$A$1:'Running'!$A132,"*"))/(60*60)),MOD(MOD(SUMIFS(Running!$R$1:'Running'!$R132,Running!$A$1:'Running'!$A132,"*"),60)+INT(SUMIFS(Running!$S$1:'Running'!$S132,Running!$A$1:'Running'!$A132,"*")/60),60),MOD(SUMIFS(Running!$S$1:'Running'!$S132,Running!$A$1:'Running'!$A132,"*"),60))+INT(INT((SUMIFS(Running!$R$1:'Running'!$R132,Running!$A$1:'Running'!$A132,"*")*60+SUMIFS(Running!$S$1:'Running'!$S132,Running!$A$1:'Running'!$A132,"*"))/(60*60))/24)</f>
        <v>0.26746527777777779</v>
      </c>
      <c r="L132" s="2">
        <f t="shared" ref="L132:L195" si="14">$F132+$I132</f>
        <v>42130</v>
      </c>
      <c r="M132" s="20">
        <f t="shared" ref="M132:M195" si="15">$G132+$J132</f>
        <v>383.36999999999978</v>
      </c>
      <c r="N132" s="25">
        <f t="shared" ref="N132:N195" si="16">INT($P132)*24*60+HOUR($P132)*60+MINUTE($P132)</f>
        <v>3344</v>
      </c>
      <c r="O132" s="25">
        <f t="shared" ref="O132:O195" si="17">SECOND($H132+$K132)</f>
        <v>53</v>
      </c>
      <c r="P132" s="35">
        <f t="shared" ref="P132:P195" si="18">$H132+$K132</f>
        <v>2.322835648148148</v>
      </c>
      <c r="S132" s="61">
        <f t="shared" si="12"/>
        <v>1</v>
      </c>
      <c r="T132" s="61">
        <f t="shared" si="13"/>
        <v>1</v>
      </c>
      <c r="U132" t="s">
        <v>75</v>
      </c>
    </row>
    <row r="133" spans="1:21">
      <c r="A133">
        <v>130</v>
      </c>
      <c r="B133" s="2" t="s">
        <v>2</v>
      </c>
      <c r="C133" s="2">
        <v>6</v>
      </c>
      <c r="D133" s="2">
        <v>9</v>
      </c>
      <c r="E133" s="37">
        <v>43260</v>
      </c>
      <c r="F133" s="2">
        <f>SUMIFS(Running!$F$1:'Running'!$F133,Running!$A$1:'Running'!$A133,"*")</f>
        <v>40686</v>
      </c>
      <c r="G133" s="20">
        <f>SUMIFS(Running!$G$1:'Running'!$G133,Running!$A$1:'Running'!$A133,"*")</f>
        <v>358.45999999999981</v>
      </c>
      <c r="H133" s="35">
        <f>TIME(INT((SUMIFS(Running!$K$1:'Running'!$K133,Running!$A$1:'Running'!$A133,"*")*60+SUMIFS(Running!$L$1:'Running'!$L133,Running!$A$1:'Running'!$A133,"*"))/(60*60)),MOD(MOD(SUMIFS(Running!$K$1:'Running'!$K133,Running!$A$1:'Running'!$A133,"*"),60)+INT(SUMIFS(Running!$L$1:'Running'!$L133,Running!$A$1:'Running'!$A133,"*")/60),60),MOD(SUMIFS(Running!$L$1:'Running'!$L133,Running!$A$1:'Running'!$A133,"*"),60))+INT(INT((SUMIFS(Running!$K$1:'Running'!$K133,Running!$A$1:'Running'!$A133,"*")*60+SUMIFS(Running!$L$1:'Running'!$L133,Running!$A$1:'Running'!$A133,"*"))/(60*60))/24)</f>
        <v>2.0553703703703703</v>
      </c>
      <c r="I133" s="2">
        <f>SUM(Running!$M$1:'Running'!$M133)</f>
        <v>1444</v>
      </c>
      <c r="J133" s="20">
        <f>SUM(Running!$N$1:'Running'!$N133)</f>
        <v>24.909999999999982</v>
      </c>
      <c r="K133" s="35">
        <f>TIME(INT((SUMIFS(Running!$R$1:'Running'!$R133,Running!$A$1:'Running'!$A133,"*")*60+SUMIFS(Running!$S$1:'Running'!$S133,Running!$A$1:'Running'!$A133,"*"))/(60*60)),MOD(MOD(SUMIFS(Running!$R$1:'Running'!$R133,Running!$A$1:'Running'!$A133,"*"),60)+INT(SUMIFS(Running!$S$1:'Running'!$S133,Running!$A$1:'Running'!$A133,"*")/60),60),MOD(SUMIFS(Running!$S$1:'Running'!$S133,Running!$A$1:'Running'!$A133,"*"),60))+INT(INT((SUMIFS(Running!$R$1:'Running'!$R133,Running!$A$1:'Running'!$A133,"*")*60+SUMIFS(Running!$S$1:'Running'!$S133,Running!$A$1:'Running'!$A133,"*"))/(60*60))/24)</f>
        <v>0.26746527777777779</v>
      </c>
      <c r="L133" s="2">
        <f t="shared" si="14"/>
        <v>42130</v>
      </c>
      <c r="M133" s="20">
        <f t="shared" si="15"/>
        <v>383.36999999999978</v>
      </c>
      <c r="N133" s="25">
        <f t="shared" si="16"/>
        <v>3344</v>
      </c>
      <c r="O133" s="25">
        <f t="shared" si="17"/>
        <v>53</v>
      </c>
      <c r="P133" s="35">
        <f t="shared" si="18"/>
        <v>2.322835648148148</v>
      </c>
      <c r="S133" s="61">
        <f t="shared" ref="S133:S196" si="19">IF($G133&lt;&gt;$G132,$S132+1,0)</f>
        <v>0</v>
      </c>
      <c r="T133" s="61">
        <f t="shared" si="13"/>
        <v>0</v>
      </c>
      <c r="U133" t="s">
        <v>75</v>
      </c>
    </row>
    <row r="134" spans="1:21">
      <c r="A134">
        <v>131</v>
      </c>
      <c r="B134" s="2" t="s">
        <v>1</v>
      </c>
      <c r="C134" s="2">
        <v>6</v>
      </c>
      <c r="D134" s="2">
        <v>10</v>
      </c>
      <c r="E134" s="37">
        <v>43261</v>
      </c>
      <c r="F134" s="2">
        <f>SUMIFS(Running!$F$1:'Running'!$F134,Running!$A$1:'Running'!$A134,"*")</f>
        <v>41096</v>
      </c>
      <c r="G134" s="20">
        <f>SUMIFS(Running!$G$1:'Running'!$G134,Running!$A$1:'Running'!$A134,"*")</f>
        <v>362.0299999999998</v>
      </c>
      <c r="H134" s="35">
        <f>TIME(INT((SUMIFS(Running!$K$1:'Running'!$K134,Running!$A$1:'Running'!$A134,"*")*60+SUMIFS(Running!$L$1:'Running'!$L134,Running!$A$1:'Running'!$A134,"*"))/(60*60)),MOD(MOD(SUMIFS(Running!$K$1:'Running'!$K134,Running!$A$1:'Running'!$A134,"*"),60)+INT(SUMIFS(Running!$L$1:'Running'!$L134,Running!$A$1:'Running'!$A134,"*")/60),60),MOD(SUMIFS(Running!$L$1:'Running'!$L134,Running!$A$1:'Running'!$A134,"*"),60))+INT(INT((SUMIFS(Running!$K$1:'Running'!$K134,Running!$A$1:'Running'!$A134,"*")*60+SUMIFS(Running!$L$1:'Running'!$L134,Running!$A$1:'Running'!$A134,"*"))/(60*60))/24)</f>
        <v>2.0764467592592593</v>
      </c>
      <c r="I134" s="2">
        <f>SUM(Running!$M$1:'Running'!$M134)</f>
        <v>1444</v>
      </c>
      <c r="J134" s="20">
        <f>SUM(Running!$N$1:'Running'!$N134)</f>
        <v>25.599999999999984</v>
      </c>
      <c r="K134" s="35">
        <f>TIME(INT((SUMIFS(Running!$R$1:'Running'!$R134,Running!$A$1:'Running'!$A134,"*")*60+SUMIFS(Running!$S$1:'Running'!$S134,Running!$A$1:'Running'!$A134,"*"))/(60*60)),MOD(MOD(SUMIFS(Running!$R$1:'Running'!$R134,Running!$A$1:'Running'!$A134,"*"),60)+INT(SUMIFS(Running!$S$1:'Running'!$S134,Running!$A$1:'Running'!$A134,"*")/60),60),MOD(SUMIFS(Running!$S$1:'Running'!$S134,Running!$A$1:'Running'!$A134,"*"),60))+INT(INT((SUMIFS(Running!$R$1:'Running'!$R134,Running!$A$1:'Running'!$A134,"*")*60+SUMIFS(Running!$S$1:'Running'!$S134,Running!$A$1:'Running'!$A134,"*"))/(60*60))/24)</f>
        <v>0.27625</v>
      </c>
      <c r="L134" s="2">
        <f t="shared" si="14"/>
        <v>42540</v>
      </c>
      <c r="M134" s="20">
        <f t="shared" si="15"/>
        <v>387.62999999999977</v>
      </c>
      <c r="N134" s="25">
        <f t="shared" si="16"/>
        <v>3387</v>
      </c>
      <c r="O134" s="25">
        <f t="shared" si="17"/>
        <v>53</v>
      </c>
      <c r="P134" s="35">
        <f t="shared" si="18"/>
        <v>2.3526967592592594</v>
      </c>
      <c r="S134" s="61">
        <f t="shared" si="19"/>
        <v>1</v>
      </c>
      <c r="T134" s="61">
        <f t="shared" si="13"/>
        <v>1</v>
      </c>
      <c r="U134" t="s">
        <v>75</v>
      </c>
    </row>
    <row r="135" spans="1:21">
      <c r="A135">
        <v>132</v>
      </c>
      <c r="B135" s="2" t="s">
        <v>0</v>
      </c>
      <c r="C135" s="2">
        <v>6</v>
      </c>
      <c r="D135" s="2">
        <v>11</v>
      </c>
      <c r="E135" s="37">
        <v>43262</v>
      </c>
      <c r="F135" s="2">
        <f>SUMIFS(Running!$F$1:'Running'!$F135,Running!$A$1:'Running'!$A135,"*")</f>
        <v>41096</v>
      </c>
      <c r="G135" s="20">
        <f>SUMIFS(Running!$G$1:'Running'!$G135,Running!$A$1:'Running'!$A135,"*")</f>
        <v>362.0299999999998</v>
      </c>
      <c r="H135" s="35">
        <f>TIME(INT((SUMIFS(Running!$K$1:'Running'!$K135,Running!$A$1:'Running'!$A135,"*")*60+SUMIFS(Running!$L$1:'Running'!$L135,Running!$A$1:'Running'!$A135,"*"))/(60*60)),MOD(MOD(SUMIFS(Running!$K$1:'Running'!$K135,Running!$A$1:'Running'!$A135,"*"),60)+INT(SUMIFS(Running!$L$1:'Running'!$L135,Running!$A$1:'Running'!$A135,"*")/60),60),MOD(SUMIFS(Running!$L$1:'Running'!$L135,Running!$A$1:'Running'!$A135,"*"),60))+INT(INT((SUMIFS(Running!$K$1:'Running'!$K135,Running!$A$1:'Running'!$A135,"*")*60+SUMIFS(Running!$L$1:'Running'!$L135,Running!$A$1:'Running'!$A135,"*"))/(60*60))/24)</f>
        <v>2.0764467592592593</v>
      </c>
      <c r="I135" s="2">
        <f>SUM(Running!$M$1:'Running'!$M135)</f>
        <v>1444</v>
      </c>
      <c r="J135" s="20">
        <f>SUM(Running!$N$1:'Running'!$N135)</f>
        <v>25.599999999999984</v>
      </c>
      <c r="K135" s="35">
        <f>TIME(INT((SUMIFS(Running!$R$1:'Running'!$R135,Running!$A$1:'Running'!$A135,"*")*60+SUMIFS(Running!$S$1:'Running'!$S135,Running!$A$1:'Running'!$A135,"*"))/(60*60)),MOD(MOD(SUMIFS(Running!$R$1:'Running'!$R135,Running!$A$1:'Running'!$A135,"*"),60)+INT(SUMIFS(Running!$S$1:'Running'!$S135,Running!$A$1:'Running'!$A135,"*")/60),60),MOD(SUMIFS(Running!$S$1:'Running'!$S135,Running!$A$1:'Running'!$A135,"*"),60))+INT(INT((SUMIFS(Running!$R$1:'Running'!$R135,Running!$A$1:'Running'!$A135,"*")*60+SUMIFS(Running!$S$1:'Running'!$S135,Running!$A$1:'Running'!$A135,"*"))/(60*60))/24)</f>
        <v>0.27625</v>
      </c>
      <c r="L135" s="2">
        <f t="shared" si="14"/>
        <v>42540</v>
      </c>
      <c r="M135" s="20">
        <f t="shared" si="15"/>
        <v>387.62999999999977</v>
      </c>
      <c r="N135" s="25">
        <f t="shared" si="16"/>
        <v>3387</v>
      </c>
      <c r="O135" s="25">
        <f t="shared" si="17"/>
        <v>53</v>
      </c>
      <c r="P135" s="35">
        <f t="shared" si="18"/>
        <v>2.3526967592592594</v>
      </c>
      <c r="S135" s="61">
        <f t="shared" si="19"/>
        <v>0</v>
      </c>
      <c r="T135" s="61">
        <f t="shared" si="13"/>
        <v>0</v>
      </c>
      <c r="U135" t="s">
        <v>75</v>
      </c>
    </row>
    <row r="136" spans="1:21">
      <c r="A136">
        <v>133</v>
      </c>
      <c r="B136" s="2" t="s">
        <v>6</v>
      </c>
      <c r="C136" s="2">
        <v>6</v>
      </c>
      <c r="D136" s="2">
        <v>12</v>
      </c>
      <c r="E136" s="37">
        <v>43263</v>
      </c>
      <c r="F136" s="2">
        <f>SUMIFS(Running!$F$1:'Running'!$F136,Running!$A$1:'Running'!$A136,"*")</f>
        <v>41533</v>
      </c>
      <c r="G136" s="20">
        <f>SUMIFS(Running!$G$1:'Running'!$G136,Running!$A$1:'Running'!$A136,"*")</f>
        <v>366.18999999999983</v>
      </c>
      <c r="H136" s="35">
        <f>TIME(INT((SUMIFS(Running!$K$1:'Running'!$K136,Running!$A$1:'Running'!$A136,"*")*60+SUMIFS(Running!$L$1:'Running'!$L136,Running!$A$1:'Running'!$A136,"*"))/(60*60)),MOD(MOD(SUMIFS(Running!$K$1:'Running'!$K136,Running!$A$1:'Running'!$A136,"*"),60)+INT(SUMIFS(Running!$L$1:'Running'!$L136,Running!$A$1:'Running'!$A136,"*")/60),60),MOD(SUMIFS(Running!$L$1:'Running'!$L136,Running!$A$1:'Running'!$A136,"*"),60))+INT(INT((SUMIFS(Running!$K$1:'Running'!$K136,Running!$A$1:'Running'!$A136,"*")*60+SUMIFS(Running!$L$1:'Running'!$L136,Running!$A$1:'Running'!$A136,"*"))/(60*60))/24)</f>
        <v>2.1021412037037037</v>
      </c>
      <c r="I136" s="2">
        <f>SUM(Running!$M$1:'Running'!$M136)</f>
        <v>1444</v>
      </c>
      <c r="J136" s="20">
        <f>SUM(Running!$N$1:'Running'!$N136)</f>
        <v>25.819999999999983</v>
      </c>
      <c r="K136" s="35">
        <f>TIME(INT((SUMIFS(Running!$R$1:'Running'!$R136,Running!$A$1:'Running'!$A136,"*")*60+SUMIFS(Running!$S$1:'Running'!$S136,Running!$A$1:'Running'!$A136,"*"))/(60*60)),MOD(MOD(SUMIFS(Running!$R$1:'Running'!$R136,Running!$A$1:'Running'!$A136,"*"),60)+INT(SUMIFS(Running!$S$1:'Running'!$S136,Running!$A$1:'Running'!$A136,"*")/60),60),MOD(SUMIFS(Running!$S$1:'Running'!$S136,Running!$A$1:'Running'!$A136,"*"),60))+INT(INT((SUMIFS(Running!$R$1:'Running'!$R136,Running!$A$1:'Running'!$A136,"*")*60+SUMIFS(Running!$S$1:'Running'!$S136,Running!$A$1:'Running'!$A136,"*"))/(60*60))/24)</f>
        <v>0.27902777777777776</v>
      </c>
      <c r="L136" s="2">
        <f t="shared" si="14"/>
        <v>42977</v>
      </c>
      <c r="M136" s="20">
        <f t="shared" si="15"/>
        <v>392.00999999999982</v>
      </c>
      <c r="N136" s="25">
        <f t="shared" si="16"/>
        <v>3428</v>
      </c>
      <c r="O136" s="25">
        <f t="shared" si="17"/>
        <v>53</v>
      </c>
      <c r="P136" s="35">
        <f t="shared" si="18"/>
        <v>2.3811689814814816</v>
      </c>
      <c r="S136" s="61">
        <f t="shared" si="19"/>
        <v>1</v>
      </c>
      <c r="T136" s="61">
        <f t="shared" si="13"/>
        <v>1</v>
      </c>
      <c r="U136" t="s">
        <v>75</v>
      </c>
    </row>
    <row r="137" spans="1:21">
      <c r="A137">
        <v>134</v>
      </c>
      <c r="B137" s="2" t="s">
        <v>5</v>
      </c>
      <c r="C137" s="2">
        <v>6</v>
      </c>
      <c r="D137" s="2">
        <v>13</v>
      </c>
      <c r="E137" s="37">
        <v>43264</v>
      </c>
      <c r="F137" s="2">
        <f>SUMIFS(Running!$F$1:'Running'!$F137,Running!$A$1:'Running'!$A137,"*")</f>
        <v>41962</v>
      </c>
      <c r="G137" s="20">
        <f>SUMIFS(Running!$G$1:'Running'!$G137,Running!$A$1:'Running'!$A137,"*")</f>
        <v>370.20999999999981</v>
      </c>
      <c r="H137" s="35">
        <f>TIME(INT((SUMIFS(Running!$K$1:'Running'!$K137,Running!$A$1:'Running'!$A137,"*")*60+SUMIFS(Running!$L$1:'Running'!$L137,Running!$A$1:'Running'!$A137,"*"))/(60*60)),MOD(MOD(SUMIFS(Running!$K$1:'Running'!$K137,Running!$A$1:'Running'!$A137,"*"),60)+INT(SUMIFS(Running!$L$1:'Running'!$L137,Running!$A$1:'Running'!$A137,"*")/60),60),MOD(SUMIFS(Running!$L$1:'Running'!$L137,Running!$A$1:'Running'!$A137,"*"),60))+INT(INT((SUMIFS(Running!$K$1:'Running'!$K137,Running!$A$1:'Running'!$A137,"*")*60+SUMIFS(Running!$L$1:'Running'!$L137,Running!$A$1:'Running'!$A137,"*"))/(60*60))/24)</f>
        <v>2.1243634259259259</v>
      </c>
      <c r="I137" s="2">
        <f>SUM(Running!$M$1:'Running'!$M137)</f>
        <v>1444</v>
      </c>
      <c r="J137" s="20">
        <f>SUM(Running!$N$1:'Running'!$N137)</f>
        <v>26.059999999999981</v>
      </c>
      <c r="K137" s="35">
        <f>TIME(INT((SUMIFS(Running!$R$1:'Running'!$R137,Running!$A$1:'Running'!$A137,"*")*60+SUMIFS(Running!$S$1:'Running'!$S137,Running!$A$1:'Running'!$A137,"*"))/(60*60)),MOD(MOD(SUMIFS(Running!$R$1:'Running'!$R137,Running!$A$1:'Running'!$A137,"*"),60)+INT(SUMIFS(Running!$S$1:'Running'!$S137,Running!$A$1:'Running'!$A137,"*")/60),60),MOD(SUMIFS(Running!$S$1:'Running'!$S137,Running!$A$1:'Running'!$A137,"*"),60))+INT(INT((SUMIFS(Running!$R$1:'Running'!$R137,Running!$A$1:'Running'!$A137,"*")*60+SUMIFS(Running!$S$1:'Running'!$S137,Running!$A$1:'Running'!$A137,"*"))/(60*60))/24)</f>
        <v>0.28180555555555559</v>
      </c>
      <c r="L137" s="2">
        <f t="shared" si="14"/>
        <v>43406</v>
      </c>
      <c r="M137" s="20">
        <f t="shared" si="15"/>
        <v>396.26999999999981</v>
      </c>
      <c r="N137" s="25">
        <f t="shared" si="16"/>
        <v>3464</v>
      </c>
      <c r="O137" s="25">
        <f t="shared" si="17"/>
        <v>53</v>
      </c>
      <c r="P137" s="35">
        <f t="shared" si="18"/>
        <v>2.4061689814814815</v>
      </c>
      <c r="S137" s="61">
        <f t="shared" si="19"/>
        <v>2</v>
      </c>
      <c r="T137" s="61">
        <f t="shared" si="13"/>
        <v>2</v>
      </c>
      <c r="U137" t="s">
        <v>75</v>
      </c>
    </row>
    <row r="138" spans="1:21">
      <c r="A138">
        <v>135</v>
      </c>
      <c r="B138" s="2" t="s">
        <v>4</v>
      </c>
      <c r="C138" s="2">
        <v>6</v>
      </c>
      <c r="D138" s="2">
        <v>14</v>
      </c>
      <c r="E138" s="37">
        <v>43265</v>
      </c>
      <c r="F138" s="2">
        <f>SUMIFS(Running!$F$1:'Running'!$F138,Running!$A$1:'Running'!$A138,"*")</f>
        <v>41962</v>
      </c>
      <c r="G138" s="20">
        <f>SUMIFS(Running!$G$1:'Running'!$G138,Running!$A$1:'Running'!$A138,"*")</f>
        <v>370.20999999999981</v>
      </c>
      <c r="H138" s="35">
        <f>TIME(INT((SUMIFS(Running!$K$1:'Running'!$K138,Running!$A$1:'Running'!$A138,"*")*60+SUMIFS(Running!$L$1:'Running'!$L138,Running!$A$1:'Running'!$A138,"*"))/(60*60)),MOD(MOD(SUMIFS(Running!$K$1:'Running'!$K138,Running!$A$1:'Running'!$A138,"*"),60)+INT(SUMIFS(Running!$L$1:'Running'!$L138,Running!$A$1:'Running'!$A138,"*")/60),60),MOD(SUMIFS(Running!$L$1:'Running'!$L138,Running!$A$1:'Running'!$A138,"*"),60))+INT(INT((SUMIFS(Running!$K$1:'Running'!$K138,Running!$A$1:'Running'!$A138,"*")*60+SUMIFS(Running!$L$1:'Running'!$L138,Running!$A$1:'Running'!$A138,"*"))/(60*60))/24)</f>
        <v>2.1243634259259259</v>
      </c>
      <c r="I138" s="2">
        <f>SUM(Running!$M$1:'Running'!$M138)</f>
        <v>1444</v>
      </c>
      <c r="J138" s="20">
        <f>SUM(Running!$N$1:'Running'!$N138)</f>
        <v>26.059999999999981</v>
      </c>
      <c r="K138" s="35">
        <f>TIME(INT((SUMIFS(Running!$R$1:'Running'!$R138,Running!$A$1:'Running'!$A138,"*")*60+SUMIFS(Running!$S$1:'Running'!$S138,Running!$A$1:'Running'!$A138,"*"))/(60*60)),MOD(MOD(SUMIFS(Running!$R$1:'Running'!$R138,Running!$A$1:'Running'!$A138,"*"),60)+INT(SUMIFS(Running!$S$1:'Running'!$S138,Running!$A$1:'Running'!$A138,"*")/60),60),MOD(SUMIFS(Running!$S$1:'Running'!$S138,Running!$A$1:'Running'!$A138,"*"),60))+INT(INT((SUMIFS(Running!$R$1:'Running'!$R138,Running!$A$1:'Running'!$A138,"*")*60+SUMIFS(Running!$S$1:'Running'!$S138,Running!$A$1:'Running'!$A138,"*"))/(60*60))/24)</f>
        <v>0.28180555555555559</v>
      </c>
      <c r="L138" s="2">
        <f t="shared" si="14"/>
        <v>43406</v>
      </c>
      <c r="M138" s="20">
        <f t="shared" si="15"/>
        <v>396.26999999999981</v>
      </c>
      <c r="N138" s="25">
        <f t="shared" si="16"/>
        <v>3464</v>
      </c>
      <c r="O138" s="25">
        <f t="shared" si="17"/>
        <v>53</v>
      </c>
      <c r="P138" s="35">
        <f t="shared" si="18"/>
        <v>2.4061689814814815</v>
      </c>
      <c r="S138" s="61">
        <f t="shared" si="19"/>
        <v>0</v>
      </c>
      <c r="T138" s="61">
        <f t="shared" si="13"/>
        <v>0</v>
      </c>
      <c r="U138" t="s">
        <v>75</v>
      </c>
    </row>
    <row r="139" spans="1:21">
      <c r="A139">
        <v>136</v>
      </c>
      <c r="B139" s="2" t="s">
        <v>3</v>
      </c>
      <c r="C139" s="2">
        <v>6</v>
      </c>
      <c r="D139" s="2">
        <v>15</v>
      </c>
      <c r="E139" s="37">
        <v>43266</v>
      </c>
      <c r="F139" s="2">
        <f>SUMIFS(Running!$F$1:'Running'!$F139,Running!$A$1:'Running'!$A139,"*")</f>
        <v>42384</v>
      </c>
      <c r="G139" s="20">
        <f>SUMIFS(Running!$G$1:'Running'!$G139,Running!$A$1:'Running'!$A139,"*")</f>
        <v>374.2199999999998</v>
      </c>
      <c r="H139" s="35">
        <f>TIME(INT((SUMIFS(Running!$K$1:'Running'!$K139,Running!$A$1:'Running'!$A139,"*")*60+SUMIFS(Running!$L$1:'Running'!$L139,Running!$A$1:'Running'!$A139,"*"))/(60*60)),MOD(MOD(SUMIFS(Running!$K$1:'Running'!$K139,Running!$A$1:'Running'!$A139,"*"),60)+INT(SUMIFS(Running!$L$1:'Running'!$L139,Running!$A$1:'Running'!$A139,"*")/60),60),MOD(SUMIFS(Running!$L$1:'Running'!$L139,Running!$A$1:'Running'!$A139,"*"),60))+INT(INT((SUMIFS(Running!$K$1:'Running'!$K139,Running!$A$1:'Running'!$A139,"*")*60+SUMIFS(Running!$L$1:'Running'!$L139,Running!$A$1:'Running'!$A139,"*"))/(60*60))/24)</f>
        <v>2.1486689814814812</v>
      </c>
      <c r="I139" s="2">
        <f>SUM(Running!$M$1:'Running'!$M139)</f>
        <v>1444</v>
      </c>
      <c r="J139" s="20">
        <f>SUM(Running!$N$1:'Running'!$N139)</f>
        <v>26.269999999999982</v>
      </c>
      <c r="K139" s="35">
        <f>TIME(INT((SUMIFS(Running!$R$1:'Running'!$R139,Running!$A$1:'Running'!$A139,"*")*60+SUMIFS(Running!$S$1:'Running'!$S139,Running!$A$1:'Running'!$A139,"*"))/(60*60)),MOD(MOD(SUMIFS(Running!$R$1:'Running'!$R139,Running!$A$1:'Running'!$A139,"*"),60)+INT(SUMIFS(Running!$S$1:'Running'!$S139,Running!$A$1:'Running'!$A139,"*")/60),60),MOD(SUMIFS(Running!$S$1:'Running'!$S139,Running!$A$1:'Running'!$A139,"*"),60))+INT(INT((SUMIFS(Running!$R$1:'Running'!$R139,Running!$A$1:'Running'!$A139,"*")*60+SUMIFS(Running!$S$1:'Running'!$S139,Running!$A$1:'Running'!$A139,"*"))/(60*60))/24)</f>
        <v>0.28458333333333335</v>
      </c>
      <c r="L139" s="2">
        <f t="shared" si="14"/>
        <v>43828</v>
      </c>
      <c r="M139" s="20">
        <f t="shared" si="15"/>
        <v>400.48999999999978</v>
      </c>
      <c r="N139" s="25">
        <f t="shared" si="16"/>
        <v>3503</v>
      </c>
      <c r="O139" s="25">
        <f t="shared" si="17"/>
        <v>53</v>
      </c>
      <c r="P139" s="35">
        <f t="shared" si="18"/>
        <v>2.4332523148148146</v>
      </c>
      <c r="S139" s="61">
        <f t="shared" si="19"/>
        <v>1</v>
      </c>
      <c r="T139" s="61">
        <f t="shared" ref="T139:T202" si="20">IF($G139&lt;&gt;$G138,$T132+1,0)</f>
        <v>2</v>
      </c>
      <c r="U139" t="s">
        <v>75</v>
      </c>
    </row>
    <row r="140" spans="1:21">
      <c r="A140">
        <v>137</v>
      </c>
      <c r="B140" s="2" t="s">
        <v>2</v>
      </c>
      <c r="C140" s="2">
        <v>6</v>
      </c>
      <c r="D140" s="2">
        <v>16</v>
      </c>
      <c r="E140" s="37">
        <v>43267</v>
      </c>
      <c r="F140" s="2">
        <f>SUMIFS(Running!$F$1:'Running'!$F140,Running!$A$1:'Running'!$A140,"*")</f>
        <v>42384</v>
      </c>
      <c r="G140" s="20">
        <f>SUMIFS(Running!$G$1:'Running'!$G140,Running!$A$1:'Running'!$A140,"*")</f>
        <v>374.2199999999998</v>
      </c>
      <c r="H140" s="35">
        <f>TIME(INT((SUMIFS(Running!$K$1:'Running'!$K140,Running!$A$1:'Running'!$A140,"*")*60+SUMIFS(Running!$L$1:'Running'!$L140,Running!$A$1:'Running'!$A140,"*"))/(60*60)),MOD(MOD(SUMIFS(Running!$K$1:'Running'!$K140,Running!$A$1:'Running'!$A140,"*"),60)+INT(SUMIFS(Running!$L$1:'Running'!$L140,Running!$A$1:'Running'!$A140,"*")/60),60),MOD(SUMIFS(Running!$L$1:'Running'!$L140,Running!$A$1:'Running'!$A140,"*"),60))+INT(INT((SUMIFS(Running!$K$1:'Running'!$K140,Running!$A$1:'Running'!$A140,"*")*60+SUMIFS(Running!$L$1:'Running'!$L140,Running!$A$1:'Running'!$A140,"*"))/(60*60))/24)</f>
        <v>2.1486689814814812</v>
      </c>
      <c r="I140" s="2">
        <f>SUM(Running!$M$1:'Running'!$M140)</f>
        <v>1444</v>
      </c>
      <c r="J140" s="20">
        <f>SUM(Running!$N$1:'Running'!$N140)</f>
        <v>26.269999999999982</v>
      </c>
      <c r="K140" s="35">
        <f>TIME(INT((SUMIFS(Running!$R$1:'Running'!$R140,Running!$A$1:'Running'!$A140,"*")*60+SUMIFS(Running!$S$1:'Running'!$S140,Running!$A$1:'Running'!$A140,"*"))/(60*60)),MOD(MOD(SUMIFS(Running!$R$1:'Running'!$R140,Running!$A$1:'Running'!$A140,"*"),60)+INT(SUMIFS(Running!$S$1:'Running'!$S140,Running!$A$1:'Running'!$A140,"*")/60),60),MOD(SUMIFS(Running!$S$1:'Running'!$S140,Running!$A$1:'Running'!$A140,"*"),60))+INT(INT((SUMIFS(Running!$R$1:'Running'!$R140,Running!$A$1:'Running'!$A140,"*")*60+SUMIFS(Running!$S$1:'Running'!$S140,Running!$A$1:'Running'!$A140,"*"))/(60*60))/24)</f>
        <v>0.28458333333333335</v>
      </c>
      <c r="L140" s="2">
        <f t="shared" si="14"/>
        <v>43828</v>
      </c>
      <c r="M140" s="20">
        <f t="shared" si="15"/>
        <v>400.48999999999978</v>
      </c>
      <c r="N140" s="25">
        <f t="shared" si="16"/>
        <v>3503</v>
      </c>
      <c r="O140" s="25">
        <f t="shared" si="17"/>
        <v>53</v>
      </c>
      <c r="P140" s="35">
        <f t="shared" si="18"/>
        <v>2.4332523148148146</v>
      </c>
      <c r="S140" s="61">
        <f t="shared" si="19"/>
        <v>0</v>
      </c>
      <c r="T140" s="61">
        <f t="shared" si="20"/>
        <v>0</v>
      </c>
      <c r="U140" t="s">
        <v>75</v>
      </c>
    </row>
    <row r="141" spans="1:21">
      <c r="A141">
        <v>138</v>
      </c>
      <c r="B141" s="2" t="s">
        <v>1</v>
      </c>
      <c r="C141" s="2">
        <v>6</v>
      </c>
      <c r="D141" s="2">
        <v>17</v>
      </c>
      <c r="E141" s="37">
        <v>43268</v>
      </c>
      <c r="F141" s="2">
        <f>SUMIFS(Running!$F$1:'Running'!$F141,Running!$A$1:'Running'!$A141,"*")</f>
        <v>42384</v>
      </c>
      <c r="G141" s="20">
        <f>SUMIFS(Running!$G$1:'Running'!$G141,Running!$A$1:'Running'!$A141,"*")</f>
        <v>374.2199999999998</v>
      </c>
      <c r="H141" s="35">
        <f>TIME(INT((SUMIFS(Running!$K$1:'Running'!$K141,Running!$A$1:'Running'!$A141,"*")*60+SUMIFS(Running!$L$1:'Running'!$L141,Running!$A$1:'Running'!$A141,"*"))/(60*60)),MOD(MOD(SUMIFS(Running!$K$1:'Running'!$K141,Running!$A$1:'Running'!$A141,"*"),60)+INT(SUMIFS(Running!$L$1:'Running'!$L141,Running!$A$1:'Running'!$A141,"*")/60),60),MOD(SUMIFS(Running!$L$1:'Running'!$L141,Running!$A$1:'Running'!$A141,"*"),60))+INT(INT((SUMIFS(Running!$K$1:'Running'!$K141,Running!$A$1:'Running'!$A141,"*")*60+SUMIFS(Running!$L$1:'Running'!$L141,Running!$A$1:'Running'!$A141,"*"))/(60*60))/24)</f>
        <v>2.1486689814814812</v>
      </c>
      <c r="I141" s="2">
        <f>SUM(Running!$M$1:'Running'!$M141)</f>
        <v>1444</v>
      </c>
      <c r="J141" s="20">
        <f>SUM(Running!$N$1:'Running'!$N141)</f>
        <v>26.269999999999982</v>
      </c>
      <c r="K141" s="35">
        <f>TIME(INT((SUMIFS(Running!$R$1:'Running'!$R141,Running!$A$1:'Running'!$A141,"*")*60+SUMIFS(Running!$S$1:'Running'!$S141,Running!$A$1:'Running'!$A141,"*"))/(60*60)),MOD(MOD(SUMIFS(Running!$R$1:'Running'!$R141,Running!$A$1:'Running'!$A141,"*"),60)+INT(SUMIFS(Running!$S$1:'Running'!$S141,Running!$A$1:'Running'!$A141,"*")/60),60),MOD(SUMIFS(Running!$S$1:'Running'!$S141,Running!$A$1:'Running'!$A141,"*"),60))+INT(INT((SUMIFS(Running!$R$1:'Running'!$R141,Running!$A$1:'Running'!$A141,"*")*60+SUMIFS(Running!$S$1:'Running'!$S141,Running!$A$1:'Running'!$A141,"*"))/(60*60))/24)</f>
        <v>0.28458333333333335</v>
      </c>
      <c r="L141" s="2">
        <f t="shared" si="14"/>
        <v>43828</v>
      </c>
      <c r="M141" s="20">
        <f t="shared" si="15"/>
        <v>400.48999999999978</v>
      </c>
      <c r="N141" s="25">
        <f t="shared" si="16"/>
        <v>3503</v>
      </c>
      <c r="O141" s="25">
        <f t="shared" si="17"/>
        <v>53</v>
      </c>
      <c r="P141" s="35">
        <f t="shared" si="18"/>
        <v>2.4332523148148146</v>
      </c>
      <c r="S141" s="61">
        <f t="shared" si="19"/>
        <v>0</v>
      </c>
      <c r="T141" s="61">
        <f t="shared" si="20"/>
        <v>0</v>
      </c>
      <c r="U141" t="s">
        <v>75</v>
      </c>
    </row>
    <row r="142" spans="1:21">
      <c r="A142">
        <v>139</v>
      </c>
      <c r="B142" s="2" t="s">
        <v>0</v>
      </c>
      <c r="C142" s="2">
        <v>6</v>
      </c>
      <c r="D142" s="2">
        <v>18</v>
      </c>
      <c r="E142" s="37">
        <v>43269</v>
      </c>
      <c r="F142" s="2">
        <f>SUMIFS(Running!$F$1:'Running'!$F142,Running!$A$1:'Running'!$A142,"*")</f>
        <v>42813</v>
      </c>
      <c r="G142" s="20">
        <f>SUMIFS(Running!$G$1:'Running'!$G142,Running!$A$1:'Running'!$A142,"*")</f>
        <v>378.30999999999977</v>
      </c>
      <c r="H142" s="35">
        <f>TIME(INT((SUMIFS(Running!$K$1:'Running'!$K142,Running!$A$1:'Running'!$A142,"*")*60+SUMIFS(Running!$L$1:'Running'!$L142,Running!$A$1:'Running'!$A142,"*"))/(60*60)),MOD(MOD(SUMIFS(Running!$K$1:'Running'!$K142,Running!$A$1:'Running'!$A142,"*"),60)+INT(SUMIFS(Running!$L$1:'Running'!$L142,Running!$A$1:'Running'!$A142,"*")/60),60),MOD(SUMIFS(Running!$L$1:'Running'!$L142,Running!$A$1:'Running'!$A142,"*"),60))+INT(INT((SUMIFS(Running!$K$1:'Running'!$K142,Running!$A$1:'Running'!$A142,"*")*60+SUMIFS(Running!$L$1:'Running'!$L142,Running!$A$1:'Running'!$A142,"*"))/(60*60))/24)</f>
        <v>2.172974537037037</v>
      </c>
      <c r="I142" s="2">
        <f>SUM(Running!$M$1:'Running'!$M142)</f>
        <v>1444</v>
      </c>
      <c r="J142" s="20">
        <f>SUM(Running!$N$1:'Running'!$N142)</f>
        <v>26.459999999999983</v>
      </c>
      <c r="K142" s="35">
        <f>TIME(INT((SUMIFS(Running!$R$1:'Running'!$R142,Running!$A$1:'Running'!$A142,"*")*60+SUMIFS(Running!$S$1:'Running'!$S142,Running!$A$1:'Running'!$A142,"*"))/(60*60)),MOD(MOD(SUMIFS(Running!$R$1:'Running'!$R142,Running!$A$1:'Running'!$A142,"*"),60)+INT(SUMIFS(Running!$S$1:'Running'!$S142,Running!$A$1:'Running'!$A142,"*")/60),60),MOD(SUMIFS(Running!$S$1:'Running'!$S142,Running!$A$1:'Running'!$A142,"*"),60))+INT(INT((SUMIFS(Running!$R$1:'Running'!$R142,Running!$A$1:'Running'!$A142,"*")*60+SUMIFS(Running!$S$1:'Running'!$S142,Running!$A$1:'Running'!$A142,"*"))/(60*60))/24)</f>
        <v>0.28712962962962962</v>
      </c>
      <c r="L142" s="2">
        <f t="shared" si="14"/>
        <v>44257</v>
      </c>
      <c r="M142" s="20">
        <f t="shared" si="15"/>
        <v>404.76999999999975</v>
      </c>
      <c r="N142" s="25">
        <f t="shared" si="16"/>
        <v>3542</v>
      </c>
      <c r="O142" s="25">
        <f t="shared" si="17"/>
        <v>33</v>
      </c>
      <c r="P142" s="35">
        <f t="shared" si="18"/>
        <v>2.4601041666666665</v>
      </c>
      <c r="S142" s="61">
        <f t="shared" si="19"/>
        <v>1</v>
      </c>
      <c r="T142" s="61">
        <f t="shared" si="20"/>
        <v>1</v>
      </c>
      <c r="U142" t="s">
        <v>75</v>
      </c>
    </row>
    <row r="143" spans="1:21">
      <c r="A143">
        <v>140</v>
      </c>
      <c r="B143" s="2" t="s">
        <v>6</v>
      </c>
      <c r="C143" s="2">
        <v>6</v>
      </c>
      <c r="D143" s="2">
        <v>19</v>
      </c>
      <c r="E143" s="37">
        <v>43270</v>
      </c>
      <c r="F143" s="2">
        <f>SUMIFS(Running!$F$1:'Running'!$F143,Running!$A$1:'Running'!$A143,"*")</f>
        <v>42813</v>
      </c>
      <c r="G143" s="20">
        <f>SUMIFS(Running!$G$1:'Running'!$G143,Running!$A$1:'Running'!$A143,"*")</f>
        <v>378.30999999999977</v>
      </c>
      <c r="H143" s="35">
        <f>TIME(INT((SUMIFS(Running!$K$1:'Running'!$K143,Running!$A$1:'Running'!$A143,"*")*60+SUMIFS(Running!$L$1:'Running'!$L143,Running!$A$1:'Running'!$A143,"*"))/(60*60)),MOD(MOD(SUMIFS(Running!$K$1:'Running'!$K143,Running!$A$1:'Running'!$A143,"*"),60)+INT(SUMIFS(Running!$L$1:'Running'!$L143,Running!$A$1:'Running'!$A143,"*")/60),60),MOD(SUMIFS(Running!$L$1:'Running'!$L143,Running!$A$1:'Running'!$A143,"*"),60))+INT(INT((SUMIFS(Running!$K$1:'Running'!$K143,Running!$A$1:'Running'!$A143,"*")*60+SUMIFS(Running!$L$1:'Running'!$L143,Running!$A$1:'Running'!$A143,"*"))/(60*60))/24)</f>
        <v>2.172974537037037</v>
      </c>
      <c r="I143" s="2">
        <f>SUM(Running!$M$1:'Running'!$M143)</f>
        <v>1444</v>
      </c>
      <c r="J143" s="20">
        <f>SUM(Running!$N$1:'Running'!$N143)</f>
        <v>26.459999999999983</v>
      </c>
      <c r="K143" s="35">
        <f>TIME(INT((SUMIFS(Running!$R$1:'Running'!$R143,Running!$A$1:'Running'!$A143,"*")*60+SUMIFS(Running!$S$1:'Running'!$S143,Running!$A$1:'Running'!$A143,"*"))/(60*60)),MOD(MOD(SUMIFS(Running!$R$1:'Running'!$R143,Running!$A$1:'Running'!$A143,"*"),60)+INT(SUMIFS(Running!$S$1:'Running'!$S143,Running!$A$1:'Running'!$A143,"*")/60),60),MOD(SUMIFS(Running!$S$1:'Running'!$S143,Running!$A$1:'Running'!$A143,"*"),60))+INT(INT((SUMIFS(Running!$R$1:'Running'!$R143,Running!$A$1:'Running'!$A143,"*")*60+SUMIFS(Running!$S$1:'Running'!$S143,Running!$A$1:'Running'!$A143,"*"))/(60*60))/24)</f>
        <v>0.28712962962962962</v>
      </c>
      <c r="L143" s="2">
        <f t="shared" si="14"/>
        <v>44257</v>
      </c>
      <c r="M143" s="20">
        <f t="shared" si="15"/>
        <v>404.76999999999975</v>
      </c>
      <c r="N143" s="25">
        <f t="shared" si="16"/>
        <v>3542</v>
      </c>
      <c r="O143" s="25">
        <f t="shared" si="17"/>
        <v>33</v>
      </c>
      <c r="P143" s="35">
        <f t="shared" si="18"/>
        <v>2.4601041666666665</v>
      </c>
      <c r="S143" s="61">
        <f t="shared" si="19"/>
        <v>0</v>
      </c>
      <c r="T143" s="61">
        <f t="shared" si="20"/>
        <v>0</v>
      </c>
      <c r="U143" t="s">
        <v>75</v>
      </c>
    </row>
    <row r="144" spans="1:21">
      <c r="A144">
        <v>141</v>
      </c>
      <c r="B144" s="2" t="s">
        <v>5</v>
      </c>
      <c r="C144" s="2">
        <v>6</v>
      </c>
      <c r="D144" s="2">
        <v>20</v>
      </c>
      <c r="E144" s="37">
        <v>43271</v>
      </c>
      <c r="F144" s="2">
        <f>SUMIFS(Running!$F$1:'Running'!$F144,Running!$A$1:'Running'!$A144,"*")</f>
        <v>43060</v>
      </c>
      <c r="G144" s="20">
        <f>SUMIFS(Running!$G$1:'Running'!$G144,Running!$A$1:'Running'!$A144,"*")</f>
        <v>378.30999999999977</v>
      </c>
      <c r="H144" s="35">
        <f>TIME(INT((SUMIFS(Running!$K$1:'Running'!$K144,Running!$A$1:'Running'!$A144,"*")*60+SUMIFS(Running!$L$1:'Running'!$L144,Running!$A$1:'Running'!$A144,"*"))/(60*60)),MOD(MOD(SUMIFS(Running!$K$1:'Running'!$K144,Running!$A$1:'Running'!$A144,"*"),60)+INT(SUMIFS(Running!$L$1:'Running'!$L144,Running!$A$1:'Running'!$A144,"*")/60),60),MOD(SUMIFS(Running!$L$1:'Running'!$L144,Running!$A$1:'Running'!$A144,"*"),60))+INT(INT((SUMIFS(Running!$K$1:'Running'!$K144,Running!$A$1:'Running'!$A144,"*")*60+SUMIFS(Running!$L$1:'Running'!$L144,Running!$A$1:'Running'!$A144,"*"))/(60*60))/24)</f>
        <v>2.172974537037037</v>
      </c>
      <c r="I144" s="2">
        <f>SUM(Running!$M$1:'Running'!$M144)</f>
        <v>1444</v>
      </c>
      <c r="J144" s="20">
        <f>SUM(Running!$N$1:'Running'!$N144)</f>
        <v>26.459999999999983</v>
      </c>
      <c r="K144" s="35">
        <f>TIME(INT((SUMIFS(Running!$R$1:'Running'!$R144,Running!$A$1:'Running'!$A144,"*")*60+SUMIFS(Running!$S$1:'Running'!$S144,Running!$A$1:'Running'!$A144,"*"))/(60*60)),MOD(MOD(SUMIFS(Running!$R$1:'Running'!$R144,Running!$A$1:'Running'!$A144,"*"),60)+INT(SUMIFS(Running!$S$1:'Running'!$S144,Running!$A$1:'Running'!$A144,"*")/60),60),MOD(SUMIFS(Running!$S$1:'Running'!$S144,Running!$A$1:'Running'!$A144,"*"),60))+INT(INT((SUMIFS(Running!$R$1:'Running'!$R144,Running!$A$1:'Running'!$A144,"*")*60+SUMIFS(Running!$S$1:'Running'!$S144,Running!$A$1:'Running'!$A144,"*"))/(60*60))/24)</f>
        <v>0.28712962962962962</v>
      </c>
      <c r="L144" s="2">
        <f t="shared" si="14"/>
        <v>44504</v>
      </c>
      <c r="M144" s="20">
        <f t="shared" si="15"/>
        <v>404.76999999999975</v>
      </c>
      <c r="N144" s="25">
        <f t="shared" si="16"/>
        <v>3542</v>
      </c>
      <c r="O144" s="25">
        <f t="shared" si="17"/>
        <v>33</v>
      </c>
      <c r="P144" s="35">
        <f t="shared" si="18"/>
        <v>2.4601041666666665</v>
      </c>
      <c r="S144" s="61">
        <f t="shared" si="19"/>
        <v>0</v>
      </c>
      <c r="T144" s="61">
        <f t="shared" si="20"/>
        <v>0</v>
      </c>
      <c r="U144" t="s">
        <v>75</v>
      </c>
    </row>
    <row r="145" spans="1:21">
      <c r="A145">
        <v>142</v>
      </c>
      <c r="B145" s="2" t="s">
        <v>4</v>
      </c>
      <c r="C145" s="2">
        <v>6</v>
      </c>
      <c r="D145" s="2">
        <v>21</v>
      </c>
      <c r="E145" s="37">
        <v>43272</v>
      </c>
      <c r="F145" s="2">
        <f>SUMIFS(Running!$F$1:'Running'!$F145,Running!$A$1:'Running'!$A145,"*")</f>
        <v>43060</v>
      </c>
      <c r="G145" s="20">
        <f>SUMIFS(Running!$G$1:'Running'!$G145,Running!$A$1:'Running'!$A145,"*")</f>
        <v>378.30999999999977</v>
      </c>
      <c r="H145" s="35">
        <f>TIME(INT((SUMIFS(Running!$K$1:'Running'!$K145,Running!$A$1:'Running'!$A145,"*")*60+SUMIFS(Running!$L$1:'Running'!$L145,Running!$A$1:'Running'!$A145,"*"))/(60*60)),MOD(MOD(SUMIFS(Running!$K$1:'Running'!$K145,Running!$A$1:'Running'!$A145,"*"),60)+INT(SUMIFS(Running!$L$1:'Running'!$L145,Running!$A$1:'Running'!$A145,"*")/60),60),MOD(SUMIFS(Running!$L$1:'Running'!$L145,Running!$A$1:'Running'!$A145,"*"),60))+INT(INT((SUMIFS(Running!$K$1:'Running'!$K145,Running!$A$1:'Running'!$A145,"*")*60+SUMIFS(Running!$L$1:'Running'!$L145,Running!$A$1:'Running'!$A145,"*"))/(60*60))/24)</f>
        <v>2.172974537037037</v>
      </c>
      <c r="I145" s="2">
        <f>SUM(Running!$M$1:'Running'!$M145)</f>
        <v>1444</v>
      </c>
      <c r="J145" s="20">
        <f>SUM(Running!$N$1:'Running'!$N145)</f>
        <v>26.459999999999983</v>
      </c>
      <c r="K145" s="35">
        <f>TIME(INT((SUMIFS(Running!$R$1:'Running'!$R145,Running!$A$1:'Running'!$A145,"*")*60+SUMIFS(Running!$S$1:'Running'!$S145,Running!$A$1:'Running'!$A145,"*"))/(60*60)),MOD(MOD(SUMIFS(Running!$R$1:'Running'!$R145,Running!$A$1:'Running'!$A145,"*"),60)+INT(SUMIFS(Running!$S$1:'Running'!$S145,Running!$A$1:'Running'!$A145,"*")/60),60),MOD(SUMIFS(Running!$S$1:'Running'!$S145,Running!$A$1:'Running'!$A145,"*"),60))+INT(INT((SUMIFS(Running!$R$1:'Running'!$R145,Running!$A$1:'Running'!$A145,"*")*60+SUMIFS(Running!$S$1:'Running'!$S145,Running!$A$1:'Running'!$A145,"*"))/(60*60))/24)</f>
        <v>0.28712962962962962</v>
      </c>
      <c r="L145" s="2">
        <f t="shared" si="14"/>
        <v>44504</v>
      </c>
      <c r="M145" s="20">
        <f t="shared" si="15"/>
        <v>404.76999999999975</v>
      </c>
      <c r="N145" s="25">
        <f t="shared" si="16"/>
        <v>3542</v>
      </c>
      <c r="O145" s="25">
        <f t="shared" si="17"/>
        <v>33</v>
      </c>
      <c r="P145" s="35">
        <f t="shared" si="18"/>
        <v>2.4601041666666665</v>
      </c>
      <c r="S145" s="61">
        <f t="shared" si="19"/>
        <v>0</v>
      </c>
      <c r="T145" s="61">
        <f t="shared" si="20"/>
        <v>0</v>
      </c>
      <c r="U145" t="s">
        <v>75</v>
      </c>
    </row>
    <row r="146" spans="1:21">
      <c r="A146">
        <v>143</v>
      </c>
      <c r="B146" s="2" t="s">
        <v>3</v>
      </c>
      <c r="C146" s="2">
        <v>6</v>
      </c>
      <c r="D146" s="2">
        <v>22</v>
      </c>
      <c r="E146" s="37">
        <v>43273</v>
      </c>
      <c r="F146" s="2">
        <f>SUMIFS(Running!$F$1:'Running'!$F146,Running!$A$1:'Running'!$A146,"*")</f>
        <v>43596</v>
      </c>
      <c r="G146" s="20">
        <f>SUMIFS(Running!$G$1:'Running'!$G146,Running!$A$1:'Running'!$A146,"*")</f>
        <v>383.43999999999977</v>
      </c>
      <c r="H146" s="35">
        <f>TIME(INT((SUMIFS(Running!$K$1:'Running'!$K146,Running!$A$1:'Running'!$A146,"*")*60+SUMIFS(Running!$L$1:'Running'!$L146,Running!$A$1:'Running'!$A146,"*"))/(60*60)),MOD(MOD(SUMIFS(Running!$K$1:'Running'!$K146,Running!$A$1:'Running'!$A146,"*"),60)+INT(SUMIFS(Running!$L$1:'Running'!$L146,Running!$A$1:'Running'!$A146,"*")/60),60),MOD(SUMIFS(Running!$L$1:'Running'!$L146,Running!$A$1:'Running'!$A146,"*"),60))+INT(INT((SUMIFS(Running!$K$1:'Running'!$K146,Running!$A$1:'Running'!$A146,"*")*60+SUMIFS(Running!$L$1:'Running'!$L146,Running!$A$1:'Running'!$A146,"*"))/(60*60))/24)</f>
        <v>2.204224537037037</v>
      </c>
      <c r="I146" s="2">
        <f>SUM(Running!$M$1:'Running'!$M146)</f>
        <v>1444</v>
      </c>
      <c r="J146" s="20">
        <f>SUM(Running!$N$1:'Running'!$N146)</f>
        <v>26.679999999999982</v>
      </c>
      <c r="K146" s="35">
        <f>TIME(INT((SUMIFS(Running!$R$1:'Running'!$R146,Running!$A$1:'Running'!$A146,"*")*60+SUMIFS(Running!$S$1:'Running'!$S146,Running!$A$1:'Running'!$A146,"*"))/(60*60)),MOD(MOD(SUMIFS(Running!$R$1:'Running'!$R146,Running!$A$1:'Running'!$A146,"*"),60)+INT(SUMIFS(Running!$S$1:'Running'!$S146,Running!$A$1:'Running'!$A146,"*")/60),60),MOD(SUMIFS(Running!$S$1:'Running'!$S146,Running!$A$1:'Running'!$A146,"*"),60))+INT(INT((SUMIFS(Running!$R$1:'Running'!$R146,Running!$A$1:'Running'!$A146,"*")*60+SUMIFS(Running!$S$1:'Running'!$S146,Running!$A$1:'Running'!$A146,"*"))/(60*60))/24)</f>
        <v>0.28990740740740745</v>
      </c>
      <c r="L146" s="2">
        <f t="shared" si="14"/>
        <v>45040</v>
      </c>
      <c r="M146" s="20">
        <f t="shared" si="15"/>
        <v>410.11999999999978</v>
      </c>
      <c r="N146" s="25">
        <f t="shared" si="16"/>
        <v>3591</v>
      </c>
      <c r="O146" s="25">
        <f t="shared" si="17"/>
        <v>33</v>
      </c>
      <c r="P146" s="35">
        <f t="shared" si="18"/>
        <v>2.4941319444444443</v>
      </c>
      <c r="S146" s="61">
        <f t="shared" si="19"/>
        <v>1</v>
      </c>
      <c r="T146" s="61">
        <f t="shared" si="20"/>
        <v>3</v>
      </c>
      <c r="U146" t="s">
        <v>75</v>
      </c>
    </row>
    <row r="147" spans="1:21">
      <c r="A147">
        <v>144</v>
      </c>
      <c r="B147" s="2" t="s">
        <v>2</v>
      </c>
      <c r="C147" s="2">
        <v>6</v>
      </c>
      <c r="D147" s="2">
        <v>23</v>
      </c>
      <c r="E147" s="37">
        <v>43274</v>
      </c>
      <c r="F147" s="2">
        <f>SUMIFS(Running!$F$1:'Running'!$F147,Running!$A$1:'Running'!$A147,"*")</f>
        <v>43596</v>
      </c>
      <c r="G147" s="20">
        <f>SUMIFS(Running!$G$1:'Running'!$G147,Running!$A$1:'Running'!$A147,"*")</f>
        <v>383.43999999999977</v>
      </c>
      <c r="H147" s="35">
        <f>TIME(INT((SUMIFS(Running!$K$1:'Running'!$K147,Running!$A$1:'Running'!$A147,"*")*60+SUMIFS(Running!$L$1:'Running'!$L147,Running!$A$1:'Running'!$A147,"*"))/(60*60)),MOD(MOD(SUMIFS(Running!$K$1:'Running'!$K147,Running!$A$1:'Running'!$A147,"*"),60)+INT(SUMIFS(Running!$L$1:'Running'!$L147,Running!$A$1:'Running'!$A147,"*")/60),60),MOD(SUMIFS(Running!$L$1:'Running'!$L147,Running!$A$1:'Running'!$A147,"*"),60))+INT(INT((SUMIFS(Running!$K$1:'Running'!$K147,Running!$A$1:'Running'!$A147,"*")*60+SUMIFS(Running!$L$1:'Running'!$L147,Running!$A$1:'Running'!$A147,"*"))/(60*60))/24)</f>
        <v>2.204224537037037</v>
      </c>
      <c r="I147" s="2">
        <f>SUM(Running!$M$1:'Running'!$M147)</f>
        <v>1444</v>
      </c>
      <c r="J147" s="20">
        <f>SUM(Running!$N$1:'Running'!$N147)</f>
        <v>26.679999999999982</v>
      </c>
      <c r="K147" s="35">
        <f>TIME(INT((SUMIFS(Running!$R$1:'Running'!$R147,Running!$A$1:'Running'!$A147,"*")*60+SUMIFS(Running!$S$1:'Running'!$S147,Running!$A$1:'Running'!$A147,"*"))/(60*60)),MOD(MOD(SUMIFS(Running!$R$1:'Running'!$R147,Running!$A$1:'Running'!$A147,"*"),60)+INT(SUMIFS(Running!$S$1:'Running'!$S147,Running!$A$1:'Running'!$A147,"*")/60),60),MOD(SUMIFS(Running!$S$1:'Running'!$S147,Running!$A$1:'Running'!$A147,"*"),60))+INT(INT((SUMIFS(Running!$R$1:'Running'!$R147,Running!$A$1:'Running'!$A147,"*")*60+SUMIFS(Running!$S$1:'Running'!$S147,Running!$A$1:'Running'!$A147,"*"))/(60*60))/24)</f>
        <v>0.28990740740740745</v>
      </c>
      <c r="L147" s="2">
        <f t="shared" si="14"/>
        <v>45040</v>
      </c>
      <c r="M147" s="20">
        <f t="shared" si="15"/>
        <v>410.11999999999978</v>
      </c>
      <c r="N147" s="25">
        <f t="shared" si="16"/>
        <v>3591</v>
      </c>
      <c r="O147" s="25">
        <f t="shared" si="17"/>
        <v>33</v>
      </c>
      <c r="P147" s="35">
        <f t="shared" si="18"/>
        <v>2.4941319444444443</v>
      </c>
      <c r="S147" s="61">
        <f t="shared" si="19"/>
        <v>0</v>
      </c>
      <c r="T147" s="61">
        <f t="shared" si="20"/>
        <v>0</v>
      </c>
      <c r="U147" t="s">
        <v>75</v>
      </c>
    </row>
    <row r="148" spans="1:21">
      <c r="A148">
        <v>145</v>
      </c>
      <c r="B148" s="2" t="s">
        <v>1</v>
      </c>
      <c r="C148" s="2">
        <v>6</v>
      </c>
      <c r="D148" s="2">
        <v>24</v>
      </c>
      <c r="E148" s="37">
        <v>43275</v>
      </c>
      <c r="F148" s="2">
        <f>SUMIFS(Running!$F$1:'Running'!$F148,Running!$A$1:'Running'!$A148,"*")</f>
        <v>44024</v>
      </c>
      <c r="G148" s="20">
        <f>SUMIFS(Running!$G$1:'Running'!$G148,Running!$A$1:'Running'!$A148,"*")</f>
        <v>387.47999999999979</v>
      </c>
      <c r="H148" s="35">
        <f>TIME(INT((SUMIFS(Running!$K$1:'Running'!$K148,Running!$A$1:'Running'!$A148,"*")*60+SUMIFS(Running!$L$1:'Running'!$L148,Running!$A$1:'Running'!$A148,"*"))/(60*60)),MOD(MOD(SUMIFS(Running!$K$1:'Running'!$K148,Running!$A$1:'Running'!$A148,"*"),60)+INT(SUMIFS(Running!$L$1:'Running'!$L148,Running!$A$1:'Running'!$A148,"*")/60),60),MOD(SUMIFS(Running!$L$1:'Running'!$L148,Running!$A$1:'Running'!$A148,"*"),60))+INT(INT((SUMIFS(Running!$K$1:'Running'!$K148,Running!$A$1:'Running'!$A148,"*")*60+SUMIFS(Running!$L$1:'Running'!$L148,Running!$A$1:'Running'!$A148,"*"))/(60*60))/24)</f>
        <v>2.2292245370370369</v>
      </c>
      <c r="I148" s="2">
        <f>SUM(Running!$M$1:'Running'!$M148)</f>
        <v>1444</v>
      </c>
      <c r="J148" s="20">
        <f>SUM(Running!$N$1:'Running'!$N148)</f>
        <v>26.949999999999982</v>
      </c>
      <c r="K148" s="35">
        <f>TIME(INT((SUMIFS(Running!$R$1:'Running'!$R148,Running!$A$1:'Running'!$A148,"*")*60+SUMIFS(Running!$S$1:'Running'!$S148,Running!$A$1:'Running'!$A148,"*"))/(60*60)),MOD(MOD(SUMIFS(Running!$R$1:'Running'!$R148,Running!$A$1:'Running'!$A148,"*"),60)+INT(SUMIFS(Running!$S$1:'Running'!$S148,Running!$A$1:'Running'!$A148,"*")/60),60),MOD(SUMIFS(Running!$S$1:'Running'!$S148,Running!$A$1:'Running'!$A148,"*"),60))+INT(INT((SUMIFS(Running!$R$1:'Running'!$R148,Running!$A$1:'Running'!$A148,"*")*60+SUMIFS(Running!$S$1:'Running'!$S148,Running!$A$1:'Running'!$A148,"*"))/(60*60))/24)</f>
        <v>0.29337962962962966</v>
      </c>
      <c r="L148" s="2">
        <f t="shared" si="14"/>
        <v>45468</v>
      </c>
      <c r="M148" s="20">
        <f t="shared" si="15"/>
        <v>414.42999999999978</v>
      </c>
      <c r="N148" s="25">
        <f t="shared" si="16"/>
        <v>3632</v>
      </c>
      <c r="O148" s="25">
        <f t="shared" si="17"/>
        <v>33</v>
      </c>
      <c r="P148" s="35">
        <f t="shared" si="18"/>
        <v>2.5226041666666665</v>
      </c>
      <c r="S148" s="61">
        <f t="shared" si="19"/>
        <v>1</v>
      </c>
      <c r="T148" s="61">
        <f t="shared" si="20"/>
        <v>1</v>
      </c>
      <c r="U148" t="s">
        <v>75</v>
      </c>
    </row>
    <row r="149" spans="1:21">
      <c r="A149">
        <v>146</v>
      </c>
      <c r="B149" s="2" t="s">
        <v>0</v>
      </c>
      <c r="C149" s="2">
        <v>6</v>
      </c>
      <c r="D149" s="2">
        <v>25</v>
      </c>
      <c r="E149" s="37">
        <v>43276</v>
      </c>
      <c r="F149" s="2">
        <f>SUMIFS(Running!$F$1:'Running'!$F149,Running!$A$1:'Running'!$A149,"*")</f>
        <v>44024</v>
      </c>
      <c r="G149" s="20">
        <f>SUMIFS(Running!$G$1:'Running'!$G149,Running!$A$1:'Running'!$A149,"*")</f>
        <v>387.47999999999979</v>
      </c>
      <c r="H149" s="35">
        <f>TIME(INT((SUMIFS(Running!$K$1:'Running'!$K149,Running!$A$1:'Running'!$A149,"*")*60+SUMIFS(Running!$L$1:'Running'!$L149,Running!$A$1:'Running'!$A149,"*"))/(60*60)),MOD(MOD(SUMIFS(Running!$K$1:'Running'!$K149,Running!$A$1:'Running'!$A149,"*"),60)+INT(SUMIFS(Running!$L$1:'Running'!$L149,Running!$A$1:'Running'!$A149,"*")/60),60),MOD(SUMIFS(Running!$L$1:'Running'!$L149,Running!$A$1:'Running'!$A149,"*"),60))+INT(INT((SUMIFS(Running!$K$1:'Running'!$K149,Running!$A$1:'Running'!$A149,"*")*60+SUMIFS(Running!$L$1:'Running'!$L149,Running!$A$1:'Running'!$A149,"*"))/(60*60))/24)</f>
        <v>2.2292245370370369</v>
      </c>
      <c r="I149" s="2">
        <f>SUM(Running!$M$1:'Running'!$M149)</f>
        <v>1444</v>
      </c>
      <c r="J149" s="20">
        <f>SUM(Running!$N$1:'Running'!$N149)</f>
        <v>26.949999999999982</v>
      </c>
      <c r="K149" s="35">
        <f>TIME(INT((SUMIFS(Running!$R$1:'Running'!$R149,Running!$A$1:'Running'!$A149,"*")*60+SUMIFS(Running!$S$1:'Running'!$S149,Running!$A$1:'Running'!$A149,"*"))/(60*60)),MOD(MOD(SUMIFS(Running!$R$1:'Running'!$R149,Running!$A$1:'Running'!$A149,"*"),60)+INT(SUMIFS(Running!$S$1:'Running'!$S149,Running!$A$1:'Running'!$A149,"*")/60),60),MOD(SUMIFS(Running!$S$1:'Running'!$S149,Running!$A$1:'Running'!$A149,"*"),60))+INT(INT((SUMIFS(Running!$R$1:'Running'!$R149,Running!$A$1:'Running'!$A149,"*")*60+SUMIFS(Running!$S$1:'Running'!$S149,Running!$A$1:'Running'!$A149,"*"))/(60*60))/24)</f>
        <v>0.29337962962962966</v>
      </c>
      <c r="L149" s="2">
        <f t="shared" si="14"/>
        <v>45468</v>
      </c>
      <c r="M149" s="20">
        <f t="shared" si="15"/>
        <v>414.42999999999978</v>
      </c>
      <c r="N149" s="25">
        <f t="shared" si="16"/>
        <v>3632</v>
      </c>
      <c r="O149" s="25">
        <f t="shared" si="17"/>
        <v>33</v>
      </c>
      <c r="P149" s="35">
        <f t="shared" si="18"/>
        <v>2.5226041666666665</v>
      </c>
      <c r="S149" s="61">
        <f t="shared" si="19"/>
        <v>0</v>
      </c>
      <c r="T149" s="61">
        <f t="shared" si="20"/>
        <v>0</v>
      </c>
      <c r="U149" t="s">
        <v>75</v>
      </c>
    </row>
    <row r="150" spans="1:21">
      <c r="A150">
        <v>147</v>
      </c>
      <c r="B150" s="2" t="s">
        <v>6</v>
      </c>
      <c r="C150" s="2">
        <v>6</v>
      </c>
      <c r="D150" s="2">
        <v>26</v>
      </c>
      <c r="E150" s="37">
        <v>43277</v>
      </c>
      <c r="F150" s="2">
        <f>SUMIFS(Running!$F$1:'Running'!$F150,Running!$A$1:'Running'!$A150,"*")</f>
        <v>44464</v>
      </c>
      <c r="G150" s="20">
        <f>SUMIFS(Running!$G$1:'Running'!$G150,Running!$A$1:'Running'!$A150,"*")</f>
        <v>391.76999999999981</v>
      </c>
      <c r="H150" s="35">
        <f>TIME(INT((SUMIFS(Running!$K$1:'Running'!$K150,Running!$A$1:'Running'!$A150,"*")*60+SUMIFS(Running!$L$1:'Running'!$L150,Running!$A$1:'Running'!$A150,"*"))/(60*60)),MOD(MOD(SUMIFS(Running!$K$1:'Running'!$K150,Running!$A$1:'Running'!$A150,"*"),60)+INT(SUMIFS(Running!$L$1:'Running'!$L150,Running!$A$1:'Running'!$A150,"*")/60),60),MOD(SUMIFS(Running!$L$1:'Running'!$L150,Running!$A$1:'Running'!$A150,"*"),60))+INT(INT((SUMIFS(Running!$K$1:'Running'!$K150,Running!$A$1:'Running'!$A150,"*")*60+SUMIFS(Running!$L$1:'Running'!$L150,Running!$A$1:'Running'!$A150,"*"))/(60*60))/24)</f>
        <v>2.2535300925925927</v>
      </c>
      <c r="I150" s="2">
        <f>SUM(Running!$M$1:'Running'!$M150)</f>
        <v>1444</v>
      </c>
      <c r="J150" s="20">
        <f>SUM(Running!$N$1:'Running'!$N150)</f>
        <v>27.059999999999981</v>
      </c>
      <c r="K150" s="35">
        <f>TIME(INT((SUMIFS(Running!$R$1:'Running'!$R150,Running!$A$1:'Running'!$A150,"*")*60+SUMIFS(Running!$S$1:'Running'!$S150,Running!$A$1:'Running'!$A150,"*"))/(60*60)),MOD(MOD(SUMIFS(Running!$R$1:'Running'!$R150,Running!$A$1:'Running'!$A150,"*"),60)+INT(SUMIFS(Running!$S$1:'Running'!$S150,Running!$A$1:'Running'!$A150,"*")/60),60),MOD(SUMIFS(Running!$S$1:'Running'!$S150,Running!$A$1:'Running'!$A150,"*"),60))+INT(INT((SUMIFS(Running!$R$1:'Running'!$R150,Running!$A$1:'Running'!$A150,"*")*60+SUMIFS(Running!$S$1:'Running'!$S150,Running!$A$1:'Running'!$A150,"*"))/(60*60))/24)</f>
        <v>0.29491898148148149</v>
      </c>
      <c r="L150" s="2">
        <f t="shared" si="14"/>
        <v>45908</v>
      </c>
      <c r="M150" s="20">
        <f t="shared" si="15"/>
        <v>418.82999999999981</v>
      </c>
      <c r="N150" s="25">
        <f t="shared" si="16"/>
        <v>3669</v>
      </c>
      <c r="O150" s="25">
        <f t="shared" si="17"/>
        <v>46</v>
      </c>
      <c r="P150" s="35">
        <f t="shared" si="18"/>
        <v>2.5484490740740742</v>
      </c>
      <c r="S150" s="61">
        <f t="shared" si="19"/>
        <v>1</v>
      </c>
      <c r="T150" s="61">
        <f t="shared" si="20"/>
        <v>1</v>
      </c>
      <c r="U150" t="s">
        <v>75</v>
      </c>
    </row>
    <row r="151" spans="1:21">
      <c r="A151">
        <v>148</v>
      </c>
      <c r="B151" s="2" t="s">
        <v>5</v>
      </c>
      <c r="C151" s="2">
        <v>6</v>
      </c>
      <c r="D151" s="2">
        <v>27</v>
      </c>
      <c r="E151" s="37">
        <v>43278</v>
      </c>
      <c r="F151" s="2">
        <f>SUMIFS(Running!$F$1:'Running'!$F151,Running!$A$1:'Running'!$A151,"*")</f>
        <v>44464</v>
      </c>
      <c r="G151" s="20">
        <f>SUMIFS(Running!$G$1:'Running'!$G151,Running!$A$1:'Running'!$A151,"*")</f>
        <v>391.76999999999981</v>
      </c>
      <c r="H151" s="35">
        <f>TIME(INT((SUMIFS(Running!$K$1:'Running'!$K151,Running!$A$1:'Running'!$A151,"*")*60+SUMIFS(Running!$L$1:'Running'!$L151,Running!$A$1:'Running'!$A151,"*"))/(60*60)),MOD(MOD(SUMIFS(Running!$K$1:'Running'!$K151,Running!$A$1:'Running'!$A151,"*"),60)+INT(SUMIFS(Running!$L$1:'Running'!$L151,Running!$A$1:'Running'!$A151,"*")/60),60),MOD(SUMIFS(Running!$L$1:'Running'!$L151,Running!$A$1:'Running'!$A151,"*"),60))+INT(INT((SUMIFS(Running!$K$1:'Running'!$K151,Running!$A$1:'Running'!$A151,"*")*60+SUMIFS(Running!$L$1:'Running'!$L151,Running!$A$1:'Running'!$A151,"*"))/(60*60))/24)</f>
        <v>2.2535300925925927</v>
      </c>
      <c r="I151" s="2">
        <f>SUM(Running!$M$1:'Running'!$M151)</f>
        <v>1444</v>
      </c>
      <c r="J151" s="20">
        <f>SUM(Running!$N$1:'Running'!$N151)</f>
        <v>27.059999999999981</v>
      </c>
      <c r="K151" s="35">
        <f>TIME(INT((SUMIFS(Running!$R$1:'Running'!$R151,Running!$A$1:'Running'!$A151,"*")*60+SUMIFS(Running!$S$1:'Running'!$S151,Running!$A$1:'Running'!$A151,"*"))/(60*60)),MOD(MOD(SUMIFS(Running!$R$1:'Running'!$R151,Running!$A$1:'Running'!$A151,"*"),60)+INT(SUMIFS(Running!$S$1:'Running'!$S151,Running!$A$1:'Running'!$A151,"*")/60),60),MOD(SUMIFS(Running!$S$1:'Running'!$S151,Running!$A$1:'Running'!$A151,"*"),60))+INT(INT((SUMIFS(Running!$R$1:'Running'!$R151,Running!$A$1:'Running'!$A151,"*")*60+SUMIFS(Running!$S$1:'Running'!$S151,Running!$A$1:'Running'!$A151,"*"))/(60*60))/24)</f>
        <v>0.29491898148148149</v>
      </c>
      <c r="L151" s="2">
        <f t="shared" si="14"/>
        <v>45908</v>
      </c>
      <c r="M151" s="20">
        <f t="shared" si="15"/>
        <v>418.82999999999981</v>
      </c>
      <c r="N151" s="25">
        <f t="shared" si="16"/>
        <v>3669</v>
      </c>
      <c r="O151" s="25">
        <f t="shared" si="17"/>
        <v>46</v>
      </c>
      <c r="P151" s="35">
        <f t="shared" si="18"/>
        <v>2.5484490740740742</v>
      </c>
      <c r="S151" s="61">
        <f t="shared" si="19"/>
        <v>0</v>
      </c>
      <c r="T151" s="61">
        <f t="shared" si="20"/>
        <v>0</v>
      </c>
      <c r="U151" t="s">
        <v>75</v>
      </c>
    </row>
    <row r="152" spans="1:21">
      <c r="A152">
        <v>149</v>
      </c>
      <c r="B152" s="2" t="s">
        <v>4</v>
      </c>
      <c r="C152" s="2">
        <v>6</v>
      </c>
      <c r="D152" s="2">
        <v>28</v>
      </c>
      <c r="E152" s="37">
        <v>43279</v>
      </c>
      <c r="F152" s="2">
        <f>SUMIFS(Running!$F$1:'Running'!$F152,Running!$A$1:'Running'!$A152,"*")</f>
        <v>44837</v>
      </c>
      <c r="G152" s="20">
        <f>SUMIFS(Running!$G$1:'Running'!$G152,Running!$A$1:'Running'!$A152,"*")</f>
        <v>394.82999999999981</v>
      </c>
      <c r="H152" s="35">
        <f>TIME(INT((SUMIFS(Running!$K$1:'Running'!$K152,Running!$A$1:'Running'!$A152,"*")*60+SUMIFS(Running!$L$1:'Running'!$L152,Running!$A$1:'Running'!$A152,"*"))/(60*60)),MOD(MOD(SUMIFS(Running!$K$1:'Running'!$K152,Running!$A$1:'Running'!$A152,"*"),60)+INT(SUMIFS(Running!$L$1:'Running'!$L152,Running!$A$1:'Running'!$A152,"*")/60),60),MOD(SUMIFS(Running!$L$1:'Running'!$L152,Running!$A$1:'Running'!$A152,"*"),60))+INT(INT((SUMIFS(Running!$K$1:'Running'!$K152,Running!$A$1:'Running'!$A152,"*")*60+SUMIFS(Running!$L$1:'Running'!$L152,Running!$A$1:'Running'!$A152,"*"))/(60*60))/24)</f>
        <v>2.2722800925925926</v>
      </c>
      <c r="I152" s="2">
        <f>SUM(Running!$M$1:'Running'!$M152)</f>
        <v>1444</v>
      </c>
      <c r="J152" s="20">
        <f>SUM(Running!$N$1:'Running'!$N152)</f>
        <v>28.069999999999983</v>
      </c>
      <c r="K152" s="35">
        <f>TIME(INT((SUMIFS(Running!$R$1:'Running'!$R152,Running!$A$1:'Running'!$A152,"*")*60+SUMIFS(Running!$S$1:'Running'!$S152,Running!$A$1:'Running'!$A152,"*"))/(60*60)),MOD(MOD(SUMIFS(Running!$R$1:'Running'!$R152,Running!$A$1:'Running'!$A152,"*"),60)+INT(SUMIFS(Running!$S$1:'Running'!$S152,Running!$A$1:'Running'!$A152,"*")/60),60),MOD(SUMIFS(Running!$S$1:'Running'!$S152,Running!$A$1:'Running'!$A152,"*"),60))+INT(INT((SUMIFS(Running!$R$1:'Running'!$R152,Running!$A$1:'Running'!$A152,"*")*60+SUMIFS(Running!$S$1:'Running'!$S152,Running!$A$1:'Running'!$A152,"*"))/(60*60))/24)</f>
        <v>0.30765046296296295</v>
      </c>
      <c r="L152" s="2">
        <f t="shared" si="14"/>
        <v>46281</v>
      </c>
      <c r="M152" s="20">
        <f t="shared" si="15"/>
        <v>422.89999999999981</v>
      </c>
      <c r="N152" s="25">
        <f t="shared" si="16"/>
        <v>3715</v>
      </c>
      <c r="O152" s="25">
        <f t="shared" si="17"/>
        <v>6</v>
      </c>
      <c r="P152" s="35">
        <f t="shared" si="18"/>
        <v>2.5799305555555554</v>
      </c>
      <c r="S152" s="61">
        <f t="shared" si="19"/>
        <v>1</v>
      </c>
      <c r="T152" s="61">
        <f t="shared" si="20"/>
        <v>1</v>
      </c>
      <c r="U152" t="s">
        <v>75</v>
      </c>
    </row>
    <row r="153" spans="1:21">
      <c r="A153">
        <v>150</v>
      </c>
      <c r="B153" s="2" t="s">
        <v>3</v>
      </c>
      <c r="C153" s="2">
        <v>6</v>
      </c>
      <c r="D153" s="2">
        <v>29</v>
      </c>
      <c r="E153" s="37">
        <v>43280</v>
      </c>
      <c r="F153" s="2">
        <f>SUMIFS(Running!$F$1:'Running'!$F153,Running!$A$1:'Running'!$A153,"*")</f>
        <v>44837</v>
      </c>
      <c r="G153" s="20">
        <f>SUMIFS(Running!$G$1:'Running'!$G153,Running!$A$1:'Running'!$A153,"*")</f>
        <v>394.82999999999981</v>
      </c>
      <c r="H153" s="35">
        <f>TIME(INT((SUMIFS(Running!$K$1:'Running'!$K153,Running!$A$1:'Running'!$A153,"*")*60+SUMIFS(Running!$L$1:'Running'!$L153,Running!$A$1:'Running'!$A153,"*"))/(60*60)),MOD(MOD(SUMIFS(Running!$K$1:'Running'!$K153,Running!$A$1:'Running'!$A153,"*"),60)+INT(SUMIFS(Running!$L$1:'Running'!$L153,Running!$A$1:'Running'!$A153,"*")/60),60),MOD(SUMIFS(Running!$L$1:'Running'!$L153,Running!$A$1:'Running'!$A153,"*"),60))+INT(INT((SUMIFS(Running!$K$1:'Running'!$K153,Running!$A$1:'Running'!$A153,"*")*60+SUMIFS(Running!$L$1:'Running'!$L153,Running!$A$1:'Running'!$A153,"*"))/(60*60))/24)</f>
        <v>2.2722800925925926</v>
      </c>
      <c r="I153" s="2">
        <f>SUM(Running!$M$1:'Running'!$M153)</f>
        <v>1444</v>
      </c>
      <c r="J153" s="20">
        <f>SUM(Running!$N$1:'Running'!$N153)</f>
        <v>28.069999999999983</v>
      </c>
      <c r="K153" s="35">
        <f>TIME(INT((SUMIFS(Running!$R$1:'Running'!$R153,Running!$A$1:'Running'!$A153,"*")*60+SUMIFS(Running!$S$1:'Running'!$S153,Running!$A$1:'Running'!$A153,"*"))/(60*60)),MOD(MOD(SUMIFS(Running!$R$1:'Running'!$R153,Running!$A$1:'Running'!$A153,"*"),60)+INT(SUMIFS(Running!$S$1:'Running'!$S153,Running!$A$1:'Running'!$A153,"*")/60),60),MOD(SUMIFS(Running!$S$1:'Running'!$S153,Running!$A$1:'Running'!$A153,"*"),60))+INT(INT((SUMIFS(Running!$R$1:'Running'!$R153,Running!$A$1:'Running'!$A153,"*")*60+SUMIFS(Running!$S$1:'Running'!$S153,Running!$A$1:'Running'!$A153,"*"))/(60*60))/24)</f>
        <v>0.30765046296296295</v>
      </c>
      <c r="L153" s="2">
        <f t="shared" si="14"/>
        <v>46281</v>
      </c>
      <c r="M153" s="20">
        <f t="shared" si="15"/>
        <v>422.89999999999981</v>
      </c>
      <c r="N153" s="25">
        <f t="shared" si="16"/>
        <v>3715</v>
      </c>
      <c r="O153" s="25">
        <f t="shared" si="17"/>
        <v>6</v>
      </c>
      <c r="P153" s="35">
        <f t="shared" si="18"/>
        <v>2.5799305555555554</v>
      </c>
      <c r="S153" s="61">
        <f t="shared" si="19"/>
        <v>0</v>
      </c>
      <c r="T153" s="61">
        <f t="shared" si="20"/>
        <v>0</v>
      </c>
      <c r="U153" t="s">
        <v>75</v>
      </c>
    </row>
    <row r="154" spans="1:21">
      <c r="A154">
        <v>151</v>
      </c>
      <c r="B154" s="2" t="s">
        <v>2</v>
      </c>
      <c r="C154" s="2">
        <v>6</v>
      </c>
      <c r="D154" s="2">
        <v>30</v>
      </c>
      <c r="E154" s="37">
        <v>43281</v>
      </c>
      <c r="F154" s="2">
        <f>SUMIFS(Running!$F$1:'Running'!$F154,Running!$A$1:'Running'!$A154,"*")</f>
        <v>45116</v>
      </c>
      <c r="G154" s="20">
        <f>SUMIFS(Running!$G$1:'Running'!$G154,Running!$A$1:'Running'!$A154,"*")</f>
        <v>397.51999999999981</v>
      </c>
      <c r="H154" s="35">
        <f>TIME(INT((SUMIFS(Running!$K$1:'Running'!$K154,Running!$A$1:'Running'!$A154,"*")*60+SUMIFS(Running!$L$1:'Running'!$L154,Running!$A$1:'Running'!$A154,"*"))/(60*60)),MOD(MOD(SUMIFS(Running!$K$1:'Running'!$K154,Running!$A$1:'Running'!$A154,"*"),60)+INT(SUMIFS(Running!$L$1:'Running'!$L154,Running!$A$1:'Running'!$A154,"*")/60),60),MOD(SUMIFS(Running!$L$1:'Running'!$L154,Running!$A$1:'Running'!$A154,"*"),60))+INT(INT((SUMIFS(Running!$K$1:'Running'!$K154,Running!$A$1:'Running'!$A154,"*")*60+SUMIFS(Running!$L$1:'Running'!$L154,Running!$A$1:'Running'!$A154,"*"))/(60*60))/24)</f>
        <v>2.2882523148148146</v>
      </c>
      <c r="I154" s="2">
        <f>SUM(Running!$M$1:'Running'!$M154)</f>
        <v>1444</v>
      </c>
      <c r="J154" s="20">
        <f>SUM(Running!$N$1:'Running'!$N154)</f>
        <v>28.199999999999982</v>
      </c>
      <c r="K154" s="35">
        <f>TIME(INT((SUMIFS(Running!$R$1:'Running'!$R154,Running!$A$1:'Running'!$A154,"*")*60+SUMIFS(Running!$S$1:'Running'!$S154,Running!$A$1:'Running'!$A154,"*"))/(60*60)),MOD(MOD(SUMIFS(Running!$R$1:'Running'!$R154,Running!$A$1:'Running'!$A154,"*"),60)+INT(SUMIFS(Running!$S$1:'Running'!$S154,Running!$A$1:'Running'!$A154,"*")/60),60),MOD(SUMIFS(Running!$S$1:'Running'!$S154,Running!$A$1:'Running'!$A154,"*"),60))+INT(INT((SUMIFS(Running!$R$1:'Running'!$R154,Running!$A$1:'Running'!$A154,"*")*60+SUMIFS(Running!$S$1:'Running'!$S154,Running!$A$1:'Running'!$A154,"*"))/(60*60))/24)</f>
        <v>0.30903935185185188</v>
      </c>
      <c r="L154" s="2">
        <f t="shared" si="14"/>
        <v>46560</v>
      </c>
      <c r="M154" s="20">
        <f t="shared" si="15"/>
        <v>425.7199999999998</v>
      </c>
      <c r="N154" s="25">
        <f t="shared" si="16"/>
        <v>3740</v>
      </c>
      <c r="O154" s="25">
        <f t="shared" si="17"/>
        <v>6</v>
      </c>
      <c r="P154" s="35">
        <f t="shared" si="18"/>
        <v>2.5972916666666666</v>
      </c>
      <c r="S154" s="61">
        <f t="shared" si="19"/>
        <v>1</v>
      </c>
      <c r="T154" s="61">
        <f t="shared" si="20"/>
        <v>1</v>
      </c>
      <c r="U154" t="s">
        <v>75</v>
      </c>
    </row>
    <row r="155" spans="1:21">
      <c r="A155">
        <v>152</v>
      </c>
      <c r="B155" s="2" t="s">
        <v>1</v>
      </c>
      <c r="C155" s="2">
        <v>7</v>
      </c>
      <c r="D155" s="2">
        <v>1</v>
      </c>
      <c r="E155" s="37">
        <v>43282</v>
      </c>
      <c r="F155" s="2">
        <f>SUMIFS(Running!$F$1:'Running'!$F155,Running!$A$1:'Running'!$A155,"*")</f>
        <v>45634</v>
      </c>
      <c r="G155" s="20">
        <f>SUMIFS(Running!$G$1:'Running'!$G155,Running!$A$1:'Running'!$A155,"*")</f>
        <v>402.56999999999982</v>
      </c>
      <c r="H155" s="35">
        <f>TIME(INT((SUMIFS(Running!$K$1:'Running'!$K155,Running!$A$1:'Running'!$A155,"*")*60+SUMIFS(Running!$L$1:'Running'!$L155,Running!$A$1:'Running'!$A155,"*"))/(60*60)),MOD(MOD(SUMIFS(Running!$K$1:'Running'!$K155,Running!$A$1:'Running'!$A155,"*"),60)+INT(SUMIFS(Running!$L$1:'Running'!$L155,Running!$A$1:'Running'!$A155,"*")/60),60),MOD(SUMIFS(Running!$L$1:'Running'!$L155,Running!$A$1:'Running'!$A155,"*"),60))+INT(INT((SUMIFS(Running!$K$1:'Running'!$K155,Running!$A$1:'Running'!$A155,"*")*60+SUMIFS(Running!$L$1:'Running'!$L155,Running!$A$1:'Running'!$A155,"*"))/(60*60))/24)</f>
        <v>2.318460648148148</v>
      </c>
      <c r="I155" s="2">
        <f>SUM(Running!$M$1:'Running'!$M155)</f>
        <v>1444</v>
      </c>
      <c r="J155" s="20">
        <f>SUM(Running!$N$1:'Running'!$N155)</f>
        <v>28.369999999999983</v>
      </c>
      <c r="K155" s="35">
        <f>TIME(INT((SUMIFS(Running!$R$1:'Running'!$R155,Running!$A$1:'Running'!$A155,"*")*60+SUMIFS(Running!$S$1:'Running'!$S155,Running!$A$1:'Running'!$A155,"*"))/(60*60)),MOD(MOD(SUMIFS(Running!$R$1:'Running'!$R155,Running!$A$1:'Running'!$A155,"*"),60)+INT(SUMIFS(Running!$S$1:'Running'!$S155,Running!$A$1:'Running'!$A155,"*")/60),60),MOD(SUMIFS(Running!$S$1:'Running'!$S155,Running!$A$1:'Running'!$A155,"*"),60))+INT(INT((SUMIFS(Running!$R$1:'Running'!$R155,Running!$A$1:'Running'!$A155,"*")*60+SUMIFS(Running!$S$1:'Running'!$S155,Running!$A$1:'Running'!$A155,"*"))/(60*60))/24)</f>
        <v>0.31112268518518521</v>
      </c>
      <c r="L155" s="2">
        <f t="shared" si="14"/>
        <v>47078</v>
      </c>
      <c r="M155" s="20">
        <f t="shared" si="15"/>
        <v>430.93999999999983</v>
      </c>
      <c r="N155" s="25">
        <f t="shared" si="16"/>
        <v>3786</v>
      </c>
      <c r="O155" s="25">
        <f t="shared" si="17"/>
        <v>36</v>
      </c>
      <c r="P155" s="35">
        <f t="shared" si="18"/>
        <v>2.6295833333333332</v>
      </c>
      <c r="S155" s="61">
        <f t="shared" si="19"/>
        <v>2</v>
      </c>
      <c r="T155" s="61">
        <f t="shared" si="20"/>
        <v>2</v>
      </c>
      <c r="U155" t="s">
        <v>75</v>
      </c>
    </row>
    <row r="156" spans="1:21">
      <c r="A156">
        <v>153</v>
      </c>
      <c r="B156" s="2" t="s">
        <v>0</v>
      </c>
      <c r="C156" s="2">
        <v>7</v>
      </c>
      <c r="D156" s="2">
        <v>2</v>
      </c>
      <c r="E156" s="37">
        <v>43283</v>
      </c>
      <c r="F156" s="2">
        <f>SUMIFS(Running!$F$1:'Running'!$F156,Running!$A$1:'Running'!$A156,"*")</f>
        <v>45634</v>
      </c>
      <c r="G156" s="20">
        <f>SUMIFS(Running!$G$1:'Running'!$G156,Running!$A$1:'Running'!$A156,"*")</f>
        <v>402.56999999999982</v>
      </c>
      <c r="H156" s="35">
        <f>TIME(INT((SUMIFS(Running!$K$1:'Running'!$K156,Running!$A$1:'Running'!$A156,"*")*60+SUMIFS(Running!$L$1:'Running'!$L156,Running!$A$1:'Running'!$A156,"*"))/(60*60)),MOD(MOD(SUMIFS(Running!$K$1:'Running'!$K156,Running!$A$1:'Running'!$A156,"*"),60)+INT(SUMIFS(Running!$L$1:'Running'!$L156,Running!$A$1:'Running'!$A156,"*")/60),60),MOD(SUMIFS(Running!$L$1:'Running'!$L156,Running!$A$1:'Running'!$A156,"*"),60))+INT(INT((SUMIFS(Running!$K$1:'Running'!$K156,Running!$A$1:'Running'!$A156,"*")*60+SUMIFS(Running!$L$1:'Running'!$L156,Running!$A$1:'Running'!$A156,"*"))/(60*60))/24)</f>
        <v>2.318460648148148</v>
      </c>
      <c r="I156" s="2">
        <f>SUM(Running!$M$1:'Running'!$M156)</f>
        <v>1444</v>
      </c>
      <c r="J156" s="20">
        <f>SUM(Running!$N$1:'Running'!$N156)</f>
        <v>28.369999999999983</v>
      </c>
      <c r="K156" s="35">
        <f>TIME(INT((SUMIFS(Running!$R$1:'Running'!$R156,Running!$A$1:'Running'!$A156,"*")*60+SUMIFS(Running!$S$1:'Running'!$S156,Running!$A$1:'Running'!$A156,"*"))/(60*60)),MOD(MOD(SUMIFS(Running!$R$1:'Running'!$R156,Running!$A$1:'Running'!$A156,"*"),60)+INT(SUMIFS(Running!$S$1:'Running'!$S156,Running!$A$1:'Running'!$A156,"*")/60),60),MOD(SUMIFS(Running!$S$1:'Running'!$S156,Running!$A$1:'Running'!$A156,"*"),60))+INT(INT((SUMIFS(Running!$R$1:'Running'!$R156,Running!$A$1:'Running'!$A156,"*")*60+SUMIFS(Running!$S$1:'Running'!$S156,Running!$A$1:'Running'!$A156,"*"))/(60*60))/24)</f>
        <v>0.31112268518518521</v>
      </c>
      <c r="L156" s="2">
        <f t="shared" si="14"/>
        <v>47078</v>
      </c>
      <c r="M156" s="20">
        <f t="shared" si="15"/>
        <v>430.93999999999983</v>
      </c>
      <c r="N156" s="25">
        <f t="shared" si="16"/>
        <v>3786</v>
      </c>
      <c r="O156" s="25">
        <f t="shared" si="17"/>
        <v>36</v>
      </c>
      <c r="P156" s="35">
        <f t="shared" si="18"/>
        <v>2.6295833333333332</v>
      </c>
      <c r="S156" s="61">
        <f t="shared" si="19"/>
        <v>0</v>
      </c>
      <c r="T156" s="61">
        <f t="shared" si="20"/>
        <v>0</v>
      </c>
      <c r="U156" t="s">
        <v>75</v>
      </c>
    </row>
    <row r="157" spans="1:21">
      <c r="A157">
        <v>154</v>
      </c>
      <c r="B157" s="2" t="s">
        <v>6</v>
      </c>
      <c r="C157" s="2">
        <v>7</v>
      </c>
      <c r="D157" s="2">
        <v>3</v>
      </c>
      <c r="E157" s="37">
        <v>43284</v>
      </c>
      <c r="F157" s="2">
        <f>SUMIFS(Running!$F$1:'Running'!$F157,Running!$A$1:'Running'!$A157,"*")</f>
        <v>46012</v>
      </c>
      <c r="G157" s="20">
        <f>SUMIFS(Running!$G$1:'Running'!$G157,Running!$A$1:'Running'!$A157,"*")</f>
        <v>405.7799999999998</v>
      </c>
      <c r="H157" s="35">
        <f>TIME(INT((SUMIFS(Running!$K$1:'Running'!$K157,Running!$A$1:'Running'!$A157,"*")*60+SUMIFS(Running!$L$1:'Running'!$L157,Running!$A$1:'Running'!$A157,"*"))/(60*60)),MOD(MOD(SUMIFS(Running!$K$1:'Running'!$K157,Running!$A$1:'Running'!$A157,"*"),60)+INT(SUMIFS(Running!$L$1:'Running'!$L157,Running!$A$1:'Running'!$A157,"*")/60),60),MOD(SUMIFS(Running!$L$1:'Running'!$L157,Running!$A$1:'Running'!$A157,"*"),60))+INT(INT((SUMIFS(Running!$K$1:'Running'!$K157,Running!$A$1:'Running'!$A157,"*")*60+SUMIFS(Running!$L$1:'Running'!$L157,Running!$A$1:'Running'!$A157,"*"))/(60*60))/24)</f>
        <v>2.3380324074074075</v>
      </c>
      <c r="I157" s="2">
        <f>SUM(Running!$M$1:'Running'!$M157)</f>
        <v>1444</v>
      </c>
      <c r="J157" s="20">
        <f>SUM(Running!$N$1:'Running'!$N157)</f>
        <v>29.179999999999982</v>
      </c>
      <c r="K157" s="35">
        <f>TIME(INT((SUMIFS(Running!$R$1:'Running'!$R157,Running!$A$1:'Running'!$A157,"*")*60+SUMIFS(Running!$S$1:'Running'!$S157,Running!$A$1:'Running'!$A157,"*"))/(60*60)),MOD(MOD(SUMIFS(Running!$R$1:'Running'!$R157,Running!$A$1:'Running'!$A157,"*"),60)+INT(SUMIFS(Running!$S$1:'Running'!$S157,Running!$A$1:'Running'!$A157,"*")/60),60),MOD(SUMIFS(Running!$S$1:'Running'!$S157,Running!$A$1:'Running'!$A157,"*"),60))+INT(INT((SUMIFS(Running!$R$1:'Running'!$R157,Running!$A$1:'Running'!$A157,"*")*60+SUMIFS(Running!$S$1:'Running'!$S157,Running!$A$1:'Running'!$A157,"*"))/(60*60))/24)</f>
        <v>0.3208449074074074</v>
      </c>
      <c r="L157" s="2">
        <f t="shared" si="14"/>
        <v>47456</v>
      </c>
      <c r="M157" s="20">
        <f t="shared" si="15"/>
        <v>434.95999999999981</v>
      </c>
      <c r="N157" s="25">
        <f t="shared" si="16"/>
        <v>3828</v>
      </c>
      <c r="O157" s="25">
        <f t="shared" si="17"/>
        <v>47</v>
      </c>
      <c r="P157" s="35">
        <f t="shared" si="18"/>
        <v>2.658877314814815</v>
      </c>
      <c r="S157" s="61">
        <f t="shared" si="19"/>
        <v>1</v>
      </c>
      <c r="T157" s="61">
        <f t="shared" si="20"/>
        <v>2</v>
      </c>
      <c r="U157" t="s">
        <v>75</v>
      </c>
    </row>
    <row r="158" spans="1:21">
      <c r="A158">
        <v>155</v>
      </c>
      <c r="B158" s="2" t="s">
        <v>5</v>
      </c>
      <c r="C158" s="2">
        <v>7</v>
      </c>
      <c r="D158" s="2">
        <v>4</v>
      </c>
      <c r="E158" s="37">
        <v>43285</v>
      </c>
      <c r="F158" s="2">
        <f>SUMIFS(Running!$F$1:'Running'!$F158,Running!$A$1:'Running'!$A158,"*")</f>
        <v>46285</v>
      </c>
      <c r="G158" s="20">
        <f>SUMIFS(Running!$G$1:'Running'!$G158,Running!$A$1:'Running'!$A158,"*")</f>
        <v>408.3499999999998</v>
      </c>
      <c r="H158" s="35">
        <f>TIME(INT((SUMIFS(Running!$K$1:'Running'!$K158,Running!$A$1:'Running'!$A158,"*")*60+SUMIFS(Running!$L$1:'Running'!$L158,Running!$A$1:'Running'!$A158,"*"))/(60*60)),MOD(MOD(SUMIFS(Running!$K$1:'Running'!$K158,Running!$A$1:'Running'!$A158,"*"),60)+INT(SUMIFS(Running!$L$1:'Running'!$L158,Running!$A$1:'Running'!$A158,"*")/60),60),MOD(SUMIFS(Running!$L$1:'Running'!$L158,Running!$A$1:'Running'!$A158,"*"),60))+INT(INT((SUMIFS(Running!$K$1:'Running'!$K158,Running!$A$1:'Running'!$A158,"*")*60+SUMIFS(Running!$L$1:'Running'!$L158,Running!$A$1:'Running'!$A158,"*"))/(60*60))/24)</f>
        <v>2.3533101851851854</v>
      </c>
      <c r="I158" s="2">
        <f>SUM(Running!$M$1:'Running'!$M158)</f>
        <v>1444</v>
      </c>
      <c r="J158" s="20">
        <f>SUM(Running!$N$1:'Running'!$N158)</f>
        <v>29.409999999999982</v>
      </c>
      <c r="K158" s="35">
        <f>TIME(INT((SUMIFS(Running!$R$1:'Running'!$R158,Running!$A$1:'Running'!$A158,"*")*60+SUMIFS(Running!$S$1:'Running'!$S158,Running!$A$1:'Running'!$A158,"*"))/(60*60)),MOD(MOD(SUMIFS(Running!$R$1:'Running'!$R158,Running!$A$1:'Running'!$A158,"*"),60)+INT(SUMIFS(Running!$S$1:'Running'!$S158,Running!$A$1:'Running'!$A158,"*")/60),60),MOD(SUMIFS(Running!$S$1:'Running'!$S158,Running!$A$1:'Running'!$A158,"*"),60))+INT(INT((SUMIFS(Running!$R$1:'Running'!$R158,Running!$A$1:'Running'!$A158,"*")*60+SUMIFS(Running!$S$1:'Running'!$S158,Running!$A$1:'Running'!$A158,"*"))/(60*60))/24)</f>
        <v>0.32344907407407408</v>
      </c>
      <c r="L158" s="2">
        <f t="shared" si="14"/>
        <v>47729</v>
      </c>
      <c r="M158" s="20">
        <f t="shared" si="15"/>
        <v>437.75999999999976</v>
      </c>
      <c r="N158" s="25">
        <f t="shared" si="16"/>
        <v>3854</v>
      </c>
      <c r="O158" s="25">
        <f t="shared" si="17"/>
        <v>32</v>
      </c>
      <c r="P158" s="35">
        <f t="shared" si="18"/>
        <v>2.6767592592592595</v>
      </c>
      <c r="S158" s="61">
        <f t="shared" si="19"/>
        <v>2</v>
      </c>
      <c r="T158" s="61">
        <f t="shared" si="20"/>
        <v>1</v>
      </c>
      <c r="U158" t="s">
        <v>75</v>
      </c>
    </row>
    <row r="159" spans="1:21">
      <c r="A159">
        <v>156</v>
      </c>
      <c r="B159" s="2" t="s">
        <v>4</v>
      </c>
      <c r="C159" s="2">
        <v>7</v>
      </c>
      <c r="D159" s="2">
        <v>5</v>
      </c>
      <c r="E159" s="37">
        <v>43286</v>
      </c>
      <c r="F159" s="2">
        <f>SUMIFS(Running!$F$1:'Running'!$F159,Running!$A$1:'Running'!$A159,"*")</f>
        <v>46285</v>
      </c>
      <c r="G159" s="20">
        <f>SUMIFS(Running!$G$1:'Running'!$G159,Running!$A$1:'Running'!$A159,"*")</f>
        <v>408.3499999999998</v>
      </c>
      <c r="H159" s="35">
        <f>TIME(INT((SUMIFS(Running!$K$1:'Running'!$K159,Running!$A$1:'Running'!$A159,"*")*60+SUMIFS(Running!$L$1:'Running'!$L159,Running!$A$1:'Running'!$A159,"*"))/(60*60)),MOD(MOD(SUMIFS(Running!$K$1:'Running'!$K159,Running!$A$1:'Running'!$A159,"*"),60)+INT(SUMIFS(Running!$L$1:'Running'!$L159,Running!$A$1:'Running'!$A159,"*")/60),60),MOD(SUMIFS(Running!$L$1:'Running'!$L159,Running!$A$1:'Running'!$A159,"*"),60))+INT(INT((SUMIFS(Running!$K$1:'Running'!$K159,Running!$A$1:'Running'!$A159,"*")*60+SUMIFS(Running!$L$1:'Running'!$L159,Running!$A$1:'Running'!$A159,"*"))/(60*60))/24)</f>
        <v>2.3533101851851854</v>
      </c>
      <c r="I159" s="2">
        <f>SUM(Running!$M$1:'Running'!$M159)</f>
        <v>1444</v>
      </c>
      <c r="J159" s="20">
        <f>SUM(Running!$N$1:'Running'!$N159)</f>
        <v>29.409999999999982</v>
      </c>
      <c r="K159" s="35">
        <f>TIME(INT((SUMIFS(Running!$R$1:'Running'!$R159,Running!$A$1:'Running'!$A159,"*")*60+SUMIFS(Running!$S$1:'Running'!$S159,Running!$A$1:'Running'!$A159,"*"))/(60*60)),MOD(MOD(SUMIFS(Running!$R$1:'Running'!$R159,Running!$A$1:'Running'!$A159,"*"),60)+INT(SUMIFS(Running!$S$1:'Running'!$S159,Running!$A$1:'Running'!$A159,"*")/60),60),MOD(SUMIFS(Running!$S$1:'Running'!$S159,Running!$A$1:'Running'!$A159,"*"),60))+INT(INT((SUMIFS(Running!$R$1:'Running'!$R159,Running!$A$1:'Running'!$A159,"*")*60+SUMIFS(Running!$S$1:'Running'!$S159,Running!$A$1:'Running'!$A159,"*"))/(60*60))/24)</f>
        <v>0.32344907407407408</v>
      </c>
      <c r="L159" s="2">
        <f t="shared" si="14"/>
        <v>47729</v>
      </c>
      <c r="M159" s="20">
        <f t="shared" si="15"/>
        <v>437.75999999999976</v>
      </c>
      <c r="N159" s="25">
        <f t="shared" si="16"/>
        <v>3854</v>
      </c>
      <c r="O159" s="25">
        <f t="shared" si="17"/>
        <v>32</v>
      </c>
      <c r="P159" s="35">
        <f t="shared" si="18"/>
        <v>2.6767592592592595</v>
      </c>
      <c r="S159" s="61">
        <f t="shared" si="19"/>
        <v>0</v>
      </c>
      <c r="T159" s="61">
        <f t="shared" si="20"/>
        <v>0</v>
      </c>
      <c r="U159" t="s">
        <v>75</v>
      </c>
    </row>
    <row r="160" spans="1:21">
      <c r="A160">
        <v>157</v>
      </c>
      <c r="B160" s="2" t="s">
        <v>3</v>
      </c>
      <c r="C160" s="2">
        <v>7</v>
      </c>
      <c r="D160" s="2">
        <v>6</v>
      </c>
      <c r="E160" s="37">
        <v>43287</v>
      </c>
      <c r="F160" s="2">
        <f>SUMIFS(Running!$F$1:'Running'!$F160,Running!$A$1:'Running'!$A160,"*")</f>
        <v>46809</v>
      </c>
      <c r="G160" s="20">
        <f>SUMIFS(Running!$G$1:'Running'!$G160,Running!$A$1:'Running'!$A160,"*")</f>
        <v>413.51999999999981</v>
      </c>
      <c r="H160" s="35">
        <f>TIME(INT((SUMIFS(Running!$K$1:'Running'!$K160,Running!$A$1:'Running'!$A160,"*")*60+SUMIFS(Running!$L$1:'Running'!$L160,Running!$A$1:'Running'!$A160,"*"))/(60*60)),MOD(MOD(SUMIFS(Running!$K$1:'Running'!$K160,Running!$A$1:'Running'!$A160,"*"),60)+INT(SUMIFS(Running!$L$1:'Running'!$L160,Running!$A$1:'Running'!$A160,"*")/60),60),MOD(SUMIFS(Running!$L$1:'Running'!$L160,Running!$A$1:'Running'!$A160,"*"),60))+INT(INT((SUMIFS(Running!$K$1:'Running'!$K160,Running!$A$1:'Running'!$A160,"*")*60+SUMIFS(Running!$L$1:'Running'!$L160,Running!$A$1:'Running'!$A160,"*"))/(60*60))/24)</f>
        <v>2.3838657407407409</v>
      </c>
      <c r="I160" s="2">
        <f>SUM(Running!$M$1:'Running'!$M160)</f>
        <v>1444</v>
      </c>
      <c r="J160" s="20">
        <f>SUM(Running!$N$1:'Running'!$N160)</f>
        <v>29.479999999999983</v>
      </c>
      <c r="K160" s="35">
        <f>TIME(INT((SUMIFS(Running!$R$1:'Running'!$R160,Running!$A$1:'Running'!$A160,"*")*60+SUMIFS(Running!$S$1:'Running'!$S160,Running!$A$1:'Running'!$A160,"*"))/(60*60)),MOD(MOD(SUMIFS(Running!$R$1:'Running'!$R160,Running!$A$1:'Running'!$A160,"*"),60)+INT(SUMIFS(Running!$S$1:'Running'!$S160,Running!$A$1:'Running'!$A160,"*")/60),60),MOD(SUMIFS(Running!$S$1:'Running'!$S160,Running!$A$1:'Running'!$A160,"*"),60))+INT(INT((SUMIFS(Running!$R$1:'Running'!$R160,Running!$A$1:'Running'!$A160,"*")*60+SUMIFS(Running!$S$1:'Running'!$S160,Running!$A$1:'Running'!$A160,"*"))/(60*60))/24)</f>
        <v>0.32431712962962961</v>
      </c>
      <c r="L160" s="2">
        <f t="shared" si="14"/>
        <v>48253</v>
      </c>
      <c r="M160" s="20">
        <f t="shared" si="15"/>
        <v>442.99999999999977</v>
      </c>
      <c r="N160" s="25">
        <f t="shared" si="16"/>
        <v>3899</v>
      </c>
      <c r="O160" s="25">
        <f t="shared" si="17"/>
        <v>47</v>
      </c>
      <c r="P160" s="35">
        <f t="shared" si="18"/>
        <v>2.7081828703703703</v>
      </c>
      <c r="S160" s="61">
        <f t="shared" si="19"/>
        <v>1</v>
      </c>
      <c r="T160" s="61">
        <f t="shared" si="20"/>
        <v>1</v>
      </c>
      <c r="U160" t="s">
        <v>75</v>
      </c>
    </row>
    <row r="161" spans="1:21">
      <c r="A161">
        <v>158</v>
      </c>
      <c r="B161" s="2" t="s">
        <v>2</v>
      </c>
      <c r="C161" s="2">
        <v>7</v>
      </c>
      <c r="D161" s="2">
        <v>7</v>
      </c>
      <c r="E161" s="37">
        <v>43288</v>
      </c>
      <c r="F161" s="2">
        <f>SUMIFS(Running!$F$1:'Running'!$F161,Running!$A$1:'Running'!$A161,"*")</f>
        <v>46809</v>
      </c>
      <c r="G161" s="20">
        <f>SUMIFS(Running!$G$1:'Running'!$G161,Running!$A$1:'Running'!$A161,"*")</f>
        <v>413.51999999999981</v>
      </c>
      <c r="H161" s="35">
        <f>TIME(INT((SUMIFS(Running!$K$1:'Running'!$K161,Running!$A$1:'Running'!$A161,"*")*60+SUMIFS(Running!$L$1:'Running'!$L161,Running!$A$1:'Running'!$A161,"*"))/(60*60)),MOD(MOD(SUMIFS(Running!$K$1:'Running'!$K161,Running!$A$1:'Running'!$A161,"*"),60)+INT(SUMIFS(Running!$L$1:'Running'!$L161,Running!$A$1:'Running'!$A161,"*")/60),60),MOD(SUMIFS(Running!$L$1:'Running'!$L161,Running!$A$1:'Running'!$A161,"*"),60))+INT(INT((SUMIFS(Running!$K$1:'Running'!$K161,Running!$A$1:'Running'!$A161,"*")*60+SUMIFS(Running!$L$1:'Running'!$L161,Running!$A$1:'Running'!$A161,"*"))/(60*60))/24)</f>
        <v>2.3838657407407409</v>
      </c>
      <c r="I161" s="2">
        <f>SUM(Running!$M$1:'Running'!$M161)</f>
        <v>1444</v>
      </c>
      <c r="J161" s="20">
        <f>SUM(Running!$N$1:'Running'!$N161)</f>
        <v>29.479999999999983</v>
      </c>
      <c r="K161" s="35">
        <f>TIME(INT((SUMIFS(Running!$R$1:'Running'!$R161,Running!$A$1:'Running'!$A161,"*")*60+SUMIFS(Running!$S$1:'Running'!$S161,Running!$A$1:'Running'!$A161,"*"))/(60*60)),MOD(MOD(SUMIFS(Running!$R$1:'Running'!$R161,Running!$A$1:'Running'!$A161,"*"),60)+INT(SUMIFS(Running!$S$1:'Running'!$S161,Running!$A$1:'Running'!$A161,"*")/60),60),MOD(SUMIFS(Running!$S$1:'Running'!$S161,Running!$A$1:'Running'!$A161,"*"),60))+INT(INT((SUMIFS(Running!$R$1:'Running'!$R161,Running!$A$1:'Running'!$A161,"*")*60+SUMIFS(Running!$S$1:'Running'!$S161,Running!$A$1:'Running'!$A161,"*"))/(60*60))/24)</f>
        <v>0.32431712962962961</v>
      </c>
      <c r="L161" s="2">
        <f t="shared" si="14"/>
        <v>48253</v>
      </c>
      <c r="M161" s="20">
        <f t="shared" si="15"/>
        <v>442.99999999999977</v>
      </c>
      <c r="N161" s="25">
        <f t="shared" si="16"/>
        <v>3899</v>
      </c>
      <c r="O161" s="25">
        <f t="shared" si="17"/>
        <v>47</v>
      </c>
      <c r="P161" s="35">
        <f t="shared" si="18"/>
        <v>2.7081828703703703</v>
      </c>
      <c r="S161" s="61">
        <f t="shared" si="19"/>
        <v>0</v>
      </c>
      <c r="T161" s="61">
        <f t="shared" si="20"/>
        <v>0</v>
      </c>
      <c r="U161" t="s">
        <v>75</v>
      </c>
    </row>
    <row r="162" spans="1:21">
      <c r="A162">
        <v>159</v>
      </c>
      <c r="B162" s="2" t="s">
        <v>1</v>
      </c>
      <c r="C162" s="2">
        <v>7</v>
      </c>
      <c r="D162" s="2">
        <v>8</v>
      </c>
      <c r="E162" s="37">
        <v>43289</v>
      </c>
      <c r="F162" s="2">
        <f>SUMIFS(Running!$F$1:'Running'!$F162,Running!$A$1:'Running'!$A162,"*")</f>
        <v>47431</v>
      </c>
      <c r="G162" s="20">
        <f>SUMIFS(Running!$G$1:'Running'!$G162,Running!$A$1:'Running'!$A162,"*")</f>
        <v>419.53999999999979</v>
      </c>
      <c r="H162" s="35">
        <f>TIME(INT((SUMIFS(Running!$K$1:'Running'!$K162,Running!$A$1:'Running'!$A162,"*")*60+SUMIFS(Running!$L$1:'Running'!$L162,Running!$A$1:'Running'!$A162,"*"))/(60*60)),MOD(MOD(SUMIFS(Running!$K$1:'Running'!$K162,Running!$A$1:'Running'!$A162,"*"),60)+INT(SUMIFS(Running!$L$1:'Running'!$L162,Running!$A$1:'Running'!$A162,"*")/60),60),MOD(SUMIFS(Running!$L$1:'Running'!$L162,Running!$A$1:'Running'!$A162,"*"),60))+INT(INT((SUMIFS(Running!$K$1:'Running'!$K162,Running!$A$1:'Running'!$A162,"*")*60+SUMIFS(Running!$L$1:'Running'!$L162,Running!$A$1:'Running'!$A162,"*"))/(60*60))/24)</f>
        <v>2.4167361111111112</v>
      </c>
      <c r="I162" s="2">
        <f>SUM(Running!$M$1:'Running'!$M162)</f>
        <v>1444</v>
      </c>
      <c r="J162" s="20">
        <f>SUM(Running!$N$1:'Running'!$N162)</f>
        <v>29.669999999999984</v>
      </c>
      <c r="K162" s="35">
        <f>TIME(INT((SUMIFS(Running!$R$1:'Running'!$R162,Running!$A$1:'Running'!$A162,"*")*60+SUMIFS(Running!$S$1:'Running'!$S162,Running!$A$1:'Running'!$A162,"*"))/(60*60)),MOD(MOD(SUMIFS(Running!$R$1:'Running'!$R162,Running!$A$1:'Running'!$A162,"*"),60)+INT(SUMIFS(Running!$S$1:'Running'!$S162,Running!$A$1:'Running'!$A162,"*")/60),60),MOD(SUMIFS(Running!$S$1:'Running'!$S162,Running!$A$1:'Running'!$A162,"*"),60))+INT(INT((SUMIFS(Running!$R$1:'Running'!$R162,Running!$A$1:'Running'!$A162,"*")*60+SUMIFS(Running!$S$1:'Running'!$S162,Running!$A$1:'Running'!$A162,"*"))/(60*60))/24)</f>
        <v>0.32668981481481479</v>
      </c>
      <c r="L162" s="2">
        <f t="shared" si="14"/>
        <v>48875</v>
      </c>
      <c r="M162" s="20">
        <f t="shared" si="15"/>
        <v>449.20999999999975</v>
      </c>
      <c r="N162" s="25">
        <f t="shared" si="16"/>
        <v>3950</v>
      </c>
      <c r="O162" s="25">
        <f t="shared" si="17"/>
        <v>32</v>
      </c>
      <c r="P162" s="35">
        <f t="shared" si="18"/>
        <v>2.7434259259259259</v>
      </c>
      <c r="S162" s="61">
        <f t="shared" si="19"/>
        <v>1</v>
      </c>
      <c r="T162" s="61">
        <f t="shared" si="20"/>
        <v>3</v>
      </c>
      <c r="U162" t="s">
        <v>75</v>
      </c>
    </row>
    <row r="163" spans="1:21">
      <c r="A163">
        <v>160</v>
      </c>
      <c r="B163" s="2" t="s">
        <v>0</v>
      </c>
      <c r="C163" s="2">
        <v>7</v>
      </c>
      <c r="D163" s="2">
        <v>9</v>
      </c>
      <c r="E163" s="37">
        <v>43290</v>
      </c>
      <c r="F163" s="2">
        <f>SUMIFS(Running!$F$1:'Running'!$F163,Running!$A$1:'Running'!$A163,"*")</f>
        <v>47431</v>
      </c>
      <c r="G163" s="20">
        <f>SUMIFS(Running!$G$1:'Running'!$G163,Running!$A$1:'Running'!$A163,"*")</f>
        <v>419.53999999999979</v>
      </c>
      <c r="H163" s="35">
        <f>TIME(INT((SUMIFS(Running!$K$1:'Running'!$K163,Running!$A$1:'Running'!$A163,"*")*60+SUMIFS(Running!$L$1:'Running'!$L163,Running!$A$1:'Running'!$A163,"*"))/(60*60)),MOD(MOD(SUMIFS(Running!$K$1:'Running'!$K163,Running!$A$1:'Running'!$A163,"*"),60)+INT(SUMIFS(Running!$L$1:'Running'!$L163,Running!$A$1:'Running'!$A163,"*")/60),60),MOD(SUMIFS(Running!$L$1:'Running'!$L163,Running!$A$1:'Running'!$A163,"*"),60))+INT(INT((SUMIFS(Running!$K$1:'Running'!$K163,Running!$A$1:'Running'!$A163,"*")*60+SUMIFS(Running!$L$1:'Running'!$L163,Running!$A$1:'Running'!$A163,"*"))/(60*60))/24)</f>
        <v>2.4167361111111112</v>
      </c>
      <c r="I163" s="2">
        <f>SUM(Running!$M$1:'Running'!$M163)</f>
        <v>1444</v>
      </c>
      <c r="J163" s="20">
        <f>SUM(Running!$N$1:'Running'!$N163)</f>
        <v>29.669999999999984</v>
      </c>
      <c r="K163" s="35">
        <f>TIME(INT((SUMIFS(Running!$R$1:'Running'!$R163,Running!$A$1:'Running'!$A163,"*")*60+SUMIFS(Running!$S$1:'Running'!$S163,Running!$A$1:'Running'!$A163,"*"))/(60*60)),MOD(MOD(SUMIFS(Running!$R$1:'Running'!$R163,Running!$A$1:'Running'!$A163,"*"),60)+INT(SUMIFS(Running!$S$1:'Running'!$S163,Running!$A$1:'Running'!$A163,"*")/60),60),MOD(SUMIFS(Running!$S$1:'Running'!$S163,Running!$A$1:'Running'!$A163,"*"),60))+INT(INT((SUMIFS(Running!$R$1:'Running'!$R163,Running!$A$1:'Running'!$A163,"*")*60+SUMIFS(Running!$S$1:'Running'!$S163,Running!$A$1:'Running'!$A163,"*"))/(60*60))/24)</f>
        <v>0.32668981481481479</v>
      </c>
      <c r="L163" s="2">
        <f t="shared" si="14"/>
        <v>48875</v>
      </c>
      <c r="M163" s="20">
        <f t="shared" si="15"/>
        <v>449.20999999999975</v>
      </c>
      <c r="N163" s="25">
        <f t="shared" si="16"/>
        <v>3950</v>
      </c>
      <c r="O163" s="25">
        <f t="shared" si="17"/>
        <v>32</v>
      </c>
      <c r="P163" s="35">
        <f t="shared" si="18"/>
        <v>2.7434259259259259</v>
      </c>
      <c r="S163" s="61">
        <f t="shared" si="19"/>
        <v>0</v>
      </c>
      <c r="T163" s="61">
        <f t="shared" si="20"/>
        <v>0</v>
      </c>
      <c r="U163" t="s">
        <v>75</v>
      </c>
    </row>
    <row r="164" spans="1:21">
      <c r="A164">
        <v>161</v>
      </c>
      <c r="B164" s="2" t="s">
        <v>6</v>
      </c>
      <c r="C164" s="2">
        <v>7</v>
      </c>
      <c r="D164" s="2">
        <v>10</v>
      </c>
      <c r="E164" s="37">
        <v>43291</v>
      </c>
      <c r="F164" s="2">
        <f>SUMIFS(Running!$F$1:'Running'!$F164,Running!$A$1:'Running'!$A164,"*")</f>
        <v>47832</v>
      </c>
      <c r="G164" s="20">
        <f>SUMIFS(Running!$G$1:'Running'!$G164,Running!$A$1:'Running'!$A164,"*")</f>
        <v>423.38999999999982</v>
      </c>
      <c r="H164" s="35">
        <f>TIME(INT((SUMIFS(Running!$K$1:'Running'!$K164,Running!$A$1:'Running'!$A164,"*")*60+SUMIFS(Running!$L$1:'Running'!$L164,Running!$A$1:'Running'!$A164,"*"))/(60*60)),MOD(MOD(SUMIFS(Running!$K$1:'Running'!$K164,Running!$A$1:'Running'!$A164,"*"),60)+INT(SUMIFS(Running!$L$1:'Running'!$L164,Running!$A$1:'Running'!$A164,"*")/60),60),MOD(SUMIFS(Running!$L$1:'Running'!$L164,Running!$A$1:'Running'!$A164,"*"),60))+INT(INT((SUMIFS(Running!$K$1:'Running'!$K164,Running!$A$1:'Running'!$A164,"*")*60+SUMIFS(Running!$L$1:'Running'!$L164,Running!$A$1:'Running'!$A164,"*"))/(60*60))/24)</f>
        <v>2.4396527777777779</v>
      </c>
      <c r="I164" s="2">
        <f>SUM(Running!$M$1:'Running'!$M164)</f>
        <v>1444</v>
      </c>
      <c r="J164" s="20">
        <f>SUM(Running!$N$1:'Running'!$N164)</f>
        <v>29.879999999999985</v>
      </c>
      <c r="K164" s="35">
        <f>TIME(INT((SUMIFS(Running!$R$1:'Running'!$R164,Running!$A$1:'Running'!$A164,"*")*60+SUMIFS(Running!$S$1:'Running'!$S164,Running!$A$1:'Running'!$A164,"*"))/(60*60)),MOD(MOD(SUMIFS(Running!$R$1:'Running'!$R164,Running!$A$1:'Running'!$A164,"*"),60)+INT(SUMIFS(Running!$S$1:'Running'!$S164,Running!$A$1:'Running'!$A164,"*")/60),60),MOD(SUMIFS(Running!$S$1:'Running'!$S164,Running!$A$1:'Running'!$A164,"*"),60))+INT(INT((SUMIFS(Running!$R$1:'Running'!$R164,Running!$A$1:'Running'!$A164,"*")*60+SUMIFS(Running!$S$1:'Running'!$S164,Running!$A$1:'Running'!$A164,"*"))/(60*60))/24)</f>
        <v>0.3291203703703704</v>
      </c>
      <c r="L164" s="2">
        <f t="shared" si="14"/>
        <v>49276</v>
      </c>
      <c r="M164" s="20">
        <f t="shared" si="15"/>
        <v>453.26999999999981</v>
      </c>
      <c r="N164" s="25">
        <f t="shared" si="16"/>
        <v>3987</v>
      </c>
      <c r="O164" s="25">
        <f t="shared" si="17"/>
        <v>2</v>
      </c>
      <c r="P164" s="35">
        <f t="shared" si="18"/>
        <v>2.7687731481481483</v>
      </c>
      <c r="S164" s="61">
        <f t="shared" si="19"/>
        <v>1</v>
      </c>
      <c r="T164" s="61">
        <f t="shared" si="20"/>
        <v>3</v>
      </c>
      <c r="U164" t="s">
        <v>75</v>
      </c>
    </row>
    <row r="165" spans="1:21">
      <c r="A165">
        <v>162</v>
      </c>
      <c r="B165" s="2" t="s">
        <v>5</v>
      </c>
      <c r="C165" s="2">
        <v>7</v>
      </c>
      <c r="D165" s="2">
        <v>11</v>
      </c>
      <c r="E165" s="37">
        <v>43292</v>
      </c>
      <c r="F165" s="2">
        <f>SUMIFS(Running!$F$1:'Running'!$F165,Running!$A$1:'Running'!$A165,"*")</f>
        <v>47832</v>
      </c>
      <c r="G165" s="20">
        <f>SUMIFS(Running!$G$1:'Running'!$G165,Running!$A$1:'Running'!$A165,"*")</f>
        <v>423.38999999999982</v>
      </c>
      <c r="H165" s="35">
        <f>TIME(INT((SUMIFS(Running!$K$1:'Running'!$K165,Running!$A$1:'Running'!$A165,"*")*60+SUMIFS(Running!$L$1:'Running'!$L165,Running!$A$1:'Running'!$A165,"*"))/(60*60)),MOD(MOD(SUMIFS(Running!$K$1:'Running'!$K165,Running!$A$1:'Running'!$A165,"*"),60)+INT(SUMIFS(Running!$L$1:'Running'!$L165,Running!$A$1:'Running'!$A165,"*")/60),60),MOD(SUMIFS(Running!$L$1:'Running'!$L165,Running!$A$1:'Running'!$A165,"*"),60))+INT(INT((SUMIFS(Running!$K$1:'Running'!$K165,Running!$A$1:'Running'!$A165,"*")*60+SUMIFS(Running!$L$1:'Running'!$L165,Running!$A$1:'Running'!$A165,"*"))/(60*60))/24)</f>
        <v>2.4396527777777779</v>
      </c>
      <c r="I165" s="2">
        <f>SUM(Running!$M$1:'Running'!$M165)</f>
        <v>1444</v>
      </c>
      <c r="J165" s="20">
        <f>SUM(Running!$N$1:'Running'!$N165)</f>
        <v>29.879999999999985</v>
      </c>
      <c r="K165" s="35">
        <f>TIME(INT((SUMIFS(Running!$R$1:'Running'!$R165,Running!$A$1:'Running'!$A165,"*")*60+SUMIFS(Running!$S$1:'Running'!$S165,Running!$A$1:'Running'!$A165,"*"))/(60*60)),MOD(MOD(SUMIFS(Running!$R$1:'Running'!$R165,Running!$A$1:'Running'!$A165,"*"),60)+INT(SUMIFS(Running!$S$1:'Running'!$S165,Running!$A$1:'Running'!$A165,"*")/60),60),MOD(SUMIFS(Running!$S$1:'Running'!$S165,Running!$A$1:'Running'!$A165,"*"),60))+INT(INT((SUMIFS(Running!$R$1:'Running'!$R165,Running!$A$1:'Running'!$A165,"*")*60+SUMIFS(Running!$S$1:'Running'!$S165,Running!$A$1:'Running'!$A165,"*"))/(60*60))/24)</f>
        <v>0.3291203703703704</v>
      </c>
      <c r="L165" s="2">
        <f t="shared" si="14"/>
        <v>49276</v>
      </c>
      <c r="M165" s="20">
        <f t="shared" si="15"/>
        <v>453.26999999999981</v>
      </c>
      <c r="N165" s="25">
        <f t="shared" si="16"/>
        <v>3987</v>
      </c>
      <c r="O165" s="25">
        <f t="shared" si="17"/>
        <v>2</v>
      </c>
      <c r="P165" s="35">
        <f t="shared" si="18"/>
        <v>2.7687731481481483</v>
      </c>
      <c r="S165" s="61">
        <f t="shared" si="19"/>
        <v>0</v>
      </c>
      <c r="T165" s="61">
        <f t="shared" si="20"/>
        <v>0</v>
      </c>
      <c r="U165" t="s">
        <v>75</v>
      </c>
    </row>
    <row r="166" spans="1:21">
      <c r="A166">
        <v>163</v>
      </c>
      <c r="B166" s="2" t="s">
        <v>4</v>
      </c>
      <c r="C166" s="2">
        <v>7</v>
      </c>
      <c r="D166" s="2">
        <v>12</v>
      </c>
      <c r="E166" s="37">
        <v>43293</v>
      </c>
      <c r="F166" s="2">
        <f>SUMIFS(Running!$F$1:'Running'!$F166,Running!$A$1:'Running'!$A166,"*")</f>
        <v>48234</v>
      </c>
      <c r="G166" s="20">
        <f>SUMIFS(Running!$G$1:'Running'!$G166,Running!$A$1:'Running'!$A166,"*")</f>
        <v>427.38999999999982</v>
      </c>
      <c r="H166" s="35">
        <f>TIME(INT((SUMIFS(Running!$K$1:'Running'!$K166,Running!$A$1:'Running'!$A166,"*")*60+SUMIFS(Running!$L$1:'Running'!$L166,Running!$A$1:'Running'!$A166,"*"))/(60*60)),MOD(MOD(SUMIFS(Running!$K$1:'Running'!$K166,Running!$A$1:'Running'!$A166,"*"),60)+INT(SUMIFS(Running!$L$1:'Running'!$L166,Running!$A$1:'Running'!$A166,"*")/60),60),MOD(SUMIFS(Running!$L$1:'Running'!$L166,Running!$A$1:'Running'!$A166,"*"),60))+INT(INT((SUMIFS(Running!$K$1:'Running'!$K166,Running!$A$1:'Running'!$A166,"*")*60+SUMIFS(Running!$L$1:'Running'!$L166,Running!$A$1:'Running'!$A166,"*"))/(60*60))/24)</f>
        <v>2.4637152777777778</v>
      </c>
      <c r="I166" s="2">
        <f>SUM(Running!$M$1:'Running'!$M166)</f>
        <v>1444</v>
      </c>
      <c r="J166" s="20">
        <f>SUM(Running!$N$1:'Running'!$N166)</f>
        <v>30.249999999999986</v>
      </c>
      <c r="K166" s="35">
        <f>TIME(INT((SUMIFS(Running!$R$1:'Running'!$R166,Running!$A$1:'Running'!$A166,"*")*60+SUMIFS(Running!$S$1:'Running'!$S166,Running!$A$1:'Running'!$A166,"*"))/(60*60)),MOD(MOD(SUMIFS(Running!$R$1:'Running'!$R166,Running!$A$1:'Running'!$A166,"*"),60)+INT(SUMIFS(Running!$S$1:'Running'!$S166,Running!$A$1:'Running'!$A166,"*")/60),60),MOD(SUMIFS(Running!$S$1:'Running'!$S166,Running!$A$1:'Running'!$A166,"*"),60))+INT(INT((SUMIFS(Running!$R$1:'Running'!$R166,Running!$A$1:'Running'!$A166,"*")*60+SUMIFS(Running!$S$1:'Running'!$S166,Running!$A$1:'Running'!$A166,"*"))/(60*60))/24)</f>
        <v>0.33387731481481481</v>
      </c>
      <c r="L166" s="2">
        <f t="shared" si="14"/>
        <v>49678</v>
      </c>
      <c r="M166" s="20">
        <f t="shared" si="15"/>
        <v>457.63999999999982</v>
      </c>
      <c r="N166" s="25">
        <f t="shared" si="16"/>
        <v>4028</v>
      </c>
      <c r="O166" s="25">
        <f t="shared" si="17"/>
        <v>32</v>
      </c>
      <c r="P166" s="35">
        <f t="shared" si="18"/>
        <v>2.7975925925925926</v>
      </c>
      <c r="S166" s="61">
        <f t="shared" si="19"/>
        <v>1</v>
      </c>
      <c r="T166" s="61">
        <f t="shared" si="20"/>
        <v>1</v>
      </c>
      <c r="U166" t="s">
        <v>75</v>
      </c>
    </row>
    <row r="167" spans="1:21">
      <c r="A167">
        <v>164</v>
      </c>
      <c r="B167" s="2" t="s">
        <v>3</v>
      </c>
      <c r="C167" s="2">
        <v>7</v>
      </c>
      <c r="D167" s="2">
        <v>13</v>
      </c>
      <c r="E167" s="37">
        <v>43294</v>
      </c>
      <c r="F167" s="2">
        <f>SUMIFS(Running!$F$1:'Running'!$F167,Running!$A$1:'Running'!$A167,"*")</f>
        <v>48449</v>
      </c>
      <c r="G167" s="20">
        <f>SUMIFS(Running!$G$1:'Running'!$G167,Running!$A$1:'Running'!$A167,"*")</f>
        <v>429.4099999999998</v>
      </c>
      <c r="H167" s="35">
        <f>TIME(INT((SUMIFS(Running!$K$1:'Running'!$K167,Running!$A$1:'Running'!$A167,"*")*60+SUMIFS(Running!$L$1:'Running'!$L167,Running!$A$1:'Running'!$A167,"*"))/(60*60)),MOD(MOD(SUMIFS(Running!$K$1:'Running'!$K167,Running!$A$1:'Running'!$A167,"*"),60)+INT(SUMIFS(Running!$L$1:'Running'!$L167,Running!$A$1:'Running'!$A167,"*")/60),60),MOD(SUMIFS(Running!$L$1:'Running'!$L167,Running!$A$1:'Running'!$A167,"*"),60))+INT(INT((SUMIFS(Running!$K$1:'Running'!$K167,Running!$A$1:'Running'!$A167,"*")*60+SUMIFS(Running!$L$1:'Running'!$L167,Running!$A$1:'Running'!$A167,"*"))/(60*60))/24)</f>
        <v>2.4758680555555554</v>
      </c>
      <c r="I167" s="2">
        <f>SUM(Running!$M$1:'Running'!$M167)</f>
        <v>1444</v>
      </c>
      <c r="J167" s="20">
        <f>SUM(Running!$N$1:'Running'!$N167)</f>
        <v>30.449999999999985</v>
      </c>
      <c r="K167" s="35">
        <f>TIME(INT((SUMIFS(Running!$R$1:'Running'!$R167,Running!$A$1:'Running'!$A167,"*")*60+SUMIFS(Running!$S$1:'Running'!$S167,Running!$A$1:'Running'!$A167,"*"))/(60*60)),MOD(MOD(SUMIFS(Running!$R$1:'Running'!$R167,Running!$A$1:'Running'!$A167,"*"),60)+INT(SUMIFS(Running!$S$1:'Running'!$S167,Running!$A$1:'Running'!$A167,"*")/60),60),MOD(SUMIFS(Running!$S$1:'Running'!$S167,Running!$A$1:'Running'!$A167,"*"),60))+INT(INT((SUMIFS(Running!$R$1:'Running'!$R167,Running!$A$1:'Running'!$A167,"*")*60+SUMIFS(Running!$S$1:'Running'!$S167,Running!$A$1:'Running'!$A167,"*"))/(60*60))/24)</f>
        <v>0.33653935185185185</v>
      </c>
      <c r="L167" s="2">
        <f t="shared" si="14"/>
        <v>49893</v>
      </c>
      <c r="M167" s="20">
        <f t="shared" si="15"/>
        <v>459.85999999999979</v>
      </c>
      <c r="N167" s="25">
        <f t="shared" si="16"/>
        <v>4049</v>
      </c>
      <c r="O167" s="25">
        <f t="shared" si="17"/>
        <v>52</v>
      </c>
      <c r="P167" s="35">
        <f t="shared" si="18"/>
        <v>2.8124074074074072</v>
      </c>
      <c r="S167" s="61">
        <f t="shared" si="19"/>
        <v>2</v>
      </c>
      <c r="T167" s="61">
        <f t="shared" si="20"/>
        <v>2</v>
      </c>
      <c r="U167" t="s">
        <v>75</v>
      </c>
    </row>
    <row r="168" spans="1:21">
      <c r="A168">
        <v>165</v>
      </c>
      <c r="B168" s="2" t="s">
        <v>2</v>
      </c>
      <c r="C168" s="2">
        <v>7</v>
      </c>
      <c r="D168" s="2">
        <v>14</v>
      </c>
      <c r="E168" s="37">
        <v>43295</v>
      </c>
      <c r="F168" s="2">
        <f>SUMIFS(Running!$F$1:'Running'!$F168,Running!$A$1:'Running'!$A168,"*")</f>
        <v>48879</v>
      </c>
      <c r="G168" s="20">
        <f>SUMIFS(Running!$G$1:'Running'!$G168,Running!$A$1:'Running'!$A168,"*")</f>
        <v>433.61999999999978</v>
      </c>
      <c r="H168" s="35">
        <f>TIME(INT((SUMIFS(Running!$K$1:'Running'!$K168,Running!$A$1:'Running'!$A168,"*")*60+SUMIFS(Running!$L$1:'Running'!$L168,Running!$A$1:'Running'!$A168,"*"))/(60*60)),MOD(MOD(SUMIFS(Running!$K$1:'Running'!$K168,Running!$A$1:'Running'!$A168,"*"),60)+INT(SUMIFS(Running!$L$1:'Running'!$L168,Running!$A$1:'Running'!$A168,"*")/60),60),MOD(SUMIFS(Running!$L$1:'Running'!$L168,Running!$A$1:'Running'!$A168,"*"),60))+INT(INT((SUMIFS(Running!$K$1:'Running'!$K168,Running!$A$1:'Running'!$A168,"*")*60+SUMIFS(Running!$L$1:'Running'!$L168,Running!$A$1:'Running'!$A168,"*"))/(60*60))/24)</f>
        <v>2.5022569444444445</v>
      </c>
      <c r="I168" s="2">
        <f>SUM(Running!$M$1:'Running'!$M168)</f>
        <v>1444</v>
      </c>
      <c r="J168" s="20">
        <f>SUM(Running!$N$1:'Running'!$N168)</f>
        <v>30.589999999999986</v>
      </c>
      <c r="K168" s="35">
        <f>TIME(INT((SUMIFS(Running!$R$1:'Running'!$R168,Running!$A$1:'Running'!$A168,"*")*60+SUMIFS(Running!$S$1:'Running'!$S168,Running!$A$1:'Running'!$A168,"*"))/(60*60)),MOD(MOD(SUMIFS(Running!$R$1:'Running'!$R168,Running!$A$1:'Running'!$A168,"*"),60)+INT(SUMIFS(Running!$S$1:'Running'!$S168,Running!$A$1:'Running'!$A168,"*")/60),60),MOD(SUMIFS(Running!$S$1:'Running'!$S168,Running!$A$1:'Running'!$A168,"*"),60))+INT(INT((SUMIFS(Running!$R$1:'Running'!$R168,Running!$A$1:'Running'!$A168,"*")*60+SUMIFS(Running!$S$1:'Running'!$S168,Running!$A$1:'Running'!$A168,"*"))/(60*60))/24)</f>
        <v>0.33833333333333332</v>
      </c>
      <c r="L168" s="2">
        <f t="shared" si="14"/>
        <v>50323</v>
      </c>
      <c r="M168" s="20">
        <f t="shared" si="15"/>
        <v>464.20999999999975</v>
      </c>
      <c r="N168" s="25">
        <f t="shared" si="16"/>
        <v>4090</v>
      </c>
      <c r="O168" s="25">
        <f t="shared" si="17"/>
        <v>27</v>
      </c>
      <c r="P168" s="35">
        <f t="shared" si="18"/>
        <v>2.8405902777777778</v>
      </c>
      <c r="S168" s="61">
        <f t="shared" si="19"/>
        <v>3</v>
      </c>
      <c r="T168" s="61">
        <f t="shared" si="20"/>
        <v>1</v>
      </c>
      <c r="U168" t="s">
        <v>75</v>
      </c>
    </row>
    <row r="169" spans="1:21">
      <c r="A169">
        <v>166</v>
      </c>
      <c r="B169" s="2" t="s">
        <v>1</v>
      </c>
      <c r="C169" s="2">
        <v>7</v>
      </c>
      <c r="D169" s="2">
        <v>15</v>
      </c>
      <c r="E169" s="37">
        <v>43296</v>
      </c>
      <c r="F169" s="2">
        <f>SUMIFS(Running!$F$1:'Running'!$F169,Running!$A$1:'Running'!$A169,"*")</f>
        <v>48879</v>
      </c>
      <c r="G169" s="20">
        <f>SUMIFS(Running!$G$1:'Running'!$G169,Running!$A$1:'Running'!$A169,"*")</f>
        <v>433.61999999999978</v>
      </c>
      <c r="H169" s="35">
        <f>TIME(INT((SUMIFS(Running!$K$1:'Running'!$K169,Running!$A$1:'Running'!$A169,"*")*60+SUMIFS(Running!$L$1:'Running'!$L169,Running!$A$1:'Running'!$A169,"*"))/(60*60)),MOD(MOD(SUMIFS(Running!$K$1:'Running'!$K169,Running!$A$1:'Running'!$A169,"*"),60)+INT(SUMIFS(Running!$L$1:'Running'!$L169,Running!$A$1:'Running'!$A169,"*")/60),60),MOD(SUMIFS(Running!$L$1:'Running'!$L169,Running!$A$1:'Running'!$A169,"*"),60))+INT(INT((SUMIFS(Running!$K$1:'Running'!$K169,Running!$A$1:'Running'!$A169,"*")*60+SUMIFS(Running!$L$1:'Running'!$L169,Running!$A$1:'Running'!$A169,"*"))/(60*60))/24)</f>
        <v>2.5022569444444445</v>
      </c>
      <c r="I169" s="2">
        <f>SUM(Running!$M$1:'Running'!$M169)</f>
        <v>1444</v>
      </c>
      <c r="J169" s="20">
        <f>SUM(Running!$N$1:'Running'!$N169)</f>
        <v>30.589999999999986</v>
      </c>
      <c r="K169" s="35">
        <f>TIME(INT((SUMIFS(Running!$R$1:'Running'!$R169,Running!$A$1:'Running'!$A169,"*")*60+SUMIFS(Running!$S$1:'Running'!$S169,Running!$A$1:'Running'!$A169,"*"))/(60*60)),MOD(MOD(SUMIFS(Running!$R$1:'Running'!$R169,Running!$A$1:'Running'!$A169,"*"),60)+INT(SUMIFS(Running!$S$1:'Running'!$S169,Running!$A$1:'Running'!$A169,"*")/60),60),MOD(SUMIFS(Running!$S$1:'Running'!$S169,Running!$A$1:'Running'!$A169,"*"),60))+INT(INT((SUMIFS(Running!$R$1:'Running'!$R169,Running!$A$1:'Running'!$A169,"*")*60+SUMIFS(Running!$S$1:'Running'!$S169,Running!$A$1:'Running'!$A169,"*"))/(60*60))/24)</f>
        <v>0.33833333333333332</v>
      </c>
      <c r="L169" s="2">
        <f t="shared" si="14"/>
        <v>50323</v>
      </c>
      <c r="M169" s="20">
        <f t="shared" si="15"/>
        <v>464.20999999999975</v>
      </c>
      <c r="N169" s="25">
        <f t="shared" si="16"/>
        <v>4090</v>
      </c>
      <c r="O169" s="25">
        <f t="shared" si="17"/>
        <v>27</v>
      </c>
      <c r="P169" s="35">
        <f t="shared" si="18"/>
        <v>2.8405902777777778</v>
      </c>
      <c r="S169" s="61">
        <f t="shared" si="19"/>
        <v>0</v>
      </c>
      <c r="T169" s="61">
        <f t="shared" si="20"/>
        <v>0</v>
      </c>
      <c r="U169" t="s">
        <v>75</v>
      </c>
    </row>
    <row r="170" spans="1:21">
      <c r="A170">
        <v>167</v>
      </c>
      <c r="B170" s="2" t="s">
        <v>0</v>
      </c>
      <c r="C170" s="2">
        <v>7</v>
      </c>
      <c r="D170" s="2">
        <v>16</v>
      </c>
      <c r="E170" s="37">
        <v>43297</v>
      </c>
      <c r="F170" s="2">
        <f>SUMIFS(Running!$F$1:'Running'!$F170,Running!$A$1:'Running'!$A170,"*")</f>
        <v>49270</v>
      </c>
      <c r="G170" s="20">
        <f>SUMIFS(Running!$G$1:'Running'!$G170,Running!$A$1:'Running'!$A170,"*")</f>
        <v>437.48999999999978</v>
      </c>
      <c r="H170" s="35">
        <f>TIME(INT((SUMIFS(Running!$K$1:'Running'!$K170,Running!$A$1:'Running'!$A170,"*")*60+SUMIFS(Running!$L$1:'Running'!$L170,Running!$A$1:'Running'!$A170,"*"))/(60*60)),MOD(MOD(SUMIFS(Running!$K$1:'Running'!$K170,Running!$A$1:'Running'!$A170,"*"),60)+INT(SUMIFS(Running!$L$1:'Running'!$L170,Running!$A$1:'Running'!$A170,"*")/60),60),MOD(SUMIFS(Running!$L$1:'Running'!$L170,Running!$A$1:'Running'!$A170,"*"),60))+INT(INT((SUMIFS(Running!$K$1:'Running'!$K170,Running!$A$1:'Running'!$A170,"*")*60+SUMIFS(Running!$L$1:'Running'!$L170,Running!$A$1:'Running'!$A170,"*"))/(60*60))/24)</f>
        <v>2.5262152777777778</v>
      </c>
      <c r="I170" s="2">
        <f>SUM(Running!$M$1:'Running'!$M170)</f>
        <v>1444</v>
      </c>
      <c r="J170" s="20">
        <f>SUM(Running!$N$1:'Running'!$N170)</f>
        <v>30.649999999999984</v>
      </c>
      <c r="K170" s="35">
        <f>TIME(INT((SUMIFS(Running!$R$1:'Running'!$R170,Running!$A$1:'Running'!$A170,"*")*60+SUMIFS(Running!$S$1:'Running'!$S170,Running!$A$1:'Running'!$A170,"*"))/(60*60)),MOD(MOD(SUMIFS(Running!$R$1:'Running'!$R170,Running!$A$1:'Running'!$A170,"*"),60)+INT(SUMIFS(Running!$S$1:'Running'!$S170,Running!$A$1:'Running'!$A170,"*")/60),60),MOD(SUMIFS(Running!$S$1:'Running'!$S170,Running!$A$1:'Running'!$A170,"*"),60))+INT(INT((SUMIFS(Running!$R$1:'Running'!$R170,Running!$A$1:'Running'!$A170,"*")*60+SUMIFS(Running!$S$1:'Running'!$S170,Running!$A$1:'Running'!$A170,"*"))/(60*60))/24)</f>
        <v>0.33902777777777776</v>
      </c>
      <c r="L170" s="2">
        <f t="shared" si="14"/>
        <v>50714</v>
      </c>
      <c r="M170" s="20">
        <f t="shared" si="15"/>
        <v>468.13999999999976</v>
      </c>
      <c r="N170" s="25">
        <f t="shared" si="16"/>
        <v>4125</v>
      </c>
      <c r="O170" s="25">
        <f t="shared" si="17"/>
        <v>57</v>
      </c>
      <c r="P170" s="35">
        <f t="shared" si="18"/>
        <v>2.8652430555555557</v>
      </c>
      <c r="S170" s="61">
        <f t="shared" si="19"/>
        <v>1</v>
      </c>
      <c r="T170" s="61">
        <f t="shared" si="20"/>
        <v>1</v>
      </c>
      <c r="U170" t="s">
        <v>75</v>
      </c>
    </row>
    <row r="171" spans="1:21">
      <c r="A171">
        <v>168</v>
      </c>
      <c r="B171" s="2" t="s">
        <v>6</v>
      </c>
      <c r="C171" s="2">
        <v>7</v>
      </c>
      <c r="D171" s="2">
        <v>17</v>
      </c>
      <c r="E171" s="37">
        <v>43298</v>
      </c>
      <c r="F171" s="2">
        <f>SUMIFS(Running!$F$1:'Running'!$F171,Running!$A$1:'Running'!$A171,"*")</f>
        <v>49270</v>
      </c>
      <c r="G171" s="20">
        <f>SUMIFS(Running!$G$1:'Running'!$G171,Running!$A$1:'Running'!$A171,"*")</f>
        <v>437.48999999999978</v>
      </c>
      <c r="H171" s="35">
        <f>TIME(INT((SUMIFS(Running!$K$1:'Running'!$K171,Running!$A$1:'Running'!$A171,"*")*60+SUMIFS(Running!$L$1:'Running'!$L171,Running!$A$1:'Running'!$A171,"*"))/(60*60)),MOD(MOD(SUMIFS(Running!$K$1:'Running'!$K171,Running!$A$1:'Running'!$A171,"*"),60)+INT(SUMIFS(Running!$L$1:'Running'!$L171,Running!$A$1:'Running'!$A171,"*")/60),60),MOD(SUMIFS(Running!$L$1:'Running'!$L171,Running!$A$1:'Running'!$A171,"*"),60))+INT(INT((SUMIFS(Running!$K$1:'Running'!$K171,Running!$A$1:'Running'!$A171,"*")*60+SUMIFS(Running!$L$1:'Running'!$L171,Running!$A$1:'Running'!$A171,"*"))/(60*60))/24)</f>
        <v>2.5262152777777778</v>
      </c>
      <c r="I171" s="2">
        <f>SUM(Running!$M$1:'Running'!$M171)</f>
        <v>1444</v>
      </c>
      <c r="J171" s="20">
        <f>SUM(Running!$N$1:'Running'!$N171)</f>
        <v>30.649999999999984</v>
      </c>
      <c r="K171" s="35">
        <f>TIME(INT((SUMIFS(Running!$R$1:'Running'!$R171,Running!$A$1:'Running'!$A171,"*")*60+SUMIFS(Running!$S$1:'Running'!$S171,Running!$A$1:'Running'!$A171,"*"))/(60*60)),MOD(MOD(SUMIFS(Running!$R$1:'Running'!$R171,Running!$A$1:'Running'!$A171,"*"),60)+INT(SUMIFS(Running!$S$1:'Running'!$S171,Running!$A$1:'Running'!$A171,"*")/60),60),MOD(SUMIFS(Running!$S$1:'Running'!$S171,Running!$A$1:'Running'!$A171,"*"),60))+INT(INT((SUMIFS(Running!$R$1:'Running'!$R171,Running!$A$1:'Running'!$A171,"*")*60+SUMIFS(Running!$S$1:'Running'!$S171,Running!$A$1:'Running'!$A171,"*"))/(60*60))/24)</f>
        <v>0.33902777777777776</v>
      </c>
      <c r="L171" s="2">
        <f t="shared" si="14"/>
        <v>50714</v>
      </c>
      <c r="M171" s="20">
        <f t="shared" si="15"/>
        <v>468.13999999999976</v>
      </c>
      <c r="N171" s="25">
        <f t="shared" si="16"/>
        <v>4125</v>
      </c>
      <c r="O171" s="25">
        <f t="shared" si="17"/>
        <v>57</v>
      </c>
      <c r="P171" s="35">
        <f t="shared" si="18"/>
        <v>2.8652430555555557</v>
      </c>
      <c r="S171" s="61">
        <f t="shared" si="19"/>
        <v>0</v>
      </c>
      <c r="T171" s="61">
        <f t="shared" si="20"/>
        <v>0</v>
      </c>
      <c r="U171" t="s">
        <v>75</v>
      </c>
    </row>
    <row r="172" spans="1:21">
      <c r="A172">
        <v>169</v>
      </c>
      <c r="B172" s="2" t="s">
        <v>5</v>
      </c>
      <c r="C172" s="2">
        <v>7</v>
      </c>
      <c r="D172" s="2">
        <v>18</v>
      </c>
      <c r="E172" s="37">
        <v>43299</v>
      </c>
      <c r="F172" s="2">
        <f>SUMIFS(Running!$F$1:'Running'!$F172,Running!$A$1:'Running'!$A172,"*")</f>
        <v>49797</v>
      </c>
      <c r="G172" s="20">
        <f>SUMIFS(Running!$G$1:'Running'!$G172,Running!$A$1:'Running'!$A172,"*")</f>
        <v>442.62999999999977</v>
      </c>
      <c r="H172" s="35">
        <f>TIME(INT((SUMIFS(Running!$K$1:'Running'!$K172,Running!$A$1:'Running'!$A172,"*")*60+SUMIFS(Running!$L$1:'Running'!$L172,Running!$A$1:'Running'!$A172,"*"))/(60*60)),MOD(MOD(SUMIFS(Running!$K$1:'Running'!$K172,Running!$A$1:'Running'!$A172,"*"),60)+INT(SUMIFS(Running!$L$1:'Running'!$L172,Running!$A$1:'Running'!$A172,"*")/60),60),MOD(SUMIFS(Running!$L$1:'Running'!$L172,Running!$A$1:'Running'!$A172,"*"),60))+INT(INT((SUMIFS(Running!$K$1:'Running'!$K172,Running!$A$1:'Running'!$A172,"*")*60+SUMIFS(Running!$L$1:'Running'!$L172,Running!$A$1:'Running'!$A172,"*"))/(60*60))/24)</f>
        <v>2.5574652777777778</v>
      </c>
      <c r="I172" s="2">
        <f>SUM(Running!$M$1:'Running'!$M172)</f>
        <v>1444</v>
      </c>
      <c r="J172" s="20">
        <f>SUM(Running!$N$1:'Running'!$N172)</f>
        <v>30.849999999999984</v>
      </c>
      <c r="K172" s="35">
        <f>TIME(INT((SUMIFS(Running!$R$1:'Running'!$R172,Running!$A$1:'Running'!$A172,"*")*60+SUMIFS(Running!$S$1:'Running'!$S172,Running!$A$1:'Running'!$A172,"*"))/(60*60)),MOD(MOD(SUMIFS(Running!$R$1:'Running'!$R172,Running!$A$1:'Running'!$A172,"*"),60)+INT(SUMIFS(Running!$S$1:'Running'!$S172,Running!$A$1:'Running'!$A172,"*")/60),60),MOD(SUMIFS(Running!$S$1:'Running'!$S172,Running!$A$1:'Running'!$A172,"*"),60))+INT(INT((SUMIFS(Running!$R$1:'Running'!$R172,Running!$A$1:'Running'!$A172,"*")*60+SUMIFS(Running!$S$1:'Running'!$S172,Running!$A$1:'Running'!$A172,"*"))/(60*60))/24)</f>
        <v>0.34145833333333336</v>
      </c>
      <c r="L172" s="2">
        <f t="shared" si="14"/>
        <v>51241</v>
      </c>
      <c r="M172" s="20">
        <f t="shared" si="15"/>
        <v>473.47999999999973</v>
      </c>
      <c r="N172" s="25">
        <f t="shared" si="16"/>
        <v>4174</v>
      </c>
      <c r="O172" s="25">
        <f t="shared" si="17"/>
        <v>27</v>
      </c>
      <c r="P172" s="35">
        <f t="shared" si="18"/>
        <v>2.898923611111111</v>
      </c>
      <c r="S172" s="61">
        <f t="shared" si="19"/>
        <v>1</v>
      </c>
      <c r="T172" s="61">
        <f t="shared" si="20"/>
        <v>1</v>
      </c>
      <c r="U172" t="s">
        <v>75</v>
      </c>
    </row>
    <row r="173" spans="1:21">
      <c r="A173">
        <v>170</v>
      </c>
      <c r="B173" s="2" t="s">
        <v>4</v>
      </c>
      <c r="C173" s="2">
        <v>7</v>
      </c>
      <c r="D173" s="2">
        <v>19</v>
      </c>
      <c r="E173" s="37">
        <v>43300</v>
      </c>
      <c r="F173" s="2">
        <f>SUMIFS(Running!$F$1:'Running'!$F173,Running!$A$1:'Running'!$A173,"*")</f>
        <v>49797</v>
      </c>
      <c r="G173" s="20">
        <f>SUMIFS(Running!$G$1:'Running'!$G173,Running!$A$1:'Running'!$A173,"*")</f>
        <v>442.62999999999977</v>
      </c>
      <c r="H173" s="35">
        <f>TIME(INT((SUMIFS(Running!$K$1:'Running'!$K173,Running!$A$1:'Running'!$A173,"*")*60+SUMIFS(Running!$L$1:'Running'!$L173,Running!$A$1:'Running'!$A173,"*"))/(60*60)),MOD(MOD(SUMIFS(Running!$K$1:'Running'!$K173,Running!$A$1:'Running'!$A173,"*"),60)+INT(SUMIFS(Running!$L$1:'Running'!$L173,Running!$A$1:'Running'!$A173,"*")/60),60),MOD(SUMIFS(Running!$L$1:'Running'!$L173,Running!$A$1:'Running'!$A173,"*"),60))+INT(INT((SUMIFS(Running!$K$1:'Running'!$K173,Running!$A$1:'Running'!$A173,"*")*60+SUMIFS(Running!$L$1:'Running'!$L173,Running!$A$1:'Running'!$A173,"*"))/(60*60))/24)</f>
        <v>2.5574652777777778</v>
      </c>
      <c r="I173" s="2">
        <f>SUM(Running!$M$1:'Running'!$M173)</f>
        <v>1444</v>
      </c>
      <c r="J173" s="20">
        <f>SUM(Running!$N$1:'Running'!$N173)</f>
        <v>30.849999999999984</v>
      </c>
      <c r="K173" s="35">
        <f>TIME(INT((SUMIFS(Running!$R$1:'Running'!$R173,Running!$A$1:'Running'!$A173,"*")*60+SUMIFS(Running!$S$1:'Running'!$S173,Running!$A$1:'Running'!$A173,"*"))/(60*60)),MOD(MOD(SUMIFS(Running!$R$1:'Running'!$R173,Running!$A$1:'Running'!$A173,"*"),60)+INT(SUMIFS(Running!$S$1:'Running'!$S173,Running!$A$1:'Running'!$A173,"*")/60),60),MOD(SUMIFS(Running!$S$1:'Running'!$S173,Running!$A$1:'Running'!$A173,"*"),60))+INT(INT((SUMIFS(Running!$R$1:'Running'!$R173,Running!$A$1:'Running'!$A173,"*")*60+SUMIFS(Running!$S$1:'Running'!$S173,Running!$A$1:'Running'!$A173,"*"))/(60*60))/24)</f>
        <v>0.34145833333333336</v>
      </c>
      <c r="L173" s="2">
        <f t="shared" si="14"/>
        <v>51241</v>
      </c>
      <c r="M173" s="20">
        <f t="shared" si="15"/>
        <v>473.47999999999973</v>
      </c>
      <c r="N173" s="25">
        <f t="shared" si="16"/>
        <v>4174</v>
      </c>
      <c r="O173" s="25">
        <f t="shared" si="17"/>
        <v>27</v>
      </c>
      <c r="P173" s="35">
        <f t="shared" si="18"/>
        <v>2.898923611111111</v>
      </c>
      <c r="S173" s="61">
        <f t="shared" si="19"/>
        <v>0</v>
      </c>
      <c r="T173" s="61">
        <f t="shared" si="20"/>
        <v>0</v>
      </c>
      <c r="U173" t="s">
        <v>75</v>
      </c>
    </row>
    <row r="174" spans="1:21">
      <c r="A174">
        <v>171</v>
      </c>
      <c r="B174" s="2" t="s">
        <v>3</v>
      </c>
      <c r="C174" s="2">
        <v>7</v>
      </c>
      <c r="D174" s="2">
        <v>20</v>
      </c>
      <c r="E174" s="37">
        <v>43301</v>
      </c>
      <c r="F174" s="2">
        <f>SUMIFS(Running!$F$1:'Running'!$F174,Running!$A$1:'Running'!$A174,"*")</f>
        <v>50358</v>
      </c>
      <c r="G174" s="20">
        <f>SUMIFS(Running!$G$1:'Running'!$G174,Running!$A$1:'Running'!$A174,"*")</f>
        <v>448.0999999999998</v>
      </c>
      <c r="H174" s="35">
        <f>TIME(INT((SUMIFS(Running!$K$1:'Running'!$K174,Running!$A$1:'Running'!$A174,"*")*60+SUMIFS(Running!$L$1:'Running'!$L174,Running!$A$1:'Running'!$A174,"*"))/(60*60)),MOD(MOD(SUMIFS(Running!$K$1:'Running'!$K174,Running!$A$1:'Running'!$A174,"*"),60)+INT(SUMIFS(Running!$L$1:'Running'!$L174,Running!$A$1:'Running'!$A174,"*")/60),60),MOD(SUMIFS(Running!$L$1:'Running'!$L174,Running!$A$1:'Running'!$A174,"*"),60))+INT(INT((SUMIFS(Running!$K$1:'Running'!$K174,Running!$A$1:'Running'!$A174,"*")*60+SUMIFS(Running!$L$1:'Running'!$L174,Running!$A$1:'Running'!$A174,"*"))/(60*60))/24)</f>
        <v>2.5914930555555555</v>
      </c>
      <c r="I174" s="2">
        <f>SUM(Running!$M$1:'Running'!$M174)</f>
        <v>1444</v>
      </c>
      <c r="J174" s="20">
        <f>SUM(Running!$N$1:'Running'!$N174)</f>
        <v>31.069999999999983</v>
      </c>
      <c r="K174" s="35">
        <f>TIME(INT((SUMIFS(Running!$R$1:'Running'!$R174,Running!$A$1:'Running'!$A174,"*")*60+SUMIFS(Running!$S$1:'Running'!$S174,Running!$A$1:'Running'!$A174,"*"))/(60*60)),MOD(MOD(SUMIFS(Running!$R$1:'Running'!$R174,Running!$A$1:'Running'!$A174,"*"),60)+INT(SUMIFS(Running!$S$1:'Running'!$S174,Running!$A$1:'Running'!$A174,"*")/60),60),MOD(SUMIFS(Running!$S$1:'Running'!$S174,Running!$A$1:'Running'!$A174,"*"),60))+INT(INT((SUMIFS(Running!$R$1:'Running'!$R174,Running!$A$1:'Running'!$A174,"*")*60+SUMIFS(Running!$S$1:'Running'!$S174,Running!$A$1:'Running'!$A174,"*"))/(60*60))/24)</f>
        <v>0.34435185185185185</v>
      </c>
      <c r="L174" s="2">
        <f t="shared" si="14"/>
        <v>51802</v>
      </c>
      <c r="M174" s="20">
        <f t="shared" si="15"/>
        <v>479.16999999999979</v>
      </c>
      <c r="N174" s="25">
        <f t="shared" si="16"/>
        <v>4227</v>
      </c>
      <c r="O174" s="25">
        <f t="shared" si="17"/>
        <v>37</v>
      </c>
      <c r="P174" s="35">
        <f t="shared" si="18"/>
        <v>2.9358449074074073</v>
      </c>
      <c r="S174" s="61">
        <f t="shared" si="19"/>
        <v>1</v>
      </c>
      <c r="T174" s="61">
        <f t="shared" si="20"/>
        <v>3</v>
      </c>
      <c r="U174" t="s">
        <v>75</v>
      </c>
    </row>
    <row r="175" spans="1:21">
      <c r="A175">
        <v>172</v>
      </c>
      <c r="B175" s="2" t="s">
        <v>2</v>
      </c>
      <c r="C175" s="2">
        <v>7</v>
      </c>
      <c r="D175" s="2">
        <v>21</v>
      </c>
      <c r="E175" s="37">
        <v>43302</v>
      </c>
      <c r="F175" s="2">
        <f>SUMIFS(Running!$F$1:'Running'!$F175,Running!$A$1:'Running'!$A175,"*")</f>
        <v>50358</v>
      </c>
      <c r="G175" s="20">
        <f>SUMIFS(Running!$G$1:'Running'!$G175,Running!$A$1:'Running'!$A175,"*")</f>
        <v>448.0999999999998</v>
      </c>
      <c r="H175" s="35">
        <f>TIME(INT((SUMIFS(Running!$K$1:'Running'!$K175,Running!$A$1:'Running'!$A175,"*")*60+SUMIFS(Running!$L$1:'Running'!$L175,Running!$A$1:'Running'!$A175,"*"))/(60*60)),MOD(MOD(SUMIFS(Running!$K$1:'Running'!$K175,Running!$A$1:'Running'!$A175,"*"),60)+INT(SUMIFS(Running!$L$1:'Running'!$L175,Running!$A$1:'Running'!$A175,"*")/60),60),MOD(SUMIFS(Running!$L$1:'Running'!$L175,Running!$A$1:'Running'!$A175,"*"),60))+INT(INT((SUMIFS(Running!$K$1:'Running'!$K175,Running!$A$1:'Running'!$A175,"*")*60+SUMIFS(Running!$L$1:'Running'!$L175,Running!$A$1:'Running'!$A175,"*"))/(60*60))/24)</f>
        <v>2.5914930555555555</v>
      </c>
      <c r="I175" s="2">
        <f>SUM(Running!$M$1:'Running'!$M175)</f>
        <v>1444</v>
      </c>
      <c r="J175" s="20">
        <f>SUM(Running!$N$1:'Running'!$N175)</f>
        <v>31.069999999999983</v>
      </c>
      <c r="K175" s="35">
        <f>TIME(INT((SUMIFS(Running!$R$1:'Running'!$R175,Running!$A$1:'Running'!$A175,"*")*60+SUMIFS(Running!$S$1:'Running'!$S175,Running!$A$1:'Running'!$A175,"*"))/(60*60)),MOD(MOD(SUMIFS(Running!$R$1:'Running'!$R175,Running!$A$1:'Running'!$A175,"*"),60)+INT(SUMIFS(Running!$S$1:'Running'!$S175,Running!$A$1:'Running'!$A175,"*")/60),60),MOD(SUMIFS(Running!$S$1:'Running'!$S175,Running!$A$1:'Running'!$A175,"*"),60))+INT(INT((SUMIFS(Running!$R$1:'Running'!$R175,Running!$A$1:'Running'!$A175,"*")*60+SUMIFS(Running!$S$1:'Running'!$S175,Running!$A$1:'Running'!$A175,"*"))/(60*60))/24)</f>
        <v>0.34435185185185185</v>
      </c>
      <c r="L175" s="2">
        <f t="shared" si="14"/>
        <v>51802</v>
      </c>
      <c r="M175" s="20">
        <f t="shared" si="15"/>
        <v>479.16999999999979</v>
      </c>
      <c r="N175" s="25">
        <f t="shared" si="16"/>
        <v>4227</v>
      </c>
      <c r="O175" s="25">
        <f t="shared" si="17"/>
        <v>37</v>
      </c>
      <c r="P175" s="35">
        <f t="shared" si="18"/>
        <v>2.9358449074074073</v>
      </c>
      <c r="S175" s="61">
        <f t="shared" si="19"/>
        <v>0</v>
      </c>
      <c r="T175" s="61">
        <f t="shared" si="20"/>
        <v>0</v>
      </c>
      <c r="U175" t="s">
        <v>75</v>
      </c>
    </row>
    <row r="176" spans="1:21">
      <c r="A176">
        <v>173</v>
      </c>
      <c r="B176" s="2" t="s">
        <v>1</v>
      </c>
      <c r="C176" s="2">
        <v>7</v>
      </c>
      <c r="D176" s="2">
        <v>22</v>
      </c>
      <c r="E176" s="37">
        <v>43303</v>
      </c>
      <c r="F176" s="2">
        <f>SUMIFS(Running!$F$1:'Running'!$F176,Running!$A$1:'Running'!$A176,"*")</f>
        <v>50737</v>
      </c>
      <c r="G176" s="20">
        <f>SUMIFS(Running!$G$1:'Running'!$G176,Running!$A$1:'Running'!$A176,"*")</f>
        <v>451.4099999999998</v>
      </c>
      <c r="H176" s="35">
        <f>TIME(INT((SUMIFS(Running!$K$1:'Running'!$K176,Running!$A$1:'Running'!$A176,"*")*60+SUMIFS(Running!$L$1:'Running'!$L176,Running!$A$1:'Running'!$A176,"*"))/(60*60)),MOD(MOD(SUMIFS(Running!$K$1:'Running'!$K176,Running!$A$1:'Running'!$A176,"*"),60)+INT(SUMIFS(Running!$L$1:'Running'!$L176,Running!$A$1:'Running'!$A176,"*")/60),60),MOD(SUMIFS(Running!$L$1:'Running'!$L176,Running!$A$1:'Running'!$A176,"*"),60))+INT(INT((SUMIFS(Running!$K$1:'Running'!$K176,Running!$A$1:'Running'!$A176,"*")*60+SUMIFS(Running!$L$1:'Running'!$L176,Running!$A$1:'Running'!$A176,"*"))/(60*60))/24)</f>
        <v>2.6109374999999999</v>
      </c>
      <c r="I176" s="2">
        <f>SUM(Running!$M$1:'Running'!$M176)</f>
        <v>1444</v>
      </c>
      <c r="J176" s="20">
        <f>SUM(Running!$N$1:'Running'!$N176)</f>
        <v>31.749999999999982</v>
      </c>
      <c r="K176" s="35">
        <f>TIME(INT((SUMIFS(Running!$R$1:'Running'!$R176,Running!$A$1:'Running'!$A176,"*")*60+SUMIFS(Running!$S$1:'Running'!$S176,Running!$A$1:'Running'!$A176,"*"))/(60*60)),MOD(MOD(SUMIFS(Running!$R$1:'Running'!$R176,Running!$A$1:'Running'!$A176,"*"),60)+INT(SUMIFS(Running!$S$1:'Running'!$S176,Running!$A$1:'Running'!$A176,"*")/60),60),MOD(SUMIFS(Running!$S$1:'Running'!$S176,Running!$A$1:'Running'!$A176,"*"),60))+INT(INT((SUMIFS(Running!$R$1:'Running'!$R176,Running!$A$1:'Running'!$A176,"*")*60+SUMIFS(Running!$S$1:'Running'!$S176,Running!$A$1:'Running'!$A176,"*"))/(60*60))/24)</f>
        <v>0.35268518518518516</v>
      </c>
      <c r="L176" s="2">
        <f t="shared" si="14"/>
        <v>52181</v>
      </c>
      <c r="M176" s="20">
        <f t="shared" si="15"/>
        <v>483.1599999999998</v>
      </c>
      <c r="N176" s="25">
        <f t="shared" si="16"/>
        <v>4267</v>
      </c>
      <c r="O176" s="25">
        <f t="shared" si="17"/>
        <v>37</v>
      </c>
      <c r="P176" s="35">
        <f t="shared" si="18"/>
        <v>2.963622685185185</v>
      </c>
      <c r="S176" s="61">
        <f t="shared" si="19"/>
        <v>1</v>
      </c>
      <c r="T176" s="61">
        <f t="shared" si="20"/>
        <v>1</v>
      </c>
      <c r="U176" t="s">
        <v>75</v>
      </c>
    </row>
    <row r="177" spans="1:21">
      <c r="A177">
        <v>174</v>
      </c>
      <c r="B177" s="2" t="s">
        <v>0</v>
      </c>
      <c r="C177" s="2">
        <v>7</v>
      </c>
      <c r="D177" s="2">
        <v>23</v>
      </c>
      <c r="E177" s="37">
        <v>43304</v>
      </c>
      <c r="F177" s="2">
        <f>SUMIFS(Running!$F$1:'Running'!$F177,Running!$A$1:'Running'!$A177,"*")</f>
        <v>50737</v>
      </c>
      <c r="G177" s="20">
        <f>SUMIFS(Running!$G$1:'Running'!$G177,Running!$A$1:'Running'!$A177,"*")</f>
        <v>451.4099999999998</v>
      </c>
      <c r="H177" s="35">
        <f>TIME(INT((SUMIFS(Running!$K$1:'Running'!$K177,Running!$A$1:'Running'!$A177,"*")*60+SUMIFS(Running!$L$1:'Running'!$L177,Running!$A$1:'Running'!$A177,"*"))/(60*60)),MOD(MOD(SUMIFS(Running!$K$1:'Running'!$K177,Running!$A$1:'Running'!$A177,"*"),60)+INT(SUMIFS(Running!$L$1:'Running'!$L177,Running!$A$1:'Running'!$A177,"*")/60),60),MOD(SUMIFS(Running!$L$1:'Running'!$L177,Running!$A$1:'Running'!$A177,"*"),60))+INT(INT((SUMIFS(Running!$K$1:'Running'!$K177,Running!$A$1:'Running'!$A177,"*")*60+SUMIFS(Running!$L$1:'Running'!$L177,Running!$A$1:'Running'!$A177,"*"))/(60*60))/24)</f>
        <v>2.6109374999999999</v>
      </c>
      <c r="I177" s="2">
        <f>SUM(Running!$M$1:'Running'!$M177)</f>
        <v>1444</v>
      </c>
      <c r="J177" s="20">
        <f>SUM(Running!$N$1:'Running'!$N177)</f>
        <v>31.749999999999982</v>
      </c>
      <c r="K177" s="35">
        <f>TIME(INT((SUMIFS(Running!$R$1:'Running'!$R177,Running!$A$1:'Running'!$A177,"*")*60+SUMIFS(Running!$S$1:'Running'!$S177,Running!$A$1:'Running'!$A177,"*"))/(60*60)),MOD(MOD(SUMIFS(Running!$R$1:'Running'!$R177,Running!$A$1:'Running'!$A177,"*"),60)+INT(SUMIFS(Running!$S$1:'Running'!$S177,Running!$A$1:'Running'!$A177,"*")/60),60),MOD(SUMIFS(Running!$S$1:'Running'!$S177,Running!$A$1:'Running'!$A177,"*"),60))+INT(INT((SUMIFS(Running!$R$1:'Running'!$R177,Running!$A$1:'Running'!$A177,"*")*60+SUMIFS(Running!$S$1:'Running'!$S177,Running!$A$1:'Running'!$A177,"*"))/(60*60))/24)</f>
        <v>0.35268518518518516</v>
      </c>
      <c r="L177" s="2">
        <f t="shared" si="14"/>
        <v>52181</v>
      </c>
      <c r="M177" s="20">
        <f t="shared" si="15"/>
        <v>483.1599999999998</v>
      </c>
      <c r="N177" s="25">
        <f t="shared" si="16"/>
        <v>4267</v>
      </c>
      <c r="O177" s="25">
        <f t="shared" si="17"/>
        <v>37</v>
      </c>
      <c r="P177" s="35">
        <f t="shared" si="18"/>
        <v>2.963622685185185</v>
      </c>
      <c r="S177" s="61">
        <f t="shared" si="19"/>
        <v>0</v>
      </c>
      <c r="T177" s="61">
        <f t="shared" si="20"/>
        <v>0</v>
      </c>
      <c r="U177" t="s">
        <v>75</v>
      </c>
    </row>
    <row r="178" spans="1:21">
      <c r="A178">
        <v>175</v>
      </c>
      <c r="B178" s="2" t="s">
        <v>6</v>
      </c>
      <c r="C178" s="2">
        <v>7</v>
      </c>
      <c r="D178" s="2">
        <v>24</v>
      </c>
      <c r="E178" s="37">
        <v>43305</v>
      </c>
      <c r="F178" s="2">
        <f>SUMIFS(Running!$F$1:'Running'!$F178,Running!$A$1:'Running'!$A178,"*")</f>
        <v>51378</v>
      </c>
      <c r="G178" s="20">
        <f>SUMIFS(Running!$G$1:'Running'!$G178,Running!$A$1:'Running'!$A178,"*")</f>
        <v>457.63999999999982</v>
      </c>
      <c r="H178" s="35">
        <f>TIME(INT((SUMIFS(Running!$K$1:'Running'!$K178,Running!$A$1:'Running'!$A178,"*")*60+SUMIFS(Running!$L$1:'Running'!$L178,Running!$A$1:'Running'!$A178,"*"))/(60*60)),MOD(MOD(SUMIFS(Running!$K$1:'Running'!$K178,Running!$A$1:'Running'!$A178,"*"),60)+INT(SUMIFS(Running!$L$1:'Running'!$L178,Running!$A$1:'Running'!$A178,"*")/60),60),MOD(SUMIFS(Running!$L$1:'Running'!$L178,Running!$A$1:'Running'!$A178,"*"),60))+INT(INT((SUMIFS(Running!$K$1:'Running'!$K178,Running!$A$1:'Running'!$A178,"*")*60+SUMIFS(Running!$L$1:'Running'!$L178,Running!$A$1:'Running'!$A178,"*"))/(60*60))/24)</f>
        <v>2.6491319444444446</v>
      </c>
      <c r="I178" s="2">
        <f>SUM(Running!$M$1:'Running'!$M178)</f>
        <v>1444</v>
      </c>
      <c r="J178" s="20">
        <f>SUM(Running!$N$1:'Running'!$N178)</f>
        <v>32.02999999999998</v>
      </c>
      <c r="K178" s="35">
        <f>TIME(INT((SUMIFS(Running!$R$1:'Running'!$R178,Running!$A$1:'Running'!$A178,"*")*60+SUMIFS(Running!$S$1:'Running'!$S178,Running!$A$1:'Running'!$A178,"*"))/(60*60)),MOD(MOD(SUMIFS(Running!$R$1:'Running'!$R178,Running!$A$1:'Running'!$A178,"*"),60)+INT(SUMIFS(Running!$S$1:'Running'!$S178,Running!$A$1:'Running'!$A178,"*")/60),60),MOD(SUMIFS(Running!$S$1:'Running'!$S178,Running!$A$1:'Running'!$A178,"*"),60))+INT(INT((SUMIFS(Running!$R$1:'Running'!$R178,Running!$A$1:'Running'!$A178,"*")*60+SUMIFS(Running!$S$1:'Running'!$S178,Running!$A$1:'Running'!$A178,"*"))/(60*60))/24)</f>
        <v>0.35615740740740742</v>
      </c>
      <c r="L178" s="2">
        <f t="shared" si="14"/>
        <v>52822</v>
      </c>
      <c r="M178" s="20">
        <f t="shared" si="15"/>
        <v>489.66999999999979</v>
      </c>
      <c r="N178" s="25">
        <f t="shared" si="16"/>
        <v>4327</v>
      </c>
      <c r="O178" s="25">
        <f t="shared" si="17"/>
        <v>37</v>
      </c>
      <c r="P178" s="35">
        <f t="shared" si="18"/>
        <v>3.005289351851852</v>
      </c>
      <c r="S178" s="61">
        <f t="shared" si="19"/>
        <v>1</v>
      </c>
      <c r="T178" s="61">
        <f t="shared" si="20"/>
        <v>1</v>
      </c>
      <c r="U178" t="s">
        <v>75</v>
      </c>
    </row>
    <row r="179" spans="1:21">
      <c r="A179">
        <v>176</v>
      </c>
      <c r="B179" s="2" t="s">
        <v>5</v>
      </c>
      <c r="C179" s="2">
        <v>7</v>
      </c>
      <c r="D179" s="2">
        <v>25</v>
      </c>
      <c r="E179" s="37">
        <v>43306</v>
      </c>
      <c r="F179" s="2">
        <f>SUMIFS(Running!$F$1:'Running'!$F179,Running!$A$1:'Running'!$A179,"*")</f>
        <v>51378</v>
      </c>
      <c r="G179" s="20">
        <f>SUMIFS(Running!$G$1:'Running'!$G179,Running!$A$1:'Running'!$A179,"*")</f>
        <v>457.63999999999982</v>
      </c>
      <c r="H179" s="35">
        <f>TIME(INT((SUMIFS(Running!$K$1:'Running'!$K179,Running!$A$1:'Running'!$A179,"*")*60+SUMIFS(Running!$L$1:'Running'!$L179,Running!$A$1:'Running'!$A179,"*"))/(60*60)),MOD(MOD(SUMIFS(Running!$K$1:'Running'!$K179,Running!$A$1:'Running'!$A179,"*"),60)+INT(SUMIFS(Running!$L$1:'Running'!$L179,Running!$A$1:'Running'!$A179,"*")/60),60),MOD(SUMIFS(Running!$L$1:'Running'!$L179,Running!$A$1:'Running'!$A179,"*"),60))+INT(INT((SUMIFS(Running!$K$1:'Running'!$K179,Running!$A$1:'Running'!$A179,"*")*60+SUMIFS(Running!$L$1:'Running'!$L179,Running!$A$1:'Running'!$A179,"*"))/(60*60))/24)</f>
        <v>2.6491319444444446</v>
      </c>
      <c r="I179" s="2">
        <f>SUM(Running!$M$1:'Running'!$M179)</f>
        <v>1444</v>
      </c>
      <c r="J179" s="20">
        <f>SUM(Running!$N$1:'Running'!$N179)</f>
        <v>32.02999999999998</v>
      </c>
      <c r="K179" s="35">
        <f>TIME(INT((SUMIFS(Running!$R$1:'Running'!$R179,Running!$A$1:'Running'!$A179,"*")*60+SUMIFS(Running!$S$1:'Running'!$S179,Running!$A$1:'Running'!$A179,"*"))/(60*60)),MOD(MOD(SUMIFS(Running!$R$1:'Running'!$R179,Running!$A$1:'Running'!$A179,"*"),60)+INT(SUMIFS(Running!$S$1:'Running'!$S179,Running!$A$1:'Running'!$A179,"*")/60),60),MOD(SUMIFS(Running!$S$1:'Running'!$S179,Running!$A$1:'Running'!$A179,"*"),60))+INT(INT((SUMIFS(Running!$R$1:'Running'!$R179,Running!$A$1:'Running'!$A179,"*")*60+SUMIFS(Running!$S$1:'Running'!$S179,Running!$A$1:'Running'!$A179,"*"))/(60*60))/24)</f>
        <v>0.35615740740740742</v>
      </c>
      <c r="L179" s="2">
        <f t="shared" si="14"/>
        <v>52822</v>
      </c>
      <c r="M179" s="20">
        <f t="shared" si="15"/>
        <v>489.66999999999979</v>
      </c>
      <c r="N179" s="25">
        <f t="shared" si="16"/>
        <v>4327</v>
      </c>
      <c r="O179" s="25">
        <f t="shared" si="17"/>
        <v>37</v>
      </c>
      <c r="P179" s="35">
        <f t="shared" si="18"/>
        <v>3.005289351851852</v>
      </c>
      <c r="S179" s="61">
        <f t="shared" si="19"/>
        <v>0</v>
      </c>
      <c r="T179" s="61">
        <f t="shared" si="20"/>
        <v>0</v>
      </c>
      <c r="U179" t="s">
        <v>75</v>
      </c>
    </row>
    <row r="180" spans="1:21">
      <c r="A180">
        <v>177</v>
      </c>
      <c r="B180" s="2" t="s">
        <v>4</v>
      </c>
      <c r="C180" s="2">
        <v>7</v>
      </c>
      <c r="D180" s="2">
        <v>26</v>
      </c>
      <c r="E180" s="37">
        <v>43307</v>
      </c>
      <c r="F180" s="2">
        <f>SUMIFS(Running!$F$1:'Running'!$F180,Running!$A$1:'Running'!$A180,"*")</f>
        <v>51806</v>
      </c>
      <c r="G180" s="20">
        <f>SUMIFS(Running!$G$1:'Running'!$G180,Running!$A$1:'Running'!$A180,"*")</f>
        <v>461.74999999999983</v>
      </c>
      <c r="H180" s="35">
        <f>TIME(INT((SUMIFS(Running!$K$1:'Running'!$K180,Running!$A$1:'Running'!$A180,"*")*60+SUMIFS(Running!$L$1:'Running'!$L180,Running!$A$1:'Running'!$A180,"*"))/(60*60)),MOD(MOD(SUMIFS(Running!$K$1:'Running'!$K180,Running!$A$1:'Running'!$A180,"*"),60)+INT(SUMIFS(Running!$L$1:'Running'!$L180,Running!$A$1:'Running'!$A180,"*")/60),60),MOD(SUMIFS(Running!$L$1:'Running'!$L180,Running!$A$1:'Running'!$A180,"*"),60))+INT(INT((SUMIFS(Running!$K$1:'Running'!$K180,Running!$A$1:'Running'!$A180,"*")*60+SUMIFS(Running!$L$1:'Running'!$L180,Running!$A$1:'Running'!$A180,"*"))/(60*60))/24)</f>
        <v>2.674131944444444</v>
      </c>
      <c r="I180" s="2">
        <f>SUM(Running!$M$1:'Running'!$M180)</f>
        <v>1444</v>
      </c>
      <c r="J180" s="20">
        <f>SUM(Running!$N$1:'Running'!$N180)</f>
        <v>32.269999999999982</v>
      </c>
      <c r="K180" s="35">
        <f>TIME(INT((SUMIFS(Running!$R$1:'Running'!$R180,Running!$A$1:'Running'!$A180,"*")*60+SUMIFS(Running!$S$1:'Running'!$S180,Running!$A$1:'Running'!$A180,"*"))/(60*60)),MOD(MOD(SUMIFS(Running!$R$1:'Running'!$R180,Running!$A$1:'Running'!$A180,"*"),60)+INT(SUMIFS(Running!$S$1:'Running'!$S180,Running!$A$1:'Running'!$A180,"*")/60),60),MOD(SUMIFS(Running!$S$1:'Running'!$S180,Running!$A$1:'Running'!$A180,"*"),60))+INT(INT((SUMIFS(Running!$R$1:'Running'!$R180,Running!$A$1:'Running'!$A180,"*")*60+SUMIFS(Running!$S$1:'Running'!$S180,Running!$A$1:'Running'!$A180,"*"))/(60*60))/24)</f>
        <v>0.35939814814814813</v>
      </c>
      <c r="L180" s="2">
        <f t="shared" si="14"/>
        <v>53250</v>
      </c>
      <c r="M180" s="20">
        <f t="shared" si="15"/>
        <v>494.01999999999981</v>
      </c>
      <c r="N180" s="25">
        <f t="shared" si="16"/>
        <v>4368</v>
      </c>
      <c r="O180" s="25">
        <f t="shared" si="17"/>
        <v>17</v>
      </c>
      <c r="P180" s="35">
        <f t="shared" si="18"/>
        <v>3.0335300925925921</v>
      </c>
      <c r="S180" s="61">
        <f t="shared" si="19"/>
        <v>1</v>
      </c>
      <c r="T180" s="61">
        <f t="shared" si="20"/>
        <v>1</v>
      </c>
      <c r="U180" t="s">
        <v>75</v>
      </c>
    </row>
    <row r="181" spans="1:21">
      <c r="A181">
        <v>178</v>
      </c>
      <c r="B181" s="2" t="s">
        <v>3</v>
      </c>
      <c r="C181" s="2">
        <v>7</v>
      </c>
      <c r="D181" s="2">
        <v>27</v>
      </c>
      <c r="E181" s="37">
        <v>43308</v>
      </c>
      <c r="F181" s="2">
        <f>SUMIFS(Running!$F$1:'Running'!$F181,Running!$A$1:'Running'!$A181,"*")</f>
        <v>52235</v>
      </c>
      <c r="G181" s="20">
        <f>SUMIFS(Running!$G$1:'Running'!$G181,Running!$A$1:'Running'!$A181,"*")</f>
        <v>465.85999999999984</v>
      </c>
      <c r="H181" s="35">
        <f>TIME(INT((SUMIFS(Running!$K$1:'Running'!$K181,Running!$A$1:'Running'!$A181,"*")*60+SUMIFS(Running!$L$1:'Running'!$L181,Running!$A$1:'Running'!$A181,"*"))/(60*60)),MOD(MOD(SUMIFS(Running!$K$1:'Running'!$K181,Running!$A$1:'Running'!$A181,"*"),60)+INT(SUMIFS(Running!$L$1:'Running'!$L181,Running!$A$1:'Running'!$A181,"*")/60),60),MOD(SUMIFS(Running!$L$1:'Running'!$L181,Running!$A$1:'Running'!$A181,"*"),60))+INT(INT((SUMIFS(Running!$K$1:'Running'!$K181,Running!$A$1:'Running'!$A181,"*")*60+SUMIFS(Running!$L$1:'Running'!$L181,Running!$A$1:'Running'!$A181,"*"))/(60*60))/24)</f>
        <v>2.6984375000000003</v>
      </c>
      <c r="I181" s="2">
        <f>SUM(Running!$M$1:'Running'!$M181)</f>
        <v>1444</v>
      </c>
      <c r="J181" s="20">
        <f>SUM(Running!$N$1:'Running'!$N181)</f>
        <v>32.519999999999982</v>
      </c>
      <c r="K181" s="35">
        <f>TIME(INT((SUMIFS(Running!$R$1:'Running'!$R181,Running!$A$1:'Running'!$A181,"*")*60+SUMIFS(Running!$S$1:'Running'!$S181,Running!$A$1:'Running'!$A181,"*"))/(60*60)),MOD(MOD(SUMIFS(Running!$R$1:'Running'!$R181,Running!$A$1:'Running'!$A181,"*"),60)+INT(SUMIFS(Running!$S$1:'Running'!$S181,Running!$A$1:'Running'!$A181,"*")/60),60),MOD(SUMIFS(Running!$S$1:'Running'!$S181,Running!$A$1:'Running'!$A181,"*"),60))+INT(INT((SUMIFS(Running!$R$1:'Running'!$R181,Running!$A$1:'Running'!$A181,"*")*60+SUMIFS(Running!$S$1:'Running'!$S181,Running!$A$1:'Running'!$A181,"*"))/(60*60))/24)</f>
        <v>0.3626388888888889</v>
      </c>
      <c r="L181" s="2">
        <f t="shared" si="14"/>
        <v>53679</v>
      </c>
      <c r="M181" s="20">
        <f t="shared" si="15"/>
        <v>498.37999999999982</v>
      </c>
      <c r="N181" s="25">
        <f t="shared" si="16"/>
        <v>4407</v>
      </c>
      <c r="O181" s="25">
        <f t="shared" si="17"/>
        <v>57</v>
      </c>
      <c r="P181" s="35">
        <f t="shared" si="18"/>
        <v>3.061076388888889</v>
      </c>
      <c r="S181" s="61">
        <f t="shared" si="19"/>
        <v>2</v>
      </c>
      <c r="T181" s="61">
        <f t="shared" si="20"/>
        <v>4</v>
      </c>
      <c r="U181" t="s">
        <v>75</v>
      </c>
    </row>
    <row r="182" spans="1:21">
      <c r="A182">
        <v>179</v>
      </c>
      <c r="B182" s="2" t="s">
        <v>2</v>
      </c>
      <c r="C182" s="2">
        <v>7</v>
      </c>
      <c r="D182" s="2">
        <v>28</v>
      </c>
      <c r="E182" s="37">
        <v>43309</v>
      </c>
      <c r="F182" s="2">
        <f>SUMIFS(Running!$F$1:'Running'!$F182,Running!$A$1:'Running'!$A182,"*")</f>
        <v>52235</v>
      </c>
      <c r="G182" s="20">
        <f>SUMIFS(Running!$G$1:'Running'!$G182,Running!$A$1:'Running'!$A182,"*")</f>
        <v>465.85999999999984</v>
      </c>
      <c r="H182" s="35">
        <f>TIME(INT((SUMIFS(Running!$K$1:'Running'!$K182,Running!$A$1:'Running'!$A182,"*")*60+SUMIFS(Running!$L$1:'Running'!$L182,Running!$A$1:'Running'!$A182,"*"))/(60*60)),MOD(MOD(SUMIFS(Running!$K$1:'Running'!$K182,Running!$A$1:'Running'!$A182,"*"),60)+INT(SUMIFS(Running!$L$1:'Running'!$L182,Running!$A$1:'Running'!$A182,"*")/60),60),MOD(SUMIFS(Running!$L$1:'Running'!$L182,Running!$A$1:'Running'!$A182,"*"),60))+INT(INT((SUMIFS(Running!$K$1:'Running'!$K182,Running!$A$1:'Running'!$A182,"*")*60+SUMIFS(Running!$L$1:'Running'!$L182,Running!$A$1:'Running'!$A182,"*"))/(60*60))/24)</f>
        <v>2.6984375000000003</v>
      </c>
      <c r="I182" s="2">
        <f>SUM(Running!$M$1:'Running'!$M182)</f>
        <v>1444</v>
      </c>
      <c r="J182" s="20">
        <f>SUM(Running!$N$1:'Running'!$N182)</f>
        <v>32.519999999999982</v>
      </c>
      <c r="K182" s="35">
        <f>TIME(INT((SUMIFS(Running!$R$1:'Running'!$R182,Running!$A$1:'Running'!$A182,"*")*60+SUMIFS(Running!$S$1:'Running'!$S182,Running!$A$1:'Running'!$A182,"*"))/(60*60)),MOD(MOD(SUMIFS(Running!$R$1:'Running'!$R182,Running!$A$1:'Running'!$A182,"*"),60)+INT(SUMIFS(Running!$S$1:'Running'!$S182,Running!$A$1:'Running'!$A182,"*")/60),60),MOD(SUMIFS(Running!$S$1:'Running'!$S182,Running!$A$1:'Running'!$A182,"*"),60))+INT(INT((SUMIFS(Running!$R$1:'Running'!$R182,Running!$A$1:'Running'!$A182,"*")*60+SUMIFS(Running!$S$1:'Running'!$S182,Running!$A$1:'Running'!$A182,"*"))/(60*60))/24)</f>
        <v>0.3626388888888889</v>
      </c>
      <c r="L182" s="2">
        <f t="shared" si="14"/>
        <v>53679</v>
      </c>
      <c r="M182" s="20">
        <f t="shared" si="15"/>
        <v>498.37999999999982</v>
      </c>
      <c r="N182" s="25">
        <f t="shared" si="16"/>
        <v>4407</v>
      </c>
      <c r="O182" s="25">
        <f t="shared" si="17"/>
        <v>57</v>
      </c>
      <c r="P182" s="35">
        <f t="shared" si="18"/>
        <v>3.061076388888889</v>
      </c>
      <c r="S182" s="61">
        <f t="shared" si="19"/>
        <v>0</v>
      </c>
      <c r="T182" s="61">
        <f t="shared" si="20"/>
        <v>0</v>
      </c>
      <c r="U182" t="s">
        <v>75</v>
      </c>
    </row>
    <row r="183" spans="1:21">
      <c r="A183">
        <v>180</v>
      </c>
      <c r="B183" s="2" t="s">
        <v>1</v>
      </c>
      <c r="C183" s="2">
        <v>7</v>
      </c>
      <c r="D183" s="2">
        <v>29</v>
      </c>
      <c r="E183" s="37">
        <v>43310</v>
      </c>
      <c r="F183" s="2">
        <f>SUMIFS(Running!$F$1:'Running'!$F183,Running!$A$1:'Running'!$A183,"*")</f>
        <v>52764</v>
      </c>
      <c r="G183" s="20">
        <f>SUMIFS(Running!$G$1:'Running'!$G183,Running!$A$1:'Running'!$A183,"*")</f>
        <v>471.03999999999985</v>
      </c>
      <c r="H183" s="35">
        <f>TIME(INT((SUMIFS(Running!$K$1:'Running'!$K183,Running!$A$1:'Running'!$A183,"*")*60+SUMIFS(Running!$L$1:'Running'!$L183,Running!$A$1:'Running'!$A183,"*"))/(60*60)),MOD(MOD(SUMIFS(Running!$K$1:'Running'!$K183,Running!$A$1:'Running'!$A183,"*"),60)+INT(SUMIFS(Running!$L$1:'Running'!$L183,Running!$A$1:'Running'!$A183,"*")/60),60),MOD(SUMIFS(Running!$L$1:'Running'!$L183,Running!$A$1:'Running'!$A183,"*"),60))+INT(INT((SUMIFS(Running!$K$1:'Running'!$K183,Running!$A$1:'Running'!$A183,"*")*60+SUMIFS(Running!$L$1:'Running'!$L183,Running!$A$1:'Running'!$A183,"*"))/(60*60))/24)</f>
        <v>2.7303819444444444</v>
      </c>
      <c r="I183" s="2">
        <f>SUM(Running!$M$1:'Running'!$M183)</f>
        <v>1444</v>
      </c>
      <c r="J183" s="20">
        <f>SUM(Running!$N$1:'Running'!$N183)</f>
        <v>32.699999999999982</v>
      </c>
      <c r="K183" s="35">
        <f>TIME(INT((SUMIFS(Running!$R$1:'Running'!$R183,Running!$A$1:'Running'!$A183,"*")*60+SUMIFS(Running!$S$1:'Running'!$S183,Running!$A$1:'Running'!$A183,"*"))/(60*60)),MOD(MOD(SUMIFS(Running!$R$1:'Running'!$R183,Running!$A$1:'Running'!$A183,"*"),60)+INT(SUMIFS(Running!$S$1:'Running'!$S183,Running!$A$1:'Running'!$A183,"*")/60),60),MOD(SUMIFS(Running!$S$1:'Running'!$S183,Running!$A$1:'Running'!$A183,"*"),60))+INT(INT((SUMIFS(Running!$R$1:'Running'!$R183,Running!$A$1:'Running'!$A183,"*")*60+SUMIFS(Running!$S$1:'Running'!$S183,Running!$A$1:'Running'!$A183,"*"))/(60*60))/24)</f>
        <v>0.36489583333333336</v>
      </c>
      <c r="L183" s="2">
        <f t="shared" si="14"/>
        <v>54208</v>
      </c>
      <c r="M183" s="20">
        <f t="shared" si="15"/>
        <v>503.73999999999984</v>
      </c>
      <c r="N183" s="25">
        <f t="shared" si="16"/>
        <v>4457</v>
      </c>
      <c r="O183" s="25">
        <f t="shared" si="17"/>
        <v>12</v>
      </c>
      <c r="P183" s="35">
        <f t="shared" si="18"/>
        <v>3.0952777777777776</v>
      </c>
      <c r="S183" s="61">
        <f t="shared" si="19"/>
        <v>1</v>
      </c>
      <c r="T183" s="61">
        <f t="shared" si="20"/>
        <v>2</v>
      </c>
      <c r="U183" t="s">
        <v>75</v>
      </c>
    </row>
    <row r="184" spans="1:21">
      <c r="A184">
        <v>181</v>
      </c>
      <c r="B184" s="2" t="s">
        <v>0</v>
      </c>
      <c r="C184" s="2">
        <v>7</v>
      </c>
      <c r="D184" s="2">
        <v>30</v>
      </c>
      <c r="E184" s="37">
        <v>43311</v>
      </c>
      <c r="F184" s="2">
        <f>SUMIFS(Running!$F$1:'Running'!$F184,Running!$A$1:'Running'!$A184,"*")</f>
        <v>52764</v>
      </c>
      <c r="G184" s="20">
        <f>SUMIFS(Running!$G$1:'Running'!$G184,Running!$A$1:'Running'!$A184,"*")</f>
        <v>471.03999999999985</v>
      </c>
      <c r="H184" s="35">
        <f>TIME(INT((SUMIFS(Running!$K$1:'Running'!$K184,Running!$A$1:'Running'!$A184,"*")*60+SUMIFS(Running!$L$1:'Running'!$L184,Running!$A$1:'Running'!$A184,"*"))/(60*60)),MOD(MOD(SUMIFS(Running!$K$1:'Running'!$K184,Running!$A$1:'Running'!$A184,"*"),60)+INT(SUMIFS(Running!$L$1:'Running'!$L184,Running!$A$1:'Running'!$A184,"*")/60),60),MOD(SUMIFS(Running!$L$1:'Running'!$L184,Running!$A$1:'Running'!$A184,"*"),60))+INT(INT((SUMIFS(Running!$K$1:'Running'!$K184,Running!$A$1:'Running'!$A184,"*")*60+SUMIFS(Running!$L$1:'Running'!$L184,Running!$A$1:'Running'!$A184,"*"))/(60*60))/24)</f>
        <v>2.7303819444444444</v>
      </c>
      <c r="I184" s="2">
        <f>SUM(Running!$M$1:'Running'!$M184)</f>
        <v>1444</v>
      </c>
      <c r="J184" s="20">
        <f>SUM(Running!$N$1:'Running'!$N184)</f>
        <v>32.699999999999982</v>
      </c>
      <c r="K184" s="35">
        <f>TIME(INT((SUMIFS(Running!$R$1:'Running'!$R184,Running!$A$1:'Running'!$A184,"*")*60+SUMIFS(Running!$S$1:'Running'!$S184,Running!$A$1:'Running'!$A184,"*"))/(60*60)),MOD(MOD(SUMIFS(Running!$R$1:'Running'!$R184,Running!$A$1:'Running'!$A184,"*"),60)+INT(SUMIFS(Running!$S$1:'Running'!$S184,Running!$A$1:'Running'!$A184,"*")/60),60),MOD(SUMIFS(Running!$S$1:'Running'!$S184,Running!$A$1:'Running'!$A184,"*"),60))+INT(INT((SUMIFS(Running!$R$1:'Running'!$R184,Running!$A$1:'Running'!$A184,"*")*60+SUMIFS(Running!$S$1:'Running'!$S184,Running!$A$1:'Running'!$A184,"*"))/(60*60))/24)</f>
        <v>0.36489583333333336</v>
      </c>
      <c r="L184" s="2">
        <f t="shared" si="14"/>
        <v>54208</v>
      </c>
      <c r="M184" s="20">
        <f t="shared" si="15"/>
        <v>503.73999999999984</v>
      </c>
      <c r="N184" s="25">
        <f t="shared" si="16"/>
        <v>4457</v>
      </c>
      <c r="O184" s="25">
        <f t="shared" si="17"/>
        <v>12</v>
      </c>
      <c r="P184" s="35">
        <f t="shared" si="18"/>
        <v>3.0952777777777776</v>
      </c>
      <c r="S184" s="61">
        <f t="shared" si="19"/>
        <v>0</v>
      </c>
      <c r="T184" s="61">
        <f t="shared" si="20"/>
        <v>0</v>
      </c>
      <c r="U184" t="s">
        <v>75</v>
      </c>
    </row>
    <row r="185" spans="1:21">
      <c r="A185">
        <v>182</v>
      </c>
      <c r="B185" s="2" t="s">
        <v>6</v>
      </c>
      <c r="C185" s="2">
        <v>7</v>
      </c>
      <c r="D185" s="2">
        <v>31</v>
      </c>
      <c r="E185" s="37">
        <v>43312</v>
      </c>
      <c r="F185" s="2">
        <f>SUMIFS(Running!$F$1:'Running'!$F185,Running!$A$1:'Running'!$A185,"*")</f>
        <v>52764</v>
      </c>
      <c r="G185" s="20">
        <f>SUMIFS(Running!$G$1:'Running'!$G185,Running!$A$1:'Running'!$A185,"*")</f>
        <v>471.03999999999985</v>
      </c>
      <c r="H185" s="35">
        <f>TIME(INT((SUMIFS(Running!$K$1:'Running'!$K185,Running!$A$1:'Running'!$A185,"*")*60+SUMIFS(Running!$L$1:'Running'!$L185,Running!$A$1:'Running'!$A185,"*"))/(60*60)),MOD(MOD(SUMIFS(Running!$K$1:'Running'!$K185,Running!$A$1:'Running'!$A185,"*"),60)+INT(SUMIFS(Running!$L$1:'Running'!$L185,Running!$A$1:'Running'!$A185,"*")/60),60),MOD(SUMIFS(Running!$L$1:'Running'!$L185,Running!$A$1:'Running'!$A185,"*"),60))+INT(INT((SUMIFS(Running!$K$1:'Running'!$K185,Running!$A$1:'Running'!$A185,"*")*60+SUMIFS(Running!$L$1:'Running'!$L185,Running!$A$1:'Running'!$A185,"*"))/(60*60))/24)</f>
        <v>2.7303819444444444</v>
      </c>
      <c r="I185" s="2">
        <f>SUM(Running!$M$1:'Running'!$M185)</f>
        <v>1444</v>
      </c>
      <c r="J185" s="20">
        <f>SUM(Running!$N$1:'Running'!$N185)</f>
        <v>32.699999999999982</v>
      </c>
      <c r="K185" s="35">
        <f>TIME(INT((SUMIFS(Running!$R$1:'Running'!$R185,Running!$A$1:'Running'!$A185,"*")*60+SUMIFS(Running!$S$1:'Running'!$S185,Running!$A$1:'Running'!$A185,"*"))/(60*60)),MOD(MOD(SUMIFS(Running!$R$1:'Running'!$R185,Running!$A$1:'Running'!$A185,"*"),60)+INT(SUMIFS(Running!$S$1:'Running'!$S185,Running!$A$1:'Running'!$A185,"*")/60),60),MOD(SUMIFS(Running!$S$1:'Running'!$S185,Running!$A$1:'Running'!$A185,"*"),60))+INT(INT((SUMIFS(Running!$R$1:'Running'!$R185,Running!$A$1:'Running'!$A185,"*")*60+SUMIFS(Running!$S$1:'Running'!$S185,Running!$A$1:'Running'!$A185,"*"))/(60*60))/24)</f>
        <v>0.36489583333333336</v>
      </c>
      <c r="L185" s="2">
        <f t="shared" si="14"/>
        <v>54208</v>
      </c>
      <c r="M185" s="20">
        <f t="shared" si="15"/>
        <v>503.73999999999984</v>
      </c>
      <c r="N185" s="25">
        <f t="shared" si="16"/>
        <v>4457</v>
      </c>
      <c r="O185" s="25">
        <f t="shared" si="17"/>
        <v>12</v>
      </c>
      <c r="P185" s="35">
        <f t="shared" si="18"/>
        <v>3.0952777777777776</v>
      </c>
      <c r="S185" s="61">
        <f t="shared" si="19"/>
        <v>0</v>
      </c>
      <c r="T185" s="61">
        <f t="shared" si="20"/>
        <v>0</v>
      </c>
      <c r="U185" t="s">
        <v>75</v>
      </c>
    </row>
    <row r="186" spans="1:21">
      <c r="A186">
        <v>183</v>
      </c>
      <c r="B186" s="2" t="s">
        <v>5</v>
      </c>
      <c r="C186" s="2">
        <v>8</v>
      </c>
      <c r="D186" s="2">
        <v>1</v>
      </c>
      <c r="E186" s="37">
        <v>43313</v>
      </c>
      <c r="F186" s="2">
        <f>SUMIFS(Running!$F$1:'Running'!$F186,Running!$A$1:'Running'!$A186,"*")</f>
        <v>52764</v>
      </c>
      <c r="G186" s="20">
        <f>SUMIFS(Running!$G$1:'Running'!$G186,Running!$A$1:'Running'!$A186,"*")</f>
        <v>471.03999999999985</v>
      </c>
      <c r="H186" s="35">
        <f>TIME(INT((SUMIFS(Running!$K$1:'Running'!$K186,Running!$A$1:'Running'!$A186,"*")*60+SUMIFS(Running!$L$1:'Running'!$L186,Running!$A$1:'Running'!$A186,"*"))/(60*60)),MOD(MOD(SUMIFS(Running!$K$1:'Running'!$K186,Running!$A$1:'Running'!$A186,"*"),60)+INT(SUMIFS(Running!$L$1:'Running'!$L186,Running!$A$1:'Running'!$A186,"*")/60),60),MOD(SUMIFS(Running!$L$1:'Running'!$L186,Running!$A$1:'Running'!$A186,"*"),60))+INT(INT((SUMIFS(Running!$K$1:'Running'!$K186,Running!$A$1:'Running'!$A186,"*")*60+SUMIFS(Running!$L$1:'Running'!$L186,Running!$A$1:'Running'!$A186,"*"))/(60*60))/24)</f>
        <v>2.7303819444444444</v>
      </c>
      <c r="I186" s="2">
        <f>SUM(Running!$M$1:'Running'!$M186)</f>
        <v>1444</v>
      </c>
      <c r="J186" s="20">
        <f>SUM(Running!$N$1:'Running'!$N186)</f>
        <v>32.699999999999982</v>
      </c>
      <c r="K186" s="35">
        <f>TIME(INT((SUMIFS(Running!$R$1:'Running'!$R186,Running!$A$1:'Running'!$A186,"*")*60+SUMIFS(Running!$S$1:'Running'!$S186,Running!$A$1:'Running'!$A186,"*"))/(60*60)),MOD(MOD(SUMIFS(Running!$R$1:'Running'!$R186,Running!$A$1:'Running'!$A186,"*"),60)+INT(SUMIFS(Running!$S$1:'Running'!$S186,Running!$A$1:'Running'!$A186,"*")/60),60),MOD(SUMIFS(Running!$S$1:'Running'!$S186,Running!$A$1:'Running'!$A186,"*"),60))+INT(INT((SUMIFS(Running!$R$1:'Running'!$R186,Running!$A$1:'Running'!$A186,"*")*60+SUMIFS(Running!$S$1:'Running'!$S186,Running!$A$1:'Running'!$A186,"*"))/(60*60))/24)</f>
        <v>0.36489583333333336</v>
      </c>
      <c r="L186" s="2">
        <f t="shared" si="14"/>
        <v>54208</v>
      </c>
      <c r="M186" s="20">
        <f t="shared" si="15"/>
        <v>503.73999999999984</v>
      </c>
      <c r="N186" s="25">
        <f t="shared" si="16"/>
        <v>4457</v>
      </c>
      <c r="O186" s="25">
        <f t="shared" si="17"/>
        <v>12</v>
      </c>
      <c r="P186" s="35">
        <f t="shared" si="18"/>
        <v>3.0952777777777776</v>
      </c>
      <c r="S186" s="61">
        <f t="shared" si="19"/>
        <v>0</v>
      </c>
      <c r="T186" s="61">
        <f t="shared" si="20"/>
        <v>0</v>
      </c>
      <c r="U186" t="s">
        <v>75</v>
      </c>
    </row>
    <row r="187" spans="1:21">
      <c r="A187">
        <v>184</v>
      </c>
      <c r="B187" s="2" t="s">
        <v>4</v>
      </c>
      <c r="C187" s="2">
        <v>8</v>
      </c>
      <c r="D187" s="2">
        <v>2</v>
      </c>
      <c r="E187" s="37">
        <v>43314</v>
      </c>
      <c r="F187" s="2">
        <f>SUMIFS(Running!$F$1:'Running'!$F187,Running!$A$1:'Running'!$A187,"*")</f>
        <v>53195</v>
      </c>
      <c r="G187" s="20">
        <f>SUMIFS(Running!$G$1:'Running'!$G187,Running!$A$1:'Running'!$A187,"*")</f>
        <v>475.14999999999986</v>
      </c>
      <c r="H187" s="35">
        <f>TIME(INT((SUMIFS(Running!$K$1:'Running'!$K187,Running!$A$1:'Running'!$A187,"*")*60+SUMIFS(Running!$L$1:'Running'!$L187,Running!$A$1:'Running'!$A187,"*"))/(60*60)),MOD(MOD(SUMIFS(Running!$K$1:'Running'!$K187,Running!$A$1:'Running'!$A187,"*"),60)+INT(SUMIFS(Running!$L$1:'Running'!$L187,Running!$A$1:'Running'!$A187,"*")/60),60),MOD(SUMIFS(Running!$L$1:'Running'!$L187,Running!$A$1:'Running'!$A187,"*"),60))+INT(INT((SUMIFS(Running!$K$1:'Running'!$K187,Running!$A$1:'Running'!$A187,"*")*60+SUMIFS(Running!$L$1:'Running'!$L187,Running!$A$1:'Running'!$A187,"*"))/(60*60))/24)</f>
        <v>2.7546874999999997</v>
      </c>
      <c r="I187" s="2">
        <f>SUM(Running!$M$1:'Running'!$M187)</f>
        <v>1444</v>
      </c>
      <c r="J187" s="20">
        <f>SUM(Running!$N$1:'Running'!$N187)</f>
        <v>32.969999999999985</v>
      </c>
      <c r="K187" s="35">
        <f>TIME(INT((SUMIFS(Running!$R$1:'Running'!$R187,Running!$A$1:'Running'!$A187,"*")*60+SUMIFS(Running!$S$1:'Running'!$S187,Running!$A$1:'Running'!$A187,"*"))/(60*60)),MOD(MOD(SUMIFS(Running!$R$1:'Running'!$R187,Running!$A$1:'Running'!$A187,"*"),60)+INT(SUMIFS(Running!$S$1:'Running'!$S187,Running!$A$1:'Running'!$A187,"*")/60),60),MOD(SUMIFS(Running!$S$1:'Running'!$S187,Running!$A$1:'Running'!$A187,"*"),60))+INT(INT((SUMIFS(Running!$R$1:'Running'!$R187,Running!$A$1:'Running'!$A187,"*")*60+SUMIFS(Running!$S$1:'Running'!$S187,Running!$A$1:'Running'!$A187,"*"))/(60*60))/24)</f>
        <v>0.3680208333333333</v>
      </c>
      <c r="L187" s="2">
        <f t="shared" si="14"/>
        <v>54639</v>
      </c>
      <c r="M187" s="20">
        <f t="shared" si="15"/>
        <v>508.11999999999983</v>
      </c>
      <c r="N187" s="25">
        <f t="shared" si="16"/>
        <v>4496</v>
      </c>
      <c r="O187" s="25">
        <f t="shared" si="17"/>
        <v>42</v>
      </c>
      <c r="P187" s="35">
        <f t="shared" si="18"/>
        <v>3.1227083333333332</v>
      </c>
      <c r="S187" s="61">
        <f t="shared" si="19"/>
        <v>1</v>
      </c>
      <c r="T187" s="61">
        <f t="shared" si="20"/>
        <v>2</v>
      </c>
      <c r="U187" t="s">
        <v>75</v>
      </c>
    </row>
    <row r="188" spans="1:21">
      <c r="A188">
        <v>185</v>
      </c>
      <c r="B188" s="2" t="s">
        <v>3</v>
      </c>
      <c r="C188" s="2">
        <v>8</v>
      </c>
      <c r="D188" s="2">
        <v>3</v>
      </c>
      <c r="E188" s="37">
        <v>43315</v>
      </c>
      <c r="F188" s="2">
        <f>SUMIFS(Running!$F$1:'Running'!$F188,Running!$A$1:'Running'!$A188,"*")</f>
        <v>53195</v>
      </c>
      <c r="G188" s="20">
        <f>SUMIFS(Running!$G$1:'Running'!$G188,Running!$A$1:'Running'!$A188,"*")</f>
        <v>475.14999999999986</v>
      </c>
      <c r="H188" s="35">
        <f>TIME(INT((SUMIFS(Running!$K$1:'Running'!$K188,Running!$A$1:'Running'!$A188,"*")*60+SUMIFS(Running!$L$1:'Running'!$L188,Running!$A$1:'Running'!$A188,"*"))/(60*60)),MOD(MOD(SUMIFS(Running!$K$1:'Running'!$K188,Running!$A$1:'Running'!$A188,"*"),60)+INT(SUMIFS(Running!$L$1:'Running'!$L188,Running!$A$1:'Running'!$A188,"*")/60),60),MOD(SUMIFS(Running!$L$1:'Running'!$L188,Running!$A$1:'Running'!$A188,"*"),60))+INT(INT((SUMIFS(Running!$K$1:'Running'!$K188,Running!$A$1:'Running'!$A188,"*")*60+SUMIFS(Running!$L$1:'Running'!$L188,Running!$A$1:'Running'!$A188,"*"))/(60*60))/24)</f>
        <v>2.7546874999999997</v>
      </c>
      <c r="I188" s="2">
        <f>SUM(Running!$M$1:'Running'!$M188)</f>
        <v>1444</v>
      </c>
      <c r="J188" s="20">
        <f>SUM(Running!$N$1:'Running'!$N188)</f>
        <v>32.969999999999985</v>
      </c>
      <c r="K188" s="35">
        <f>TIME(INT((SUMIFS(Running!$R$1:'Running'!$R188,Running!$A$1:'Running'!$A188,"*")*60+SUMIFS(Running!$S$1:'Running'!$S188,Running!$A$1:'Running'!$A188,"*"))/(60*60)),MOD(MOD(SUMIFS(Running!$R$1:'Running'!$R188,Running!$A$1:'Running'!$A188,"*"),60)+INT(SUMIFS(Running!$S$1:'Running'!$S188,Running!$A$1:'Running'!$A188,"*")/60),60),MOD(SUMIFS(Running!$S$1:'Running'!$S188,Running!$A$1:'Running'!$A188,"*"),60))+INT(INT((SUMIFS(Running!$R$1:'Running'!$R188,Running!$A$1:'Running'!$A188,"*")*60+SUMIFS(Running!$S$1:'Running'!$S188,Running!$A$1:'Running'!$A188,"*"))/(60*60))/24)</f>
        <v>0.3680208333333333</v>
      </c>
      <c r="L188" s="2">
        <f t="shared" si="14"/>
        <v>54639</v>
      </c>
      <c r="M188" s="20">
        <f t="shared" si="15"/>
        <v>508.11999999999983</v>
      </c>
      <c r="N188" s="25">
        <f t="shared" si="16"/>
        <v>4496</v>
      </c>
      <c r="O188" s="25">
        <f t="shared" si="17"/>
        <v>42</v>
      </c>
      <c r="P188" s="35">
        <f t="shared" si="18"/>
        <v>3.1227083333333332</v>
      </c>
      <c r="S188" s="61">
        <f t="shared" si="19"/>
        <v>0</v>
      </c>
      <c r="T188" s="61">
        <f t="shared" si="20"/>
        <v>0</v>
      </c>
      <c r="U188" t="s">
        <v>75</v>
      </c>
    </row>
    <row r="189" spans="1:21">
      <c r="A189">
        <v>186</v>
      </c>
      <c r="B189" s="2" t="s">
        <v>2</v>
      </c>
      <c r="C189" s="2">
        <v>8</v>
      </c>
      <c r="D189" s="2">
        <v>4</v>
      </c>
      <c r="E189" s="37">
        <v>43316</v>
      </c>
      <c r="F189" s="2">
        <f>SUMIFS(Running!$F$1:'Running'!$F189,Running!$A$1:'Running'!$A189,"*")</f>
        <v>53724</v>
      </c>
      <c r="G189" s="20">
        <f>SUMIFS(Running!$G$1:'Running'!$G189,Running!$A$1:'Running'!$A189,"*")</f>
        <v>480.27999999999986</v>
      </c>
      <c r="H189" s="35">
        <f>TIME(INT((SUMIFS(Running!$K$1:'Running'!$K189,Running!$A$1:'Running'!$A189,"*")*60+SUMIFS(Running!$L$1:'Running'!$L189,Running!$A$1:'Running'!$A189,"*"))/(60*60)),MOD(MOD(SUMIFS(Running!$K$1:'Running'!$K189,Running!$A$1:'Running'!$A189,"*"),60)+INT(SUMIFS(Running!$L$1:'Running'!$L189,Running!$A$1:'Running'!$A189,"*")/60),60),MOD(SUMIFS(Running!$L$1:'Running'!$L189,Running!$A$1:'Running'!$A189,"*"),60))+INT(INT((SUMIFS(Running!$K$1:'Running'!$K189,Running!$A$1:'Running'!$A189,"*")*60+SUMIFS(Running!$L$1:'Running'!$L189,Running!$A$1:'Running'!$A189,"*"))/(60*60))/24)</f>
        <v>2.7866319444444443</v>
      </c>
      <c r="I189" s="2">
        <f>SUM(Running!$M$1:'Running'!$M189)</f>
        <v>1444</v>
      </c>
      <c r="J189" s="20">
        <f>SUM(Running!$N$1:'Running'!$N189)</f>
        <v>33.229999999999983</v>
      </c>
      <c r="K189" s="35">
        <f>TIME(INT((SUMIFS(Running!$R$1:'Running'!$R189,Running!$A$1:'Running'!$A189,"*")*60+SUMIFS(Running!$S$1:'Running'!$S189,Running!$A$1:'Running'!$A189,"*"))/(60*60)),MOD(MOD(SUMIFS(Running!$R$1:'Running'!$R189,Running!$A$1:'Running'!$A189,"*"),60)+INT(SUMIFS(Running!$S$1:'Running'!$S189,Running!$A$1:'Running'!$A189,"*")/60),60),MOD(SUMIFS(Running!$S$1:'Running'!$S189,Running!$A$1:'Running'!$A189,"*"),60))+INT(INT((SUMIFS(Running!$R$1:'Running'!$R189,Running!$A$1:'Running'!$A189,"*")*60+SUMIFS(Running!$S$1:'Running'!$S189,Running!$A$1:'Running'!$A189,"*"))/(60*60))/24)</f>
        <v>0.37149305555555556</v>
      </c>
      <c r="L189" s="2">
        <f t="shared" si="14"/>
        <v>55168</v>
      </c>
      <c r="M189" s="20">
        <f t="shared" si="15"/>
        <v>513.50999999999988</v>
      </c>
      <c r="N189" s="25">
        <f t="shared" si="16"/>
        <v>4547</v>
      </c>
      <c r="O189" s="25">
        <f t="shared" si="17"/>
        <v>42</v>
      </c>
      <c r="P189" s="35">
        <f t="shared" si="18"/>
        <v>3.1581250000000001</v>
      </c>
      <c r="S189" s="61">
        <f t="shared" si="19"/>
        <v>1</v>
      </c>
      <c r="T189" s="61">
        <f t="shared" si="20"/>
        <v>1</v>
      </c>
      <c r="U189" t="s">
        <v>75</v>
      </c>
    </row>
    <row r="190" spans="1:21">
      <c r="A190">
        <v>187</v>
      </c>
      <c r="B190" s="2" t="s">
        <v>1</v>
      </c>
      <c r="C190" s="2">
        <v>8</v>
      </c>
      <c r="D190" s="2">
        <v>5</v>
      </c>
      <c r="E190" s="37">
        <v>43317</v>
      </c>
      <c r="F190" s="2">
        <f>SUMIFS(Running!$F$1:'Running'!$F190,Running!$A$1:'Running'!$A190,"*")</f>
        <v>53724</v>
      </c>
      <c r="G190" s="20">
        <f>SUMIFS(Running!$G$1:'Running'!$G190,Running!$A$1:'Running'!$A190,"*")</f>
        <v>480.27999999999986</v>
      </c>
      <c r="H190" s="35">
        <f>TIME(INT((SUMIFS(Running!$K$1:'Running'!$K190,Running!$A$1:'Running'!$A190,"*")*60+SUMIFS(Running!$L$1:'Running'!$L190,Running!$A$1:'Running'!$A190,"*"))/(60*60)),MOD(MOD(SUMIFS(Running!$K$1:'Running'!$K190,Running!$A$1:'Running'!$A190,"*"),60)+INT(SUMIFS(Running!$L$1:'Running'!$L190,Running!$A$1:'Running'!$A190,"*")/60),60),MOD(SUMIFS(Running!$L$1:'Running'!$L190,Running!$A$1:'Running'!$A190,"*"),60))+INT(INT((SUMIFS(Running!$K$1:'Running'!$K190,Running!$A$1:'Running'!$A190,"*")*60+SUMIFS(Running!$L$1:'Running'!$L190,Running!$A$1:'Running'!$A190,"*"))/(60*60))/24)</f>
        <v>2.7866319444444443</v>
      </c>
      <c r="I190" s="2">
        <f>SUM(Running!$M$1:'Running'!$M190)</f>
        <v>1444</v>
      </c>
      <c r="J190" s="20">
        <f>SUM(Running!$N$1:'Running'!$N190)</f>
        <v>33.229999999999983</v>
      </c>
      <c r="K190" s="35">
        <f>TIME(INT((SUMIFS(Running!$R$1:'Running'!$R190,Running!$A$1:'Running'!$A190,"*")*60+SUMIFS(Running!$S$1:'Running'!$S190,Running!$A$1:'Running'!$A190,"*"))/(60*60)),MOD(MOD(SUMIFS(Running!$R$1:'Running'!$R190,Running!$A$1:'Running'!$A190,"*"),60)+INT(SUMIFS(Running!$S$1:'Running'!$S190,Running!$A$1:'Running'!$A190,"*")/60),60),MOD(SUMIFS(Running!$S$1:'Running'!$S190,Running!$A$1:'Running'!$A190,"*"),60))+INT(INT((SUMIFS(Running!$R$1:'Running'!$R190,Running!$A$1:'Running'!$A190,"*")*60+SUMIFS(Running!$S$1:'Running'!$S190,Running!$A$1:'Running'!$A190,"*"))/(60*60))/24)</f>
        <v>0.37149305555555556</v>
      </c>
      <c r="L190" s="2">
        <f t="shared" si="14"/>
        <v>55168</v>
      </c>
      <c r="M190" s="20">
        <f t="shared" si="15"/>
        <v>513.50999999999988</v>
      </c>
      <c r="N190" s="25">
        <f t="shared" si="16"/>
        <v>4547</v>
      </c>
      <c r="O190" s="25">
        <f t="shared" si="17"/>
        <v>42</v>
      </c>
      <c r="P190" s="35">
        <f t="shared" si="18"/>
        <v>3.1581250000000001</v>
      </c>
      <c r="S190" s="61">
        <f t="shared" si="19"/>
        <v>0</v>
      </c>
      <c r="T190" s="61">
        <f t="shared" si="20"/>
        <v>0</v>
      </c>
      <c r="U190" t="s">
        <v>75</v>
      </c>
    </row>
    <row r="191" spans="1:21">
      <c r="A191">
        <v>188</v>
      </c>
      <c r="B191" s="2" t="s">
        <v>0</v>
      </c>
      <c r="C191" s="2">
        <v>8</v>
      </c>
      <c r="D191" s="2">
        <v>6</v>
      </c>
      <c r="E191" s="37">
        <v>43318</v>
      </c>
      <c r="F191" s="2">
        <f>SUMIFS(Running!$F$1:'Running'!$F191,Running!$A$1:'Running'!$A191,"*")</f>
        <v>53781</v>
      </c>
      <c r="G191" s="20">
        <f>SUMIFS(Running!$G$1:'Running'!$G191,Running!$A$1:'Running'!$A191,"*")</f>
        <v>480.80999999999983</v>
      </c>
      <c r="H191" s="35">
        <f>TIME(INT((SUMIFS(Running!$K$1:'Running'!$K191,Running!$A$1:'Running'!$A191,"*")*60+SUMIFS(Running!$L$1:'Running'!$L191,Running!$A$1:'Running'!$A191,"*"))/(60*60)),MOD(MOD(SUMIFS(Running!$K$1:'Running'!$K191,Running!$A$1:'Running'!$A191,"*"),60)+INT(SUMIFS(Running!$L$1:'Running'!$L191,Running!$A$1:'Running'!$A191,"*")/60),60),MOD(SUMIFS(Running!$L$1:'Running'!$L191,Running!$A$1:'Running'!$A191,"*"),60))+INT(INT((SUMIFS(Running!$K$1:'Running'!$K191,Running!$A$1:'Running'!$A191,"*")*60+SUMIFS(Running!$L$1:'Running'!$L191,Running!$A$1:'Running'!$A191,"*"))/(60*60))/24)</f>
        <v>2.7897569444444446</v>
      </c>
      <c r="I191" s="2">
        <f>SUM(Running!$M$1:'Running'!$M191)</f>
        <v>1444</v>
      </c>
      <c r="J191" s="20">
        <f>SUM(Running!$N$1:'Running'!$N191)</f>
        <v>33.269999999999982</v>
      </c>
      <c r="K191" s="35">
        <f>TIME(INT((SUMIFS(Running!$R$1:'Running'!$R191,Running!$A$1:'Running'!$A191,"*")*60+SUMIFS(Running!$S$1:'Running'!$S191,Running!$A$1:'Running'!$A191,"*"))/(60*60)),MOD(MOD(SUMIFS(Running!$R$1:'Running'!$R191,Running!$A$1:'Running'!$A191,"*"),60)+INT(SUMIFS(Running!$S$1:'Running'!$S191,Running!$A$1:'Running'!$A191,"*")/60),60),MOD(SUMIFS(Running!$S$1:'Running'!$S191,Running!$A$1:'Running'!$A191,"*"),60))+INT(INT((SUMIFS(Running!$R$1:'Running'!$R191,Running!$A$1:'Running'!$A191,"*")*60+SUMIFS(Running!$S$1:'Running'!$S191,Running!$A$1:'Running'!$A191,"*"))/(60*60))/24)</f>
        <v>0.37184027777777778</v>
      </c>
      <c r="L191" s="2">
        <f t="shared" si="14"/>
        <v>55225</v>
      </c>
      <c r="M191" s="20">
        <f t="shared" si="15"/>
        <v>514.07999999999981</v>
      </c>
      <c r="N191" s="25">
        <f t="shared" si="16"/>
        <v>4552</v>
      </c>
      <c r="O191" s="25">
        <f t="shared" si="17"/>
        <v>42</v>
      </c>
      <c r="P191" s="35">
        <f t="shared" si="18"/>
        <v>3.1615972222222224</v>
      </c>
      <c r="S191" s="61">
        <f t="shared" si="19"/>
        <v>1</v>
      </c>
      <c r="T191" s="61">
        <f t="shared" si="20"/>
        <v>1</v>
      </c>
      <c r="U191" t="s">
        <v>75</v>
      </c>
    </row>
    <row r="192" spans="1:21">
      <c r="A192">
        <v>189</v>
      </c>
      <c r="B192" s="2" t="s">
        <v>6</v>
      </c>
      <c r="C192" s="2">
        <v>8</v>
      </c>
      <c r="D192" s="2">
        <v>7</v>
      </c>
      <c r="E192" s="37">
        <v>43319</v>
      </c>
      <c r="F192" s="2">
        <f>SUMIFS(Running!$F$1:'Running'!$F192,Running!$A$1:'Running'!$A192,"*")</f>
        <v>53781</v>
      </c>
      <c r="G192" s="20">
        <f>SUMIFS(Running!$G$1:'Running'!$G192,Running!$A$1:'Running'!$A192,"*")</f>
        <v>480.80999999999983</v>
      </c>
      <c r="H192" s="35">
        <f>TIME(INT((SUMIFS(Running!$K$1:'Running'!$K192,Running!$A$1:'Running'!$A192,"*")*60+SUMIFS(Running!$L$1:'Running'!$L192,Running!$A$1:'Running'!$A192,"*"))/(60*60)),MOD(MOD(SUMIFS(Running!$K$1:'Running'!$K192,Running!$A$1:'Running'!$A192,"*"),60)+INT(SUMIFS(Running!$L$1:'Running'!$L192,Running!$A$1:'Running'!$A192,"*")/60),60),MOD(SUMIFS(Running!$L$1:'Running'!$L192,Running!$A$1:'Running'!$A192,"*"),60))+INT(INT((SUMIFS(Running!$K$1:'Running'!$K192,Running!$A$1:'Running'!$A192,"*")*60+SUMIFS(Running!$L$1:'Running'!$L192,Running!$A$1:'Running'!$A192,"*"))/(60*60))/24)</f>
        <v>2.7897569444444446</v>
      </c>
      <c r="I192" s="2">
        <f>SUM(Running!$M$1:'Running'!$M192)</f>
        <v>1444</v>
      </c>
      <c r="J192" s="20">
        <f>SUM(Running!$N$1:'Running'!$N192)</f>
        <v>33.269999999999982</v>
      </c>
      <c r="K192" s="35">
        <f>TIME(INT((SUMIFS(Running!$R$1:'Running'!$R192,Running!$A$1:'Running'!$A192,"*")*60+SUMIFS(Running!$S$1:'Running'!$S192,Running!$A$1:'Running'!$A192,"*"))/(60*60)),MOD(MOD(SUMIFS(Running!$R$1:'Running'!$R192,Running!$A$1:'Running'!$A192,"*"),60)+INT(SUMIFS(Running!$S$1:'Running'!$S192,Running!$A$1:'Running'!$A192,"*")/60),60),MOD(SUMIFS(Running!$S$1:'Running'!$S192,Running!$A$1:'Running'!$A192,"*"),60))+INT(INT((SUMIFS(Running!$R$1:'Running'!$R192,Running!$A$1:'Running'!$A192,"*")*60+SUMIFS(Running!$S$1:'Running'!$S192,Running!$A$1:'Running'!$A192,"*"))/(60*60))/24)</f>
        <v>0.37184027777777778</v>
      </c>
      <c r="L192" s="2">
        <f t="shared" si="14"/>
        <v>55225</v>
      </c>
      <c r="M192" s="20">
        <f t="shared" si="15"/>
        <v>514.07999999999981</v>
      </c>
      <c r="N192" s="25">
        <f t="shared" si="16"/>
        <v>4552</v>
      </c>
      <c r="O192" s="25">
        <f t="shared" si="17"/>
        <v>42</v>
      </c>
      <c r="P192" s="35">
        <f t="shared" si="18"/>
        <v>3.1615972222222224</v>
      </c>
      <c r="S192" s="61">
        <f t="shared" si="19"/>
        <v>0</v>
      </c>
      <c r="T192" s="61">
        <f t="shared" si="20"/>
        <v>0</v>
      </c>
      <c r="U192" t="s">
        <v>75</v>
      </c>
    </row>
    <row r="193" spans="1:21">
      <c r="A193">
        <v>190</v>
      </c>
      <c r="B193" s="2" t="s">
        <v>5</v>
      </c>
      <c r="C193" s="2">
        <v>8</v>
      </c>
      <c r="D193" s="2">
        <v>8</v>
      </c>
      <c r="E193" s="37">
        <v>43320</v>
      </c>
      <c r="F193" s="2">
        <f>SUMIFS(Running!$F$1:'Running'!$F193,Running!$A$1:'Running'!$A193,"*")</f>
        <v>54212</v>
      </c>
      <c r="G193" s="20">
        <f>SUMIFS(Running!$G$1:'Running'!$G193,Running!$A$1:'Running'!$A193,"*")</f>
        <v>484.98999999999984</v>
      </c>
      <c r="H193" s="35">
        <f>TIME(INT((SUMIFS(Running!$K$1:'Running'!$K193,Running!$A$1:'Running'!$A193,"*")*60+SUMIFS(Running!$L$1:'Running'!$L193,Running!$A$1:'Running'!$A193,"*"))/(60*60)),MOD(MOD(SUMIFS(Running!$K$1:'Running'!$K193,Running!$A$1:'Running'!$A193,"*"),60)+INT(SUMIFS(Running!$L$1:'Running'!$L193,Running!$A$1:'Running'!$A193,"*")/60),60),MOD(SUMIFS(Running!$L$1:'Running'!$L193,Running!$A$1:'Running'!$A193,"*"),60))+INT(INT((SUMIFS(Running!$K$1:'Running'!$K193,Running!$A$1:'Running'!$A193,"*")*60+SUMIFS(Running!$L$1:'Running'!$L193,Running!$A$1:'Running'!$A193,"*"))/(60*60))/24)</f>
        <v>2.8161458333333336</v>
      </c>
      <c r="I193" s="2">
        <f>SUM(Running!$M$1:'Running'!$M193)</f>
        <v>1444</v>
      </c>
      <c r="J193" s="20">
        <f>SUM(Running!$N$1:'Running'!$N193)</f>
        <v>33.479999999999983</v>
      </c>
      <c r="K193" s="35">
        <f>TIME(INT((SUMIFS(Running!$R$1:'Running'!$R193,Running!$A$1:'Running'!$A193,"*")*60+SUMIFS(Running!$S$1:'Running'!$S193,Running!$A$1:'Running'!$A193,"*"))/(60*60)),MOD(MOD(SUMIFS(Running!$R$1:'Running'!$R193,Running!$A$1:'Running'!$A193,"*"),60)+INT(SUMIFS(Running!$S$1:'Running'!$S193,Running!$A$1:'Running'!$A193,"*")/60),60),MOD(SUMIFS(Running!$S$1:'Running'!$S193,Running!$A$1:'Running'!$A193,"*"),60))+INT(INT((SUMIFS(Running!$R$1:'Running'!$R193,Running!$A$1:'Running'!$A193,"*")*60+SUMIFS(Running!$S$1:'Running'!$S193,Running!$A$1:'Running'!$A193,"*"))/(60*60))/24)</f>
        <v>0.37461805555555555</v>
      </c>
      <c r="L193" s="2">
        <f t="shared" si="14"/>
        <v>55656</v>
      </c>
      <c r="M193" s="20">
        <f t="shared" si="15"/>
        <v>518.4699999999998</v>
      </c>
      <c r="N193" s="25">
        <f t="shared" si="16"/>
        <v>4594</v>
      </c>
      <c r="O193" s="25">
        <f t="shared" si="17"/>
        <v>42</v>
      </c>
      <c r="P193" s="35">
        <f t="shared" si="18"/>
        <v>3.1907638888888892</v>
      </c>
      <c r="S193" s="61">
        <f t="shared" si="19"/>
        <v>1</v>
      </c>
      <c r="T193" s="61">
        <f t="shared" si="20"/>
        <v>1</v>
      </c>
      <c r="U193" t="s">
        <v>75</v>
      </c>
    </row>
    <row r="194" spans="1:21">
      <c r="A194">
        <v>191</v>
      </c>
      <c r="B194" s="2" t="s">
        <v>4</v>
      </c>
      <c r="C194" s="2">
        <v>8</v>
      </c>
      <c r="D194" s="2">
        <v>9</v>
      </c>
      <c r="E194" s="37">
        <v>43321</v>
      </c>
      <c r="F194" s="2">
        <f>SUMIFS(Running!$F$1:'Running'!$F194,Running!$A$1:'Running'!$A194,"*")</f>
        <v>54212</v>
      </c>
      <c r="G194" s="20">
        <f>SUMIFS(Running!$G$1:'Running'!$G194,Running!$A$1:'Running'!$A194,"*")</f>
        <v>484.98999999999984</v>
      </c>
      <c r="H194" s="35">
        <f>TIME(INT((SUMIFS(Running!$K$1:'Running'!$K194,Running!$A$1:'Running'!$A194,"*")*60+SUMIFS(Running!$L$1:'Running'!$L194,Running!$A$1:'Running'!$A194,"*"))/(60*60)),MOD(MOD(SUMIFS(Running!$K$1:'Running'!$K194,Running!$A$1:'Running'!$A194,"*"),60)+INT(SUMIFS(Running!$L$1:'Running'!$L194,Running!$A$1:'Running'!$A194,"*")/60),60),MOD(SUMIFS(Running!$L$1:'Running'!$L194,Running!$A$1:'Running'!$A194,"*"),60))+INT(INT((SUMIFS(Running!$K$1:'Running'!$K194,Running!$A$1:'Running'!$A194,"*")*60+SUMIFS(Running!$L$1:'Running'!$L194,Running!$A$1:'Running'!$A194,"*"))/(60*60))/24)</f>
        <v>2.8161458333333336</v>
      </c>
      <c r="I194" s="2">
        <f>SUM(Running!$M$1:'Running'!$M194)</f>
        <v>1444</v>
      </c>
      <c r="J194" s="20">
        <f>SUM(Running!$N$1:'Running'!$N194)</f>
        <v>33.479999999999983</v>
      </c>
      <c r="K194" s="35">
        <f>TIME(INT((SUMIFS(Running!$R$1:'Running'!$R194,Running!$A$1:'Running'!$A194,"*")*60+SUMIFS(Running!$S$1:'Running'!$S194,Running!$A$1:'Running'!$A194,"*"))/(60*60)),MOD(MOD(SUMIFS(Running!$R$1:'Running'!$R194,Running!$A$1:'Running'!$A194,"*"),60)+INT(SUMIFS(Running!$S$1:'Running'!$S194,Running!$A$1:'Running'!$A194,"*")/60),60),MOD(SUMIFS(Running!$S$1:'Running'!$S194,Running!$A$1:'Running'!$A194,"*"),60))+INT(INT((SUMIFS(Running!$R$1:'Running'!$R194,Running!$A$1:'Running'!$A194,"*")*60+SUMIFS(Running!$S$1:'Running'!$S194,Running!$A$1:'Running'!$A194,"*"))/(60*60))/24)</f>
        <v>0.37461805555555555</v>
      </c>
      <c r="L194" s="2">
        <f t="shared" si="14"/>
        <v>55656</v>
      </c>
      <c r="M194" s="20">
        <f t="shared" si="15"/>
        <v>518.4699999999998</v>
      </c>
      <c r="N194" s="25">
        <f t="shared" si="16"/>
        <v>4594</v>
      </c>
      <c r="O194" s="25">
        <f t="shared" si="17"/>
        <v>42</v>
      </c>
      <c r="P194" s="35">
        <f t="shared" si="18"/>
        <v>3.1907638888888892</v>
      </c>
      <c r="S194" s="61">
        <f t="shared" si="19"/>
        <v>0</v>
      </c>
      <c r="T194" s="61">
        <f t="shared" si="20"/>
        <v>0</v>
      </c>
      <c r="U194" t="s">
        <v>75</v>
      </c>
    </row>
    <row r="195" spans="1:21">
      <c r="A195">
        <v>192</v>
      </c>
      <c r="B195" s="2" t="s">
        <v>3</v>
      </c>
      <c r="C195" s="2">
        <v>8</v>
      </c>
      <c r="D195" s="2">
        <v>10</v>
      </c>
      <c r="E195" s="37">
        <v>43322</v>
      </c>
      <c r="F195" s="2">
        <f>SUMIFS(Running!$F$1:'Running'!$F195,Running!$A$1:'Running'!$A195,"*")</f>
        <v>54658</v>
      </c>
      <c r="G195" s="20">
        <f>SUMIFS(Running!$G$1:'Running'!$G195,Running!$A$1:'Running'!$A195,"*")</f>
        <v>489.32999999999981</v>
      </c>
      <c r="H195" s="35">
        <f>TIME(INT((SUMIFS(Running!$K$1:'Running'!$K195,Running!$A$1:'Running'!$A195,"*")*60+SUMIFS(Running!$L$1:'Running'!$L195,Running!$A$1:'Running'!$A195,"*"))/(60*60)),MOD(MOD(SUMIFS(Running!$K$1:'Running'!$K195,Running!$A$1:'Running'!$A195,"*"),60)+INT(SUMIFS(Running!$L$1:'Running'!$L195,Running!$A$1:'Running'!$A195,"*")/60),60),MOD(SUMIFS(Running!$L$1:'Running'!$L195,Running!$A$1:'Running'!$A195,"*"),60))+INT(INT((SUMIFS(Running!$K$1:'Running'!$K195,Running!$A$1:'Running'!$A195,"*")*60+SUMIFS(Running!$L$1:'Running'!$L195,Running!$A$1:'Running'!$A195,"*"))/(60*60))/24)</f>
        <v>2.8439236111111108</v>
      </c>
      <c r="I195" s="2">
        <f>SUM(Running!$M$1:'Running'!$M195)</f>
        <v>1444</v>
      </c>
      <c r="J195" s="20">
        <f>SUM(Running!$N$1:'Running'!$N195)</f>
        <v>33.689999999999984</v>
      </c>
      <c r="K195" s="35">
        <f>TIME(INT((SUMIFS(Running!$R$1:'Running'!$R195,Running!$A$1:'Running'!$A195,"*")*60+SUMIFS(Running!$S$1:'Running'!$S195,Running!$A$1:'Running'!$A195,"*"))/(60*60)),MOD(MOD(SUMIFS(Running!$R$1:'Running'!$R195,Running!$A$1:'Running'!$A195,"*"),60)+INT(SUMIFS(Running!$S$1:'Running'!$S195,Running!$A$1:'Running'!$A195,"*")/60),60),MOD(SUMIFS(Running!$S$1:'Running'!$S195,Running!$A$1:'Running'!$A195,"*"),60))+INT(INT((SUMIFS(Running!$R$1:'Running'!$R195,Running!$A$1:'Running'!$A195,"*")*60+SUMIFS(Running!$S$1:'Running'!$S195,Running!$A$1:'Running'!$A195,"*"))/(60*60))/24)</f>
        <v>0.37739583333333332</v>
      </c>
      <c r="L195" s="2">
        <f t="shared" si="14"/>
        <v>56102</v>
      </c>
      <c r="M195" s="20">
        <f t="shared" si="15"/>
        <v>523.01999999999975</v>
      </c>
      <c r="N195" s="25">
        <f t="shared" si="16"/>
        <v>4638</v>
      </c>
      <c r="O195" s="25">
        <f t="shared" si="17"/>
        <v>42</v>
      </c>
      <c r="P195" s="35">
        <f t="shared" si="18"/>
        <v>3.2213194444444442</v>
      </c>
      <c r="S195" s="61">
        <f t="shared" si="19"/>
        <v>1</v>
      </c>
      <c r="T195" s="61">
        <f t="shared" si="20"/>
        <v>1</v>
      </c>
      <c r="U195" t="s">
        <v>75</v>
      </c>
    </row>
    <row r="196" spans="1:21">
      <c r="A196">
        <v>193</v>
      </c>
      <c r="B196" s="2" t="s">
        <v>2</v>
      </c>
      <c r="C196" s="2">
        <v>8</v>
      </c>
      <c r="D196" s="2">
        <v>11</v>
      </c>
      <c r="E196" s="37">
        <v>43323</v>
      </c>
      <c r="F196" s="2">
        <f>SUMIFS(Running!$F$1:'Running'!$F196,Running!$A$1:'Running'!$A196,"*")</f>
        <v>54658</v>
      </c>
      <c r="G196" s="20">
        <f>SUMIFS(Running!$G$1:'Running'!$G196,Running!$A$1:'Running'!$A196,"*")</f>
        <v>489.32999999999981</v>
      </c>
      <c r="H196" s="35">
        <f>TIME(INT((SUMIFS(Running!$K$1:'Running'!$K196,Running!$A$1:'Running'!$A196,"*")*60+SUMIFS(Running!$L$1:'Running'!$L196,Running!$A$1:'Running'!$A196,"*"))/(60*60)),MOD(MOD(SUMIFS(Running!$K$1:'Running'!$K196,Running!$A$1:'Running'!$A196,"*"),60)+INT(SUMIFS(Running!$L$1:'Running'!$L196,Running!$A$1:'Running'!$A196,"*")/60),60),MOD(SUMIFS(Running!$L$1:'Running'!$L196,Running!$A$1:'Running'!$A196,"*"),60))+INT(INT((SUMIFS(Running!$K$1:'Running'!$K196,Running!$A$1:'Running'!$A196,"*")*60+SUMIFS(Running!$L$1:'Running'!$L196,Running!$A$1:'Running'!$A196,"*"))/(60*60))/24)</f>
        <v>2.8439236111111108</v>
      </c>
      <c r="I196" s="2">
        <f>SUM(Running!$M$1:'Running'!$M196)</f>
        <v>1444</v>
      </c>
      <c r="J196" s="20">
        <f>SUM(Running!$N$1:'Running'!$N196)</f>
        <v>33.689999999999984</v>
      </c>
      <c r="K196" s="35">
        <f>TIME(INT((SUMIFS(Running!$R$1:'Running'!$R196,Running!$A$1:'Running'!$A196,"*")*60+SUMIFS(Running!$S$1:'Running'!$S196,Running!$A$1:'Running'!$A196,"*"))/(60*60)),MOD(MOD(SUMIFS(Running!$R$1:'Running'!$R196,Running!$A$1:'Running'!$A196,"*"),60)+INT(SUMIFS(Running!$S$1:'Running'!$S196,Running!$A$1:'Running'!$A196,"*")/60),60),MOD(SUMIFS(Running!$S$1:'Running'!$S196,Running!$A$1:'Running'!$A196,"*"),60))+INT(INT((SUMIFS(Running!$R$1:'Running'!$R196,Running!$A$1:'Running'!$A196,"*")*60+SUMIFS(Running!$S$1:'Running'!$S196,Running!$A$1:'Running'!$A196,"*"))/(60*60))/24)</f>
        <v>0.37739583333333332</v>
      </c>
      <c r="L196" s="2">
        <f t="shared" ref="L196:L259" si="21">$F196+$I196</f>
        <v>56102</v>
      </c>
      <c r="M196" s="20">
        <f t="shared" ref="M196:M259" si="22">$G196+$J196</f>
        <v>523.01999999999975</v>
      </c>
      <c r="N196" s="25">
        <f t="shared" ref="N196:N259" si="23">INT($P196)*24*60+HOUR($P196)*60+MINUTE($P196)</f>
        <v>4638</v>
      </c>
      <c r="O196" s="25">
        <f t="shared" ref="O196:O259" si="24">SECOND($H196+$K196)</f>
        <v>42</v>
      </c>
      <c r="P196" s="35">
        <f t="shared" ref="P196:P259" si="25">$H196+$K196</f>
        <v>3.2213194444444442</v>
      </c>
      <c r="S196" s="61">
        <f t="shared" si="19"/>
        <v>0</v>
      </c>
      <c r="T196" s="61">
        <f t="shared" si="20"/>
        <v>0</v>
      </c>
      <c r="U196" t="s">
        <v>75</v>
      </c>
    </row>
    <row r="197" spans="1:21">
      <c r="A197">
        <v>194</v>
      </c>
      <c r="B197" s="2" t="s">
        <v>1</v>
      </c>
      <c r="C197" s="2">
        <v>8</v>
      </c>
      <c r="D197" s="2">
        <v>12</v>
      </c>
      <c r="E197" s="37">
        <v>43324</v>
      </c>
      <c r="F197" s="2">
        <f>SUMIFS(Running!$F$1:'Running'!$F197,Running!$A$1:'Running'!$A197,"*")</f>
        <v>55315</v>
      </c>
      <c r="G197" s="20">
        <f>SUMIFS(Running!$G$1:'Running'!$G197,Running!$A$1:'Running'!$A197,"*")</f>
        <v>495.7199999999998</v>
      </c>
      <c r="H197" s="35">
        <f>TIME(INT((SUMIFS(Running!$K$1:'Running'!$K197,Running!$A$1:'Running'!$A197,"*")*60+SUMIFS(Running!$L$1:'Running'!$L197,Running!$A$1:'Running'!$A197,"*"))/(60*60)),MOD(MOD(SUMIFS(Running!$K$1:'Running'!$K197,Running!$A$1:'Running'!$A197,"*"),60)+INT(SUMIFS(Running!$L$1:'Running'!$L197,Running!$A$1:'Running'!$A197,"*")/60),60),MOD(SUMIFS(Running!$L$1:'Running'!$L197,Running!$A$1:'Running'!$A197,"*"),60))+INT(INT((SUMIFS(Running!$K$1:'Running'!$K197,Running!$A$1:'Running'!$A197,"*")*60+SUMIFS(Running!$L$1:'Running'!$L197,Running!$A$1:'Running'!$A197,"*"))/(60*60))/24)</f>
        <v>2.8835069444444446</v>
      </c>
      <c r="I197" s="2">
        <f>SUM(Running!$M$1:'Running'!$M197)</f>
        <v>1444</v>
      </c>
      <c r="J197" s="20">
        <f>SUM(Running!$N$1:'Running'!$N197)</f>
        <v>33.979999999999983</v>
      </c>
      <c r="K197" s="35">
        <f>TIME(INT((SUMIFS(Running!$R$1:'Running'!$R197,Running!$A$1:'Running'!$A197,"*")*60+SUMIFS(Running!$S$1:'Running'!$S197,Running!$A$1:'Running'!$A197,"*"))/(60*60)),MOD(MOD(SUMIFS(Running!$R$1:'Running'!$R197,Running!$A$1:'Running'!$A197,"*"),60)+INT(SUMIFS(Running!$S$1:'Running'!$S197,Running!$A$1:'Running'!$A197,"*")/60),60),MOD(SUMIFS(Running!$S$1:'Running'!$S197,Running!$A$1:'Running'!$A197,"*"),60))+INT(INT((SUMIFS(Running!$R$1:'Running'!$R197,Running!$A$1:'Running'!$A197,"*")*60+SUMIFS(Running!$S$1:'Running'!$S197,Running!$A$1:'Running'!$A197,"*"))/(60*60))/24)</f>
        <v>0.38086805555555553</v>
      </c>
      <c r="L197" s="2">
        <f t="shared" si="21"/>
        <v>56759</v>
      </c>
      <c r="M197" s="20">
        <f t="shared" si="22"/>
        <v>529.69999999999982</v>
      </c>
      <c r="N197" s="25">
        <f t="shared" si="23"/>
        <v>4700</v>
      </c>
      <c r="O197" s="25">
        <f t="shared" si="24"/>
        <v>42</v>
      </c>
      <c r="P197" s="35">
        <f t="shared" si="25"/>
        <v>3.2643750000000002</v>
      </c>
      <c r="S197" s="61">
        <f t="shared" ref="S197:S260" si="26">IF($G197&lt;&gt;$G196,$S196+1,0)</f>
        <v>1</v>
      </c>
      <c r="T197" s="61">
        <f t="shared" si="20"/>
        <v>1</v>
      </c>
      <c r="U197" t="s">
        <v>75</v>
      </c>
    </row>
    <row r="198" spans="1:21">
      <c r="A198">
        <v>195</v>
      </c>
      <c r="B198" s="2" t="s">
        <v>0</v>
      </c>
      <c r="C198" s="2">
        <v>8</v>
      </c>
      <c r="D198" s="2">
        <v>13</v>
      </c>
      <c r="E198" s="37">
        <v>43325</v>
      </c>
      <c r="F198" s="2">
        <f>SUMIFS(Running!$F$1:'Running'!$F198,Running!$A$1:'Running'!$A198,"*")</f>
        <v>55685</v>
      </c>
      <c r="G198" s="20">
        <f>SUMIFS(Running!$G$1:'Running'!$G198,Running!$A$1:'Running'!$A198,"*")</f>
        <v>499.24999999999977</v>
      </c>
      <c r="H198" s="35">
        <f>TIME(INT((SUMIFS(Running!$K$1:'Running'!$K198,Running!$A$1:'Running'!$A198,"*")*60+SUMIFS(Running!$L$1:'Running'!$L198,Running!$A$1:'Running'!$A198,"*"))/(60*60)),MOD(MOD(SUMIFS(Running!$K$1:'Running'!$K198,Running!$A$1:'Running'!$A198,"*"),60)+INT(SUMIFS(Running!$L$1:'Running'!$L198,Running!$A$1:'Running'!$A198,"*")/60),60),MOD(SUMIFS(Running!$L$1:'Running'!$L198,Running!$A$1:'Running'!$A198,"*"),60))+INT(INT((SUMIFS(Running!$K$1:'Running'!$K198,Running!$A$1:'Running'!$A198,"*")*60+SUMIFS(Running!$L$1:'Running'!$L198,Running!$A$1:'Running'!$A198,"*"))/(60*60))/24)</f>
        <v>2.9050347222222221</v>
      </c>
      <c r="I198" s="2">
        <f>SUM(Running!$M$1:'Running'!$M198)</f>
        <v>1444</v>
      </c>
      <c r="J198" s="20">
        <f>SUM(Running!$N$1:'Running'!$N198)</f>
        <v>34.219999999999985</v>
      </c>
      <c r="K198" s="35">
        <f>TIME(INT((SUMIFS(Running!$R$1:'Running'!$R198,Running!$A$1:'Running'!$A198,"*")*60+SUMIFS(Running!$S$1:'Running'!$S198,Running!$A$1:'Running'!$A198,"*"))/(60*60)),MOD(MOD(SUMIFS(Running!$R$1:'Running'!$R198,Running!$A$1:'Running'!$A198,"*"),60)+INT(SUMIFS(Running!$S$1:'Running'!$S198,Running!$A$1:'Running'!$A198,"*")/60),60),MOD(SUMIFS(Running!$S$1:'Running'!$S198,Running!$A$1:'Running'!$A198,"*"),60))+INT(INT((SUMIFS(Running!$R$1:'Running'!$R198,Running!$A$1:'Running'!$A198,"*")*60+SUMIFS(Running!$S$1:'Running'!$S198,Running!$A$1:'Running'!$A198,"*"))/(60*60))/24)</f>
        <v>0.3836458333333333</v>
      </c>
      <c r="L198" s="2">
        <f t="shared" si="21"/>
        <v>57129</v>
      </c>
      <c r="M198" s="20">
        <f t="shared" si="22"/>
        <v>533.4699999999998</v>
      </c>
      <c r="N198" s="25">
        <f t="shared" si="23"/>
        <v>4735</v>
      </c>
      <c r="O198" s="25">
        <f t="shared" si="24"/>
        <v>42</v>
      </c>
      <c r="P198" s="35">
        <f t="shared" si="25"/>
        <v>3.2886805555555556</v>
      </c>
      <c r="S198" s="61">
        <f t="shared" si="26"/>
        <v>2</v>
      </c>
      <c r="T198" s="61">
        <f t="shared" si="20"/>
        <v>2</v>
      </c>
      <c r="U198" t="s">
        <v>75</v>
      </c>
    </row>
    <row r="199" spans="1:21">
      <c r="A199">
        <v>196</v>
      </c>
      <c r="B199" s="2" t="s">
        <v>6</v>
      </c>
      <c r="C199" s="2">
        <v>8</v>
      </c>
      <c r="D199" s="2">
        <v>14</v>
      </c>
      <c r="E199" s="37">
        <v>43326</v>
      </c>
      <c r="F199" s="2">
        <f>SUMIFS(Running!$F$1:'Running'!$F199,Running!$A$1:'Running'!$A199,"*")</f>
        <v>55685</v>
      </c>
      <c r="G199" s="20">
        <f>SUMIFS(Running!$G$1:'Running'!$G199,Running!$A$1:'Running'!$A199,"*")</f>
        <v>499.24999999999977</v>
      </c>
      <c r="H199" s="35">
        <f>TIME(INT((SUMIFS(Running!$K$1:'Running'!$K199,Running!$A$1:'Running'!$A199,"*")*60+SUMIFS(Running!$L$1:'Running'!$L199,Running!$A$1:'Running'!$A199,"*"))/(60*60)),MOD(MOD(SUMIFS(Running!$K$1:'Running'!$K199,Running!$A$1:'Running'!$A199,"*"),60)+INT(SUMIFS(Running!$L$1:'Running'!$L199,Running!$A$1:'Running'!$A199,"*")/60),60),MOD(SUMIFS(Running!$L$1:'Running'!$L199,Running!$A$1:'Running'!$A199,"*"),60))+INT(INT((SUMIFS(Running!$K$1:'Running'!$K199,Running!$A$1:'Running'!$A199,"*")*60+SUMIFS(Running!$L$1:'Running'!$L199,Running!$A$1:'Running'!$A199,"*"))/(60*60))/24)</f>
        <v>2.9050347222222221</v>
      </c>
      <c r="I199" s="2">
        <f>SUM(Running!$M$1:'Running'!$M199)</f>
        <v>1444</v>
      </c>
      <c r="J199" s="20">
        <f>SUM(Running!$N$1:'Running'!$N199)</f>
        <v>34.219999999999985</v>
      </c>
      <c r="K199" s="35">
        <f>TIME(INT((SUMIFS(Running!$R$1:'Running'!$R199,Running!$A$1:'Running'!$A199,"*")*60+SUMIFS(Running!$S$1:'Running'!$S199,Running!$A$1:'Running'!$A199,"*"))/(60*60)),MOD(MOD(SUMIFS(Running!$R$1:'Running'!$R199,Running!$A$1:'Running'!$A199,"*"),60)+INT(SUMIFS(Running!$S$1:'Running'!$S199,Running!$A$1:'Running'!$A199,"*")/60),60),MOD(SUMIFS(Running!$S$1:'Running'!$S199,Running!$A$1:'Running'!$A199,"*"),60))+INT(INT((SUMIFS(Running!$R$1:'Running'!$R199,Running!$A$1:'Running'!$A199,"*")*60+SUMIFS(Running!$S$1:'Running'!$S199,Running!$A$1:'Running'!$A199,"*"))/(60*60))/24)</f>
        <v>0.3836458333333333</v>
      </c>
      <c r="L199" s="2">
        <f t="shared" si="21"/>
        <v>57129</v>
      </c>
      <c r="M199" s="20">
        <f t="shared" si="22"/>
        <v>533.4699999999998</v>
      </c>
      <c r="N199" s="25">
        <f t="shared" si="23"/>
        <v>4735</v>
      </c>
      <c r="O199" s="25">
        <f t="shared" si="24"/>
        <v>42</v>
      </c>
      <c r="P199" s="35">
        <f t="shared" si="25"/>
        <v>3.2886805555555556</v>
      </c>
      <c r="S199" s="61">
        <f t="shared" si="26"/>
        <v>0</v>
      </c>
      <c r="T199" s="61">
        <f t="shared" si="20"/>
        <v>0</v>
      </c>
      <c r="U199" t="s">
        <v>75</v>
      </c>
    </row>
    <row r="200" spans="1:21">
      <c r="A200">
        <v>197</v>
      </c>
      <c r="B200" s="2" t="s">
        <v>5</v>
      </c>
      <c r="C200" s="2">
        <v>8</v>
      </c>
      <c r="D200" s="2">
        <v>15</v>
      </c>
      <c r="E200" s="37">
        <v>43327</v>
      </c>
      <c r="F200" s="2">
        <f>SUMIFS(Running!$F$1:'Running'!$F200,Running!$A$1:'Running'!$A200,"*")</f>
        <v>55891</v>
      </c>
      <c r="G200" s="20">
        <f>SUMIFS(Running!$G$1:'Running'!$G200,Running!$A$1:'Running'!$A200,"*")</f>
        <v>501.13999999999976</v>
      </c>
      <c r="H200" s="35">
        <f>TIME(INT((SUMIFS(Running!$K$1:'Running'!$K200,Running!$A$1:'Running'!$A200,"*")*60+SUMIFS(Running!$L$1:'Running'!$L200,Running!$A$1:'Running'!$A200,"*"))/(60*60)),MOD(MOD(SUMIFS(Running!$K$1:'Running'!$K200,Running!$A$1:'Running'!$A200,"*"),60)+INT(SUMIFS(Running!$L$1:'Running'!$L200,Running!$A$1:'Running'!$A200,"*")/60),60),MOD(SUMIFS(Running!$L$1:'Running'!$L200,Running!$A$1:'Running'!$A200,"*"),60))+INT(INT((SUMIFS(Running!$K$1:'Running'!$K200,Running!$A$1:'Running'!$A200,"*")*60+SUMIFS(Running!$L$1:'Running'!$L200,Running!$A$1:'Running'!$A200,"*"))/(60*60))/24)</f>
        <v>2.9168402777777778</v>
      </c>
      <c r="I200" s="2">
        <f>SUM(Running!$M$1:'Running'!$M200)</f>
        <v>1444</v>
      </c>
      <c r="J200" s="20">
        <f>SUM(Running!$N$1:'Running'!$N200)</f>
        <v>34.469999999999985</v>
      </c>
      <c r="K200" s="35">
        <f>TIME(INT((SUMIFS(Running!$R$1:'Running'!$R200,Running!$A$1:'Running'!$A200,"*")*60+SUMIFS(Running!$S$1:'Running'!$S200,Running!$A$1:'Running'!$A200,"*"))/(60*60)),MOD(MOD(SUMIFS(Running!$R$1:'Running'!$R200,Running!$A$1:'Running'!$A200,"*"),60)+INT(SUMIFS(Running!$S$1:'Running'!$S200,Running!$A$1:'Running'!$A200,"*")/60),60),MOD(SUMIFS(Running!$S$1:'Running'!$S200,Running!$A$1:'Running'!$A200,"*"),60))+INT(INT((SUMIFS(Running!$R$1:'Running'!$R200,Running!$A$1:'Running'!$A200,"*")*60+SUMIFS(Running!$S$1:'Running'!$S200,Running!$A$1:'Running'!$A200,"*"))/(60*60))/24)</f>
        <v>0.38711805555555556</v>
      </c>
      <c r="L200" s="2">
        <f t="shared" si="21"/>
        <v>57335</v>
      </c>
      <c r="M200" s="20">
        <f t="shared" si="22"/>
        <v>535.60999999999979</v>
      </c>
      <c r="N200" s="25">
        <f t="shared" si="23"/>
        <v>4757</v>
      </c>
      <c r="O200" s="25">
        <f t="shared" si="24"/>
        <v>42</v>
      </c>
      <c r="P200" s="35">
        <f t="shared" si="25"/>
        <v>3.3039583333333331</v>
      </c>
      <c r="S200" s="61">
        <f t="shared" si="26"/>
        <v>1</v>
      </c>
      <c r="T200" s="61">
        <f t="shared" si="20"/>
        <v>2</v>
      </c>
      <c r="U200" t="s">
        <v>75</v>
      </c>
    </row>
    <row r="201" spans="1:21">
      <c r="A201">
        <v>198</v>
      </c>
      <c r="B201" s="2" t="s">
        <v>4</v>
      </c>
      <c r="C201" s="2">
        <v>8</v>
      </c>
      <c r="D201" s="2">
        <v>16</v>
      </c>
      <c r="E201" s="37">
        <v>43328</v>
      </c>
      <c r="F201" s="2">
        <f>SUMIFS(Running!$F$1:'Running'!$F201,Running!$A$1:'Running'!$A201,"*")</f>
        <v>56325</v>
      </c>
      <c r="G201" s="20">
        <f>SUMIFS(Running!$G$1:'Running'!$G201,Running!$A$1:'Running'!$A201,"*")</f>
        <v>505.30999999999977</v>
      </c>
      <c r="H201" s="35">
        <f>TIME(INT((SUMIFS(Running!$K$1:'Running'!$K201,Running!$A$1:'Running'!$A201,"*")*60+SUMIFS(Running!$L$1:'Running'!$L201,Running!$A$1:'Running'!$A201,"*"))/(60*60)),MOD(MOD(SUMIFS(Running!$K$1:'Running'!$K201,Running!$A$1:'Running'!$A201,"*"),60)+INT(SUMIFS(Running!$L$1:'Running'!$L201,Running!$A$1:'Running'!$A201,"*")/60),60),MOD(SUMIFS(Running!$L$1:'Running'!$L201,Running!$A$1:'Running'!$A201,"*"),60))+INT(INT((SUMIFS(Running!$K$1:'Running'!$K201,Running!$A$1:'Running'!$A201,"*")*60+SUMIFS(Running!$L$1:'Running'!$L201,Running!$A$1:'Running'!$A201,"*"))/(60*60))/24)</f>
        <v>2.9411458333333336</v>
      </c>
      <c r="I201" s="2">
        <f>SUM(Running!$M$1:'Running'!$M201)</f>
        <v>1444</v>
      </c>
      <c r="J201" s="20">
        <f>SUM(Running!$N$1:'Running'!$N201)</f>
        <v>34.679999999999986</v>
      </c>
      <c r="K201" s="35">
        <f>TIME(INT((SUMIFS(Running!$R$1:'Running'!$R201,Running!$A$1:'Running'!$A201,"*")*60+SUMIFS(Running!$S$1:'Running'!$S201,Running!$A$1:'Running'!$A201,"*"))/(60*60)),MOD(MOD(SUMIFS(Running!$R$1:'Running'!$R201,Running!$A$1:'Running'!$A201,"*"),60)+INT(SUMIFS(Running!$S$1:'Running'!$S201,Running!$A$1:'Running'!$A201,"*")/60),60),MOD(SUMIFS(Running!$S$1:'Running'!$S201,Running!$A$1:'Running'!$A201,"*"),60))+INT(INT((SUMIFS(Running!$R$1:'Running'!$R201,Running!$A$1:'Running'!$A201,"*")*60+SUMIFS(Running!$S$1:'Running'!$S201,Running!$A$1:'Running'!$A201,"*"))/(60*60))/24)</f>
        <v>0.38989583333333333</v>
      </c>
      <c r="L201" s="2">
        <f t="shared" si="21"/>
        <v>57769</v>
      </c>
      <c r="M201" s="20">
        <f t="shared" si="22"/>
        <v>539.98999999999978</v>
      </c>
      <c r="N201" s="25">
        <f t="shared" si="23"/>
        <v>4796</v>
      </c>
      <c r="O201" s="25">
        <f t="shared" si="24"/>
        <v>42</v>
      </c>
      <c r="P201" s="35">
        <f t="shared" si="25"/>
        <v>3.3310416666666667</v>
      </c>
      <c r="S201" s="61">
        <f t="shared" si="26"/>
        <v>2</v>
      </c>
      <c r="T201" s="61">
        <f t="shared" si="20"/>
        <v>1</v>
      </c>
      <c r="U201" t="s">
        <v>75</v>
      </c>
    </row>
    <row r="202" spans="1:21">
      <c r="A202">
        <v>199</v>
      </c>
      <c r="B202" s="2" t="s">
        <v>3</v>
      </c>
      <c r="C202" s="2">
        <v>8</v>
      </c>
      <c r="D202" s="2">
        <v>17</v>
      </c>
      <c r="E202" s="37">
        <v>43329</v>
      </c>
      <c r="F202" s="2">
        <f>SUMIFS(Running!$F$1:'Running'!$F202,Running!$A$1:'Running'!$A202,"*")</f>
        <v>56761</v>
      </c>
      <c r="G202" s="20">
        <f>SUMIFS(Running!$G$1:'Running'!$G202,Running!$A$1:'Running'!$A202,"*")</f>
        <v>509.54999999999978</v>
      </c>
      <c r="H202" s="35">
        <f>TIME(INT((SUMIFS(Running!$K$1:'Running'!$K202,Running!$A$1:'Running'!$A202,"*")*60+SUMIFS(Running!$L$1:'Running'!$L202,Running!$A$1:'Running'!$A202,"*"))/(60*60)),MOD(MOD(SUMIFS(Running!$K$1:'Running'!$K202,Running!$A$1:'Running'!$A202,"*"),60)+INT(SUMIFS(Running!$L$1:'Running'!$L202,Running!$A$1:'Running'!$A202,"*")/60),60),MOD(SUMIFS(Running!$L$1:'Running'!$L202,Running!$A$1:'Running'!$A202,"*"),60))+INT(INT((SUMIFS(Running!$K$1:'Running'!$K202,Running!$A$1:'Running'!$A202,"*")*60+SUMIFS(Running!$L$1:'Running'!$L202,Running!$A$1:'Running'!$A202,"*"))/(60*60))/24)</f>
        <v>2.9661458333333335</v>
      </c>
      <c r="I202" s="2">
        <f>SUM(Running!$M$1:'Running'!$M202)</f>
        <v>1444</v>
      </c>
      <c r="J202" s="20">
        <f>SUM(Running!$N$1:'Running'!$N202)</f>
        <v>34.839999999999982</v>
      </c>
      <c r="K202" s="35">
        <f>TIME(INT((SUMIFS(Running!$R$1:'Running'!$R202,Running!$A$1:'Running'!$A202,"*")*60+SUMIFS(Running!$S$1:'Running'!$S202,Running!$A$1:'Running'!$A202,"*"))/(60*60)),MOD(MOD(SUMIFS(Running!$R$1:'Running'!$R202,Running!$A$1:'Running'!$A202,"*"),60)+INT(SUMIFS(Running!$S$1:'Running'!$S202,Running!$A$1:'Running'!$A202,"*")/60),60),MOD(SUMIFS(Running!$S$1:'Running'!$S202,Running!$A$1:'Running'!$A202,"*"),60))+INT(INT((SUMIFS(Running!$R$1:'Running'!$R202,Running!$A$1:'Running'!$A202,"*")*60+SUMIFS(Running!$S$1:'Running'!$S202,Running!$A$1:'Running'!$A202,"*"))/(60*60))/24)</f>
        <v>0.39197916666666671</v>
      </c>
      <c r="L202" s="2">
        <f t="shared" si="21"/>
        <v>58205</v>
      </c>
      <c r="M202" s="20">
        <f t="shared" si="22"/>
        <v>544.38999999999976</v>
      </c>
      <c r="N202" s="25">
        <f t="shared" si="23"/>
        <v>4835</v>
      </c>
      <c r="O202" s="25">
        <f t="shared" si="24"/>
        <v>42</v>
      </c>
      <c r="P202" s="35">
        <f t="shared" si="25"/>
        <v>3.3581250000000002</v>
      </c>
      <c r="S202" s="61">
        <f t="shared" si="26"/>
        <v>3</v>
      </c>
      <c r="T202" s="61">
        <f t="shared" si="20"/>
        <v>2</v>
      </c>
      <c r="U202" t="s">
        <v>75</v>
      </c>
    </row>
    <row r="203" spans="1:21">
      <c r="A203">
        <v>200</v>
      </c>
      <c r="B203" s="2" t="s">
        <v>2</v>
      </c>
      <c r="C203" s="2">
        <v>8</v>
      </c>
      <c r="D203" s="2">
        <v>18</v>
      </c>
      <c r="E203" s="37">
        <v>43330</v>
      </c>
      <c r="F203" s="2">
        <f>SUMIFS(Running!$F$1:'Running'!$F203,Running!$A$1:'Running'!$A203,"*")</f>
        <v>56761</v>
      </c>
      <c r="G203" s="20">
        <f>SUMIFS(Running!$G$1:'Running'!$G203,Running!$A$1:'Running'!$A203,"*")</f>
        <v>509.54999999999978</v>
      </c>
      <c r="H203" s="35">
        <f>TIME(INT((SUMIFS(Running!$K$1:'Running'!$K203,Running!$A$1:'Running'!$A203,"*")*60+SUMIFS(Running!$L$1:'Running'!$L203,Running!$A$1:'Running'!$A203,"*"))/(60*60)),MOD(MOD(SUMIFS(Running!$K$1:'Running'!$K203,Running!$A$1:'Running'!$A203,"*"),60)+INT(SUMIFS(Running!$L$1:'Running'!$L203,Running!$A$1:'Running'!$A203,"*")/60),60),MOD(SUMIFS(Running!$L$1:'Running'!$L203,Running!$A$1:'Running'!$A203,"*"),60))+INT(INT((SUMIFS(Running!$K$1:'Running'!$K203,Running!$A$1:'Running'!$A203,"*")*60+SUMIFS(Running!$L$1:'Running'!$L203,Running!$A$1:'Running'!$A203,"*"))/(60*60))/24)</f>
        <v>2.9661458333333335</v>
      </c>
      <c r="I203" s="2">
        <f>SUM(Running!$M$1:'Running'!$M203)</f>
        <v>1444</v>
      </c>
      <c r="J203" s="20">
        <f>SUM(Running!$N$1:'Running'!$N203)</f>
        <v>34.839999999999982</v>
      </c>
      <c r="K203" s="35">
        <f>TIME(INT((SUMIFS(Running!$R$1:'Running'!$R203,Running!$A$1:'Running'!$A203,"*")*60+SUMIFS(Running!$S$1:'Running'!$S203,Running!$A$1:'Running'!$A203,"*"))/(60*60)),MOD(MOD(SUMIFS(Running!$R$1:'Running'!$R203,Running!$A$1:'Running'!$A203,"*"),60)+INT(SUMIFS(Running!$S$1:'Running'!$S203,Running!$A$1:'Running'!$A203,"*")/60),60),MOD(SUMIFS(Running!$S$1:'Running'!$S203,Running!$A$1:'Running'!$A203,"*"),60))+INT(INT((SUMIFS(Running!$R$1:'Running'!$R203,Running!$A$1:'Running'!$A203,"*")*60+SUMIFS(Running!$S$1:'Running'!$S203,Running!$A$1:'Running'!$A203,"*"))/(60*60))/24)</f>
        <v>0.39197916666666671</v>
      </c>
      <c r="L203" s="2">
        <f t="shared" si="21"/>
        <v>58205</v>
      </c>
      <c r="M203" s="20">
        <f t="shared" si="22"/>
        <v>544.38999999999976</v>
      </c>
      <c r="N203" s="25">
        <f t="shared" si="23"/>
        <v>4835</v>
      </c>
      <c r="O203" s="25">
        <f t="shared" si="24"/>
        <v>42</v>
      </c>
      <c r="P203" s="35">
        <f t="shared" si="25"/>
        <v>3.3581250000000002</v>
      </c>
      <c r="S203" s="61">
        <f t="shared" si="26"/>
        <v>0</v>
      </c>
      <c r="T203" s="61">
        <f t="shared" ref="T203:T266" si="27">IF($G203&lt;&gt;$G202,$T196+1,0)</f>
        <v>0</v>
      </c>
      <c r="U203" t="s">
        <v>75</v>
      </c>
    </row>
    <row r="204" spans="1:21">
      <c r="A204">
        <v>201</v>
      </c>
      <c r="B204" s="2" t="s">
        <v>1</v>
      </c>
      <c r="C204" s="2">
        <v>8</v>
      </c>
      <c r="D204" s="2">
        <v>19</v>
      </c>
      <c r="E204" s="37">
        <v>43331</v>
      </c>
      <c r="F204" s="2">
        <f>SUMIFS(Running!$F$1:'Running'!$F204,Running!$A$1:'Running'!$A204,"*")</f>
        <v>56761</v>
      </c>
      <c r="G204" s="20">
        <f>SUMIFS(Running!$G$1:'Running'!$G204,Running!$A$1:'Running'!$A204,"*")</f>
        <v>509.54999999999978</v>
      </c>
      <c r="H204" s="35">
        <f>TIME(INT((SUMIFS(Running!$K$1:'Running'!$K204,Running!$A$1:'Running'!$A204,"*")*60+SUMIFS(Running!$L$1:'Running'!$L204,Running!$A$1:'Running'!$A204,"*"))/(60*60)),MOD(MOD(SUMIFS(Running!$K$1:'Running'!$K204,Running!$A$1:'Running'!$A204,"*"),60)+INT(SUMIFS(Running!$L$1:'Running'!$L204,Running!$A$1:'Running'!$A204,"*")/60),60),MOD(SUMIFS(Running!$L$1:'Running'!$L204,Running!$A$1:'Running'!$A204,"*"),60))+INT(INT((SUMIFS(Running!$K$1:'Running'!$K204,Running!$A$1:'Running'!$A204,"*")*60+SUMIFS(Running!$L$1:'Running'!$L204,Running!$A$1:'Running'!$A204,"*"))/(60*60))/24)</f>
        <v>2.9661458333333335</v>
      </c>
      <c r="I204" s="2">
        <f>SUM(Running!$M$1:'Running'!$M204)</f>
        <v>1444</v>
      </c>
      <c r="J204" s="20">
        <f>SUM(Running!$N$1:'Running'!$N204)</f>
        <v>34.839999999999982</v>
      </c>
      <c r="K204" s="35">
        <f>TIME(INT((SUMIFS(Running!$R$1:'Running'!$R204,Running!$A$1:'Running'!$A204,"*")*60+SUMIFS(Running!$S$1:'Running'!$S204,Running!$A$1:'Running'!$A204,"*"))/(60*60)),MOD(MOD(SUMIFS(Running!$R$1:'Running'!$R204,Running!$A$1:'Running'!$A204,"*"),60)+INT(SUMIFS(Running!$S$1:'Running'!$S204,Running!$A$1:'Running'!$A204,"*")/60),60),MOD(SUMIFS(Running!$S$1:'Running'!$S204,Running!$A$1:'Running'!$A204,"*"),60))+INT(INT((SUMIFS(Running!$R$1:'Running'!$R204,Running!$A$1:'Running'!$A204,"*")*60+SUMIFS(Running!$S$1:'Running'!$S204,Running!$A$1:'Running'!$A204,"*"))/(60*60))/24)</f>
        <v>0.39197916666666671</v>
      </c>
      <c r="L204" s="2">
        <f t="shared" si="21"/>
        <v>58205</v>
      </c>
      <c r="M204" s="20">
        <f t="shared" si="22"/>
        <v>544.38999999999976</v>
      </c>
      <c r="N204" s="25">
        <f t="shared" si="23"/>
        <v>4835</v>
      </c>
      <c r="O204" s="25">
        <f t="shared" si="24"/>
        <v>42</v>
      </c>
      <c r="P204" s="35">
        <f t="shared" si="25"/>
        <v>3.3581250000000002</v>
      </c>
      <c r="S204" s="61">
        <f t="shared" si="26"/>
        <v>0</v>
      </c>
      <c r="T204" s="61">
        <f t="shared" si="27"/>
        <v>0</v>
      </c>
      <c r="U204" t="s">
        <v>75</v>
      </c>
    </row>
    <row r="205" spans="1:21">
      <c r="A205">
        <v>202</v>
      </c>
      <c r="B205" s="2" t="s">
        <v>0</v>
      </c>
      <c r="C205" s="2">
        <v>8</v>
      </c>
      <c r="D205" s="2">
        <v>20</v>
      </c>
      <c r="E205" s="37">
        <v>43332</v>
      </c>
      <c r="F205" s="2">
        <f>SUMIFS(Running!$F$1:'Running'!$F205,Running!$A$1:'Running'!$A205,"*")</f>
        <v>57267</v>
      </c>
      <c r="G205" s="20">
        <f>SUMIFS(Running!$G$1:'Running'!$G205,Running!$A$1:'Running'!$A205,"*")</f>
        <v>513.9699999999998</v>
      </c>
      <c r="H205" s="35">
        <f>TIME(INT((SUMIFS(Running!$K$1:'Running'!$K205,Running!$A$1:'Running'!$A205,"*")*60+SUMIFS(Running!$L$1:'Running'!$L205,Running!$A$1:'Running'!$A205,"*"))/(60*60)),MOD(MOD(SUMIFS(Running!$K$1:'Running'!$K205,Running!$A$1:'Running'!$A205,"*"),60)+INT(SUMIFS(Running!$L$1:'Running'!$L205,Running!$A$1:'Running'!$A205,"*")/60),60),MOD(SUMIFS(Running!$L$1:'Running'!$L205,Running!$A$1:'Running'!$A205,"*"),60))+INT(INT((SUMIFS(Running!$K$1:'Running'!$K205,Running!$A$1:'Running'!$A205,"*")*60+SUMIFS(Running!$L$1:'Running'!$L205,Running!$A$1:'Running'!$A205,"*"))/(60*60))/24)</f>
        <v>2.9928819444444446</v>
      </c>
      <c r="I205" s="2">
        <f>SUM(Running!$M$1:'Running'!$M205)</f>
        <v>1444</v>
      </c>
      <c r="J205" s="20">
        <f>SUM(Running!$N$1:'Running'!$N205)</f>
        <v>35.789999999999985</v>
      </c>
      <c r="K205" s="35">
        <f>TIME(INT((SUMIFS(Running!$R$1:'Running'!$R205,Running!$A$1:'Running'!$A205,"*")*60+SUMIFS(Running!$S$1:'Running'!$S205,Running!$A$1:'Running'!$A205,"*"))/(60*60)),MOD(MOD(SUMIFS(Running!$R$1:'Running'!$R205,Running!$A$1:'Running'!$A205,"*"),60)+INT(SUMIFS(Running!$S$1:'Running'!$S205,Running!$A$1:'Running'!$A205,"*")/60),60),MOD(SUMIFS(Running!$S$1:'Running'!$S205,Running!$A$1:'Running'!$A205,"*"),60))+INT(INT((SUMIFS(Running!$R$1:'Running'!$R205,Running!$A$1:'Running'!$A205,"*")*60+SUMIFS(Running!$S$1:'Running'!$S205,Running!$A$1:'Running'!$A205,"*"))/(60*60))/24)</f>
        <v>0.40482638888888894</v>
      </c>
      <c r="L205" s="2">
        <f t="shared" si="21"/>
        <v>58711</v>
      </c>
      <c r="M205" s="20">
        <f t="shared" si="22"/>
        <v>549.75999999999976</v>
      </c>
      <c r="N205" s="25">
        <f t="shared" si="23"/>
        <v>4892</v>
      </c>
      <c r="O205" s="25">
        <f t="shared" si="24"/>
        <v>42</v>
      </c>
      <c r="P205" s="35">
        <f t="shared" si="25"/>
        <v>3.3977083333333336</v>
      </c>
      <c r="S205" s="61">
        <f t="shared" si="26"/>
        <v>1</v>
      </c>
      <c r="T205" s="61">
        <f t="shared" si="27"/>
        <v>3</v>
      </c>
      <c r="U205" t="s">
        <v>75</v>
      </c>
    </row>
    <row r="206" spans="1:21">
      <c r="A206">
        <v>203</v>
      </c>
      <c r="B206" s="2" t="s">
        <v>6</v>
      </c>
      <c r="C206" s="2">
        <v>8</v>
      </c>
      <c r="D206" s="2">
        <v>21</v>
      </c>
      <c r="E206" s="37">
        <v>43333</v>
      </c>
      <c r="F206" s="2">
        <f>SUMIFS(Running!$F$1:'Running'!$F206,Running!$A$1:'Running'!$A206,"*")</f>
        <v>57267</v>
      </c>
      <c r="G206" s="20">
        <f>SUMIFS(Running!$G$1:'Running'!$G206,Running!$A$1:'Running'!$A206,"*")</f>
        <v>513.9699999999998</v>
      </c>
      <c r="H206" s="35">
        <f>TIME(INT((SUMIFS(Running!$K$1:'Running'!$K206,Running!$A$1:'Running'!$A206,"*")*60+SUMIFS(Running!$L$1:'Running'!$L206,Running!$A$1:'Running'!$A206,"*"))/(60*60)),MOD(MOD(SUMIFS(Running!$K$1:'Running'!$K206,Running!$A$1:'Running'!$A206,"*"),60)+INT(SUMIFS(Running!$L$1:'Running'!$L206,Running!$A$1:'Running'!$A206,"*")/60),60),MOD(SUMIFS(Running!$L$1:'Running'!$L206,Running!$A$1:'Running'!$A206,"*"),60))+INT(INT((SUMIFS(Running!$K$1:'Running'!$K206,Running!$A$1:'Running'!$A206,"*")*60+SUMIFS(Running!$L$1:'Running'!$L206,Running!$A$1:'Running'!$A206,"*"))/(60*60))/24)</f>
        <v>2.9928819444444446</v>
      </c>
      <c r="I206" s="2">
        <f>SUM(Running!$M$1:'Running'!$M206)</f>
        <v>1444</v>
      </c>
      <c r="J206" s="20">
        <f>SUM(Running!$N$1:'Running'!$N206)</f>
        <v>35.789999999999985</v>
      </c>
      <c r="K206" s="35">
        <f>TIME(INT((SUMIFS(Running!$R$1:'Running'!$R206,Running!$A$1:'Running'!$A206,"*")*60+SUMIFS(Running!$S$1:'Running'!$S206,Running!$A$1:'Running'!$A206,"*"))/(60*60)),MOD(MOD(SUMIFS(Running!$R$1:'Running'!$R206,Running!$A$1:'Running'!$A206,"*"),60)+INT(SUMIFS(Running!$S$1:'Running'!$S206,Running!$A$1:'Running'!$A206,"*")/60),60),MOD(SUMIFS(Running!$S$1:'Running'!$S206,Running!$A$1:'Running'!$A206,"*"),60))+INT(INT((SUMIFS(Running!$R$1:'Running'!$R206,Running!$A$1:'Running'!$A206,"*")*60+SUMIFS(Running!$S$1:'Running'!$S206,Running!$A$1:'Running'!$A206,"*"))/(60*60))/24)</f>
        <v>0.40482638888888894</v>
      </c>
      <c r="L206" s="2">
        <f t="shared" si="21"/>
        <v>58711</v>
      </c>
      <c r="M206" s="20">
        <f t="shared" si="22"/>
        <v>549.75999999999976</v>
      </c>
      <c r="N206" s="25">
        <f t="shared" si="23"/>
        <v>4892</v>
      </c>
      <c r="O206" s="25">
        <f t="shared" si="24"/>
        <v>42</v>
      </c>
      <c r="P206" s="35">
        <f t="shared" si="25"/>
        <v>3.3977083333333336</v>
      </c>
      <c r="S206" s="61">
        <f t="shared" si="26"/>
        <v>0</v>
      </c>
      <c r="T206" s="61">
        <f t="shared" si="27"/>
        <v>0</v>
      </c>
      <c r="U206" t="s">
        <v>75</v>
      </c>
    </row>
    <row r="207" spans="1:21">
      <c r="A207">
        <v>204</v>
      </c>
      <c r="B207" s="2" t="s">
        <v>5</v>
      </c>
      <c r="C207" s="2">
        <v>8</v>
      </c>
      <c r="D207" s="2">
        <v>22</v>
      </c>
      <c r="E207" s="37">
        <v>43334</v>
      </c>
      <c r="F207" s="2">
        <f>SUMIFS(Running!$F$1:'Running'!$F207,Running!$A$1:'Running'!$A207,"*")</f>
        <v>57696</v>
      </c>
      <c r="G207" s="20">
        <f>SUMIFS(Running!$G$1:'Running'!$G207,Running!$A$1:'Running'!$A207,"*")</f>
        <v>518.12999999999977</v>
      </c>
      <c r="H207" s="35">
        <f>TIME(INT((SUMIFS(Running!$K$1:'Running'!$K207,Running!$A$1:'Running'!$A207,"*")*60+SUMIFS(Running!$L$1:'Running'!$L207,Running!$A$1:'Running'!$A207,"*"))/(60*60)),MOD(MOD(SUMIFS(Running!$K$1:'Running'!$K207,Running!$A$1:'Running'!$A207,"*"),60)+INT(SUMIFS(Running!$L$1:'Running'!$L207,Running!$A$1:'Running'!$A207,"*")/60),60),MOD(SUMIFS(Running!$L$1:'Running'!$L207,Running!$A$1:'Running'!$A207,"*"),60))+INT(INT((SUMIFS(Running!$K$1:'Running'!$K207,Running!$A$1:'Running'!$A207,"*")*60+SUMIFS(Running!$L$1:'Running'!$L207,Running!$A$1:'Running'!$A207,"*"))/(60*60))/24)</f>
        <v>3.018576388888889</v>
      </c>
      <c r="I207" s="2">
        <f>SUM(Running!$M$1:'Running'!$M207)</f>
        <v>1444</v>
      </c>
      <c r="J207" s="20">
        <f>SUM(Running!$N$1:'Running'!$N207)</f>
        <v>35.999999999999986</v>
      </c>
      <c r="K207" s="35">
        <f>TIME(INT((SUMIFS(Running!$R$1:'Running'!$R207,Running!$A$1:'Running'!$A207,"*")*60+SUMIFS(Running!$S$1:'Running'!$S207,Running!$A$1:'Running'!$A207,"*"))/(60*60)),MOD(MOD(SUMIFS(Running!$R$1:'Running'!$R207,Running!$A$1:'Running'!$A207,"*"),60)+INT(SUMIFS(Running!$S$1:'Running'!$S207,Running!$A$1:'Running'!$A207,"*")/60),60),MOD(SUMIFS(Running!$S$1:'Running'!$S207,Running!$A$1:'Running'!$A207,"*"),60))+INT(INT((SUMIFS(Running!$R$1:'Running'!$R207,Running!$A$1:'Running'!$A207,"*")*60+SUMIFS(Running!$S$1:'Running'!$S207,Running!$A$1:'Running'!$A207,"*"))/(60*60))/24)</f>
        <v>0.40760416666666671</v>
      </c>
      <c r="L207" s="2">
        <f t="shared" si="21"/>
        <v>59140</v>
      </c>
      <c r="M207" s="20">
        <f t="shared" si="22"/>
        <v>554.12999999999977</v>
      </c>
      <c r="N207" s="25">
        <f t="shared" si="23"/>
        <v>4933</v>
      </c>
      <c r="O207" s="25">
        <f t="shared" si="24"/>
        <v>42</v>
      </c>
      <c r="P207" s="35">
        <f t="shared" si="25"/>
        <v>3.4261805555555558</v>
      </c>
      <c r="S207" s="61">
        <f t="shared" si="26"/>
        <v>1</v>
      </c>
      <c r="T207" s="61">
        <f t="shared" si="27"/>
        <v>3</v>
      </c>
      <c r="U207" t="s">
        <v>75</v>
      </c>
    </row>
    <row r="208" spans="1:21">
      <c r="A208">
        <v>205</v>
      </c>
      <c r="B208" s="2" t="s">
        <v>4</v>
      </c>
      <c r="C208" s="2">
        <v>8</v>
      </c>
      <c r="D208" s="2">
        <v>23</v>
      </c>
      <c r="E208" s="37">
        <v>43335</v>
      </c>
      <c r="F208" s="2">
        <f>SUMIFS(Running!$F$1:'Running'!$F208,Running!$A$1:'Running'!$A208,"*")</f>
        <v>58128</v>
      </c>
      <c r="G208" s="20">
        <f>SUMIFS(Running!$G$1:'Running'!$G208,Running!$A$1:'Running'!$A208,"*")</f>
        <v>522.30999999999972</v>
      </c>
      <c r="H208" s="35">
        <f>TIME(INT((SUMIFS(Running!$K$1:'Running'!$K208,Running!$A$1:'Running'!$A208,"*")*60+SUMIFS(Running!$L$1:'Running'!$L208,Running!$A$1:'Running'!$A208,"*"))/(60*60)),MOD(MOD(SUMIFS(Running!$K$1:'Running'!$K208,Running!$A$1:'Running'!$A208,"*"),60)+INT(SUMIFS(Running!$L$1:'Running'!$L208,Running!$A$1:'Running'!$A208,"*")/60),60),MOD(SUMIFS(Running!$L$1:'Running'!$L208,Running!$A$1:'Running'!$A208,"*"),60))+INT(INT((SUMIFS(Running!$K$1:'Running'!$K208,Running!$A$1:'Running'!$A208,"*")*60+SUMIFS(Running!$L$1:'Running'!$L208,Running!$A$1:'Running'!$A208,"*"))/(60*60))/24)</f>
        <v>3.0442708333333335</v>
      </c>
      <c r="I208" s="2">
        <f>SUM(Running!$M$1:'Running'!$M208)</f>
        <v>1444</v>
      </c>
      <c r="J208" s="20">
        <f>SUM(Running!$N$1:'Running'!$N208)</f>
        <v>36.209999999999987</v>
      </c>
      <c r="K208" s="35">
        <f>TIME(INT((SUMIFS(Running!$R$1:'Running'!$R208,Running!$A$1:'Running'!$A208,"*")*60+SUMIFS(Running!$S$1:'Running'!$S208,Running!$A$1:'Running'!$A208,"*"))/(60*60)),MOD(MOD(SUMIFS(Running!$R$1:'Running'!$R208,Running!$A$1:'Running'!$A208,"*"),60)+INT(SUMIFS(Running!$S$1:'Running'!$S208,Running!$A$1:'Running'!$A208,"*")/60),60),MOD(SUMIFS(Running!$S$1:'Running'!$S208,Running!$A$1:'Running'!$A208,"*"),60))+INT(INT((SUMIFS(Running!$R$1:'Running'!$R208,Running!$A$1:'Running'!$A208,"*")*60+SUMIFS(Running!$S$1:'Running'!$S208,Running!$A$1:'Running'!$A208,"*"))/(60*60))/24)</f>
        <v>0.41038194444444448</v>
      </c>
      <c r="L208" s="2">
        <f t="shared" si="21"/>
        <v>59572</v>
      </c>
      <c r="M208" s="20">
        <f t="shared" si="22"/>
        <v>558.51999999999975</v>
      </c>
      <c r="N208" s="25">
        <f t="shared" si="23"/>
        <v>4974</v>
      </c>
      <c r="O208" s="25">
        <f t="shared" si="24"/>
        <v>42</v>
      </c>
      <c r="P208" s="35">
        <f t="shared" si="25"/>
        <v>3.454652777777778</v>
      </c>
      <c r="S208" s="61">
        <f t="shared" si="26"/>
        <v>2</v>
      </c>
      <c r="T208" s="61">
        <f t="shared" si="27"/>
        <v>2</v>
      </c>
      <c r="U208" t="s">
        <v>75</v>
      </c>
    </row>
    <row r="209" spans="1:21">
      <c r="A209">
        <v>206</v>
      </c>
      <c r="B209" s="2" t="s">
        <v>3</v>
      </c>
      <c r="C209" s="2">
        <v>8</v>
      </c>
      <c r="D209" s="2">
        <v>24</v>
      </c>
      <c r="E209" s="37">
        <v>43336</v>
      </c>
      <c r="F209" s="2">
        <f>SUMIFS(Running!$F$1:'Running'!$F209,Running!$A$1:'Running'!$A209,"*")</f>
        <v>58128</v>
      </c>
      <c r="G209" s="20">
        <f>SUMIFS(Running!$G$1:'Running'!$G209,Running!$A$1:'Running'!$A209,"*")</f>
        <v>522.30999999999972</v>
      </c>
      <c r="H209" s="35">
        <f>TIME(INT((SUMIFS(Running!$K$1:'Running'!$K209,Running!$A$1:'Running'!$A209,"*")*60+SUMIFS(Running!$L$1:'Running'!$L209,Running!$A$1:'Running'!$A209,"*"))/(60*60)),MOD(MOD(SUMIFS(Running!$K$1:'Running'!$K209,Running!$A$1:'Running'!$A209,"*"),60)+INT(SUMIFS(Running!$L$1:'Running'!$L209,Running!$A$1:'Running'!$A209,"*")/60),60),MOD(SUMIFS(Running!$L$1:'Running'!$L209,Running!$A$1:'Running'!$A209,"*"),60))+INT(INT((SUMIFS(Running!$K$1:'Running'!$K209,Running!$A$1:'Running'!$A209,"*")*60+SUMIFS(Running!$L$1:'Running'!$L209,Running!$A$1:'Running'!$A209,"*"))/(60*60))/24)</f>
        <v>3.0442708333333335</v>
      </c>
      <c r="I209" s="2">
        <f>SUM(Running!$M$1:'Running'!$M209)</f>
        <v>1444</v>
      </c>
      <c r="J209" s="20">
        <f>SUM(Running!$N$1:'Running'!$N209)</f>
        <v>36.209999999999987</v>
      </c>
      <c r="K209" s="35">
        <f>TIME(INT((SUMIFS(Running!$R$1:'Running'!$R209,Running!$A$1:'Running'!$A209,"*")*60+SUMIFS(Running!$S$1:'Running'!$S209,Running!$A$1:'Running'!$A209,"*"))/(60*60)),MOD(MOD(SUMIFS(Running!$R$1:'Running'!$R209,Running!$A$1:'Running'!$A209,"*"),60)+INT(SUMIFS(Running!$S$1:'Running'!$S209,Running!$A$1:'Running'!$A209,"*")/60),60),MOD(SUMIFS(Running!$S$1:'Running'!$S209,Running!$A$1:'Running'!$A209,"*"),60))+INT(INT((SUMIFS(Running!$R$1:'Running'!$R209,Running!$A$1:'Running'!$A209,"*")*60+SUMIFS(Running!$S$1:'Running'!$S209,Running!$A$1:'Running'!$A209,"*"))/(60*60))/24)</f>
        <v>0.41038194444444448</v>
      </c>
      <c r="L209" s="2">
        <f t="shared" si="21"/>
        <v>59572</v>
      </c>
      <c r="M209" s="20">
        <f t="shared" si="22"/>
        <v>558.51999999999975</v>
      </c>
      <c r="N209" s="25">
        <f t="shared" si="23"/>
        <v>4974</v>
      </c>
      <c r="O209" s="25">
        <f t="shared" si="24"/>
        <v>42</v>
      </c>
      <c r="P209" s="35">
        <f t="shared" si="25"/>
        <v>3.454652777777778</v>
      </c>
      <c r="S209" s="61">
        <f t="shared" si="26"/>
        <v>0</v>
      </c>
      <c r="T209" s="61">
        <f t="shared" si="27"/>
        <v>0</v>
      </c>
      <c r="U209" t="s">
        <v>75</v>
      </c>
    </row>
    <row r="210" spans="1:21">
      <c r="A210">
        <v>207</v>
      </c>
      <c r="B210" s="2" t="s">
        <v>2</v>
      </c>
      <c r="C210" s="2">
        <v>8</v>
      </c>
      <c r="D210" s="2">
        <v>25</v>
      </c>
      <c r="E210" s="37">
        <v>43337</v>
      </c>
      <c r="F210" s="2">
        <f>SUMIFS(Running!$F$1:'Running'!$F210,Running!$A$1:'Running'!$A210,"*")</f>
        <v>58381</v>
      </c>
      <c r="G210" s="20">
        <f>SUMIFS(Running!$G$1:'Running'!$G210,Running!$A$1:'Running'!$A210,"*")</f>
        <v>524.41999999999973</v>
      </c>
      <c r="H210" s="35">
        <f>TIME(INT((SUMIFS(Running!$K$1:'Running'!$K210,Running!$A$1:'Running'!$A210,"*")*60+SUMIFS(Running!$L$1:'Running'!$L210,Running!$A$1:'Running'!$A210,"*"))/(60*60)),MOD(MOD(SUMIFS(Running!$K$1:'Running'!$K210,Running!$A$1:'Running'!$A210,"*"),60)+INT(SUMIFS(Running!$L$1:'Running'!$L210,Running!$A$1:'Running'!$A210,"*")/60),60),MOD(SUMIFS(Running!$L$1:'Running'!$L210,Running!$A$1:'Running'!$A210,"*"),60))+INT(INT((SUMIFS(Running!$K$1:'Running'!$K210,Running!$A$1:'Running'!$A210,"*")*60+SUMIFS(Running!$L$1:'Running'!$L210,Running!$A$1:'Running'!$A210,"*"))/(60*60))/24)</f>
        <v>3.0567708333333332</v>
      </c>
      <c r="I210" s="2">
        <f>SUM(Running!$M$1:'Running'!$M210)</f>
        <v>1461</v>
      </c>
      <c r="J210" s="20">
        <f>SUM(Running!$N$1:'Running'!$N210)</f>
        <v>36.449999999999989</v>
      </c>
      <c r="K210" s="35">
        <f>TIME(INT((SUMIFS(Running!$R$1:'Running'!$R210,Running!$A$1:'Running'!$A210,"*")*60+SUMIFS(Running!$S$1:'Running'!$S210,Running!$A$1:'Running'!$A210,"*"))/(60*60)),MOD(MOD(SUMIFS(Running!$R$1:'Running'!$R210,Running!$A$1:'Running'!$A210,"*"),60)+INT(SUMIFS(Running!$S$1:'Running'!$S210,Running!$A$1:'Running'!$A210,"*")/60),60),MOD(SUMIFS(Running!$S$1:'Running'!$S210,Running!$A$1:'Running'!$A210,"*"),60))+INT(INT((SUMIFS(Running!$R$1:'Running'!$R210,Running!$A$1:'Running'!$A210,"*")*60+SUMIFS(Running!$S$1:'Running'!$S210,Running!$A$1:'Running'!$A210,"*"))/(60*60))/24)</f>
        <v>0.41287037037037039</v>
      </c>
      <c r="L210" s="2">
        <f t="shared" si="21"/>
        <v>59842</v>
      </c>
      <c r="M210" s="20">
        <f t="shared" si="22"/>
        <v>560.86999999999966</v>
      </c>
      <c r="N210" s="25">
        <f t="shared" si="23"/>
        <v>4996</v>
      </c>
      <c r="O210" s="25">
        <f t="shared" si="24"/>
        <v>17</v>
      </c>
      <c r="P210" s="35">
        <f t="shared" si="25"/>
        <v>3.4696412037037034</v>
      </c>
      <c r="S210" s="61">
        <f t="shared" si="26"/>
        <v>1</v>
      </c>
      <c r="T210" s="61">
        <f t="shared" si="27"/>
        <v>1</v>
      </c>
      <c r="U210" t="s">
        <v>74</v>
      </c>
    </row>
    <row r="211" spans="1:21">
      <c r="A211">
        <v>208</v>
      </c>
      <c r="B211" s="2" t="s">
        <v>1</v>
      </c>
      <c r="C211" s="2">
        <v>8</v>
      </c>
      <c r="D211" s="2">
        <v>26</v>
      </c>
      <c r="E211" s="37">
        <v>43338</v>
      </c>
      <c r="F211" s="2">
        <f>SUMIFS(Running!$F$1:'Running'!$F211,Running!$A$1:'Running'!$A211,"*")</f>
        <v>58868</v>
      </c>
      <c r="G211" s="20">
        <f>SUMIFS(Running!$G$1:'Running'!$G211,Running!$A$1:'Running'!$A211,"*")</f>
        <v>528.49999999999977</v>
      </c>
      <c r="H211" s="35">
        <f>TIME(INT((SUMIFS(Running!$K$1:'Running'!$K211,Running!$A$1:'Running'!$A211,"*")*60+SUMIFS(Running!$L$1:'Running'!$L211,Running!$A$1:'Running'!$A211,"*"))/(60*60)),MOD(MOD(SUMIFS(Running!$K$1:'Running'!$K211,Running!$A$1:'Running'!$A211,"*"),60)+INT(SUMIFS(Running!$L$1:'Running'!$L211,Running!$A$1:'Running'!$A211,"*")/60),60),MOD(SUMIFS(Running!$L$1:'Running'!$L211,Running!$A$1:'Running'!$A211,"*"),60))+INT(INT((SUMIFS(Running!$K$1:'Running'!$K211,Running!$A$1:'Running'!$A211,"*")*60+SUMIFS(Running!$L$1:'Running'!$L211,Running!$A$1:'Running'!$A211,"*"))/(60*60))/24)</f>
        <v>3.080381944444444</v>
      </c>
      <c r="I211" s="2">
        <f>SUM(Running!$M$1:'Running'!$M211)</f>
        <v>1486</v>
      </c>
      <c r="J211" s="20">
        <f>SUM(Running!$N$1:'Running'!$N211)</f>
        <v>36.779999999999987</v>
      </c>
      <c r="K211" s="35">
        <f>TIME(INT((SUMIFS(Running!$R$1:'Running'!$R211,Running!$A$1:'Running'!$A211,"*")*60+SUMIFS(Running!$S$1:'Running'!$S211,Running!$A$1:'Running'!$A211,"*"))/(60*60)),MOD(MOD(SUMIFS(Running!$R$1:'Running'!$R211,Running!$A$1:'Running'!$A211,"*"),60)+INT(SUMIFS(Running!$S$1:'Running'!$S211,Running!$A$1:'Running'!$A211,"*")/60),60),MOD(SUMIFS(Running!$S$1:'Running'!$S211,Running!$A$1:'Running'!$A211,"*"),60))+INT(INT((SUMIFS(Running!$R$1:'Running'!$R211,Running!$A$1:'Running'!$A211,"*")*60+SUMIFS(Running!$S$1:'Running'!$S211,Running!$A$1:'Running'!$A211,"*"))/(60*60))/24)</f>
        <v>0.4163425925925926</v>
      </c>
      <c r="L211" s="2">
        <f t="shared" si="21"/>
        <v>60354</v>
      </c>
      <c r="M211" s="20">
        <f t="shared" si="22"/>
        <v>565.27999999999975</v>
      </c>
      <c r="N211" s="25">
        <f t="shared" si="23"/>
        <v>5035</v>
      </c>
      <c r="O211" s="25">
        <f t="shared" si="24"/>
        <v>17</v>
      </c>
      <c r="P211" s="35">
        <f t="shared" si="25"/>
        <v>3.4967245370370366</v>
      </c>
      <c r="S211" s="61">
        <f t="shared" si="26"/>
        <v>2</v>
      </c>
      <c r="T211" s="61">
        <f t="shared" si="27"/>
        <v>1</v>
      </c>
      <c r="U211" t="s">
        <v>74</v>
      </c>
    </row>
    <row r="212" spans="1:21">
      <c r="A212">
        <v>209</v>
      </c>
      <c r="B212" s="2" t="s">
        <v>0</v>
      </c>
      <c r="C212" s="2">
        <v>8</v>
      </c>
      <c r="D212" s="2">
        <v>27</v>
      </c>
      <c r="E212" s="37">
        <v>43339</v>
      </c>
      <c r="F212" s="2">
        <f>SUMIFS(Running!$F$1:'Running'!$F212,Running!$A$1:'Running'!$A212,"*")</f>
        <v>58868</v>
      </c>
      <c r="G212" s="20">
        <f>SUMIFS(Running!$G$1:'Running'!$G212,Running!$A$1:'Running'!$A212,"*")</f>
        <v>528.49999999999977</v>
      </c>
      <c r="H212" s="35">
        <f>TIME(INT((SUMIFS(Running!$K$1:'Running'!$K212,Running!$A$1:'Running'!$A212,"*")*60+SUMIFS(Running!$L$1:'Running'!$L212,Running!$A$1:'Running'!$A212,"*"))/(60*60)),MOD(MOD(SUMIFS(Running!$K$1:'Running'!$K212,Running!$A$1:'Running'!$A212,"*"),60)+INT(SUMIFS(Running!$L$1:'Running'!$L212,Running!$A$1:'Running'!$A212,"*")/60),60),MOD(SUMIFS(Running!$L$1:'Running'!$L212,Running!$A$1:'Running'!$A212,"*"),60))+INT(INT((SUMIFS(Running!$K$1:'Running'!$K212,Running!$A$1:'Running'!$A212,"*")*60+SUMIFS(Running!$L$1:'Running'!$L212,Running!$A$1:'Running'!$A212,"*"))/(60*60))/24)</f>
        <v>3.080381944444444</v>
      </c>
      <c r="I212" s="2">
        <f>SUM(Running!$M$1:'Running'!$M212)</f>
        <v>1486</v>
      </c>
      <c r="J212" s="20">
        <f>SUM(Running!$N$1:'Running'!$N212)</f>
        <v>36.779999999999987</v>
      </c>
      <c r="K212" s="35">
        <f>TIME(INT((SUMIFS(Running!$R$1:'Running'!$R212,Running!$A$1:'Running'!$A212,"*")*60+SUMIFS(Running!$S$1:'Running'!$S212,Running!$A$1:'Running'!$A212,"*"))/(60*60)),MOD(MOD(SUMIFS(Running!$R$1:'Running'!$R212,Running!$A$1:'Running'!$A212,"*"),60)+INT(SUMIFS(Running!$S$1:'Running'!$S212,Running!$A$1:'Running'!$A212,"*")/60),60),MOD(SUMIFS(Running!$S$1:'Running'!$S212,Running!$A$1:'Running'!$A212,"*"),60))+INT(INT((SUMIFS(Running!$R$1:'Running'!$R212,Running!$A$1:'Running'!$A212,"*")*60+SUMIFS(Running!$S$1:'Running'!$S212,Running!$A$1:'Running'!$A212,"*"))/(60*60))/24)</f>
        <v>0.4163425925925926</v>
      </c>
      <c r="L212" s="2">
        <f t="shared" si="21"/>
        <v>60354</v>
      </c>
      <c r="M212" s="20">
        <f t="shared" si="22"/>
        <v>565.27999999999975</v>
      </c>
      <c r="N212" s="25">
        <f t="shared" si="23"/>
        <v>5035</v>
      </c>
      <c r="O212" s="25">
        <f t="shared" si="24"/>
        <v>17</v>
      </c>
      <c r="P212" s="35">
        <f t="shared" si="25"/>
        <v>3.4967245370370366</v>
      </c>
      <c r="S212" s="61">
        <f t="shared" si="26"/>
        <v>0</v>
      </c>
      <c r="T212" s="61">
        <f t="shared" si="27"/>
        <v>0</v>
      </c>
      <c r="U212" t="s">
        <v>74</v>
      </c>
    </row>
    <row r="213" spans="1:21">
      <c r="A213">
        <v>210</v>
      </c>
      <c r="B213" s="2" t="s">
        <v>6</v>
      </c>
      <c r="C213" s="2">
        <v>8</v>
      </c>
      <c r="D213" s="2">
        <v>28</v>
      </c>
      <c r="E213" s="37">
        <v>43340</v>
      </c>
      <c r="F213" s="2">
        <f>SUMIFS(Running!$F$1:'Running'!$F213,Running!$A$1:'Running'!$A213,"*")</f>
        <v>59348</v>
      </c>
      <c r="G213" s="20">
        <f>SUMIFS(Running!$G$1:'Running'!$G213,Running!$A$1:'Running'!$A213,"*")</f>
        <v>532.50999999999976</v>
      </c>
      <c r="H213" s="35">
        <f>TIME(INT((SUMIFS(Running!$K$1:'Running'!$K213,Running!$A$1:'Running'!$A213,"*")*60+SUMIFS(Running!$L$1:'Running'!$L213,Running!$A$1:'Running'!$A213,"*"))/(60*60)),MOD(MOD(SUMIFS(Running!$K$1:'Running'!$K213,Running!$A$1:'Running'!$A213,"*"),60)+INT(SUMIFS(Running!$L$1:'Running'!$L213,Running!$A$1:'Running'!$A213,"*")/60),60),MOD(SUMIFS(Running!$L$1:'Running'!$L213,Running!$A$1:'Running'!$A213,"*"),60))+INT(INT((SUMIFS(Running!$K$1:'Running'!$K213,Running!$A$1:'Running'!$A213,"*")*60+SUMIFS(Running!$L$1:'Running'!$L213,Running!$A$1:'Running'!$A213,"*"))/(60*60))/24)</f>
        <v>3.1039930555555557</v>
      </c>
      <c r="I213" s="2">
        <f>SUM(Running!$M$1:'Running'!$M213)</f>
        <v>1510</v>
      </c>
      <c r="J213" s="20">
        <f>SUM(Running!$N$1:'Running'!$N213)</f>
        <v>37.109999999999985</v>
      </c>
      <c r="K213" s="35">
        <f>TIME(INT((SUMIFS(Running!$R$1:'Running'!$R213,Running!$A$1:'Running'!$A213,"*")*60+SUMIFS(Running!$S$1:'Running'!$S213,Running!$A$1:'Running'!$A213,"*"))/(60*60)),MOD(MOD(SUMIFS(Running!$R$1:'Running'!$R213,Running!$A$1:'Running'!$A213,"*"),60)+INT(SUMIFS(Running!$S$1:'Running'!$S213,Running!$A$1:'Running'!$A213,"*")/60),60),MOD(SUMIFS(Running!$S$1:'Running'!$S213,Running!$A$1:'Running'!$A213,"*"),60))+INT(INT((SUMIFS(Running!$R$1:'Running'!$R213,Running!$A$1:'Running'!$A213,"*")*60+SUMIFS(Running!$S$1:'Running'!$S213,Running!$A$1:'Running'!$A213,"*"))/(60*60))/24)</f>
        <v>0.41981481481481481</v>
      </c>
      <c r="L213" s="2">
        <f t="shared" si="21"/>
        <v>60858</v>
      </c>
      <c r="M213" s="20">
        <f t="shared" si="22"/>
        <v>569.61999999999978</v>
      </c>
      <c r="N213" s="25">
        <f t="shared" si="23"/>
        <v>5074</v>
      </c>
      <c r="O213" s="25">
        <f t="shared" si="24"/>
        <v>17</v>
      </c>
      <c r="P213" s="35">
        <f t="shared" si="25"/>
        <v>3.5238078703703706</v>
      </c>
      <c r="S213" s="61">
        <f t="shared" si="26"/>
        <v>1</v>
      </c>
      <c r="T213" s="61">
        <f t="shared" si="27"/>
        <v>1</v>
      </c>
      <c r="U213" t="s">
        <v>74</v>
      </c>
    </row>
    <row r="214" spans="1:21">
      <c r="A214">
        <v>211</v>
      </c>
      <c r="B214" s="2" t="s">
        <v>5</v>
      </c>
      <c r="C214" s="2">
        <v>8</v>
      </c>
      <c r="D214" s="2">
        <v>29</v>
      </c>
      <c r="E214" s="37">
        <v>43341</v>
      </c>
      <c r="F214" s="2">
        <f>SUMIFS(Running!$F$1:'Running'!$F214,Running!$A$1:'Running'!$A214,"*")</f>
        <v>59835</v>
      </c>
      <c r="G214" s="20">
        <f>SUMIFS(Running!$G$1:'Running'!$G214,Running!$A$1:'Running'!$A214,"*")</f>
        <v>536.57999999999981</v>
      </c>
      <c r="H214" s="35">
        <f>TIME(INT((SUMIFS(Running!$K$1:'Running'!$K214,Running!$A$1:'Running'!$A214,"*")*60+SUMIFS(Running!$L$1:'Running'!$L214,Running!$A$1:'Running'!$A214,"*"))/(60*60)),MOD(MOD(SUMIFS(Running!$K$1:'Running'!$K214,Running!$A$1:'Running'!$A214,"*"),60)+INT(SUMIFS(Running!$L$1:'Running'!$L214,Running!$A$1:'Running'!$A214,"*")/60),60),MOD(SUMIFS(Running!$L$1:'Running'!$L214,Running!$A$1:'Running'!$A214,"*"),60))+INT(INT((SUMIFS(Running!$K$1:'Running'!$K214,Running!$A$1:'Running'!$A214,"*")*60+SUMIFS(Running!$L$1:'Running'!$L214,Running!$A$1:'Running'!$A214,"*"))/(60*60))/24)</f>
        <v>3.1276041666666665</v>
      </c>
      <c r="I214" s="2">
        <f>SUM(Running!$M$1:'Running'!$M214)</f>
        <v>1534</v>
      </c>
      <c r="J214" s="20">
        <f>SUM(Running!$N$1:'Running'!$N214)</f>
        <v>37.439999999999984</v>
      </c>
      <c r="K214" s="35">
        <f>TIME(INT((SUMIFS(Running!$R$1:'Running'!$R214,Running!$A$1:'Running'!$A214,"*")*60+SUMIFS(Running!$S$1:'Running'!$S214,Running!$A$1:'Running'!$A214,"*"))/(60*60)),MOD(MOD(SUMIFS(Running!$R$1:'Running'!$R214,Running!$A$1:'Running'!$A214,"*"),60)+INT(SUMIFS(Running!$S$1:'Running'!$S214,Running!$A$1:'Running'!$A214,"*")/60),60),MOD(SUMIFS(Running!$S$1:'Running'!$S214,Running!$A$1:'Running'!$A214,"*"),60))+INT(INT((SUMIFS(Running!$R$1:'Running'!$R214,Running!$A$1:'Running'!$A214,"*")*60+SUMIFS(Running!$S$1:'Running'!$S214,Running!$A$1:'Running'!$A214,"*"))/(60*60))/24)</f>
        <v>0.42328703703703702</v>
      </c>
      <c r="L214" s="2">
        <f t="shared" si="21"/>
        <v>61369</v>
      </c>
      <c r="M214" s="20">
        <f t="shared" si="22"/>
        <v>574.01999999999975</v>
      </c>
      <c r="N214" s="25">
        <f t="shared" si="23"/>
        <v>5113</v>
      </c>
      <c r="O214" s="25">
        <f t="shared" si="24"/>
        <v>17</v>
      </c>
      <c r="P214" s="35">
        <f t="shared" si="25"/>
        <v>3.5508912037037037</v>
      </c>
      <c r="S214" s="61">
        <f t="shared" si="26"/>
        <v>2</v>
      </c>
      <c r="T214" s="61">
        <f t="shared" si="27"/>
        <v>4</v>
      </c>
      <c r="U214" t="s">
        <v>74</v>
      </c>
    </row>
    <row r="215" spans="1:21">
      <c r="A215">
        <v>212</v>
      </c>
      <c r="B215" s="2" t="s">
        <v>4</v>
      </c>
      <c r="C215" s="2">
        <v>8</v>
      </c>
      <c r="D215" s="2">
        <v>30</v>
      </c>
      <c r="E215" s="37">
        <v>43342</v>
      </c>
      <c r="F215" s="2">
        <f>SUMIFS(Running!$F$1:'Running'!$F215,Running!$A$1:'Running'!$A215,"*")</f>
        <v>59835</v>
      </c>
      <c r="G215" s="20">
        <f>SUMIFS(Running!$G$1:'Running'!$G215,Running!$A$1:'Running'!$A215,"*")</f>
        <v>536.57999999999981</v>
      </c>
      <c r="H215" s="35">
        <f>TIME(INT((SUMIFS(Running!$K$1:'Running'!$K215,Running!$A$1:'Running'!$A215,"*")*60+SUMIFS(Running!$L$1:'Running'!$L215,Running!$A$1:'Running'!$A215,"*"))/(60*60)),MOD(MOD(SUMIFS(Running!$K$1:'Running'!$K215,Running!$A$1:'Running'!$A215,"*"),60)+INT(SUMIFS(Running!$L$1:'Running'!$L215,Running!$A$1:'Running'!$A215,"*")/60),60),MOD(SUMIFS(Running!$L$1:'Running'!$L215,Running!$A$1:'Running'!$A215,"*"),60))+INT(INT((SUMIFS(Running!$K$1:'Running'!$K215,Running!$A$1:'Running'!$A215,"*")*60+SUMIFS(Running!$L$1:'Running'!$L215,Running!$A$1:'Running'!$A215,"*"))/(60*60))/24)</f>
        <v>3.1276041666666665</v>
      </c>
      <c r="I215" s="2">
        <f>SUM(Running!$M$1:'Running'!$M215)</f>
        <v>1534</v>
      </c>
      <c r="J215" s="20">
        <f>SUM(Running!$N$1:'Running'!$N215)</f>
        <v>37.439999999999984</v>
      </c>
      <c r="K215" s="35">
        <f>TIME(INT((SUMIFS(Running!$R$1:'Running'!$R215,Running!$A$1:'Running'!$A215,"*")*60+SUMIFS(Running!$S$1:'Running'!$S215,Running!$A$1:'Running'!$A215,"*"))/(60*60)),MOD(MOD(SUMIFS(Running!$R$1:'Running'!$R215,Running!$A$1:'Running'!$A215,"*"),60)+INT(SUMIFS(Running!$S$1:'Running'!$S215,Running!$A$1:'Running'!$A215,"*")/60),60),MOD(SUMIFS(Running!$S$1:'Running'!$S215,Running!$A$1:'Running'!$A215,"*"),60))+INT(INT((SUMIFS(Running!$R$1:'Running'!$R215,Running!$A$1:'Running'!$A215,"*")*60+SUMIFS(Running!$S$1:'Running'!$S215,Running!$A$1:'Running'!$A215,"*"))/(60*60))/24)</f>
        <v>0.42328703703703702</v>
      </c>
      <c r="L215" s="2">
        <f t="shared" si="21"/>
        <v>61369</v>
      </c>
      <c r="M215" s="20">
        <f t="shared" si="22"/>
        <v>574.01999999999975</v>
      </c>
      <c r="N215" s="25">
        <f t="shared" si="23"/>
        <v>5113</v>
      </c>
      <c r="O215" s="25">
        <f t="shared" si="24"/>
        <v>17</v>
      </c>
      <c r="P215" s="35">
        <f t="shared" si="25"/>
        <v>3.5508912037037037</v>
      </c>
      <c r="S215" s="61">
        <f t="shared" si="26"/>
        <v>0</v>
      </c>
      <c r="T215" s="61">
        <f t="shared" si="27"/>
        <v>0</v>
      </c>
      <c r="U215" t="s">
        <v>74</v>
      </c>
    </row>
    <row r="216" spans="1:21">
      <c r="A216">
        <v>213</v>
      </c>
      <c r="B216" s="2" t="s">
        <v>3</v>
      </c>
      <c r="C216" s="2">
        <v>8</v>
      </c>
      <c r="D216" s="2">
        <v>31</v>
      </c>
      <c r="E216" s="37">
        <v>43343</v>
      </c>
      <c r="F216" s="2">
        <f>SUMIFS(Running!$F$1:'Running'!$F216,Running!$A$1:'Running'!$A216,"*")</f>
        <v>60323</v>
      </c>
      <c r="G216" s="20">
        <f>SUMIFS(Running!$G$1:'Running'!$G216,Running!$A$1:'Running'!$A216,"*")</f>
        <v>540.65999999999985</v>
      </c>
      <c r="H216" s="35">
        <f>TIME(INT((SUMIFS(Running!$K$1:'Running'!$K216,Running!$A$1:'Running'!$A216,"*")*60+SUMIFS(Running!$L$1:'Running'!$L216,Running!$A$1:'Running'!$A216,"*"))/(60*60)),MOD(MOD(SUMIFS(Running!$K$1:'Running'!$K216,Running!$A$1:'Running'!$A216,"*"),60)+INT(SUMIFS(Running!$L$1:'Running'!$L216,Running!$A$1:'Running'!$A216,"*")/60),60),MOD(SUMIFS(Running!$L$1:'Running'!$L216,Running!$A$1:'Running'!$A216,"*"),60))+INT(INT((SUMIFS(Running!$K$1:'Running'!$K216,Running!$A$1:'Running'!$A216,"*")*60+SUMIFS(Running!$L$1:'Running'!$L216,Running!$A$1:'Running'!$A216,"*"))/(60*60))/24)</f>
        <v>3.1512152777777778</v>
      </c>
      <c r="I216" s="2">
        <f>SUM(Running!$M$1:'Running'!$M216)</f>
        <v>1558</v>
      </c>
      <c r="J216" s="20">
        <f>SUM(Running!$N$1:'Running'!$N216)</f>
        <v>37.779999999999987</v>
      </c>
      <c r="K216" s="35">
        <f>TIME(INT((SUMIFS(Running!$R$1:'Running'!$R216,Running!$A$1:'Running'!$A216,"*")*60+SUMIFS(Running!$S$1:'Running'!$S216,Running!$A$1:'Running'!$A216,"*"))/(60*60)),MOD(MOD(SUMIFS(Running!$R$1:'Running'!$R216,Running!$A$1:'Running'!$A216,"*"),60)+INT(SUMIFS(Running!$S$1:'Running'!$S216,Running!$A$1:'Running'!$A216,"*")/60),60),MOD(SUMIFS(Running!$S$1:'Running'!$S216,Running!$A$1:'Running'!$A216,"*"),60))+INT(INT((SUMIFS(Running!$R$1:'Running'!$R216,Running!$A$1:'Running'!$A216,"*")*60+SUMIFS(Running!$S$1:'Running'!$S216,Running!$A$1:'Running'!$A216,"*"))/(60*60))/24)</f>
        <v>0.42675925925925928</v>
      </c>
      <c r="L216" s="2">
        <f t="shared" si="21"/>
        <v>61881</v>
      </c>
      <c r="M216" s="20">
        <f t="shared" si="22"/>
        <v>578.43999999999983</v>
      </c>
      <c r="N216" s="25">
        <f t="shared" si="23"/>
        <v>5152</v>
      </c>
      <c r="O216" s="25">
        <f t="shared" si="24"/>
        <v>17</v>
      </c>
      <c r="P216" s="35">
        <f t="shared" si="25"/>
        <v>3.5779745370370373</v>
      </c>
      <c r="S216" s="61">
        <f t="shared" si="26"/>
        <v>1</v>
      </c>
      <c r="T216" s="61">
        <f t="shared" si="27"/>
        <v>1</v>
      </c>
      <c r="U216" t="s">
        <v>74</v>
      </c>
    </row>
    <row r="217" spans="1:21">
      <c r="A217">
        <v>214</v>
      </c>
      <c r="B217" s="2" t="s">
        <v>2</v>
      </c>
      <c r="C217" s="2">
        <v>9</v>
      </c>
      <c r="D217" s="2">
        <v>1</v>
      </c>
      <c r="E217" s="37">
        <v>43344</v>
      </c>
      <c r="F217" s="2">
        <f>SUMIFS(Running!$F$1:'Running'!$F217,Running!$A$1:'Running'!$A217,"*")</f>
        <v>60840</v>
      </c>
      <c r="G217" s="20">
        <f>SUMIFS(Running!$G$1:'Running'!$G217,Running!$A$1:'Running'!$A217,"*")</f>
        <v>544.99999999999989</v>
      </c>
      <c r="H217" s="35">
        <f>TIME(INT((SUMIFS(Running!$K$1:'Running'!$K217,Running!$A$1:'Running'!$A217,"*")*60+SUMIFS(Running!$L$1:'Running'!$L217,Running!$A$1:'Running'!$A217,"*"))/(60*60)),MOD(MOD(SUMIFS(Running!$K$1:'Running'!$K217,Running!$A$1:'Running'!$A217,"*"),60)+INT(SUMIFS(Running!$L$1:'Running'!$L217,Running!$A$1:'Running'!$A217,"*")/60),60),MOD(SUMIFS(Running!$L$1:'Running'!$L217,Running!$A$1:'Running'!$A217,"*"),60))+INT(INT((SUMIFS(Running!$K$1:'Running'!$K217,Running!$A$1:'Running'!$A217,"*")*60+SUMIFS(Running!$L$1:'Running'!$L217,Running!$A$1:'Running'!$A217,"*"))/(60*60))/24)</f>
        <v>3.174826388888889</v>
      </c>
      <c r="I217" s="2">
        <f>SUM(Running!$M$1:'Running'!$M217)</f>
        <v>1582</v>
      </c>
      <c r="J217" s="20">
        <f>SUM(Running!$N$1:'Running'!$N217)</f>
        <v>38.11999999999999</v>
      </c>
      <c r="K217" s="35">
        <f>TIME(INT((SUMIFS(Running!$R$1:'Running'!$R217,Running!$A$1:'Running'!$A217,"*")*60+SUMIFS(Running!$S$1:'Running'!$S217,Running!$A$1:'Running'!$A217,"*"))/(60*60)),MOD(MOD(SUMIFS(Running!$R$1:'Running'!$R217,Running!$A$1:'Running'!$A217,"*"),60)+INT(SUMIFS(Running!$S$1:'Running'!$S217,Running!$A$1:'Running'!$A217,"*")/60),60),MOD(SUMIFS(Running!$S$1:'Running'!$S217,Running!$A$1:'Running'!$A217,"*"),60))+INT(INT((SUMIFS(Running!$R$1:'Running'!$R217,Running!$A$1:'Running'!$A217,"*")*60+SUMIFS(Running!$S$1:'Running'!$S217,Running!$A$1:'Running'!$A217,"*"))/(60*60))/24)</f>
        <v>0.43023148148148144</v>
      </c>
      <c r="L217" s="2">
        <f t="shared" si="21"/>
        <v>62422</v>
      </c>
      <c r="M217" s="20">
        <f t="shared" si="22"/>
        <v>583.11999999999989</v>
      </c>
      <c r="N217" s="25">
        <f t="shared" si="23"/>
        <v>5191</v>
      </c>
      <c r="O217" s="25">
        <f t="shared" si="24"/>
        <v>17</v>
      </c>
      <c r="P217" s="35">
        <f t="shared" si="25"/>
        <v>3.6050578703703704</v>
      </c>
      <c r="S217" s="61">
        <f t="shared" si="26"/>
        <v>2</v>
      </c>
      <c r="T217" s="61">
        <f t="shared" si="27"/>
        <v>2</v>
      </c>
      <c r="U217" t="s">
        <v>74</v>
      </c>
    </row>
    <row r="218" spans="1:21">
      <c r="A218">
        <v>215</v>
      </c>
      <c r="B218" s="2" t="s">
        <v>1</v>
      </c>
      <c r="C218" s="2">
        <v>9</v>
      </c>
      <c r="D218" s="2">
        <v>2</v>
      </c>
      <c r="E218" s="37">
        <v>43345</v>
      </c>
      <c r="F218" s="2">
        <f>SUMIFS(Running!$F$1:'Running'!$F218,Running!$A$1:'Running'!$A218,"*")</f>
        <v>61351</v>
      </c>
      <c r="G218" s="20">
        <f>SUMIFS(Running!$G$1:'Running'!$G218,Running!$A$1:'Running'!$A218,"*")</f>
        <v>549.29999999999984</v>
      </c>
      <c r="H218" s="35">
        <f>TIME(INT((SUMIFS(Running!$K$1:'Running'!$K218,Running!$A$1:'Running'!$A218,"*")*60+SUMIFS(Running!$L$1:'Running'!$L218,Running!$A$1:'Running'!$A218,"*"))/(60*60)),MOD(MOD(SUMIFS(Running!$K$1:'Running'!$K218,Running!$A$1:'Running'!$A218,"*"),60)+INT(SUMIFS(Running!$L$1:'Running'!$L218,Running!$A$1:'Running'!$A218,"*")/60),60),MOD(SUMIFS(Running!$L$1:'Running'!$L218,Running!$A$1:'Running'!$A218,"*"),60))+INT(INT((SUMIFS(Running!$K$1:'Running'!$K218,Running!$A$1:'Running'!$A218,"*")*60+SUMIFS(Running!$L$1:'Running'!$L218,Running!$A$1:'Running'!$A218,"*"))/(60*60))/24)</f>
        <v>3.1984375000000003</v>
      </c>
      <c r="I218" s="2">
        <f>SUM(Running!$M$1:'Running'!$M218)</f>
        <v>1606</v>
      </c>
      <c r="J218" s="20">
        <f>SUM(Running!$N$1:'Running'!$N218)</f>
        <v>38.449999999999989</v>
      </c>
      <c r="K218" s="35">
        <f>TIME(INT((SUMIFS(Running!$R$1:'Running'!$R218,Running!$A$1:'Running'!$A218,"*")*60+SUMIFS(Running!$S$1:'Running'!$S218,Running!$A$1:'Running'!$A218,"*"))/(60*60)),MOD(MOD(SUMIFS(Running!$R$1:'Running'!$R218,Running!$A$1:'Running'!$A218,"*"),60)+INT(SUMIFS(Running!$S$1:'Running'!$S218,Running!$A$1:'Running'!$A218,"*")/60),60),MOD(SUMIFS(Running!$S$1:'Running'!$S218,Running!$A$1:'Running'!$A218,"*"),60))+INT(INT((SUMIFS(Running!$R$1:'Running'!$R218,Running!$A$1:'Running'!$A218,"*")*60+SUMIFS(Running!$S$1:'Running'!$S218,Running!$A$1:'Running'!$A218,"*"))/(60*60))/24)</f>
        <v>0.4337037037037037</v>
      </c>
      <c r="L218" s="2">
        <f t="shared" si="21"/>
        <v>62957</v>
      </c>
      <c r="M218" s="20">
        <f t="shared" si="22"/>
        <v>587.74999999999977</v>
      </c>
      <c r="N218" s="25">
        <f t="shared" si="23"/>
        <v>5230</v>
      </c>
      <c r="O218" s="25">
        <f t="shared" si="24"/>
        <v>17</v>
      </c>
      <c r="P218" s="35">
        <f t="shared" si="25"/>
        <v>3.632141203703704</v>
      </c>
      <c r="S218" s="61">
        <f t="shared" si="26"/>
        <v>3</v>
      </c>
      <c r="T218" s="61">
        <f t="shared" si="27"/>
        <v>2</v>
      </c>
      <c r="U218" t="s">
        <v>74</v>
      </c>
    </row>
    <row r="219" spans="1:21">
      <c r="A219">
        <v>216</v>
      </c>
      <c r="B219" s="2" t="s">
        <v>0</v>
      </c>
      <c r="C219" s="2">
        <v>9</v>
      </c>
      <c r="D219" s="2">
        <v>3</v>
      </c>
      <c r="E219" s="37">
        <v>43346</v>
      </c>
      <c r="F219" s="2">
        <f>SUMIFS(Running!$F$1:'Running'!$F219,Running!$A$1:'Running'!$A219,"*")</f>
        <v>61859</v>
      </c>
      <c r="G219" s="20">
        <f>SUMIFS(Running!$G$1:'Running'!$G219,Running!$A$1:'Running'!$A219,"*")</f>
        <v>553.56999999999982</v>
      </c>
      <c r="H219" s="35">
        <f>TIME(INT((SUMIFS(Running!$K$1:'Running'!$K219,Running!$A$1:'Running'!$A219,"*")*60+SUMIFS(Running!$L$1:'Running'!$L219,Running!$A$1:'Running'!$A219,"*"))/(60*60)),MOD(MOD(SUMIFS(Running!$K$1:'Running'!$K219,Running!$A$1:'Running'!$A219,"*"),60)+INT(SUMIFS(Running!$L$1:'Running'!$L219,Running!$A$1:'Running'!$A219,"*")/60),60),MOD(SUMIFS(Running!$L$1:'Running'!$L219,Running!$A$1:'Running'!$A219,"*"),60))+INT(INT((SUMIFS(Running!$K$1:'Running'!$K219,Running!$A$1:'Running'!$A219,"*")*60+SUMIFS(Running!$L$1:'Running'!$L219,Running!$A$1:'Running'!$A219,"*"))/(60*60))/24)</f>
        <v>3.2220486111111111</v>
      </c>
      <c r="I219" s="2">
        <f>SUM(Running!$M$1:'Running'!$M219)</f>
        <v>1630</v>
      </c>
      <c r="J219" s="20">
        <f>SUM(Running!$N$1:'Running'!$N219)</f>
        <v>38.779999999999987</v>
      </c>
      <c r="K219" s="35">
        <f>TIME(INT((SUMIFS(Running!$R$1:'Running'!$R219,Running!$A$1:'Running'!$A219,"*")*60+SUMIFS(Running!$S$1:'Running'!$S219,Running!$A$1:'Running'!$A219,"*"))/(60*60)),MOD(MOD(SUMIFS(Running!$R$1:'Running'!$R219,Running!$A$1:'Running'!$A219,"*"),60)+INT(SUMIFS(Running!$S$1:'Running'!$S219,Running!$A$1:'Running'!$A219,"*")/60),60),MOD(SUMIFS(Running!$S$1:'Running'!$S219,Running!$A$1:'Running'!$A219,"*"),60))+INT(INT((SUMIFS(Running!$R$1:'Running'!$R219,Running!$A$1:'Running'!$A219,"*")*60+SUMIFS(Running!$S$1:'Running'!$S219,Running!$A$1:'Running'!$A219,"*"))/(60*60))/24)</f>
        <v>0.43717592592592597</v>
      </c>
      <c r="L219" s="2">
        <f t="shared" si="21"/>
        <v>63489</v>
      </c>
      <c r="M219" s="20">
        <f t="shared" si="22"/>
        <v>592.3499999999998</v>
      </c>
      <c r="N219" s="25">
        <f t="shared" si="23"/>
        <v>5269</v>
      </c>
      <c r="O219" s="25">
        <f t="shared" si="24"/>
        <v>17</v>
      </c>
      <c r="P219" s="35">
        <f t="shared" si="25"/>
        <v>3.6592245370370371</v>
      </c>
      <c r="S219" s="61">
        <f t="shared" si="26"/>
        <v>4</v>
      </c>
      <c r="T219" s="61">
        <f t="shared" si="27"/>
        <v>1</v>
      </c>
      <c r="U219" t="s">
        <v>74</v>
      </c>
    </row>
    <row r="220" spans="1:21">
      <c r="A220">
        <v>217</v>
      </c>
      <c r="B220" s="2" t="s">
        <v>6</v>
      </c>
      <c r="C220" s="2">
        <v>9</v>
      </c>
      <c r="D220" s="2">
        <v>4</v>
      </c>
      <c r="E220" s="37">
        <v>43347</v>
      </c>
      <c r="F220" s="2">
        <f>SUMIFS(Running!$F$1:'Running'!$F220,Running!$A$1:'Running'!$A220,"*")</f>
        <v>62193</v>
      </c>
      <c r="G220" s="20">
        <f>SUMIFS(Running!$G$1:'Running'!$G220,Running!$A$1:'Running'!$A220,"*")</f>
        <v>556.3499999999998</v>
      </c>
      <c r="H220" s="35">
        <f>TIME(INT((SUMIFS(Running!$K$1:'Running'!$K220,Running!$A$1:'Running'!$A220,"*")*60+SUMIFS(Running!$L$1:'Running'!$L220,Running!$A$1:'Running'!$A220,"*"))/(60*60)),MOD(MOD(SUMIFS(Running!$K$1:'Running'!$K220,Running!$A$1:'Running'!$A220,"*"),60)+INT(SUMIFS(Running!$L$1:'Running'!$L220,Running!$A$1:'Running'!$A220,"*")/60),60),MOD(SUMIFS(Running!$L$1:'Running'!$L220,Running!$A$1:'Running'!$A220,"*"),60))+INT(INT((SUMIFS(Running!$K$1:'Running'!$K220,Running!$A$1:'Running'!$A220,"*")*60+SUMIFS(Running!$L$1:'Running'!$L220,Running!$A$1:'Running'!$A220,"*"))/(60*60))/24)</f>
        <v>3.2394097222222222</v>
      </c>
      <c r="I220" s="2">
        <f>SUM(Running!$M$1:'Running'!$M220)</f>
        <v>1654</v>
      </c>
      <c r="J220" s="20">
        <f>SUM(Running!$N$1:'Running'!$N220)</f>
        <v>39.109999999999985</v>
      </c>
      <c r="K220" s="35">
        <f>TIME(INT((SUMIFS(Running!$R$1:'Running'!$R220,Running!$A$1:'Running'!$A220,"*")*60+SUMIFS(Running!$S$1:'Running'!$S220,Running!$A$1:'Running'!$A220,"*"))/(60*60)),MOD(MOD(SUMIFS(Running!$R$1:'Running'!$R220,Running!$A$1:'Running'!$A220,"*"),60)+INT(SUMIFS(Running!$S$1:'Running'!$S220,Running!$A$1:'Running'!$A220,"*")/60),60),MOD(SUMIFS(Running!$S$1:'Running'!$S220,Running!$A$1:'Running'!$A220,"*"),60))+INT(INT((SUMIFS(Running!$R$1:'Running'!$R220,Running!$A$1:'Running'!$A220,"*")*60+SUMIFS(Running!$S$1:'Running'!$S220,Running!$A$1:'Running'!$A220,"*"))/(60*60))/24)</f>
        <v>0.44064814814814812</v>
      </c>
      <c r="L220" s="2">
        <f t="shared" si="21"/>
        <v>63847</v>
      </c>
      <c r="M220" s="20">
        <f t="shared" si="22"/>
        <v>595.45999999999981</v>
      </c>
      <c r="N220" s="25">
        <f t="shared" si="23"/>
        <v>5299</v>
      </c>
      <c r="O220" s="25">
        <f t="shared" si="24"/>
        <v>17</v>
      </c>
      <c r="P220" s="35">
        <f t="shared" si="25"/>
        <v>3.6800578703703701</v>
      </c>
      <c r="S220" s="61">
        <f t="shared" si="26"/>
        <v>5</v>
      </c>
      <c r="T220" s="61">
        <f t="shared" si="27"/>
        <v>2</v>
      </c>
      <c r="U220" t="s">
        <v>74</v>
      </c>
    </row>
    <row r="221" spans="1:21">
      <c r="A221">
        <v>218</v>
      </c>
      <c r="B221" s="2" t="s">
        <v>5</v>
      </c>
      <c r="C221" s="2">
        <v>9</v>
      </c>
      <c r="D221" s="2">
        <v>5</v>
      </c>
      <c r="E221" s="37">
        <v>43348</v>
      </c>
      <c r="F221" s="2">
        <f>SUMIFS(Running!$F$1:'Running'!$F221,Running!$A$1:'Running'!$A221,"*")</f>
        <v>62193</v>
      </c>
      <c r="G221" s="20">
        <f>SUMIFS(Running!$G$1:'Running'!$G221,Running!$A$1:'Running'!$A221,"*")</f>
        <v>556.3499999999998</v>
      </c>
      <c r="H221" s="35">
        <f>TIME(INT((SUMIFS(Running!$K$1:'Running'!$K221,Running!$A$1:'Running'!$A221,"*")*60+SUMIFS(Running!$L$1:'Running'!$L221,Running!$A$1:'Running'!$A221,"*"))/(60*60)),MOD(MOD(SUMIFS(Running!$K$1:'Running'!$K221,Running!$A$1:'Running'!$A221,"*"),60)+INT(SUMIFS(Running!$L$1:'Running'!$L221,Running!$A$1:'Running'!$A221,"*")/60),60),MOD(SUMIFS(Running!$L$1:'Running'!$L221,Running!$A$1:'Running'!$A221,"*"),60))+INT(INT((SUMIFS(Running!$K$1:'Running'!$K221,Running!$A$1:'Running'!$A221,"*")*60+SUMIFS(Running!$L$1:'Running'!$L221,Running!$A$1:'Running'!$A221,"*"))/(60*60))/24)</f>
        <v>3.2394097222222222</v>
      </c>
      <c r="I221" s="2">
        <f>SUM(Running!$M$1:'Running'!$M221)</f>
        <v>1654</v>
      </c>
      <c r="J221" s="20">
        <f>SUM(Running!$N$1:'Running'!$N221)</f>
        <v>39.109999999999985</v>
      </c>
      <c r="K221" s="35">
        <f>TIME(INT((SUMIFS(Running!$R$1:'Running'!$R221,Running!$A$1:'Running'!$A221,"*")*60+SUMIFS(Running!$S$1:'Running'!$S221,Running!$A$1:'Running'!$A221,"*"))/(60*60)),MOD(MOD(SUMIFS(Running!$R$1:'Running'!$R221,Running!$A$1:'Running'!$A221,"*"),60)+INT(SUMIFS(Running!$S$1:'Running'!$S221,Running!$A$1:'Running'!$A221,"*")/60),60),MOD(SUMIFS(Running!$S$1:'Running'!$S221,Running!$A$1:'Running'!$A221,"*"),60))+INT(INT((SUMIFS(Running!$R$1:'Running'!$R221,Running!$A$1:'Running'!$A221,"*")*60+SUMIFS(Running!$S$1:'Running'!$S221,Running!$A$1:'Running'!$A221,"*"))/(60*60))/24)</f>
        <v>0.44064814814814812</v>
      </c>
      <c r="L221" s="2">
        <f t="shared" si="21"/>
        <v>63847</v>
      </c>
      <c r="M221" s="20">
        <f t="shared" si="22"/>
        <v>595.45999999999981</v>
      </c>
      <c r="N221" s="25">
        <f t="shared" si="23"/>
        <v>5299</v>
      </c>
      <c r="O221" s="25">
        <f t="shared" si="24"/>
        <v>17</v>
      </c>
      <c r="P221" s="35">
        <f t="shared" si="25"/>
        <v>3.6800578703703701</v>
      </c>
      <c r="S221" s="61">
        <f t="shared" si="26"/>
        <v>0</v>
      </c>
      <c r="T221" s="61">
        <f t="shared" si="27"/>
        <v>0</v>
      </c>
      <c r="U221" t="s">
        <v>74</v>
      </c>
    </row>
    <row r="222" spans="1:21">
      <c r="A222">
        <v>219</v>
      </c>
      <c r="B222" s="2" t="s">
        <v>4</v>
      </c>
      <c r="C222" s="2">
        <v>9</v>
      </c>
      <c r="D222" s="2">
        <v>6</v>
      </c>
      <c r="E222" s="37">
        <v>43349</v>
      </c>
      <c r="F222" s="2">
        <f>SUMIFS(Running!$F$1:'Running'!$F222,Running!$A$1:'Running'!$A222,"*")</f>
        <v>62422</v>
      </c>
      <c r="G222" s="20">
        <f>SUMIFS(Running!$G$1:'Running'!$G222,Running!$A$1:'Running'!$A222,"*")</f>
        <v>557.85999999999979</v>
      </c>
      <c r="H222" s="35">
        <f>TIME(INT((SUMIFS(Running!$K$1:'Running'!$K222,Running!$A$1:'Running'!$A222,"*")*60+SUMIFS(Running!$L$1:'Running'!$L222,Running!$A$1:'Running'!$A222,"*"))/(60*60)),MOD(MOD(SUMIFS(Running!$K$1:'Running'!$K222,Running!$A$1:'Running'!$A222,"*"),60)+INT(SUMIFS(Running!$L$1:'Running'!$L222,Running!$A$1:'Running'!$A222,"*")/60),60),MOD(SUMIFS(Running!$L$1:'Running'!$L222,Running!$A$1:'Running'!$A222,"*"),60))+INT(INT((SUMIFS(Running!$K$1:'Running'!$K222,Running!$A$1:'Running'!$A222,"*")*60+SUMIFS(Running!$L$1:'Running'!$L222,Running!$A$1:'Running'!$A222,"*"))/(60*60))/24)</f>
        <v>3.2512152777777779</v>
      </c>
      <c r="I222" s="2">
        <f>SUM(Running!$M$1:'Running'!$M222)</f>
        <v>1674</v>
      </c>
      <c r="J222" s="20">
        <f>SUM(Running!$N$1:'Running'!$N222)</f>
        <v>39.379999999999988</v>
      </c>
      <c r="K222" s="35">
        <f>TIME(INT((SUMIFS(Running!$R$1:'Running'!$R222,Running!$A$1:'Running'!$A222,"*")*60+SUMIFS(Running!$S$1:'Running'!$S222,Running!$A$1:'Running'!$A222,"*"))/(60*60)),MOD(MOD(SUMIFS(Running!$R$1:'Running'!$R222,Running!$A$1:'Running'!$A222,"*"),60)+INT(SUMIFS(Running!$S$1:'Running'!$S222,Running!$A$1:'Running'!$A222,"*")/60),60),MOD(SUMIFS(Running!$S$1:'Running'!$S222,Running!$A$1:'Running'!$A222,"*"),60))+INT(INT((SUMIFS(Running!$R$1:'Running'!$R222,Running!$A$1:'Running'!$A222,"*")*60+SUMIFS(Running!$S$1:'Running'!$S222,Running!$A$1:'Running'!$A222,"*"))/(60*60))/24)</f>
        <v>0.44300925925925921</v>
      </c>
      <c r="L222" s="2">
        <f t="shared" si="21"/>
        <v>64096</v>
      </c>
      <c r="M222" s="20">
        <f t="shared" si="22"/>
        <v>597.23999999999978</v>
      </c>
      <c r="N222" s="25">
        <f t="shared" si="23"/>
        <v>5319</v>
      </c>
      <c r="O222" s="25">
        <f t="shared" si="24"/>
        <v>41</v>
      </c>
      <c r="P222" s="35">
        <f t="shared" si="25"/>
        <v>3.6942245370370372</v>
      </c>
      <c r="S222" s="61">
        <f t="shared" si="26"/>
        <v>1</v>
      </c>
      <c r="T222" s="61">
        <f t="shared" si="27"/>
        <v>1</v>
      </c>
      <c r="U222" t="s">
        <v>74</v>
      </c>
    </row>
    <row r="223" spans="1:21">
      <c r="A223">
        <v>220</v>
      </c>
      <c r="B223" s="2" t="s">
        <v>3</v>
      </c>
      <c r="C223" s="2">
        <v>9</v>
      </c>
      <c r="D223" s="2">
        <v>7</v>
      </c>
      <c r="E223" s="37">
        <v>43350</v>
      </c>
      <c r="F223" s="2">
        <f>SUMIFS(Running!$F$1:'Running'!$F223,Running!$A$1:'Running'!$A223,"*")</f>
        <v>62909</v>
      </c>
      <c r="G223" s="20">
        <f>SUMIFS(Running!$G$1:'Running'!$G223,Running!$A$1:'Running'!$A223,"*")</f>
        <v>561.93999999999983</v>
      </c>
      <c r="H223" s="35">
        <f>TIME(INT((SUMIFS(Running!$K$1:'Running'!$K223,Running!$A$1:'Running'!$A223,"*")*60+SUMIFS(Running!$L$1:'Running'!$L223,Running!$A$1:'Running'!$A223,"*"))/(60*60)),MOD(MOD(SUMIFS(Running!$K$1:'Running'!$K223,Running!$A$1:'Running'!$A223,"*"),60)+INT(SUMIFS(Running!$L$1:'Running'!$L223,Running!$A$1:'Running'!$A223,"*")/60),60),MOD(SUMIFS(Running!$L$1:'Running'!$L223,Running!$A$1:'Running'!$A223,"*"),60))+INT(INT((SUMIFS(Running!$K$1:'Running'!$K223,Running!$A$1:'Running'!$A223,"*")*60+SUMIFS(Running!$L$1:'Running'!$L223,Running!$A$1:'Running'!$A223,"*"))/(60*60))/24)</f>
        <v>3.2748263888888887</v>
      </c>
      <c r="I223" s="2">
        <f>SUM(Running!$M$1:'Running'!$M223)</f>
        <v>1698</v>
      </c>
      <c r="J223" s="20">
        <f>SUM(Running!$N$1:'Running'!$N223)</f>
        <v>39.709999999999987</v>
      </c>
      <c r="K223" s="35">
        <f>TIME(INT((SUMIFS(Running!$R$1:'Running'!$R223,Running!$A$1:'Running'!$A223,"*")*60+SUMIFS(Running!$S$1:'Running'!$S223,Running!$A$1:'Running'!$A223,"*"))/(60*60)),MOD(MOD(SUMIFS(Running!$R$1:'Running'!$R223,Running!$A$1:'Running'!$A223,"*"),60)+INT(SUMIFS(Running!$S$1:'Running'!$S223,Running!$A$1:'Running'!$A223,"*")/60),60),MOD(SUMIFS(Running!$S$1:'Running'!$S223,Running!$A$1:'Running'!$A223,"*"),60))+INT(INT((SUMIFS(Running!$R$1:'Running'!$R223,Running!$A$1:'Running'!$A223,"*")*60+SUMIFS(Running!$S$1:'Running'!$S223,Running!$A$1:'Running'!$A223,"*"))/(60*60))/24)</f>
        <v>0.44648148148148148</v>
      </c>
      <c r="L223" s="2">
        <f t="shared" si="21"/>
        <v>64607</v>
      </c>
      <c r="M223" s="20">
        <f t="shared" si="22"/>
        <v>601.64999999999986</v>
      </c>
      <c r="N223" s="25">
        <f t="shared" si="23"/>
        <v>5358</v>
      </c>
      <c r="O223" s="25">
        <f t="shared" si="24"/>
        <v>41</v>
      </c>
      <c r="P223" s="35">
        <f t="shared" si="25"/>
        <v>3.7213078703703699</v>
      </c>
      <c r="S223" s="61">
        <f t="shared" si="26"/>
        <v>2</v>
      </c>
      <c r="T223" s="61">
        <f t="shared" si="27"/>
        <v>2</v>
      </c>
      <c r="U223" t="s">
        <v>74</v>
      </c>
    </row>
    <row r="224" spans="1:21">
      <c r="A224">
        <v>221</v>
      </c>
      <c r="B224" s="2" t="s">
        <v>2</v>
      </c>
      <c r="C224" s="2">
        <v>9</v>
      </c>
      <c r="D224" s="2">
        <v>8</v>
      </c>
      <c r="E224" s="37">
        <v>43351</v>
      </c>
      <c r="F224" s="2">
        <f>SUMIFS(Running!$F$1:'Running'!$F224,Running!$A$1:'Running'!$A224,"*")</f>
        <v>63416</v>
      </c>
      <c r="G224" s="20">
        <f>SUMIFS(Running!$G$1:'Running'!$G224,Running!$A$1:'Running'!$A224,"*")</f>
        <v>566.19999999999982</v>
      </c>
      <c r="H224" s="35">
        <f>TIME(INT((SUMIFS(Running!$K$1:'Running'!$K224,Running!$A$1:'Running'!$A224,"*")*60+SUMIFS(Running!$L$1:'Running'!$L224,Running!$A$1:'Running'!$A224,"*"))/(60*60)),MOD(MOD(SUMIFS(Running!$K$1:'Running'!$K224,Running!$A$1:'Running'!$A224,"*"),60)+INT(SUMIFS(Running!$L$1:'Running'!$L224,Running!$A$1:'Running'!$A224,"*")/60),60),MOD(SUMIFS(Running!$L$1:'Running'!$L224,Running!$A$1:'Running'!$A224,"*"),60))+INT(INT((SUMIFS(Running!$K$1:'Running'!$K224,Running!$A$1:'Running'!$A224,"*")*60+SUMIFS(Running!$L$1:'Running'!$L224,Running!$A$1:'Running'!$A224,"*"))/(60*60))/24)</f>
        <v>3.2984374999999999</v>
      </c>
      <c r="I224" s="2">
        <f>SUM(Running!$M$1:'Running'!$M224)</f>
        <v>1722</v>
      </c>
      <c r="J224" s="20">
        <f>SUM(Running!$N$1:'Running'!$N224)</f>
        <v>40.039999999999985</v>
      </c>
      <c r="K224" s="35">
        <f>TIME(INT((SUMIFS(Running!$R$1:'Running'!$R224,Running!$A$1:'Running'!$A224,"*")*60+SUMIFS(Running!$S$1:'Running'!$S224,Running!$A$1:'Running'!$A224,"*"))/(60*60)),MOD(MOD(SUMIFS(Running!$R$1:'Running'!$R224,Running!$A$1:'Running'!$A224,"*"),60)+INT(SUMIFS(Running!$S$1:'Running'!$S224,Running!$A$1:'Running'!$A224,"*")/60),60),MOD(SUMIFS(Running!$S$1:'Running'!$S224,Running!$A$1:'Running'!$A224,"*"),60))+INT(INT((SUMIFS(Running!$R$1:'Running'!$R224,Running!$A$1:'Running'!$A224,"*")*60+SUMIFS(Running!$S$1:'Running'!$S224,Running!$A$1:'Running'!$A224,"*"))/(60*60))/24)</f>
        <v>0.44995370370370374</v>
      </c>
      <c r="L224" s="2">
        <f t="shared" si="21"/>
        <v>65138</v>
      </c>
      <c r="M224" s="20">
        <f t="shared" si="22"/>
        <v>606.23999999999978</v>
      </c>
      <c r="N224" s="25">
        <f t="shared" si="23"/>
        <v>5397</v>
      </c>
      <c r="O224" s="25">
        <f t="shared" si="24"/>
        <v>41</v>
      </c>
      <c r="P224" s="35">
        <f t="shared" si="25"/>
        <v>3.7483912037037035</v>
      </c>
      <c r="S224" s="61">
        <f t="shared" si="26"/>
        <v>3</v>
      </c>
      <c r="T224" s="61">
        <f t="shared" si="27"/>
        <v>3</v>
      </c>
      <c r="U224" t="s">
        <v>74</v>
      </c>
    </row>
    <row r="225" spans="1:21">
      <c r="A225">
        <v>222</v>
      </c>
      <c r="B225" s="2" t="s">
        <v>1</v>
      </c>
      <c r="C225" s="2">
        <v>9</v>
      </c>
      <c r="D225" s="2">
        <v>9</v>
      </c>
      <c r="E225" s="37">
        <v>43352</v>
      </c>
      <c r="F225" s="2">
        <f>SUMIFS(Running!$F$1:'Running'!$F225,Running!$A$1:'Running'!$A225,"*")</f>
        <v>63928</v>
      </c>
      <c r="G225" s="20">
        <f>SUMIFS(Running!$G$1:'Running'!$G225,Running!$A$1:'Running'!$A225,"*")</f>
        <v>570.49999999999977</v>
      </c>
      <c r="H225" s="35">
        <f>TIME(INT((SUMIFS(Running!$K$1:'Running'!$K225,Running!$A$1:'Running'!$A225,"*")*60+SUMIFS(Running!$L$1:'Running'!$L225,Running!$A$1:'Running'!$A225,"*"))/(60*60)),MOD(MOD(SUMIFS(Running!$K$1:'Running'!$K225,Running!$A$1:'Running'!$A225,"*"),60)+INT(SUMIFS(Running!$L$1:'Running'!$L225,Running!$A$1:'Running'!$A225,"*")/60),60),MOD(SUMIFS(Running!$L$1:'Running'!$L225,Running!$A$1:'Running'!$A225,"*"),60))+INT(INT((SUMIFS(Running!$K$1:'Running'!$K225,Running!$A$1:'Running'!$A225,"*")*60+SUMIFS(Running!$L$1:'Running'!$L225,Running!$A$1:'Running'!$A225,"*"))/(60*60))/24)</f>
        <v>3.3220486111111112</v>
      </c>
      <c r="I225" s="2">
        <f>SUM(Running!$M$1:'Running'!$M225)</f>
        <v>1746</v>
      </c>
      <c r="J225" s="20">
        <f>SUM(Running!$N$1:'Running'!$N225)</f>
        <v>40.369999999999983</v>
      </c>
      <c r="K225" s="35">
        <f>TIME(INT((SUMIFS(Running!$R$1:'Running'!$R225,Running!$A$1:'Running'!$A225,"*")*60+SUMIFS(Running!$S$1:'Running'!$S225,Running!$A$1:'Running'!$A225,"*"))/(60*60)),MOD(MOD(SUMIFS(Running!$R$1:'Running'!$R225,Running!$A$1:'Running'!$A225,"*"),60)+INT(SUMIFS(Running!$S$1:'Running'!$S225,Running!$A$1:'Running'!$A225,"*")/60),60),MOD(SUMIFS(Running!$S$1:'Running'!$S225,Running!$A$1:'Running'!$A225,"*"),60))+INT(INT((SUMIFS(Running!$R$1:'Running'!$R225,Running!$A$1:'Running'!$A225,"*")*60+SUMIFS(Running!$S$1:'Running'!$S225,Running!$A$1:'Running'!$A225,"*"))/(60*60))/24)</f>
        <v>0.4534259259259259</v>
      </c>
      <c r="L225" s="2">
        <f t="shared" si="21"/>
        <v>65674</v>
      </c>
      <c r="M225" s="20">
        <f t="shared" si="22"/>
        <v>610.86999999999978</v>
      </c>
      <c r="N225" s="25">
        <f t="shared" si="23"/>
        <v>5436</v>
      </c>
      <c r="O225" s="25">
        <f t="shared" si="24"/>
        <v>41</v>
      </c>
      <c r="P225" s="35">
        <f t="shared" si="25"/>
        <v>3.7754745370370371</v>
      </c>
      <c r="S225" s="61">
        <f t="shared" si="26"/>
        <v>4</v>
      </c>
      <c r="T225" s="61">
        <f t="shared" si="27"/>
        <v>3</v>
      </c>
      <c r="U225" t="s">
        <v>74</v>
      </c>
    </row>
    <row r="226" spans="1:21">
      <c r="A226">
        <v>223</v>
      </c>
      <c r="B226" s="2" t="s">
        <v>0</v>
      </c>
      <c r="C226" s="2">
        <v>9</v>
      </c>
      <c r="D226" s="2">
        <v>10</v>
      </c>
      <c r="E226" s="37">
        <v>43353</v>
      </c>
      <c r="F226" s="2">
        <f>SUMIFS(Running!$F$1:'Running'!$F226,Running!$A$1:'Running'!$A226,"*")</f>
        <v>63928</v>
      </c>
      <c r="G226" s="20">
        <f>SUMIFS(Running!$G$1:'Running'!$G226,Running!$A$1:'Running'!$A226,"*")</f>
        <v>570.49999999999977</v>
      </c>
      <c r="H226" s="35">
        <f>TIME(INT((SUMIFS(Running!$K$1:'Running'!$K226,Running!$A$1:'Running'!$A226,"*")*60+SUMIFS(Running!$L$1:'Running'!$L226,Running!$A$1:'Running'!$A226,"*"))/(60*60)),MOD(MOD(SUMIFS(Running!$K$1:'Running'!$K226,Running!$A$1:'Running'!$A226,"*"),60)+INT(SUMIFS(Running!$L$1:'Running'!$L226,Running!$A$1:'Running'!$A226,"*")/60),60),MOD(SUMIFS(Running!$L$1:'Running'!$L226,Running!$A$1:'Running'!$A226,"*"),60))+INT(INT((SUMIFS(Running!$K$1:'Running'!$K226,Running!$A$1:'Running'!$A226,"*")*60+SUMIFS(Running!$L$1:'Running'!$L226,Running!$A$1:'Running'!$A226,"*"))/(60*60))/24)</f>
        <v>3.3220486111111112</v>
      </c>
      <c r="I226" s="2">
        <f>SUM(Running!$M$1:'Running'!$M226)</f>
        <v>1746</v>
      </c>
      <c r="J226" s="20">
        <f>SUM(Running!$N$1:'Running'!$N226)</f>
        <v>40.369999999999983</v>
      </c>
      <c r="K226" s="35">
        <f>TIME(INT((SUMIFS(Running!$R$1:'Running'!$R226,Running!$A$1:'Running'!$A226,"*")*60+SUMIFS(Running!$S$1:'Running'!$S226,Running!$A$1:'Running'!$A226,"*"))/(60*60)),MOD(MOD(SUMIFS(Running!$R$1:'Running'!$R226,Running!$A$1:'Running'!$A226,"*"),60)+INT(SUMIFS(Running!$S$1:'Running'!$S226,Running!$A$1:'Running'!$A226,"*")/60),60),MOD(SUMIFS(Running!$S$1:'Running'!$S226,Running!$A$1:'Running'!$A226,"*"),60))+INT(INT((SUMIFS(Running!$R$1:'Running'!$R226,Running!$A$1:'Running'!$A226,"*")*60+SUMIFS(Running!$S$1:'Running'!$S226,Running!$A$1:'Running'!$A226,"*"))/(60*60))/24)</f>
        <v>0.4534259259259259</v>
      </c>
      <c r="L226" s="2">
        <f t="shared" si="21"/>
        <v>65674</v>
      </c>
      <c r="M226" s="20">
        <f t="shared" si="22"/>
        <v>610.86999999999978</v>
      </c>
      <c r="N226" s="25">
        <f t="shared" si="23"/>
        <v>5436</v>
      </c>
      <c r="O226" s="25">
        <f t="shared" si="24"/>
        <v>41</v>
      </c>
      <c r="P226" s="35">
        <f t="shared" si="25"/>
        <v>3.7754745370370371</v>
      </c>
      <c r="S226" s="61">
        <f t="shared" si="26"/>
        <v>0</v>
      </c>
      <c r="T226" s="61">
        <f t="shared" si="27"/>
        <v>0</v>
      </c>
      <c r="U226" t="s">
        <v>74</v>
      </c>
    </row>
    <row r="227" spans="1:21">
      <c r="A227">
        <v>224</v>
      </c>
      <c r="B227" s="2" t="s">
        <v>6</v>
      </c>
      <c r="C227" s="2">
        <v>9</v>
      </c>
      <c r="D227" s="2">
        <v>11</v>
      </c>
      <c r="E227" s="37">
        <v>43354</v>
      </c>
      <c r="F227" s="2">
        <f>SUMIFS(Running!$F$1:'Running'!$F227,Running!$A$1:'Running'!$A227,"*")</f>
        <v>64451</v>
      </c>
      <c r="G227" s="20">
        <f>SUMIFS(Running!$G$1:'Running'!$G227,Running!$A$1:'Running'!$A227,"*")</f>
        <v>574.89999999999975</v>
      </c>
      <c r="H227" s="35">
        <f>TIME(INT((SUMIFS(Running!$K$1:'Running'!$K227,Running!$A$1:'Running'!$A227,"*")*60+SUMIFS(Running!$L$1:'Running'!$L227,Running!$A$1:'Running'!$A227,"*"))/(60*60)),MOD(MOD(SUMIFS(Running!$K$1:'Running'!$K227,Running!$A$1:'Running'!$A227,"*"),60)+INT(SUMIFS(Running!$L$1:'Running'!$L227,Running!$A$1:'Running'!$A227,"*")/60),60),MOD(SUMIFS(Running!$L$1:'Running'!$L227,Running!$A$1:'Running'!$A227,"*"),60))+INT(INT((SUMIFS(Running!$K$1:'Running'!$K227,Running!$A$1:'Running'!$A227,"*")*60+SUMIFS(Running!$L$1:'Running'!$L227,Running!$A$1:'Running'!$A227,"*"))/(60*60))/24)</f>
        <v>3.3456597222222224</v>
      </c>
      <c r="I227" s="2">
        <f>SUM(Running!$M$1:'Running'!$M227)</f>
        <v>1770</v>
      </c>
      <c r="J227" s="20">
        <f>SUM(Running!$N$1:'Running'!$N227)</f>
        <v>40.709999999999987</v>
      </c>
      <c r="K227" s="35">
        <f>TIME(INT((SUMIFS(Running!$R$1:'Running'!$R227,Running!$A$1:'Running'!$A227,"*")*60+SUMIFS(Running!$S$1:'Running'!$S227,Running!$A$1:'Running'!$A227,"*"))/(60*60)),MOD(MOD(SUMIFS(Running!$R$1:'Running'!$R227,Running!$A$1:'Running'!$A227,"*"),60)+INT(SUMIFS(Running!$S$1:'Running'!$S227,Running!$A$1:'Running'!$A227,"*")/60),60),MOD(SUMIFS(Running!$S$1:'Running'!$S227,Running!$A$1:'Running'!$A227,"*"),60))+INT(INT((SUMIFS(Running!$R$1:'Running'!$R227,Running!$A$1:'Running'!$A227,"*")*60+SUMIFS(Running!$S$1:'Running'!$S227,Running!$A$1:'Running'!$A227,"*"))/(60*60))/24)</f>
        <v>0.45689814814814816</v>
      </c>
      <c r="L227" s="2">
        <f t="shared" si="21"/>
        <v>66221</v>
      </c>
      <c r="M227" s="20">
        <f t="shared" si="22"/>
        <v>615.60999999999979</v>
      </c>
      <c r="N227" s="25">
        <f t="shared" si="23"/>
        <v>5475</v>
      </c>
      <c r="O227" s="25">
        <f t="shared" si="24"/>
        <v>41</v>
      </c>
      <c r="P227" s="35">
        <f t="shared" si="25"/>
        <v>3.8025578703703706</v>
      </c>
      <c r="S227" s="61">
        <f t="shared" si="26"/>
        <v>1</v>
      </c>
      <c r="T227" s="61">
        <f t="shared" si="27"/>
        <v>3</v>
      </c>
      <c r="U227" t="s">
        <v>74</v>
      </c>
    </row>
    <row r="228" spans="1:21">
      <c r="A228">
        <v>225</v>
      </c>
      <c r="B228" s="2" t="s">
        <v>5</v>
      </c>
      <c r="C228" s="2">
        <v>9</v>
      </c>
      <c r="D228" s="2">
        <v>12</v>
      </c>
      <c r="E228" s="37">
        <v>43355</v>
      </c>
      <c r="F228" s="2">
        <f>SUMIFS(Running!$F$1:'Running'!$F228,Running!$A$1:'Running'!$A228,"*")</f>
        <v>64958</v>
      </c>
      <c r="G228" s="20">
        <f>SUMIFS(Running!$G$1:'Running'!$G228,Running!$A$1:'Running'!$A228,"*")</f>
        <v>579.15999999999974</v>
      </c>
      <c r="H228" s="35">
        <f>TIME(INT((SUMIFS(Running!$K$1:'Running'!$K228,Running!$A$1:'Running'!$A228,"*")*60+SUMIFS(Running!$L$1:'Running'!$L228,Running!$A$1:'Running'!$A228,"*"))/(60*60)),MOD(MOD(SUMIFS(Running!$K$1:'Running'!$K228,Running!$A$1:'Running'!$A228,"*"),60)+INT(SUMIFS(Running!$L$1:'Running'!$L228,Running!$A$1:'Running'!$A228,"*")/60),60),MOD(SUMIFS(Running!$L$1:'Running'!$L228,Running!$A$1:'Running'!$A228,"*"),60))+INT(INT((SUMIFS(Running!$K$1:'Running'!$K228,Running!$A$1:'Running'!$A228,"*")*60+SUMIFS(Running!$L$1:'Running'!$L228,Running!$A$1:'Running'!$A228,"*"))/(60*60))/24)</f>
        <v>3.3692708333333332</v>
      </c>
      <c r="I228" s="2">
        <f>SUM(Running!$M$1:'Running'!$M228)</f>
        <v>1795</v>
      </c>
      <c r="J228" s="20">
        <f>SUM(Running!$N$1:'Running'!$N228)</f>
        <v>41.04999999999999</v>
      </c>
      <c r="K228" s="35">
        <f>TIME(INT((SUMIFS(Running!$R$1:'Running'!$R228,Running!$A$1:'Running'!$A228,"*")*60+SUMIFS(Running!$S$1:'Running'!$S228,Running!$A$1:'Running'!$A228,"*"))/(60*60)),MOD(MOD(SUMIFS(Running!$R$1:'Running'!$R228,Running!$A$1:'Running'!$A228,"*"),60)+INT(SUMIFS(Running!$S$1:'Running'!$S228,Running!$A$1:'Running'!$A228,"*")/60),60),MOD(SUMIFS(Running!$S$1:'Running'!$S228,Running!$A$1:'Running'!$A228,"*"),60))+INT(INT((SUMIFS(Running!$R$1:'Running'!$R228,Running!$A$1:'Running'!$A228,"*")*60+SUMIFS(Running!$S$1:'Running'!$S228,Running!$A$1:'Running'!$A228,"*"))/(60*60))/24)</f>
        <v>0.46037037037037037</v>
      </c>
      <c r="L228" s="2">
        <f t="shared" si="21"/>
        <v>66753</v>
      </c>
      <c r="M228" s="20">
        <f t="shared" si="22"/>
        <v>620.2099999999997</v>
      </c>
      <c r="N228" s="25">
        <f t="shared" si="23"/>
        <v>5514</v>
      </c>
      <c r="O228" s="25">
        <f t="shared" si="24"/>
        <v>41</v>
      </c>
      <c r="P228" s="35">
        <f t="shared" si="25"/>
        <v>3.8296412037037038</v>
      </c>
      <c r="S228" s="61">
        <f t="shared" si="26"/>
        <v>2</v>
      </c>
      <c r="T228" s="61">
        <f t="shared" si="27"/>
        <v>1</v>
      </c>
      <c r="U228" t="s">
        <v>74</v>
      </c>
    </row>
    <row r="229" spans="1:21">
      <c r="A229">
        <v>226</v>
      </c>
      <c r="B229" s="2" t="s">
        <v>4</v>
      </c>
      <c r="C229" s="2">
        <v>9</v>
      </c>
      <c r="D229" s="2">
        <v>13</v>
      </c>
      <c r="E229" s="37">
        <v>43356</v>
      </c>
      <c r="F229" s="2">
        <f>SUMIFS(Running!$F$1:'Running'!$F229,Running!$A$1:'Running'!$A229,"*")</f>
        <v>65482</v>
      </c>
      <c r="G229" s="20">
        <f>SUMIFS(Running!$G$1:'Running'!$G229,Running!$A$1:'Running'!$A229,"*")</f>
        <v>583.56999999999971</v>
      </c>
      <c r="H229" s="35">
        <f>TIME(INT((SUMIFS(Running!$K$1:'Running'!$K229,Running!$A$1:'Running'!$A229,"*")*60+SUMIFS(Running!$L$1:'Running'!$L229,Running!$A$1:'Running'!$A229,"*"))/(60*60)),MOD(MOD(SUMIFS(Running!$K$1:'Running'!$K229,Running!$A$1:'Running'!$A229,"*"),60)+INT(SUMIFS(Running!$L$1:'Running'!$L229,Running!$A$1:'Running'!$A229,"*")/60),60),MOD(SUMIFS(Running!$L$1:'Running'!$L229,Running!$A$1:'Running'!$A229,"*"),60))+INT(INT((SUMIFS(Running!$K$1:'Running'!$K229,Running!$A$1:'Running'!$A229,"*")*60+SUMIFS(Running!$L$1:'Running'!$L229,Running!$A$1:'Running'!$A229,"*"))/(60*60))/24)</f>
        <v>3.392881944444444</v>
      </c>
      <c r="I229" s="2">
        <f>SUM(Running!$M$1:'Running'!$M229)</f>
        <v>1819</v>
      </c>
      <c r="J229" s="20">
        <f>SUM(Running!$N$1:'Running'!$N229)</f>
        <v>41.379999999999988</v>
      </c>
      <c r="K229" s="35">
        <f>TIME(INT((SUMIFS(Running!$R$1:'Running'!$R229,Running!$A$1:'Running'!$A229,"*")*60+SUMIFS(Running!$S$1:'Running'!$S229,Running!$A$1:'Running'!$A229,"*"))/(60*60)),MOD(MOD(SUMIFS(Running!$R$1:'Running'!$R229,Running!$A$1:'Running'!$A229,"*"),60)+INT(SUMIFS(Running!$S$1:'Running'!$S229,Running!$A$1:'Running'!$A229,"*")/60),60),MOD(SUMIFS(Running!$S$1:'Running'!$S229,Running!$A$1:'Running'!$A229,"*"),60))+INT(INT((SUMIFS(Running!$R$1:'Running'!$R229,Running!$A$1:'Running'!$A229,"*")*60+SUMIFS(Running!$S$1:'Running'!$S229,Running!$A$1:'Running'!$A229,"*"))/(60*60))/24)</f>
        <v>0.46384259259259258</v>
      </c>
      <c r="L229" s="2">
        <f t="shared" si="21"/>
        <v>67301</v>
      </c>
      <c r="M229" s="20">
        <f t="shared" si="22"/>
        <v>624.9499999999997</v>
      </c>
      <c r="N229" s="25">
        <f t="shared" si="23"/>
        <v>5553</v>
      </c>
      <c r="O229" s="25">
        <f t="shared" si="24"/>
        <v>41</v>
      </c>
      <c r="P229" s="35">
        <f t="shared" si="25"/>
        <v>3.8567245370370364</v>
      </c>
      <c r="S229" s="61">
        <f t="shared" si="26"/>
        <v>3</v>
      </c>
      <c r="T229" s="61">
        <f t="shared" si="27"/>
        <v>2</v>
      </c>
      <c r="U229" t="s">
        <v>74</v>
      </c>
    </row>
    <row r="230" spans="1:21">
      <c r="A230">
        <v>227</v>
      </c>
      <c r="B230" s="2" t="s">
        <v>3</v>
      </c>
      <c r="C230" s="2">
        <v>9</v>
      </c>
      <c r="D230" s="2">
        <v>14</v>
      </c>
      <c r="E230" s="37">
        <v>43357</v>
      </c>
      <c r="F230" s="2">
        <f>SUMIFS(Running!$F$1:'Running'!$F230,Running!$A$1:'Running'!$A230,"*")</f>
        <v>65989</v>
      </c>
      <c r="G230" s="20">
        <f>SUMIFS(Running!$G$1:'Running'!$G230,Running!$A$1:'Running'!$A230,"*")</f>
        <v>587.8299999999997</v>
      </c>
      <c r="H230" s="35">
        <f>TIME(INT((SUMIFS(Running!$K$1:'Running'!$K230,Running!$A$1:'Running'!$A230,"*")*60+SUMIFS(Running!$L$1:'Running'!$L230,Running!$A$1:'Running'!$A230,"*"))/(60*60)),MOD(MOD(SUMIFS(Running!$K$1:'Running'!$K230,Running!$A$1:'Running'!$A230,"*"),60)+INT(SUMIFS(Running!$L$1:'Running'!$L230,Running!$A$1:'Running'!$A230,"*")/60),60),MOD(SUMIFS(Running!$L$1:'Running'!$L230,Running!$A$1:'Running'!$A230,"*"),60))+INT(INT((SUMIFS(Running!$K$1:'Running'!$K230,Running!$A$1:'Running'!$A230,"*")*60+SUMIFS(Running!$L$1:'Running'!$L230,Running!$A$1:'Running'!$A230,"*"))/(60*60))/24)</f>
        <v>3.4164930555555557</v>
      </c>
      <c r="I230" s="2">
        <f>SUM(Running!$M$1:'Running'!$M230)</f>
        <v>1844</v>
      </c>
      <c r="J230" s="20">
        <f>SUM(Running!$N$1:'Running'!$N230)</f>
        <v>41.709999999999987</v>
      </c>
      <c r="K230" s="35">
        <f>TIME(INT((SUMIFS(Running!$R$1:'Running'!$R230,Running!$A$1:'Running'!$A230,"*")*60+SUMIFS(Running!$S$1:'Running'!$S230,Running!$A$1:'Running'!$A230,"*"))/(60*60)),MOD(MOD(SUMIFS(Running!$R$1:'Running'!$R230,Running!$A$1:'Running'!$A230,"*"),60)+INT(SUMIFS(Running!$S$1:'Running'!$S230,Running!$A$1:'Running'!$A230,"*")/60),60),MOD(SUMIFS(Running!$S$1:'Running'!$S230,Running!$A$1:'Running'!$A230,"*"),60))+INT(INT((SUMIFS(Running!$R$1:'Running'!$R230,Running!$A$1:'Running'!$A230,"*")*60+SUMIFS(Running!$S$1:'Running'!$S230,Running!$A$1:'Running'!$A230,"*"))/(60*60))/24)</f>
        <v>0.46731481481481479</v>
      </c>
      <c r="L230" s="2">
        <f t="shared" si="21"/>
        <v>67833</v>
      </c>
      <c r="M230" s="20">
        <f t="shared" si="22"/>
        <v>629.53999999999974</v>
      </c>
      <c r="N230" s="25">
        <f t="shared" si="23"/>
        <v>5592</v>
      </c>
      <c r="O230" s="25">
        <f t="shared" si="24"/>
        <v>41</v>
      </c>
      <c r="P230" s="35">
        <f t="shared" si="25"/>
        <v>3.8838078703703705</v>
      </c>
      <c r="S230" s="61">
        <f t="shared" si="26"/>
        <v>4</v>
      </c>
      <c r="T230" s="61">
        <f t="shared" si="27"/>
        <v>3</v>
      </c>
      <c r="U230" t="s">
        <v>74</v>
      </c>
    </row>
    <row r="231" spans="1:21">
      <c r="A231">
        <v>228</v>
      </c>
      <c r="B231" s="2" t="s">
        <v>2</v>
      </c>
      <c r="C231" s="2">
        <v>9</v>
      </c>
      <c r="D231" s="2">
        <v>15</v>
      </c>
      <c r="E231" s="37">
        <v>43358</v>
      </c>
      <c r="F231" s="2">
        <f>SUMIFS(Running!$F$1:'Running'!$F231,Running!$A$1:'Running'!$A231,"*")</f>
        <v>66361</v>
      </c>
      <c r="G231" s="20">
        <f>SUMIFS(Running!$G$1:'Running'!$G231,Running!$A$1:'Running'!$A231,"*")</f>
        <v>590.93999999999971</v>
      </c>
      <c r="H231" s="35">
        <f>TIME(INT((SUMIFS(Running!$K$1:'Running'!$K231,Running!$A$1:'Running'!$A231,"*")*60+SUMIFS(Running!$L$1:'Running'!$L231,Running!$A$1:'Running'!$A231,"*"))/(60*60)),MOD(MOD(SUMIFS(Running!$K$1:'Running'!$K231,Running!$A$1:'Running'!$A231,"*"),60)+INT(SUMIFS(Running!$L$1:'Running'!$L231,Running!$A$1:'Running'!$A231,"*")/60),60),MOD(SUMIFS(Running!$L$1:'Running'!$L231,Running!$A$1:'Running'!$A231,"*"),60))+INT(INT((SUMIFS(Running!$K$1:'Running'!$K231,Running!$A$1:'Running'!$A231,"*")*60+SUMIFS(Running!$L$1:'Running'!$L231,Running!$A$1:'Running'!$A231,"*"))/(60*60))/24)</f>
        <v>3.434548611111111</v>
      </c>
      <c r="I231" s="2">
        <f>SUM(Running!$M$1:'Running'!$M231)</f>
        <v>1868</v>
      </c>
      <c r="J231" s="20">
        <f>SUM(Running!$N$1:'Running'!$N231)</f>
        <v>42.039999999999985</v>
      </c>
      <c r="K231" s="35">
        <f>TIME(INT((SUMIFS(Running!$R$1:'Running'!$R231,Running!$A$1:'Running'!$A231,"*")*60+SUMIFS(Running!$S$1:'Running'!$S231,Running!$A$1:'Running'!$A231,"*"))/(60*60)),MOD(MOD(SUMIFS(Running!$R$1:'Running'!$R231,Running!$A$1:'Running'!$A231,"*"),60)+INT(SUMIFS(Running!$S$1:'Running'!$S231,Running!$A$1:'Running'!$A231,"*")/60),60),MOD(SUMIFS(Running!$S$1:'Running'!$S231,Running!$A$1:'Running'!$A231,"*"),60))+INT(INT((SUMIFS(Running!$R$1:'Running'!$R231,Running!$A$1:'Running'!$A231,"*")*60+SUMIFS(Running!$S$1:'Running'!$S231,Running!$A$1:'Running'!$A231,"*"))/(60*60))/24)</f>
        <v>0.47078703703703706</v>
      </c>
      <c r="L231" s="2">
        <f t="shared" si="21"/>
        <v>68229</v>
      </c>
      <c r="M231" s="20">
        <f t="shared" si="22"/>
        <v>632.97999999999968</v>
      </c>
      <c r="N231" s="25">
        <f t="shared" si="23"/>
        <v>5623</v>
      </c>
      <c r="O231" s="25">
        <f t="shared" si="24"/>
        <v>41</v>
      </c>
      <c r="P231" s="35">
        <f t="shared" si="25"/>
        <v>3.905335648148148</v>
      </c>
      <c r="S231" s="61">
        <f t="shared" si="26"/>
        <v>5</v>
      </c>
      <c r="T231" s="61">
        <f t="shared" si="27"/>
        <v>4</v>
      </c>
      <c r="U231" t="s">
        <v>74</v>
      </c>
    </row>
    <row r="232" spans="1:21">
      <c r="A232">
        <v>229</v>
      </c>
      <c r="B232" s="2" t="s">
        <v>1</v>
      </c>
      <c r="C232" s="2">
        <v>9</v>
      </c>
      <c r="D232" s="2">
        <v>16</v>
      </c>
      <c r="E232" s="37">
        <v>43359</v>
      </c>
      <c r="F232" s="2">
        <f>SUMIFS(Running!$F$1:'Running'!$F232,Running!$A$1:'Running'!$A232,"*")</f>
        <v>66876</v>
      </c>
      <c r="G232" s="20">
        <f>SUMIFS(Running!$G$1:'Running'!$G232,Running!$A$1:'Running'!$A232,"*")</f>
        <v>595.25999999999976</v>
      </c>
      <c r="H232" s="35">
        <f>TIME(INT((SUMIFS(Running!$K$1:'Running'!$K232,Running!$A$1:'Running'!$A232,"*")*60+SUMIFS(Running!$L$1:'Running'!$L232,Running!$A$1:'Running'!$A232,"*"))/(60*60)),MOD(MOD(SUMIFS(Running!$K$1:'Running'!$K232,Running!$A$1:'Running'!$A232,"*"),60)+INT(SUMIFS(Running!$L$1:'Running'!$L232,Running!$A$1:'Running'!$A232,"*")/60),60),MOD(SUMIFS(Running!$L$1:'Running'!$L232,Running!$A$1:'Running'!$A232,"*"),60))+INT(INT((SUMIFS(Running!$K$1:'Running'!$K232,Running!$A$1:'Running'!$A232,"*")*60+SUMIFS(Running!$L$1:'Running'!$L232,Running!$A$1:'Running'!$A232,"*"))/(60*60))/24)</f>
        <v>3.4581597222222222</v>
      </c>
      <c r="I232" s="2">
        <f>SUM(Running!$M$1:'Running'!$M232)</f>
        <v>1892</v>
      </c>
      <c r="J232" s="20">
        <f>SUM(Running!$N$1:'Running'!$N232)</f>
        <v>42.379999999999988</v>
      </c>
      <c r="K232" s="35">
        <f>TIME(INT((SUMIFS(Running!$R$1:'Running'!$R232,Running!$A$1:'Running'!$A232,"*")*60+SUMIFS(Running!$S$1:'Running'!$S232,Running!$A$1:'Running'!$A232,"*"))/(60*60)),MOD(MOD(SUMIFS(Running!$R$1:'Running'!$R232,Running!$A$1:'Running'!$A232,"*"),60)+INT(SUMIFS(Running!$S$1:'Running'!$S232,Running!$A$1:'Running'!$A232,"*")/60),60),MOD(SUMIFS(Running!$S$1:'Running'!$S232,Running!$A$1:'Running'!$A232,"*"),60))+INT(INT((SUMIFS(Running!$R$1:'Running'!$R232,Running!$A$1:'Running'!$A232,"*")*60+SUMIFS(Running!$S$1:'Running'!$S232,Running!$A$1:'Running'!$A232,"*"))/(60*60))/24)</f>
        <v>0.47425925925925921</v>
      </c>
      <c r="L232" s="2">
        <f t="shared" si="21"/>
        <v>68768</v>
      </c>
      <c r="M232" s="20">
        <f t="shared" si="22"/>
        <v>637.63999999999976</v>
      </c>
      <c r="N232" s="25">
        <f t="shared" si="23"/>
        <v>5662</v>
      </c>
      <c r="O232" s="25">
        <f t="shared" si="24"/>
        <v>41</v>
      </c>
      <c r="P232" s="35">
        <f t="shared" si="25"/>
        <v>3.9324189814814816</v>
      </c>
      <c r="S232" s="61">
        <f t="shared" si="26"/>
        <v>6</v>
      </c>
      <c r="T232" s="61">
        <f t="shared" si="27"/>
        <v>4</v>
      </c>
      <c r="U232" t="s">
        <v>74</v>
      </c>
    </row>
    <row r="233" spans="1:21">
      <c r="A233">
        <v>230</v>
      </c>
      <c r="B233" s="2" t="s">
        <v>0</v>
      </c>
      <c r="C233" s="2">
        <v>9</v>
      </c>
      <c r="D233" s="2">
        <v>17</v>
      </c>
      <c r="E233" s="37">
        <v>43360</v>
      </c>
      <c r="F233" s="2">
        <f>SUMIFS(Running!$F$1:'Running'!$F233,Running!$A$1:'Running'!$A233,"*")</f>
        <v>66876</v>
      </c>
      <c r="G233" s="20">
        <f>SUMIFS(Running!$G$1:'Running'!$G233,Running!$A$1:'Running'!$A233,"*")</f>
        <v>595.25999999999976</v>
      </c>
      <c r="H233" s="35">
        <f>TIME(INT((SUMIFS(Running!$K$1:'Running'!$K233,Running!$A$1:'Running'!$A233,"*")*60+SUMIFS(Running!$L$1:'Running'!$L233,Running!$A$1:'Running'!$A233,"*"))/(60*60)),MOD(MOD(SUMIFS(Running!$K$1:'Running'!$K233,Running!$A$1:'Running'!$A233,"*"),60)+INT(SUMIFS(Running!$L$1:'Running'!$L233,Running!$A$1:'Running'!$A233,"*")/60),60),MOD(SUMIFS(Running!$L$1:'Running'!$L233,Running!$A$1:'Running'!$A233,"*"),60))+INT(INT((SUMIFS(Running!$K$1:'Running'!$K233,Running!$A$1:'Running'!$A233,"*")*60+SUMIFS(Running!$L$1:'Running'!$L233,Running!$A$1:'Running'!$A233,"*"))/(60*60))/24)</f>
        <v>3.4581597222222222</v>
      </c>
      <c r="I233" s="2">
        <f>SUM(Running!$M$1:'Running'!$M233)</f>
        <v>1892</v>
      </c>
      <c r="J233" s="20">
        <f>SUM(Running!$N$1:'Running'!$N233)</f>
        <v>42.379999999999988</v>
      </c>
      <c r="K233" s="35">
        <f>TIME(INT((SUMIFS(Running!$R$1:'Running'!$R233,Running!$A$1:'Running'!$A233,"*")*60+SUMIFS(Running!$S$1:'Running'!$S233,Running!$A$1:'Running'!$A233,"*"))/(60*60)),MOD(MOD(SUMIFS(Running!$R$1:'Running'!$R233,Running!$A$1:'Running'!$A233,"*"),60)+INT(SUMIFS(Running!$S$1:'Running'!$S233,Running!$A$1:'Running'!$A233,"*")/60),60),MOD(SUMIFS(Running!$S$1:'Running'!$S233,Running!$A$1:'Running'!$A233,"*"),60))+INT(INT((SUMIFS(Running!$R$1:'Running'!$R233,Running!$A$1:'Running'!$A233,"*")*60+SUMIFS(Running!$S$1:'Running'!$S233,Running!$A$1:'Running'!$A233,"*"))/(60*60))/24)</f>
        <v>0.47425925925925921</v>
      </c>
      <c r="L233" s="2">
        <f t="shared" si="21"/>
        <v>68768</v>
      </c>
      <c r="M233" s="20">
        <f t="shared" si="22"/>
        <v>637.63999999999976</v>
      </c>
      <c r="N233" s="25">
        <f t="shared" si="23"/>
        <v>5662</v>
      </c>
      <c r="O233" s="25">
        <f t="shared" si="24"/>
        <v>41</v>
      </c>
      <c r="P233" s="35">
        <f t="shared" si="25"/>
        <v>3.9324189814814816</v>
      </c>
      <c r="S233" s="61">
        <f t="shared" si="26"/>
        <v>0</v>
      </c>
      <c r="T233" s="61">
        <f t="shared" si="27"/>
        <v>0</v>
      </c>
      <c r="U233" t="s">
        <v>74</v>
      </c>
    </row>
    <row r="234" spans="1:21">
      <c r="A234">
        <v>231</v>
      </c>
      <c r="B234" s="2" t="s">
        <v>6</v>
      </c>
      <c r="C234" s="2">
        <v>9</v>
      </c>
      <c r="D234" s="2">
        <v>18</v>
      </c>
      <c r="E234" s="37">
        <v>43361</v>
      </c>
      <c r="F234" s="2">
        <f>SUMIFS(Running!$F$1:'Running'!$F234,Running!$A$1:'Running'!$A234,"*")</f>
        <v>67383</v>
      </c>
      <c r="G234" s="20">
        <f>SUMIFS(Running!$G$1:'Running'!$G234,Running!$A$1:'Running'!$A234,"*")</f>
        <v>599.51999999999975</v>
      </c>
      <c r="H234" s="35">
        <f>TIME(INT((SUMIFS(Running!$K$1:'Running'!$K234,Running!$A$1:'Running'!$A234,"*")*60+SUMIFS(Running!$L$1:'Running'!$L234,Running!$A$1:'Running'!$A234,"*"))/(60*60)),MOD(MOD(SUMIFS(Running!$K$1:'Running'!$K234,Running!$A$1:'Running'!$A234,"*"),60)+INT(SUMIFS(Running!$L$1:'Running'!$L234,Running!$A$1:'Running'!$A234,"*")/60),60),MOD(SUMIFS(Running!$L$1:'Running'!$L234,Running!$A$1:'Running'!$A234,"*"),60))+INT(INT((SUMIFS(Running!$K$1:'Running'!$K234,Running!$A$1:'Running'!$A234,"*")*60+SUMIFS(Running!$L$1:'Running'!$L234,Running!$A$1:'Running'!$A234,"*"))/(60*60))/24)</f>
        <v>3.4817708333333335</v>
      </c>
      <c r="I234" s="2">
        <f>SUM(Running!$M$1:'Running'!$M234)</f>
        <v>1916</v>
      </c>
      <c r="J234" s="20">
        <f>SUM(Running!$N$1:'Running'!$N234)</f>
        <v>42.709999999999987</v>
      </c>
      <c r="K234" s="35">
        <f>TIME(INT((SUMIFS(Running!$R$1:'Running'!$R234,Running!$A$1:'Running'!$A234,"*")*60+SUMIFS(Running!$S$1:'Running'!$S234,Running!$A$1:'Running'!$A234,"*"))/(60*60)),MOD(MOD(SUMIFS(Running!$R$1:'Running'!$R234,Running!$A$1:'Running'!$A234,"*"),60)+INT(SUMIFS(Running!$S$1:'Running'!$S234,Running!$A$1:'Running'!$A234,"*")/60),60),MOD(SUMIFS(Running!$S$1:'Running'!$S234,Running!$A$1:'Running'!$A234,"*"),60))+INT(INT((SUMIFS(Running!$R$1:'Running'!$R234,Running!$A$1:'Running'!$A234,"*")*60+SUMIFS(Running!$S$1:'Running'!$S234,Running!$A$1:'Running'!$A234,"*"))/(60*60))/24)</f>
        <v>0.47773148148148148</v>
      </c>
      <c r="L234" s="2">
        <f t="shared" si="21"/>
        <v>69299</v>
      </c>
      <c r="M234" s="20">
        <f t="shared" si="22"/>
        <v>642.22999999999979</v>
      </c>
      <c r="N234" s="25">
        <f t="shared" si="23"/>
        <v>5701</v>
      </c>
      <c r="O234" s="25">
        <f t="shared" si="24"/>
        <v>41</v>
      </c>
      <c r="P234" s="35">
        <f t="shared" si="25"/>
        <v>3.9595023148148147</v>
      </c>
      <c r="S234" s="61">
        <f t="shared" si="26"/>
        <v>1</v>
      </c>
      <c r="T234" s="61">
        <f t="shared" si="27"/>
        <v>4</v>
      </c>
      <c r="U234" t="s">
        <v>74</v>
      </c>
    </row>
    <row r="235" spans="1:21">
      <c r="A235">
        <v>232</v>
      </c>
      <c r="B235" s="2" t="s">
        <v>5</v>
      </c>
      <c r="C235" s="2">
        <v>9</v>
      </c>
      <c r="D235" s="2">
        <v>19</v>
      </c>
      <c r="E235" s="37">
        <v>43362</v>
      </c>
      <c r="F235" s="2">
        <f>SUMIFS(Running!$F$1:'Running'!$F235,Running!$A$1:'Running'!$A235,"*")</f>
        <v>67752</v>
      </c>
      <c r="G235" s="20">
        <f>SUMIFS(Running!$G$1:'Running'!$G235,Running!$A$1:'Running'!$A235,"*")</f>
        <v>600.91999999999973</v>
      </c>
      <c r="H235" s="35">
        <f>TIME(INT((SUMIFS(Running!$K$1:'Running'!$K235,Running!$A$1:'Running'!$A235,"*")*60+SUMIFS(Running!$L$1:'Running'!$L235,Running!$A$1:'Running'!$A235,"*"))/(60*60)),MOD(MOD(SUMIFS(Running!$K$1:'Running'!$K235,Running!$A$1:'Running'!$A235,"*"),60)+INT(SUMIFS(Running!$L$1:'Running'!$L235,Running!$A$1:'Running'!$A235,"*")/60),60),MOD(SUMIFS(Running!$L$1:'Running'!$L235,Running!$A$1:'Running'!$A235,"*"),60))+INT(INT((SUMIFS(Running!$K$1:'Running'!$K235,Running!$A$1:'Running'!$A235,"*")*60+SUMIFS(Running!$L$1:'Running'!$L235,Running!$A$1:'Running'!$A235,"*"))/(60*60))/24)</f>
        <v>3.4935763888888887</v>
      </c>
      <c r="I235" s="2">
        <f>SUM(Running!$M$1:'Running'!$M235)</f>
        <v>1926</v>
      </c>
      <c r="J235" s="20">
        <f>SUM(Running!$N$1:'Running'!$N235)</f>
        <v>42.879999999999988</v>
      </c>
      <c r="K235" s="35">
        <f>TIME(INT((SUMIFS(Running!$R$1:'Running'!$R235,Running!$A$1:'Running'!$A235,"*")*60+SUMIFS(Running!$S$1:'Running'!$S235,Running!$A$1:'Running'!$A235,"*"))/(60*60)),MOD(MOD(SUMIFS(Running!$R$1:'Running'!$R235,Running!$A$1:'Running'!$A235,"*"),60)+INT(SUMIFS(Running!$S$1:'Running'!$S235,Running!$A$1:'Running'!$A235,"*")/60),60),MOD(SUMIFS(Running!$S$1:'Running'!$S235,Running!$A$1:'Running'!$A235,"*"),60))+INT(INT((SUMIFS(Running!$R$1:'Running'!$R235,Running!$A$1:'Running'!$A235,"*")*60+SUMIFS(Running!$S$1:'Running'!$S235,Running!$A$1:'Running'!$A235,"*"))/(60*60))/24)</f>
        <v>0.48009259259259257</v>
      </c>
      <c r="L235" s="2">
        <f t="shared" si="21"/>
        <v>69678</v>
      </c>
      <c r="M235" s="20">
        <f t="shared" si="22"/>
        <v>643.79999999999973</v>
      </c>
      <c r="N235" s="25">
        <f t="shared" si="23"/>
        <v>5722</v>
      </c>
      <c r="O235" s="25">
        <f t="shared" si="24"/>
        <v>5</v>
      </c>
      <c r="P235" s="35">
        <f t="shared" si="25"/>
        <v>3.9736689814814814</v>
      </c>
      <c r="S235" s="61">
        <f t="shared" si="26"/>
        <v>2</v>
      </c>
      <c r="T235" s="61">
        <f t="shared" si="27"/>
        <v>2</v>
      </c>
      <c r="U235" t="s">
        <v>74</v>
      </c>
    </row>
    <row r="236" spans="1:21">
      <c r="A236">
        <v>233</v>
      </c>
      <c r="B236" s="2" t="s">
        <v>4</v>
      </c>
      <c r="C236" s="2">
        <v>9</v>
      </c>
      <c r="D236" s="2">
        <v>20</v>
      </c>
      <c r="E236" s="37">
        <v>43363</v>
      </c>
      <c r="F236" s="2">
        <f>SUMIFS(Running!$F$1:'Running'!$F236,Running!$A$1:'Running'!$A236,"*")</f>
        <v>68309</v>
      </c>
      <c r="G236" s="20">
        <f>SUMIFS(Running!$G$1:'Running'!$G236,Running!$A$1:'Running'!$A236,"*")</f>
        <v>605.63999999999976</v>
      </c>
      <c r="H236" s="35">
        <f>TIME(INT((SUMIFS(Running!$K$1:'Running'!$K236,Running!$A$1:'Running'!$A236,"*")*60+SUMIFS(Running!$L$1:'Running'!$L236,Running!$A$1:'Running'!$A236,"*"))/(60*60)),MOD(MOD(SUMIFS(Running!$K$1:'Running'!$K236,Running!$A$1:'Running'!$A236,"*"),60)+INT(SUMIFS(Running!$L$1:'Running'!$L236,Running!$A$1:'Running'!$A236,"*")/60),60),MOD(SUMIFS(Running!$L$1:'Running'!$L236,Running!$A$1:'Running'!$A236,"*"),60))+INT(INT((SUMIFS(Running!$K$1:'Running'!$K236,Running!$A$1:'Running'!$A236,"*")*60+SUMIFS(Running!$L$1:'Running'!$L236,Running!$A$1:'Running'!$A236,"*"))/(60*60))/24)</f>
        <v>3.5171874999999999</v>
      </c>
      <c r="I236" s="2">
        <f>SUM(Running!$M$1:'Running'!$M236)</f>
        <v>1951</v>
      </c>
      <c r="J236" s="20">
        <f>SUM(Running!$N$1:'Running'!$N236)</f>
        <v>43.209999999999987</v>
      </c>
      <c r="K236" s="35">
        <f>TIME(INT((SUMIFS(Running!$R$1:'Running'!$R236,Running!$A$1:'Running'!$A236,"*")*60+SUMIFS(Running!$S$1:'Running'!$S236,Running!$A$1:'Running'!$A236,"*"))/(60*60)),MOD(MOD(SUMIFS(Running!$R$1:'Running'!$R236,Running!$A$1:'Running'!$A236,"*"),60)+INT(SUMIFS(Running!$S$1:'Running'!$S236,Running!$A$1:'Running'!$A236,"*")/60),60),MOD(SUMIFS(Running!$S$1:'Running'!$S236,Running!$A$1:'Running'!$A236,"*"),60))+INT(INT((SUMIFS(Running!$R$1:'Running'!$R236,Running!$A$1:'Running'!$A236,"*")*60+SUMIFS(Running!$S$1:'Running'!$S236,Running!$A$1:'Running'!$A236,"*"))/(60*60))/24)</f>
        <v>0.48356481481481484</v>
      </c>
      <c r="L236" s="2">
        <f t="shared" si="21"/>
        <v>70260</v>
      </c>
      <c r="M236" s="20">
        <f t="shared" si="22"/>
        <v>648.8499999999998</v>
      </c>
      <c r="N236" s="25">
        <f t="shared" si="23"/>
        <v>5761</v>
      </c>
      <c r="O236" s="25">
        <f t="shared" si="24"/>
        <v>5</v>
      </c>
      <c r="P236" s="35">
        <f t="shared" si="25"/>
        <v>4.0007523148148145</v>
      </c>
      <c r="S236" s="61">
        <f t="shared" si="26"/>
        <v>3</v>
      </c>
      <c r="T236" s="61">
        <f t="shared" si="27"/>
        <v>3</v>
      </c>
      <c r="U236" t="s">
        <v>74</v>
      </c>
    </row>
    <row r="237" spans="1:21">
      <c r="A237">
        <v>234</v>
      </c>
      <c r="B237" s="2" t="s">
        <v>3</v>
      </c>
      <c r="C237" s="2">
        <v>9</v>
      </c>
      <c r="D237" s="2">
        <v>21</v>
      </c>
      <c r="E237" s="37">
        <v>43364</v>
      </c>
      <c r="F237" s="2">
        <f>SUMIFS(Running!$F$1:'Running'!$F237,Running!$A$1:'Running'!$A237,"*")</f>
        <v>68609</v>
      </c>
      <c r="G237" s="20">
        <f>SUMIFS(Running!$G$1:'Running'!$G237,Running!$A$1:'Running'!$A237,"*")</f>
        <v>608.15999999999974</v>
      </c>
      <c r="H237" s="35">
        <f>TIME(INT((SUMIFS(Running!$K$1:'Running'!$K237,Running!$A$1:'Running'!$A237,"*")*60+SUMIFS(Running!$L$1:'Running'!$L237,Running!$A$1:'Running'!$A237,"*"))/(60*60)),MOD(MOD(SUMIFS(Running!$K$1:'Running'!$K237,Running!$A$1:'Running'!$A237,"*"),60)+INT(SUMIFS(Running!$L$1:'Running'!$L237,Running!$A$1:'Running'!$A237,"*")/60),60),MOD(SUMIFS(Running!$L$1:'Running'!$L237,Running!$A$1:'Running'!$A237,"*"),60))+INT(INT((SUMIFS(Running!$K$1:'Running'!$K237,Running!$A$1:'Running'!$A237,"*")*60+SUMIFS(Running!$L$1:'Running'!$L237,Running!$A$1:'Running'!$A237,"*"))/(60*60))/24)</f>
        <v>3.5310763888888892</v>
      </c>
      <c r="I237" s="2">
        <f>SUM(Running!$M$1:'Running'!$M237)</f>
        <v>1970</v>
      </c>
      <c r="J237" s="20">
        <f>SUM(Running!$N$1:'Running'!$N237)</f>
        <v>43.469999999999985</v>
      </c>
      <c r="K237" s="35">
        <f>TIME(INT((SUMIFS(Running!$R$1:'Running'!$R237,Running!$A$1:'Running'!$A237,"*")*60+SUMIFS(Running!$S$1:'Running'!$S237,Running!$A$1:'Running'!$A237,"*"))/(60*60)),MOD(MOD(SUMIFS(Running!$R$1:'Running'!$R237,Running!$A$1:'Running'!$A237,"*"),60)+INT(SUMIFS(Running!$S$1:'Running'!$S237,Running!$A$1:'Running'!$A237,"*")/60),60),MOD(SUMIFS(Running!$S$1:'Running'!$S237,Running!$A$1:'Running'!$A237,"*"),60))+INT(INT((SUMIFS(Running!$R$1:'Running'!$R237,Running!$A$1:'Running'!$A237,"*")*60+SUMIFS(Running!$S$1:'Running'!$S237,Running!$A$1:'Running'!$A237,"*"))/(60*60))/24)</f>
        <v>0.4863425925925926</v>
      </c>
      <c r="L237" s="2">
        <f t="shared" si="21"/>
        <v>70579</v>
      </c>
      <c r="M237" s="20">
        <f t="shared" si="22"/>
        <v>651.62999999999977</v>
      </c>
      <c r="N237" s="25">
        <f t="shared" si="23"/>
        <v>5785</v>
      </c>
      <c r="O237" s="25">
        <f t="shared" si="24"/>
        <v>5</v>
      </c>
      <c r="P237" s="35">
        <f t="shared" si="25"/>
        <v>4.017418981481482</v>
      </c>
      <c r="S237" s="61">
        <f t="shared" si="26"/>
        <v>4</v>
      </c>
      <c r="T237" s="61">
        <f t="shared" si="27"/>
        <v>4</v>
      </c>
      <c r="U237" t="s">
        <v>74</v>
      </c>
    </row>
    <row r="238" spans="1:21">
      <c r="A238">
        <v>235</v>
      </c>
      <c r="B238" s="2" t="s">
        <v>2</v>
      </c>
      <c r="C238" s="2">
        <v>9</v>
      </c>
      <c r="D238" s="2">
        <v>22</v>
      </c>
      <c r="E238" s="37">
        <v>43365</v>
      </c>
      <c r="F238" s="2">
        <f>SUMIFS(Running!$F$1:'Running'!$F238,Running!$A$1:'Running'!$A238,"*")</f>
        <v>69134</v>
      </c>
      <c r="G238" s="20">
        <f>SUMIFS(Running!$G$1:'Running'!$G238,Running!$A$1:'Running'!$A238,"*")</f>
        <v>612.58999999999969</v>
      </c>
      <c r="H238" s="35">
        <f>TIME(INT((SUMIFS(Running!$K$1:'Running'!$K238,Running!$A$1:'Running'!$A238,"*")*60+SUMIFS(Running!$L$1:'Running'!$L238,Running!$A$1:'Running'!$A238,"*"))/(60*60)),MOD(MOD(SUMIFS(Running!$K$1:'Running'!$K238,Running!$A$1:'Running'!$A238,"*"),60)+INT(SUMIFS(Running!$L$1:'Running'!$L238,Running!$A$1:'Running'!$A238,"*")/60),60),MOD(SUMIFS(Running!$L$1:'Running'!$L238,Running!$A$1:'Running'!$A238,"*"),60))+INT(INT((SUMIFS(Running!$K$1:'Running'!$K238,Running!$A$1:'Running'!$A238,"*")*60+SUMIFS(Running!$L$1:'Running'!$L238,Running!$A$1:'Running'!$A238,"*"))/(60*60))/24)</f>
        <v>3.5546875</v>
      </c>
      <c r="I238" s="2">
        <f>SUM(Running!$M$1:'Running'!$M238)</f>
        <v>1995</v>
      </c>
      <c r="J238" s="20">
        <f>SUM(Running!$N$1:'Running'!$N238)</f>
        <v>43.799999999999983</v>
      </c>
      <c r="K238" s="35">
        <f>TIME(INT((SUMIFS(Running!$R$1:'Running'!$R238,Running!$A$1:'Running'!$A238,"*")*60+SUMIFS(Running!$S$1:'Running'!$S238,Running!$A$1:'Running'!$A238,"*"))/(60*60)),MOD(MOD(SUMIFS(Running!$R$1:'Running'!$R238,Running!$A$1:'Running'!$A238,"*"),60)+INT(SUMIFS(Running!$S$1:'Running'!$S238,Running!$A$1:'Running'!$A238,"*")/60),60),MOD(SUMIFS(Running!$S$1:'Running'!$S238,Running!$A$1:'Running'!$A238,"*"),60))+INT(INT((SUMIFS(Running!$R$1:'Running'!$R238,Running!$A$1:'Running'!$A238,"*")*60+SUMIFS(Running!$S$1:'Running'!$S238,Running!$A$1:'Running'!$A238,"*"))/(60*60))/24)</f>
        <v>0.48981481481481487</v>
      </c>
      <c r="L238" s="2">
        <f t="shared" si="21"/>
        <v>71129</v>
      </c>
      <c r="M238" s="20">
        <f t="shared" si="22"/>
        <v>656.38999999999965</v>
      </c>
      <c r="N238" s="25">
        <f t="shared" si="23"/>
        <v>5824</v>
      </c>
      <c r="O238" s="25">
        <f t="shared" si="24"/>
        <v>5</v>
      </c>
      <c r="P238" s="35">
        <f t="shared" si="25"/>
        <v>4.0445023148148147</v>
      </c>
      <c r="S238" s="61">
        <f t="shared" si="26"/>
        <v>5</v>
      </c>
      <c r="T238" s="61">
        <f t="shared" si="27"/>
        <v>5</v>
      </c>
      <c r="U238" t="s">
        <v>74</v>
      </c>
    </row>
    <row r="239" spans="1:21">
      <c r="A239">
        <v>236</v>
      </c>
      <c r="B239" s="2" t="s">
        <v>1</v>
      </c>
      <c r="C239" s="2">
        <v>9</v>
      </c>
      <c r="D239" s="2">
        <v>23</v>
      </c>
      <c r="E239" s="37">
        <v>43366</v>
      </c>
      <c r="F239" s="2">
        <f>SUMIFS(Running!$F$1:'Running'!$F239,Running!$A$1:'Running'!$A239,"*")</f>
        <v>69643</v>
      </c>
      <c r="G239" s="20">
        <f>SUMIFS(Running!$G$1:'Running'!$G239,Running!$A$1:'Running'!$A239,"*")</f>
        <v>616.86999999999966</v>
      </c>
      <c r="H239" s="35">
        <f>TIME(INT((SUMIFS(Running!$K$1:'Running'!$K239,Running!$A$1:'Running'!$A239,"*")*60+SUMIFS(Running!$L$1:'Running'!$L239,Running!$A$1:'Running'!$A239,"*"))/(60*60)),MOD(MOD(SUMIFS(Running!$K$1:'Running'!$K239,Running!$A$1:'Running'!$A239,"*"),60)+INT(SUMIFS(Running!$L$1:'Running'!$L239,Running!$A$1:'Running'!$A239,"*")/60),60),MOD(SUMIFS(Running!$L$1:'Running'!$L239,Running!$A$1:'Running'!$A239,"*"),60))+INT(INT((SUMIFS(Running!$K$1:'Running'!$K239,Running!$A$1:'Running'!$A239,"*")*60+SUMIFS(Running!$L$1:'Running'!$L239,Running!$A$1:'Running'!$A239,"*"))/(60*60))/24)</f>
        <v>3.5782986111111108</v>
      </c>
      <c r="I239" s="2">
        <f>SUM(Running!$M$1:'Running'!$M239)</f>
        <v>2019</v>
      </c>
      <c r="J239" s="20">
        <f>SUM(Running!$N$1:'Running'!$N239)</f>
        <v>44.129999999999981</v>
      </c>
      <c r="K239" s="35">
        <f>TIME(INT((SUMIFS(Running!$R$1:'Running'!$R239,Running!$A$1:'Running'!$A239,"*")*60+SUMIFS(Running!$S$1:'Running'!$S239,Running!$A$1:'Running'!$A239,"*"))/(60*60)),MOD(MOD(SUMIFS(Running!$R$1:'Running'!$R239,Running!$A$1:'Running'!$A239,"*"),60)+INT(SUMIFS(Running!$S$1:'Running'!$S239,Running!$A$1:'Running'!$A239,"*")/60),60),MOD(SUMIFS(Running!$S$1:'Running'!$S239,Running!$A$1:'Running'!$A239,"*"),60))+INT(INT((SUMIFS(Running!$R$1:'Running'!$R239,Running!$A$1:'Running'!$A239,"*")*60+SUMIFS(Running!$S$1:'Running'!$S239,Running!$A$1:'Running'!$A239,"*"))/(60*60))/24)</f>
        <v>0.49328703703703702</v>
      </c>
      <c r="L239" s="2">
        <f t="shared" si="21"/>
        <v>71662</v>
      </c>
      <c r="M239" s="20">
        <f t="shared" si="22"/>
        <v>660.99999999999966</v>
      </c>
      <c r="N239" s="25">
        <f t="shared" si="23"/>
        <v>5863</v>
      </c>
      <c r="O239" s="25">
        <f t="shared" si="24"/>
        <v>5</v>
      </c>
      <c r="P239" s="35">
        <f t="shared" si="25"/>
        <v>4.0715856481481474</v>
      </c>
      <c r="S239" s="61">
        <f t="shared" si="26"/>
        <v>6</v>
      </c>
      <c r="T239" s="61">
        <f t="shared" si="27"/>
        <v>5</v>
      </c>
      <c r="U239" t="s">
        <v>74</v>
      </c>
    </row>
    <row r="240" spans="1:21">
      <c r="A240">
        <v>237</v>
      </c>
      <c r="B240" s="2" t="s">
        <v>0</v>
      </c>
      <c r="C240" s="2">
        <v>9</v>
      </c>
      <c r="D240" s="2">
        <v>24</v>
      </c>
      <c r="E240" s="37">
        <v>43367</v>
      </c>
      <c r="F240" s="2">
        <f>SUMIFS(Running!$F$1:'Running'!$F240,Running!$A$1:'Running'!$A240,"*")</f>
        <v>69643</v>
      </c>
      <c r="G240" s="20">
        <f>SUMIFS(Running!$G$1:'Running'!$G240,Running!$A$1:'Running'!$A240,"*")</f>
        <v>616.86999999999966</v>
      </c>
      <c r="H240" s="35">
        <f>TIME(INT((SUMIFS(Running!$K$1:'Running'!$K240,Running!$A$1:'Running'!$A240,"*")*60+SUMIFS(Running!$L$1:'Running'!$L240,Running!$A$1:'Running'!$A240,"*"))/(60*60)),MOD(MOD(SUMIFS(Running!$K$1:'Running'!$K240,Running!$A$1:'Running'!$A240,"*"),60)+INT(SUMIFS(Running!$L$1:'Running'!$L240,Running!$A$1:'Running'!$A240,"*")/60),60),MOD(SUMIFS(Running!$L$1:'Running'!$L240,Running!$A$1:'Running'!$A240,"*"),60))+INT(INT((SUMIFS(Running!$K$1:'Running'!$K240,Running!$A$1:'Running'!$A240,"*")*60+SUMIFS(Running!$L$1:'Running'!$L240,Running!$A$1:'Running'!$A240,"*"))/(60*60))/24)</f>
        <v>3.5782986111111108</v>
      </c>
      <c r="I240" s="2">
        <f>SUM(Running!$M$1:'Running'!$M240)</f>
        <v>2019</v>
      </c>
      <c r="J240" s="20">
        <f>SUM(Running!$N$1:'Running'!$N240)</f>
        <v>44.129999999999981</v>
      </c>
      <c r="K240" s="35">
        <f>TIME(INT((SUMIFS(Running!$R$1:'Running'!$R240,Running!$A$1:'Running'!$A240,"*")*60+SUMIFS(Running!$S$1:'Running'!$S240,Running!$A$1:'Running'!$A240,"*"))/(60*60)),MOD(MOD(SUMIFS(Running!$R$1:'Running'!$R240,Running!$A$1:'Running'!$A240,"*"),60)+INT(SUMIFS(Running!$S$1:'Running'!$S240,Running!$A$1:'Running'!$A240,"*")/60),60),MOD(SUMIFS(Running!$S$1:'Running'!$S240,Running!$A$1:'Running'!$A240,"*"),60))+INT(INT((SUMIFS(Running!$R$1:'Running'!$R240,Running!$A$1:'Running'!$A240,"*")*60+SUMIFS(Running!$S$1:'Running'!$S240,Running!$A$1:'Running'!$A240,"*"))/(60*60))/24)</f>
        <v>0.49328703703703702</v>
      </c>
      <c r="L240" s="2">
        <f t="shared" si="21"/>
        <v>71662</v>
      </c>
      <c r="M240" s="20">
        <f t="shared" si="22"/>
        <v>660.99999999999966</v>
      </c>
      <c r="N240" s="25">
        <f t="shared" si="23"/>
        <v>5863</v>
      </c>
      <c r="O240" s="25">
        <f t="shared" si="24"/>
        <v>5</v>
      </c>
      <c r="P240" s="35">
        <f t="shared" si="25"/>
        <v>4.0715856481481474</v>
      </c>
      <c r="S240" s="61">
        <f t="shared" si="26"/>
        <v>0</v>
      </c>
      <c r="T240" s="61">
        <f t="shared" si="27"/>
        <v>0</v>
      </c>
      <c r="U240" t="s">
        <v>74</v>
      </c>
    </row>
    <row r="241" spans="1:21">
      <c r="A241">
        <v>238</v>
      </c>
      <c r="B241" s="2" t="s">
        <v>6</v>
      </c>
      <c r="C241" s="2">
        <v>9</v>
      </c>
      <c r="D241" s="2">
        <v>25</v>
      </c>
      <c r="E241" s="37">
        <v>43368</v>
      </c>
      <c r="F241" s="2">
        <f>SUMIFS(Running!$F$1:'Running'!$F241,Running!$A$1:'Running'!$A241,"*")</f>
        <v>70153</v>
      </c>
      <c r="G241" s="20">
        <f>SUMIFS(Running!$G$1:'Running'!$G241,Running!$A$1:'Running'!$A241,"*")</f>
        <v>621.14999999999964</v>
      </c>
      <c r="H241" s="35">
        <f>TIME(INT((SUMIFS(Running!$K$1:'Running'!$K241,Running!$A$1:'Running'!$A241,"*")*60+SUMIFS(Running!$L$1:'Running'!$L241,Running!$A$1:'Running'!$A241,"*"))/(60*60)),MOD(MOD(SUMIFS(Running!$K$1:'Running'!$K241,Running!$A$1:'Running'!$A241,"*"),60)+INT(SUMIFS(Running!$L$1:'Running'!$L241,Running!$A$1:'Running'!$A241,"*")/60),60),MOD(SUMIFS(Running!$L$1:'Running'!$L241,Running!$A$1:'Running'!$A241,"*"),60))+INT(INT((SUMIFS(Running!$K$1:'Running'!$K241,Running!$A$1:'Running'!$A241,"*")*60+SUMIFS(Running!$L$1:'Running'!$L241,Running!$A$1:'Running'!$A241,"*"))/(60*60))/24)</f>
        <v>3.6019097222222225</v>
      </c>
      <c r="I241" s="2">
        <f>SUM(Running!$M$1:'Running'!$M241)</f>
        <v>2043</v>
      </c>
      <c r="J241" s="20">
        <f>SUM(Running!$N$1:'Running'!$N241)</f>
        <v>44.469999999999985</v>
      </c>
      <c r="K241" s="35">
        <f>TIME(INT((SUMIFS(Running!$R$1:'Running'!$R241,Running!$A$1:'Running'!$A241,"*")*60+SUMIFS(Running!$S$1:'Running'!$S241,Running!$A$1:'Running'!$A241,"*"))/(60*60)),MOD(MOD(SUMIFS(Running!$R$1:'Running'!$R241,Running!$A$1:'Running'!$A241,"*"),60)+INT(SUMIFS(Running!$S$1:'Running'!$S241,Running!$A$1:'Running'!$A241,"*")/60),60),MOD(SUMIFS(Running!$S$1:'Running'!$S241,Running!$A$1:'Running'!$A241,"*"),60))+INT(INT((SUMIFS(Running!$R$1:'Running'!$R241,Running!$A$1:'Running'!$A241,"*")*60+SUMIFS(Running!$S$1:'Running'!$S241,Running!$A$1:'Running'!$A241,"*"))/(60*60))/24)</f>
        <v>0.49675925925925929</v>
      </c>
      <c r="L241" s="2">
        <f t="shared" si="21"/>
        <v>72196</v>
      </c>
      <c r="M241" s="20">
        <f t="shared" si="22"/>
        <v>665.61999999999966</v>
      </c>
      <c r="N241" s="25">
        <f t="shared" si="23"/>
        <v>5902</v>
      </c>
      <c r="O241" s="25">
        <f t="shared" si="24"/>
        <v>5</v>
      </c>
      <c r="P241" s="35">
        <f t="shared" si="25"/>
        <v>4.0986689814814818</v>
      </c>
      <c r="S241" s="61">
        <f t="shared" si="26"/>
        <v>1</v>
      </c>
      <c r="T241" s="61">
        <f t="shared" si="27"/>
        <v>5</v>
      </c>
      <c r="U241" t="s">
        <v>74</v>
      </c>
    </row>
    <row r="242" spans="1:21">
      <c r="A242">
        <v>239</v>
      </c>
      <c r="B242" s="2" t="s">
        <v>5</v>
      </c>
      <c r="C242" s="2">
        <v>9</v>
      </c>
      <c r="D242" s="2">
        <v>26</v>
      </c>
      <c r="E242" s="37">
        <v>43369</v>
      </c>
      <c r="F242" s="2">
        <f>SUMIFS(Running!$F$1:'Running'!$F242,Running!$A$1:'Running'!$A242,"*")</f>
        <v>70703</v>
      </c>
      <c r="G242" s="20">
        <f>SUMIFS(Running!$G$1:'Running'!$G242,Running!$A$1:'Running'!$A242,"*")</f>
        <v>625.79999999999961</v>
      </c>
      <c r="H242" s="35">
        <f>TIME(INT((SUMIFS(Running!$K$1:'Running'!$K242,Running!$A$1:'Running'!$A242,"*")*60+SUMIFS(Running!$L$1:'Running'!$L242,Running!$A$1:'Running'!$A242,"*"))/(60*60)),MOD(MOD(SUMIFS(Running!$K$1:'Running'!$K242,Running!$A$1:'Running'!$A242,"*"),60)+INT(SUMIFS(Running!$L$1:'Running'!$L242,Running!$A$1:'Running'!$A242,"*")/60),60),MOD(SUMIFS(Running!$L$1:'Running'!$L242,Running!$A$1:'Running'!$A242,"*"),60))+INT(INT((SUMIFS(Running!$K$1:'Running'!$K242,Running!$A$1:'Running'!$A242,"*")*60+SUMIFS(Running!$L$1:'Running'!$L242,Running!$A$1:'Running'!$A242,"*"))/(60*60))/24)</f>
        <v>3.6255208333333333</v>
      </c>
      <c r="I242" s="2">
        <f>SUM(Running!$M$1:'Running'!$M242)</f>
        <v>2067</v>
      </c>
      <c r="J242" s="20">
        <f>SUM(Running!$N$1:'Running'!$N242)</f>
        <v>44.799999999999983</v>
      </c>
      <c r="K242" s="35">
        <f>TIME(INT((SUMIFS(Running!$R$1:'Running'!$R242,Running!$A$1:'Running'!$A242,"*")*60+SUMIFS(Running!$S$1:'Running'!$S242,Running!$A$1:'Running'!$A242,"*"))/(60*60)),MOD(MOD(SUMIFS(Running!$R$1:'Running'!$R242,Running!$A$1:'Running'!$A242,"*"),60)+INT(SUMIFS(Running!$S$1:'Running'!$S242,Running!$A$1:'Running'!$A242,"*")/60),60),MOD(SUMIFS(Running!$S$1:'Running'!$S242,Running!$A$1:'Running'!$A242,"*"),60))+INT(INT((SUMIFS(Running!$R$1:'Running'!$R242,Running!$A$1:'Running'!$A242,"*")*60+SUMIFS(Running!$S$1:'Running'!$S242,Running!$A$1:'Running'!$A242,"*"))/(60*60))/24)</f>
        <v>0.50023148148148155</v>
      </c>
      <c r="L242" s="2">
        <f t="shared" si="21"/>
        <v>72770</v>
      </c>
      <c r="M242" s="20">
        <f t="shared" si="22"/>
        <v>670.59999999999957</v>
      </c>
      <c r="N242" s="25">
        <f t="shared" si="23"/>
        <v>5941</v>
      </c>
      <c r="O242" s="25">
        <f t="shared" si="24"/>
        <v>5</v>
      </c>
      <c r="P242" s="35">
        <f t="shared" si="25"/>
        <v>4.1257523148148145</v>
      </c>
      <c r="S242" s="61">
        <f t="shared" si="26"/>
        <v>2</v>
      </c>
      <c r="T242" s="61">
        <f t="shared" si="27"/>
        <v>3</v>
      </c>
      <c r="U242" t="s">
        <v>74</v>
      </c>
    </row>
    <row r="243" spans="1:21">
      <c r="A243">
        <v>240</v>
      </c>
      <c r="B243" s="2" t="s">
        <v>4</v>
      </c>
      <c r="C243" s="2">
        <v>9</v>
      </c>
      <c r="D243" s="2">
        <v>27</v>
      </c>
      <c r="E243" s="37">
        <v>43370</v>
      </c>
      <c r="F243" s="2">
        <f>SUMIFS(Running!$F$1:'Running'!$F243,Running!$A$1:'Running'!$A243,"*")</f>
        <v>71212</v>
      </c>
      <c r="G243" s="20">
        <f>SUMIFS(Running!$G$1:'Running'!$G243,Running!$A$1:'Running'!$A243,"*")</f>
        <v>630.0699999999996</v>
      </c>
      <c r="H243" s="35">
        <f>TIME(INT((SUMIFS(Running!$K$1:'Running'!$K243,Running!$A$1:'Running'!$A243,"*")*60+SUMIFS(Running!$L$1:'Running'!$L243,Running!$A$1:'Running'!$A243,"*"))/(60*60)),MOD(MOD(SUMIFS(Running!$K$1:'Running'!$K243,Running!$A$1:'Running'!$A243,"*"),60)+INT(SUMIFS(Running!$L$1:'Running'!$L243,Running!$A$1:'Running'!$A243,"*")/60),60),MOD(SUMIFS(Running!$L$1:'Running'!$L243,Running!$A$1:'Running'!$A243,"*"),60))+INT(INT((SUMIFS(Running!$K$1:'Running'!$K243,Running!$A$1:'Running'!$A243,"*")*60+SUMIFS(Running!$L$1:'Running'!$L243,Running!$A$1:'Running'!$A243,"*"))/(60*60))/24)</f>
        <v>3.6491319444444446</v>
      </c>
      <c r="I243" s="2">
        <f>SUM(Running!$M$1:'Running'!$M243)</f>
        <v>2091</v>
      </c>
      <c r="J243" s="20">
        <f>SUM(Running!$N$1:'Running'!$N243)</f>
        <v>45.139999999999986</v>
      </c>
      <c r="K243" s="35">
        <f>TIME(INT((SUMIFS(Running!$R$1:'Running'!$R243,Running!$A$1:'Running'!$A243,"*")*60+SUMIFS(Running!$S$1:'Running'!$S243,Running!$A$1:'Running'!$A243,"*"))/(60*60)),MOD(MOD(SUMIFS(Running!$R$1:'Running'!$R243,Running!$A$1:'Running'!$A243,"*"),60)+INT(SUMIFS(Running!$S$1:'Running'!$S243,Running!$A$1:'Running'!$A243,"*")/60),60),MOD(SUMIFS(Running!$S$1:'Running'!$S243,Running!$A$1:'Running'!$A243,"*"),60))+INT(INT((SUMIFS(Running!$R$1:'Running'!$R243,Running!$A$1:'Running'!$A243,"*")*60+SUMIFS(Running!$S$1:'Running'!$S243,Running!$A$1:'Running'!$A243,"*"))/(60*60))/24)</f>
        <v>0.50370370370370365</v>
      </c>
      <c r="L243" s="2">
        <f t="shared" si="21"/>
        <v>73303</v>
      </c>
      <c r="M243" s="20">
        <f t="shared" si="22"/>
        <v>675.20999999999958</v>
      </c>
      <c r="N243" s="25">
        <f t="shared" si="23"/>
        <v>5980</v>
      </c>
      <c r="O243" s="25">
        <f t="shared" si="24"/>
        <v>5</v>
      </c>
      <c r="P243" s="35">
        <f t="shared" si="25"/>
        <v>4.1528356481481481</v>
      </c>
      <c r="S243" s="61">
        <f t="shared" si="26"/>
        <v>3</v>
      </c>
      <c r="T243" s="61">
        <f t="shared" si="27"/>
        <v>4</v>
      </c>
      <c r="U243" t="s">
        <v>74</v>
      </c>
    </row>
    <row r="244" spans="1:21">
      <c r="A244">
        <v>241</v>
      </c>
      <c r="B244" s="2" t="s">
        <v>3</v>
      </c>
      <c r="C244" s="2">
        <v>9</v>
      </c>
      <c r="D244" s="2">
        <v>28</v>
      </c>
      <c r="E244" s="37">
        <v>43371</v>
      </c>
      <c r="F244" s="2">
        <f>SUMIFS(Running!$F$1:'Running'!$F244,Running!$A$1:'Running'!$A244,"*")</f>
        <v>71399</v>
      </c>
      <c r="G244" s="20">
        <f>SUMIFS(Running!$G$1:'Running'!$G244,Running!$A$1:'Running'!$A244,"*")</f>
        <v>631.63999999999965</v>
      </c>
      <c r="H244" s="35">
        <f>TIME(INT((SUMIFS(Running!$K$1:'Running'!$K244,Running!$A$1:'Running'!$A244,"*")*60+SUMIFS(Running!$L$1:'Running'!$L244,Running!$A$1:'Running'!$A244,"*"))/(60*60)),MOD(MOD(SUMIFS(Running!$K$1:'Running'!$K244,Running!$A$1:'Running'!$A244,"*"),60)+INT(SUMIFS(Running!$L$1:'Running'!$L244,Running!$A$1:'Running'!$A244,"*")/60),60),MOD(SUMIFS(Running!$L$1:'Running'!$L244,Running!$A$1:'Running'!$A244,"*"),60))+INT(INT((SUMIFS(Running!$K$1:'Running'!$K244,Running!$A$1:'Running'!$A244,"*")*60+SUMIFS(Running!$L$1:'Running'!$L244,Running!$A$1:'Running'!$A244,"*"))/(60*60))/24)</f>
        <v>3.6578124999999999</v>
      </c>
      <c r="I244" s="2">
        <f>SUM(Running!$M$1:'Running'!$M244)</f>
        <v>2103</v>
      </c>
      <c r="J244" s="20">
        <f>SUM(Running!$N$1:'Running'!$N244)</f>
        <v>45.309999999999988</v>
      </c>
      <c r="K244" s="35">
        <f>TIME(INT((SUMIFS(Running!$R$1:'Running'!$R244,Running!$A$1:'Running'!$A244,"*")*60+SUMIFS(Running!$S$1:'Running'!$S244,Running!$A$1:'Running'!$A244,"*"))/(60*60)),MOD(MOD(SUMIFS(Running!$R$1:'Running'!$R244,Running!$A$1:'Running'!$A244,"*"),60)+INT(SUMIFS(Running!$S$1:'Running'!$S244,Running!$A$1:'Running'!$A244,"*")/60),60),MOD(SUMIFS(Running!$S$1:'Running'!$S244,Running!$A$1:'Running'!$A244,"*"),60))+INT(INT((SUMIFS(Running!$R$1:'Running'!$R244,Running!$A$1:'Running'!$A244,"*")*60+SUMIFS(Running!$S$1:'Running'!$S244,Running!$A$1:'Running'!$A244,"*"))/(60*60))/24)</f>
        <v>0.50543981481481481</v>
      </c>
      <c r="L244" s="2">
        <f t="shared" si="21"/>
        <v>73502</v>
      </c>
      <c r="M244" s="20">
        <f t="shared" si="22"/>
        <v>676.94999999999959</v>
      </c>
      <c r="N244" s="25">
        <f t="shared" si="23"/>
        <v>5995</v>
      </c>
      <c r="O244" s="25">
        <f t="shared" si="24"/>
        <v>5</v>
      </c>
      <c r="P244" s="35">
        <f t="shared" si="25"/>
        <v>4.1632523148148151</v>
      </c>
      <c r="S244" s="61">
        <f t="shared" si="26"/>
        <v>4</v>
      </c>
      <c r="T244" s="61">
        <f t="shared" si="27"/>
        <v>5</v>
      </c>
      <c r="U244" t="s">
        <v>74</v>
      </c>
    </row>
    <row r="245" spans="1:21">
      <c r="A245">
        <v>242</v>
      </c>
      <c r="B245" s="2" t="s">
        <v>2</v>
      </c>
      <c r="C245" s="2">
        <v>9</v>
      </c>
      <c r="D245" s="2">
        <v>29</v>
      </c>
      <c r="E245" s="37">
        <v>43372</v>
      </c>
      <c r="F245" s="2">
        <f>SUMIFS(Running!$F$1:'Running'!$F245,Running!$A$1:'Running'!$A245,"*")</f>
        <v>71980</v>
      </c>
      <c r="G245" s="20">
        <f>SUMIFS(Running!$G$1:'Running'!$G245,Running!$A$1:'Running'!$A245,"*")</f>
        <v>636.11999999999966</v>
      </c>
      <c r="H245" s="35">
        <f>TIME(INT((SUMIFS(Running!$K$1:'Running'!$K245,Running!$A$1:'Running'!$A245,"*")*60+SUMIFS(Running!$L$1:'Running'!$L245,Running!$A$1:'Running'!$A245,"*"))/(60*60)),MOD(MOD(SUMIFS(Running!$K$1:'Running'!$K245,Running!$A$1:'Running'!$A245,"*"),60)+INT(SUMIFS(Running!$L$1:'Running'!$L245,Running!$A$1:'Running'!$A245,"*")/60),60),MOD(SUMIFS(Running!$L$1:'Running'!$L245,Running!$A$1:'Running'!$A245,"*"),60))+INT(INT((SUMIFS(Running!$K$1:'Running'!$K245,Running!$A$1:'Running'!$A245,"*")*60+SUMIFS(Running!$L$1:'Running'!$L245,Running!$A$1:'Running'!$A245,"*"))/(60*60))/24)</f>
        <v>3.6814236111111112</v>
      </c>
      <c r="I245" s="2">
        <f>SUM(Running!$M$1:'Running'!$M245)</f>
        <v>2131</v>
      </c>
      <c r="J245" s="20">
        <f>SUM(Running!$N$1:'Running'!$N245)</f>
        <v>45.649999999999991</v>
      </c>
      <c r="K245" s="35">
        <f>TIME(INT((SUMIFS(Running!$R$1:'Running'!$R245,Running!$A$1:'Running'!$A245,"*")*60+SUMIFS(Running!$S$1:'Running'!$S245,Running!$A$1:'Running'!$A245,"*"))/(60*60)),MOD(MOD(SUMIFS(Running!$R$1:'Running'!$R245,Running!$A$1:'Running'!$A245,"*"),60)+INT(SUMIFS(Running!$S$1:'Running'!$S245,Running!$A$1:'Running'!$A245,"*")/60),60),MOD(SUMIFS(Running!$S$1:'Running'!$S245,Running!$A$1:'Running'!$A245,"*"),60))+INT(INT((SUMIFS(Running!$R$1:'Running'!$R245,Running!$A$1:'Running'!$A245,"*")*60+SUMIFS(Running!$S$1:'Running'!$S245,Running!$A$1:'Running'!$A245,"*"))/(60*60))/24)</f>
        <v>0.50891203703703702</v>
      </c>
      <c r="L245" s="2">
        <f t="shared" si="21"/>
        <v>74111</v>
      </c>
      <c r="M245" s="20">
        <f t="shared" si="22"/>
        <v>681.76999999999964</v>
      </c>
      <c r="N245" s="25">
        <f t="shared" si="23"/>
        <v>6034</v>
      </c>
      <c r="O245" s="25">
        <f t="shared" si="24"/>
        <v>5</v>
      </c>
      <c r="P245" s="35">
        <f t="shared" si="25"/>
        <v>4.1903356481481477</v>
      </c>
      <c r="S245" s="61">
        <f t="shared" si="26"/>
        <v>5</v>
      </c>
      <c r="T245" s="61">
        <f t="shared" si="27"/>
        <v>6</v>
      </c>
      <c r="U245" t="s">
        <v>74</v>
      </c>
    </row>
    <row r="246" spans="1:21">
      <c r="A246">
        <v>243</v>
      </c>
      <c r="B246" s="2" t="s">
        <v>1</v>
      </c>
      <c r="C246" s="2">
        <v>9</v>
      </c>
      <c r="D246" s="2">
        <v>30</v>
      </c>
      <c r="E246" s="37">
        <v>43373</v>
      </c>
      <c r="F246" s="2">
        <f>SUMIFS(Running!$F$1:'Running'!$F246,Running!$A$1:'Running'!$A246,"*")</f>
        <v>72489</v>
      </c>
      <c r="G246" s="20">
        <f>SUMIFS(Running!$G$1:'Running'!$G246,Running!$A$1:'Running'!$A246,"*")</f>
        <v>640.39999999999964</v>
      </c>
      <c r="H246" s="35">
        <f>TIME(INT((SUMIFS(Running!$K$1:'Running'!$K246,Running!$A$1:'Running'!$A246,"*")*60+SUMIFS(Running!$L$1:'Running'!$L246,Running!$A$1:'Running'!$A246,"*"))/(60*60)),MOD(MOD(SUMIFS(Running!$K$1:'Running'!$K246,Running!$A$1:'Running'!$A246,"*"),60)+INT(SUMIFS(Running!$L$1:'Running'!$L246,Running!$A$1:'Running'!$A246,"*")/60),60),MOD(SUMIFS(Running!$L$1:'Running'!$L246,Running!$A$1:'Running'!$A246,"*"),60))+INT(INT((SUMIFS(Running!$K$1:'Running'!$K246,Running!$A$1:'Running'!$A246,"*")*60+SUMIFS(Running!$L$1:'Running'!$L246,Running!$A$1:'Running'!$A246,"*"))/(60*60))/24)</f>
        <v>3.7050347222222224</v>
      </c>
      <c r="I246" s="2">
        <f>SUM(Running!$M$1:'Running'!$M246)</f>
        <v>2166</v>
      </c>
      <c r="J246" s="20">
        <f>SUM(Running!$N$1:'Running'!$N246)</f>
        <v>45.97999999999999</v>
      </c>
      <c r="K246" s="35">
        <f>TIME(INT((SUMIFS(Running!$R$1:'Running'!$R246,Running!$A$1:'Running'!$A246,"*")*60+SUMIFS(Running!$S$1:'Running'!$S246,Running!$A$1:'Running'!$A246,"*"))/(60*60)),MOD(MOD(SUMIFS(Running!$R$1:'Running'!$R246,Running!$A$1:'Running'!$A246,"*"),60)+INT(SUMIFS(Running!$S$1:'Running'!$S246,Running!$A$1:'Running'!$A246,"*")/60),60),MOD(SUMIFS(Running!$S$1:'Running'!$S246,Running!$A$1:'Running'!$A246,"*"),60))+INT(INT((SUMIFS(Running!$R$1:'Running'!$R246,Running!$A$1:'Running'!$A246,"*")*60+SUMIFS(Running!$S$1:'Running'!$S246,Running!$A$1:'Running'!$A246,"*"))/(60*60))/24)</f>
        <v>0.51238425925925923</v>
      </c>
      <c r="L246" s="2">
        <f t="shared" si="21"/>
        <v>74655</v>
      </c>
      <c r="M246" s="20">
        <f t="shared" si="22"/>
        <v>686.37999999999965</v>
      </c>
      <c r="N246" s="25">
        <f t="shared" si="23"/>
        <v>6073</v>
      </c>
      <c r="O246" s="25">
        <f t="shared" si="24"/>
        <v>5</v>
      </c>
      <c r="P246" s="35">
        <f t="shared" si="25"/>
        <v>4.2174189814814813</v>
      </c>
      <c r="S246" s="61">
        <f t="shared" si="26"/>
        <v>6</v>
      </c>
      <c r="T246" s="61">
        <f t="shared" si="27"/>
        <v>6</v>
      </c>
      <c r="U246" t="s">
        <v>74</v>
      </c>
    </row>
    <row r="247" spans="1:21">
      <c r="A247">
        <v>244</v>
      </c>
      <c r="B247" s="2" t="s">
        <v>0</v>
      </c>
      <c r="C247" s="2">
        <v>10</v>
      </c>
      <c r="D247" s="2">
        <v>1</v>
      </c>
      <c r="E247" s="37">
        <v>43374</v>
      </c>
      <c r="F247" s="2">
        <f>SUMIFS(Running!$F$1:'Running'!$F247,Running!$A$1:'Running'!$A247,"*")</f>
        <v>72489</v>
      </c>
      <c r="G247" s="20">
        <f>SUMIFS(Running!$G$1:'Running'!$G247,Running!$A$1:'Running'!$A247,"*")</f>
        <v>640.39999999999964</v>
      </c>
      <c r="H247" s="35">
        <f>TIME(INT((SUMIFS(Running!$K$1:'Running'!$K247,Running!$A$1:'Running'!$A247,"*")*60+SUMIFS(Running!$L$1:'Running'!$L247,Running!$A$1:'Running'!$A247,"*"))/(60*60)),MOD(MOD(SUMIFS(Running!$K$1:'Running'!$K247,Running!$A$1:'Running'!$A247,"*"),60)+INT(SUMIFS(Running!$L$1:'Running'!$L247,Running!$A$1:'Running'!$A247,"*")/60),60),MOD(SUMIFS(Running!$L$1:'Running'!$L247,Running!$A$1:'Running'!$A247,"*"),60))+INT(INT((SUMIFS(Running!$K$1:'Running'!$K247,Running!$A$1:'Running'!$A247,"*")*60+SUMIFS(Running!$L$1:'Running'!$L247,Running!$A$1:'Running'!$A247,"*"))/(60*60))/24)</f>
        <v>3.7050347222222224</v>
      </c>
      <c r="I247" s="2">
        <f>SUM(Running!$M$1:'Running'!$M247)</f>
        <v>2166</v>
      </c>
      <c r="J247" s="20">
        <f>SUM(Running!$N$1:'Running'!$N247)</f>
        <v>45.97999999999999</v>
      </c>
      <c r="K247" s="35">
        <f>TIME(INT((SUMIFS(Running!$R$1:'Running'!$R247,Running!$A$1:'Running'!$A247,"*")*60+SUMIFS(Running!$S$1:'Running'!$S247,Running!$A$1:'Running'!$A247,"*"))/(60*60)),MOD(MOD(SUMIFS(Running!$R$1:'Running'!$R247,Running!$A$1:'Running'!$A247,"*"),60)+INT(SUMIFS(Running!$S$1:'Running'!$S247,Running!$A$1:'Running'!$A247,"*")/60),60),MOD(SUMIFS(Running!$S$1:'Running'!$S247,Running!$A$1:'Running'!$A247,"*"),60))+INT(INT((SUMIFS(Running!$R$1:'Running'!$R247,Running!$A$1:'Running'!$A247,"*")*60+SUMIFS(Running!$S$1:'Running'!$S247,Running!$A$1:'Running'!$A247,"*"))/(60*60))/24)</f>
        <v>0.51238425925925923</v>
      </c>
      <c r="L247" s="2">
        <f t="shared" si="21"/>
        <v>74655</v>
      </c>
      <c r="M247" s="20">
        <f t="shared" si="22"/>
        <v>686.37999999999965</v>
      </c>
      <c r="N247" s="25">
        <f t="shared" si="23"/>
        <v>6073</v>
      </c>
      <c r="O247" s="25">
        <f t="shared" si="24"/>
        <v>5</v>
      </c>
      <c r="P247" s="35">
        <f t="shared" si="25"/>
        <v>4.2174189814814813</v>
      </c>
      <c r="S247" s="61">
        <f t="shared" si="26"/>
        <v>0</v>
      </c>
      <c r="T247" s="61">
        <f t="shared" si="27"/>
        <v>0</v>
      </c>
      <c r="U247" t="s">
        <v>74</v>
      </c>
    </row>
    <row r="248" spans="1:21">
      <c r="A248">
        <v>245</v>
      </c>
      <c r="B248" s="2" t="s">
        <v>6</v>
      </c>
      <c r="C248" s="2">
        <v>10</v>
      </c>
      <c r="D248" s="2">
        <v>2</v>
      </c>
      <c r="E248" s="37">
        <v>43375</v>
      </c>
      <c r="F248" s="2">
        <f>SUMIFS(Running!$F$1:'Running'!$F248,Running!$A$1:'Running'!$A248,"*")</f>
        <v>72999</v>
      </c>
      <c r="G248" s="20">
        <f>SUMIFS(Running!$G$1:'Running'!$G248,Running!$A$1:'Running'!$A248,"*")</f>
        <v>644.67999999999961</v>
      </c>
      <c r="H248" s="35">
        <f>TIME(INT((SUMIFS(Running!$K$1:'Running'!$K248,Running!$A$1:'Running'!$A248,"*")*60+SUMIFS(Running!$L$1:'Running'!$L248,Running!$A$1:'Running'!$A248,"*"))/(60*60)),MOD(MOD(SUMIFS(Running!$K$1:'Running'!$K248,Running!$A$1:'Running'!$A248,"*"),60)+INT(SUMIFS(Running!$L$1:'Running'!$L248,Running!$A$1:'Running'!$A248,"*")/60),60),MOD(SUMIFS(Running!$L$1:'Running'!$L248,Running!$A$1:'Running'!$A248,"*"),60))+INT(INT((SUMIFS(Running!$K$1:'Running'!$K248,Running!$A$1:'Running'!$A248,"*")*60+SUMIFS(Running!$L$1:'Running'!$L248,Running!$A$1:'Running'!$A248,"*"))/(60*60))/24)</f>
        <v>3.7286458333333332</v>
      </c>
      <c r="I248" s="2">
        <f>SUM(Running!$M$1:'Running'!$M248)</f>
        <v>2190</v>
      </c>
      <c r="J248" s="20">
        <f>SUM(Running!$N$1:'Running'!$N248)</f>
        <v>46.309999999999988</v>
      </c>
      <c r="K248" s="35">
        <f>TIME(INT((SUMIFS(Running!$R$1:'Running'!$R248,Running!$A$1:'Running'!$A248,"*")*60+SUMIFS(Running!$S$1:'Running'!$S248,Running!$A$1:'Running'!$A248,"*"))/(60*60)),MOD(MOD(SUMIFS(Running!$R$1:'Running'!$R248,Running!$A$1:'Running'!$A248,"*"),60)+INT(SUMIFS(Running!$S$1:'Running'!$S248,Running!$A$1:'Running'!$A248,"*")/60),60),MOD(SUMIFS(Running!$S$1:'Running'!$S248,Running!$A$1:'Running'!$A248,"*"),60))+INT(INT((SUMIFS(Running!$R$1:'Running'!$R248,Running!$A$1:'Running'!$A248,"*")*60+SUMIFS(Running!$S$1:'Running'!$S248,Running!$A$1:'Running'!$A248,"*"))/(60*60))/24)</f>
        <v>0.51585648148148155</v>
      </c>
      <c r="L248" s="2">
        <f t="shared" si="21"/>
        <v>75189</v>
      </c>
      <c r="M248" s="20">
        <f t="shared" si="22"/>
        <v>690.98999999999955</v>
      </c>
      <c r="N248" s="25">
        <f t="shared" si="23"/>
        <v>6112</v>
      </c>
      <c r="O248" s="25">
        <f t="shared" si="24"/>
        <v>5</v>
      </c>
      <c r="P248" s="35">
        <f t="shared" si="25"/>
        <v>4.2445023148148149</v>
      </c>
      <c r="S248" s="61">
        <f t="shared" si="26"/>
        <v>1</v>
      </c>
      <c r="T248" s="61">
        <f t="shared" si="27"/>
        <v>6</v>
      </c>
      <c r="U248" t="s">
        <v>74</v>
      </c>
    </row>
    <row r="249" spans="1:21">
      <c r="A249">
        <v>246</v>
      </c>
      <c r="B249" s="2" t="s">
        <v>5</v>
      </c>
      <c r="C249" s="2">
        <v>10</v>
      </c>
      <c r="D249" s="2">
        <v>3</v>
      </c>
      <c r="E249" s="37">
        <v>43376</v>
      </c>
      <c r="F249" s="2">
        <f>SUMIFS(Running!$F$1:'Running'!$F249,Running!$A$1:'Running'!$A249,"*")</f>
        <v>73552</v>
      </c>
      <c r="G249" s="20">
        <f>SUMIFS(Running!$G$1:'Running'!$G249,Running!$A$1:'Running'!$A249,"*")</f>
        <v>649.34999999999957</v>
      </c>
      <c r="H249" s="35">
        <f>TIME(INT((SUMIFS(Running!$K$1:'Running'!$K249,Running!$A$1:'Running'!$A249,"*")*60+SUMIFS(Running!$L$1:'Running'!$L249,Running!$A$1:'Running'!$A249,"*"))/(60*60)),MOD(MOD(SUMIFS(Running!$K$1:'Running'!$K249,Running!$A$1:'Running'!$A249,"*"),60)+INT(SUMIFS(Running!$L$1:'Running'!$L249,Running!$A$1:'Running'!$A249,"*")/60),60),MOD(SUMIFS(Running!$L$1:'Running'!$L249,Running!$A$1:'Running'!$A249,"*"),60))+INT(INT((SUMIFS(Running!$K$1:'Running'!$K249,Running!$A$1:'Running'!$A249,"*")*60+SUMIFS(Running!$L$1:'Running'!$L249,Running!$A$1:'Running'!$A249,"*"))/(60*60))/24)</f>
        <v>3.752256944444444</v>
      </c>
      <c r="I249" s="2">
        <f>SUM(Running!$M$1:'Running'!$M249)</f>
        <v>2214</v>
      </c>
      <c r="J249" s="20">
        <f>SUM(Running!$N$1:'Running'!$N249)</f>
        <v>46.649999999999991</v>
      </c>
      <c r="K249" s="35">
        <f>TIME(INT((SUMIFS(Running!$R$1:'Running'!$R249,Running!$A$1:'Running'!$A249,"*")*60+SUMIFS(Running!$S$1:'Running'!$S249,Running!$A$1:'Running'!$A249,"*"))/(60*60)),MOD(MOD(SUMIFS(Running!$R$1:'Running'!$R249,Running!$A$1:'Running'!$A249,"*"),60)+INT(SUMIFS(Running!$S$1:'Running'!$S249,Running!$A$1:'Running'!$A249,"*")/60),60),MOD(SUMIFS(Running!$S$1:'Running'!$S249,Running!$A$1:'Running'!$A249,"*"),60))+INT(INT((SUMIFS(Running!$R$1:'Running'!$R249,Running!$A$1:'Running'!$A249,"*")*60+SUMIFS(Running!$S$1:'Running'!$S249,Running!$A$1:'Running'!$A249,"*"))/(60*60))/24)</f>
        <v>0.51932870370370365</v>
      </c>
      <c r="L249" s="2">
        <f t="shared" si="21"/>
        <v>75766</v>
      </c>
      <c r="M249" s="20">
        <f t="shared" si="22"/>
        <v>695.99999999999955</v>
      </c>
      <c r="N249" s="25">
        <f t="shared" si="23"/>
        <v>6151</v>
      </c>
      <c r="O249" s="25">
        <f t="shared" si="24"/>
        <v>5</v>
      </c>
      <c r="P249" s="35">
        <f t="shared" si="25"/>
        <v>4.2715856481481476</v>
      </c>
      <c r="S249" s="61">
        <f t="shared" si="26"/>
        <v>2</v>
      </c>
      <c r="T249" s="61">
        <f t="shared" si="27"/>
        <v>4</v>
      </c>
      <c r="U249" t="s">
        <v>74</v>
      </c>
    </row>
    <row r="250" spans="1:21">
      <c r="A250">
        <v>247</v>
      </c>
      <c r="B250" s="2" t="s">
        <v>4</v>
      </c>
      <c r="C250" s="2">
        <v>10</v>
      </c>
      <c r="D250" s="2">
        <v>4</v>
      </c>
      <c r="E250" s="37">
        <v>43377</v>
      </c>
      <c r="F250" s="2">
        <f>SUMIFS(Running!$F$1:'Running'!$F250,Running!$A$1:'Running'!$A250,"*")</f>
        <v>74062</v>
      </c>
      <c r="G250" s="20">
        <f>SUMIFS(Running!$G$1:'Running'!$G250,Running!$A$1:'Running'!$A250,"*")</f>
        <v>653.62999999999954</v>
      </c>
      <c r="H250" s="35">
        <f>TIME(INT((SUMIFS(Running!$K$1:'Running'!$K250,Running!$A$1:'Running'!$A250,"*")*60+SUMIFS(Running!$L$1:'Running'!$L250,Running!$A$1:'Running'!$A250,"*"))/(60*60)),MOD(MOD(SUMIFS(Running!$K$1:'Running'!$K250,Running!$A$1:'Running'!$A250,"*"),60)+INT(SUMIFS(Running!$L$1:'Running'!$L250,Running!$A$1:'Running'!$A250,"*")/60),60),MOD(SUMIFS(Running!$L$1:'Running'!$L250,Running!$A$1:'Running'!$A250,"*"),60))+INT(INT((SUMIFS(Running!$K$1:'Running'!$K250,Running!$A$1:'Running'!$A250,"*")*60+SUMIFS(Running!$L$1:'Running'!$L250,Running!$A$1:'Running'!$A250,"*"))/(60*60))/24)</f>
        <v>3.7758680555555557</v>
      </c>
      <c r="I250" s="2">
        <f>SUM(Running!$M$1:'Running'!$M250)</f>
        <v>2238</v>
      </c>
      <c r="J250" s="20">
        <f>SUM(Running!$N$1:'Running'!$N250)</f>
        <v>46.989999999999995</v>
      </c>
      <c r="K250" s="35">
        <f>TIME(INT((SUMIFS(Running!$R$1:'Running'!$R250,Running!$A$1:'Running'!$A250,"*")*60+SUMIFS(Running!$S$1:'Running'!$S250,Running!$A$1:'Running'!$A250,"*"))/(60*60)),MOD(MOD(SUMIFS(Running!$R$1:'Running'!$R250,Running!$A$1:'Running'!$A250,"*"),60)+INT(SUMIFS(Running!$S$1:'Running'!$S250,Running!$A$1:'Running'!$A250,"*")/60),60),MOD(SUMIFS(Running!$S$1:'Running'!$S250,Running!$A$1:'Running'!$A250,"*"),60))+INT(INT((SUMIFS(Running!$R$1:'Running'!$R250,Running!$A$1:'Running'!$A250,"*")*60+SUMIFS(Running!$S$1:'Running'!$S250,Running!$A$1:'Running'!$A250,"*"))/(60*60))/24)</f>
        <v>0.52280092592592597</v>
      </c>
      <c r="L250" s="2">
        <f t="shared" si="21"/>
        <v>76300</v>
      </c>
      <c r="M250" s="20">
        <f t="shared" si="22"/>
        <v>700.61999999999955</v>
      </c>
      <c r="N250" s="25">
        <f t="shared" si="23"/>
        <v>6190</v>
      </c>
      <c r="O250" s="25">
        <f t="shared" si="24"/>
        <v>5</v>
      </c>
      <c r="P250" s="35">
        <f t="shared" si="25"/>
        <v>4.298668981481482</v>
      </c>
      <c r="S250" s="61">
        <f t="shared" si="26"/>
        <v>3</v>
      </c>
      <c r="T250" s="61">
        <f t="shared" si="27"/>
        <v>5</v>
      </c>
      <c r="U250" t="s">
        <v>74</v>
      </c>
    </row>
    <row r="251" spans="1:21">
      <c r="A251">
        <v>248</v>
      </c>
      <c r="B251" s="2" t="s">
        <v>3</v>
      </c>
      <c r="C251" s="2">
        <v>10</v>
      </c>
      <c r="D251" s="2">
        <v>5</v>
      </c>
      <c r="E251" s="37">
        <v>43378</v>
      </c>
      <c r="F251" s="2">
        <f>SUMIFS(Running!$F$1:'Running'!$F251,Running!$A$1:'Running'!$A251,"*")</f>
        <v>74572</v>
      </c>
      <c r="G251" s="20">
        <f>SUMIFS(Running!$G$1:'Running'!$G251,Running!$A$1:'Running'!$A251,"*")</f>
        <v>657.9199999999995</v>
      </c>
      <c r="H251" s="35">
        <f>TIME(INT((SUMIFS(Running!$K$1:'Running'!$K251,Running!$A$1:'Running'!$A251,"*")*60+SUMIFS(Running!$L$1:'Running'!$L251,Running!$A$1:'Running'!$A251,"*"))/(60*60)),MOD(MOD(SUMIFS(Running!$K$1:'Running'!$K251,Running!$A$1:'Running'!$A251,"*"),60)+INT(SUMIFS(Running!$L$1:'Running'!$L251,Running!$A$1:'Running'!$A251,"*")/60),60),MOD(SUMIFS(Running!$L$1:'Running'!$L251,Running!$A$1:'Running'!$A251,"*"),60))+INT(INT((SUMIFS(Running!$K$1:'Running'!$K251,Running!$A$1:'Running'!$A251,"*")*60+SUMIFS(Running!$L$1:'Running'!$L251,Running!$A$1:'Running'!$A251,"*"))/(60*60))/24)</f>
        <v>3.7994791666666665</v>
      </c>
      <c r="I251" s="2">
        <f>SUM(Running!$M$1:'Running'!$M251)</f>
        <v>2261</v>
      </c>
      <c r="J251" s="20">
        <f>SUM(Running!$N$1:'Running'!$N251)</f>
        <v>47.319999999999993</v>
      </c>
      <c r="K251" s="35">
        <f>TIME(INT((SUMIFS(Running!$R$1:'Running'!$R251,Running!$A$1:'Running'!$A251,"*")*60+SUMIFS(Running!$S$1:'Running'!$S251,Running!$A$1:'Running'!$A251,"*"))/(60*60)),MOD(MOD(SUMIFS(Running!$R$1:'Running'!$R251,Running!$A$1:'Running'!$A251,"*"),60)+INT(SUMIFS(Running!$S$1:'Running'!$S251,Running!$A$1:'Running'!$A251,"*")/60),60),MOD(SUMIFS(Running!$S$1:'Running'!$S251,Running!$A$1:'Running'!$A251,"*"),60))+INT(INT((SUMIFS(Running!$R$1:'Running'!$R251,Running!$A$1:'Running'!$A251,"*")*60+SUMIFS(Running!$S$1:'Running'!$S251,Running!$A$1:'Running'!$A251,"*"))/(60*60))/24)</f>
        <v>0.52627314814814818</v>
      </c>
      <c r="L251" s="2">
        <f t="shared" si="21"/>
        <v>76833</v>
      </c>
      <c r="M251" s="20">
        <f t="shared" si="22"/>
        <v>705.23999999999955</v>
      </c>
      <c r="N251" s="25">
        <f t="shared" si="23"/>
        <v>6229</v>
      </c>
      <c r="O251" s="25">
        <f t="shared" si="24"/>
        <v>5</v>
      </c>
      <c r="P251" s="35">
        <f t="shared" si="25"/>
        <v>4.3257523148148147</v>
      </c>
      <c r="S251" s="61">
        <f t="shared" si="26"/>
        <v>4</v>
      </c>
      <c r="T251" s="61">
        <f t="shared" si="27"/>
        <v>6</v>
      </c>
      <c r="U251" t="s">
        <v>74</v>
      </c>
    </row>
    <row r="252" spans="1:21">
      <c r="A252">
        <v>249</v>
      </c>
      <c r="B252" s="2" t="s">
        <v>2</v>
      </c>
      <c r="C252" s="2">
        <v>10</v>
      </c>
      <c r="D252" s="2">
        <v>6</v>
      </c>
      <c r="E252" s="37">
        <v>43379</v>
      </c>
      <c r="F252" s="2">
        <f>SUMIFS(Running!$F$1:'Running'!$F252,Running!$A$1:'Running'!$A252,"*")</f>
        <v>74829</v>
      </c>
      <c r="G252" s="20">
        <f>SUMIFS(Running!$G$1:'Running'!$G252,Running!$A$1:'Running'!$A252,"*")</f>
        <v>660.07999999999947</v>
      </c>
      <c r="H252" s="35">
        <f>TIME(INT((SUMIFS(Running!$K$1:'Running'!$K252,Running!$A$1:'Running'!$A252,"*")*60+SUMIFS(Running!$L$1:'Running'!$L252,Running!$A$1:'Running'!$A252,"*"))/(60*60)),MOD(MOD(SUMIFS(Running!$K$1:'Running'!$K252,Running!$A$1:'Running'!$A252,"*"),60)+INT(SUMIFS(Running!$L$1:'Running'!$L252,Running!$A$1:'Running'!$A252,"*")/60),60),MOD(SUMIFS(Running!$L$1:'Running'!$L252,Running!$A$1:'Running'!$A252,"*"),60))+INT(INT((SUMIFS(Running!$K$1:'Running'!$K252,Running!$A$1:'Running'!$A252,"*")*60+SUMIFS(Running!$L$1:'Running'!$L252,Running!$A$1:'Running'!$A252,"*"))/(60*60))/24)</f>
        <v>3.8112847222222221</v>
      </c>
      <c r="I252" s="2">
        <f>SUM(Running!$M$1:'Running'!$M252)</f>
        <v>2277</v>
      </c>
      <c r="J252" s="20">
        <f>SUM(Running!$N$1:'Running'!$N252)</f>
        <v>47.539999999999992</v>
      </c>
      <c r="K252" s="35">
        <f>TIME(INT((SUMIFS(Running!$R$1:'Running'!$R252,Running!$A$1:'Running'!$A252,"*")*60+SUMIFS(Running!$S$1:'Running'!$S252,Running!$A$1:'Running'!$A252,"*"))/(60*60)),MOD(MOD(SUMIFS(Running!$R$1:'Running'!$R252,Running!$A$1:'Running'!$A252,"*"),60)+INT(SUMIFS(Running!$S$1:'Running'!$S252,Running!$A$1:'Running'!$A252,"*")/60),60),MOD(SUMIFS(Running!$S$1:'Running'!$S252,Running!$A$1:'Running'!$A252,"*"),60))+INT(INT((SUMIFS(Running!$R$1:'Running'!$R252,Running!$A$1:'Running'!$A252,"*")*60+SUMIFS(Running!$S$1:'Running'!$S252,Running!$A$1:'Running'!$A252,"*"))/(60*60))/24)</f>
        <v>0.52863425925925933</v>
      </c>
      <c r="L252" s="2">
        <f t="shared" si="21"/>
        <v>77106</v>
      </c>
      <c r="M252" s="20">
        <f t="shared" si="22"/>
        <v>707.61999999999944</v>
      </c>
      <c r="N252" s="25">
        <f t="shared" si="23"/>
        <v>6249</v>
      </c>
      <c r="O252" s="25">
        <f t="shared" si="24"/>
        <v>29</v>
      </c>
      <c r="P252" s="35">
        <f t="shared" si="25"/>
        <v>4.3399189814814818</v>
      </c>
      <c r="S252" s="61">
        <f t="shared" si="26"/>
        <v>5</v>
      </c>
      <c r="T252" s="61">
        <f t="shared" si="27"/>
        <v>7</v>
      </c>
      <c r="U252" t="s">
        <v>74</v>
      </c>
    </row>
    <row r="253" spans="1:21">
      <c r="A253">
        <v>250</v>
      </c>
      <c r="B253" s="2" t="s">
        <v>1</v>
      </c>
      <c r="C253" s="2">
        <v>10</v>
      </c>
      <c r="D253" s="2">
        <v>7</v>
      </c>
      <c r="E253" s="37">
        <v>43380</v>
      </c>
      <c r="F253" s="2">
        <f>SUMIFS(Running!$F$1:'Running'!$F253,Running!$A$1:'Running'!$A253,"*")</f>
        <v>75339</v>
      </c>
      <c r="G253" s="20">
        <f>SUMIFS(Running!$G$1:'Running'!$G253,Running!$A$1:'Running'!$A253,"*")</f>
        <v>664.35999999999945</v>
      </c>
      <c r="H253" s="35">
        <f>TIME(INT((SUMIFS(Running!$K$1:'Running'!$K253,Running!$A$1:'Running'!$A253,"*")*60+SUMIFS(Running!$L$1:'Running'!$L253,Running!$A$1:'Running'!$A253,"*"))/(60*60)),MOD(MOD(SUMIFS(Running!$K$1:'Running'!$K253,Running!$A$1:'Running'!$A253,"*"),60)+INT(SUMIFS(Running!$L$1:'Running'!$L253,Running!$A$1:'Running'!$A253,"*")/60),60),MOD(SUMIFS(Running!$L$1:'Running'!$L253,Running!$A$1:'Running'!$A253,"*"),60))+INT(INT((SUMIFS(Running!$K$1:'Running'!$K253,Running!$A$1:'Running'!$A253,"*")*60+SUMIFS(Running!$L$1:'Running'!$L253,Running!$A$1:'Running'!$A253,"*"))/(60*60))/24)</f>
        <v>3.8348958333333329</v>
      </c>
      <c r="I253" s="2">
        <f>SUM(Running!$M$1:'Running'!$M253)</f>
        <v>2301</v>
      </c>
      <c r="J253" s="20">
        <f>SUM(Running!$N$1:'Running'!$N253)</f>
        <v>47.879999999999995</v>
      </c>
      <c r="K253" s="35">
        <f>TIME(INT((SUMIFS(Running!$R$1:'Running'!$R253,Running!$A$1:'Running'!$A253,"*")*60+SUMIFS(Running!$S$1:'Running'!$S253,Running!$A$1:'Running'!$A253,"*"))/(60*60)),MOD(MOD(SUMIFS(Running!$R$1:'Running'!$R253,Running!$A$1:'Running'!$A253,"*"),60)+INT(SUMIFS(Running!$S$1:'Running'!$S253,Running!$A$1:'Running'!$A253,"*")/60),60),MOD(SUMIFS(Running!$S$1:'Running'!$S253,Running!$A$1:'Running'!$A253,"*"),60))+INT(INT((SUMIFS(Running!$R$1:'Running'!$R253,Running!$A$1:'Running'!$A253,"*")*60+SUMIFS(Running!$S$1:'Running'!$S253,Running!$A$1:'Running'!$A253,"*"))/(60*60))/24)</f>
        <v>0.53210648148148143</v>
      </c>
      <c r="L253" s="2">
        <f t="shared" si="21"/>
        <v>77640</v>
      </c>
      <c r="M253" s="20">
        <f t="shared" si="22"/>
        <v>712.23999999999944</v>
      </c>
      <c r="N253" s="25">
        <f t="shared" si="23"/>
        <v>6288</v>
      </c>
      <c r="O253" s="25">
        <f t="shared" si="24"/>
        <v>29</v>
      </c>
      <c r="P253" s="35">
        <f t="shared" si="25"/>
        <v>4.3670023148148145</v>
      </c>
      <c r="S253" s="61">
        <f t="shared" si="26"/>
        <v>6</v>
      </c>
      <c r="T253" s="61">
        <f t="shared" si="27"/>
        <v>7</v>
      </c>
      <c r="U253" t="s">
        <v>74</v>
      </c>
    </row>
    <row r="254" spans="1:21">
      <c r="A254">
        <v>251</v>
      </c>
      <c r="B254" s="2" t="s">
        <v>0</v>
      </c>
      <c r="C254" s="2">
        <v>10</v>
      </c>
      <c r="D254" s="2">
        <v>8</v>
      </c>
      <c r="E254" s="37">
        <v>43381</v>
      </c>
      <c r="F254" s="2">
        <f>SUMIFS(Running!$F$1:'Running'!$F254,Running!$A$1:'Running'!$A254,"*")</f>
        <v>75339</v>
      </c>
      <c r="G254" s="20">
        <f>SUMIFS(Running!$G$1:'Running'!$G254,Running!$A$1:'Running'!$A254,"*")</f>
        <v>664.35999999999945</v>
      </c>
      <c r="H254" s="35">
        <f>TIME(INT((SUMIFS(Running!$K$1:'Running'!$K254,Running!$A$1:'Running'!$A254,"*")*60+SUMIFS(Running!$L$1:'Running'!$L254,Running!$A$1:'Running'!$A254,"*"))/(60*60)),MOD(MOD(SUMIFS(Running!$K$1:'Running'!$K254,Running!$A$1:'Running'!$A254,"*"),60)+INT(SUMIFS(Running!$L$1:'Running'!$L254,Running!$A$1:'Running'!$A254,"*")/60),60),MOD(SUMIFS(Running!$L$1:'Running'!$L254,Running!$A$1:'Running'!$A254,"*"),60))+INT(INT((SUMIFS(Running!$K$1:'Running'!$K254,Running!$A$1:'Running'!$A254,"*")*60+SUMIFS(Running!$L$1:'Running'!$L254,Running!$A$1:'Running'!$A254,"*"))/(60*60))/24)</f>
        <v>3.8348958333333329</v>
      </c>
      <c r="I254" s="2">
        <f>SUM(Running!$M$1:'Running'!$M254)</f>
        <v>2301</v>
      </c>
      <c r="J254" s="20">
        <f>SUM(Running!$N$1:'Running'!$N254)</f>
        <v>47.879999999999995</v>
      </c>
      <c r="K254" s="35">
        <f>TIME(INT((SUMIFS(Running!$R$1:'Running'!$R254,Running!$A$1:'Running'!$A254,"*")*60+SUMIFS(Running!$S$1:'Running'!$S254,Running!$A$1:'Running'!$A254,"*"))/(60*60)),MOD(MOD(SUMIFS(Running!$R$1:'Running'!$R254,Running!$A$1:'Running'!$A254,"*"),60)+INT(SUMIFS(Running!$S$1:'Running'!$S254,Running!$A$1:'Running'!$A254,"*")/60),60),MOD(SUMIFS(Running!$S$1:'Running'!$S254,Running!$A$1:'Running'!$A254,"*"),60))+INT(INT((SUMIFS(Running!$R$1:'Running'!$R254,Running!$A$1:'Running'!$A254,"*")*60+SUMIFS(Running!$S$1:'Running'!$S254,Running!$A$1:'Running'!$A254,"*"))/(60*60))/24)</f>
        <v>0.53210648148148143</v>
      </c>
      <c r="L254" s="2">
        <f t="shared" si="21"/>
        <v>77640</v>
      </c>
      <c r="M254" s="20">
        <f t="shared" si="22"/>
        <v>712.23999999999944</v>
      </c>
      <c r="N254" s="25">
        <f t="shared" si="23"/>
        <v>6288</v>
      </c>
      <c r="O254" s="25">
        <f t="shared" si="24"/>
        <v>29</v>
      </c>
      <c r="P254" s="35">
        <f t="shared" si="25"/>
        <v>4.3670023148148145</v>
      </c>
      <c r="S254" s="61">
        <f t="shared" si="26"/>
        <v>0</v>
      </c>
      <c r="T254" s="61">
        <f t="shared" si="27"/>
        <v>0</v>
      </c>
      <c r="U254" t="s">
        <v>74</v>
      </c>
    </row>
    <row r="255" spans="1:21">
      <c r="A255">
        <v>252</v>
      </c>
      <c r="B255" s="2" t="s">
        <v>6</v>
      </c>
      <c r="C255" s="2">
        <v>10</v>
      </c>
      <c r="D255" s="2">
        <v>9</v>
      </c>
      <c r="E255" s="37">
        <v>43382</v>
      </c>
      <c r="F255" s="2">
        <f>SUMIFS(Running!$F$1:'Running'!$F255,Running!$A$1:'Running'!$A255,"*")</f>
        <v>76177</v>
      </c>
      <c r="G255" s="20">
        <f>SUMIFS(Running!$G$1:'Running'!$G255,Running!$A$1:'Running'!$A255,"*")</f>
        <v>671.35999999999945</v>
      </c>
      <c r="H255" s="35">
        <f>TIME(INT((SUMIFS(Running!$K$1:'Running'!$K255,Running!$A$1:'Running'!$A255,"*")*60+SUMIFS(Running!$L$1:'Running'!$L255,Running!$A$1:'Running'!$A255,"*"))/(60*60)),MOD(MOD(SUMIFS(Running!$K$1:'Running'!$K255,Running!$A$1:'Running'!$A255,"*"),60)+INT(SUMIFS(Running!$L$1:'Running'!$L255,Running!$A$1:'Running'!$A255,"*")/60),60),MOD(SUMIFS(Running!$L$1:'Running'!$L255,Running!$A$1:'Running'!$A255,"*"),60))+INT(INT((SUMIFS(Running!$K$1:'Running'!$K255,Running!$A$1:'Running'!$A255,"*")*60+SUMIFS(Running!$L$1:'Running'!$L255,Running!$A$1:'Running'!$A255,"*"))/(60*60))/24)</f>
        <v>3.8765624999999999</v>
      </c>
      <c r="I255" s="2">
        <f>SUM(Running!$M$1:'Running'!$M255)</f>
        <v>2325</v>
      </c>
      <c r="J255" s="20">
        <f>SUM(Running!$N$1:'Running'!$N255)</f>
        <v>48.209999999999994</v>
      </c>
      <c r="K255" s="35">
        <f>TIME(INT((SUMIFS(Running!$R$1:'Running'!$R255,Running!$A$1:'Running'!$A255,"*")*60+SUMIFS(Running!$S$1:'Running'!$S255,Running!$A$1:'Running'!$A255,"*"))/(60*60)),MOD(MOD(SUMIFS(Running!$R$1:'Running'!$R255,Running!$A$1:'Running'!$A255,"*"),60)+INT(SUMIFS(Running!$S$1:'Running'!$S255,Running!$A$1:'Running'!$A255,"*")/60),60),MOD(SUMIFS(Running!$S$1:'Running'!$S255,Running!$A$1:'Running'!$A255,"*"),60))+INT(INT((SUMIFS(Running!$R$1:'Running'!$R255,Running!$A$1:'Running'!$A255,"*")*60+SUMIFS(Running!$S$1:'Running'!$S255,Running!$A$1:'Running'!$A255,"*"))/(60*60))/24)</f>
        <v>0.53557870370370375</v>
      </c>
      <c r="L255" s="2">
        <f t="shared" si="21"/>
        <v>78502</v>
      </c>
      <c r="M255" s="20">
        <f t="shared" si="22"/>
        <v>719.56999999999948</v>
      </c>
      <c r="N255" s="25">
        <f t="shared" si="23"/>
        <v>6353</v>
      </c>
      <c r="O255" s="25">
        <f t="shared" si="24"/>
        <v>29</v>
      </c>
      <c r="P255" s="35">
        <f t="shared" si="25"/>
        <v>4.4121412037037038</v>
      </c>
      <c r="S255" s="61">
        <f t="shared" si="26"/>
        <v>1</v>
      </c>
      <c r="T255" s="61">
        <f t="shared" si="27"/>
        <v>7</v>
      </c>
      <c r="U255" t="s">
        <v>74</v>
      </c>
    </row>
    <row r="256" spans="1:21">
      <c r="A256">
        <v>253</v>
      </c>
      <c r="B256" s="2" t="s">
        <v>5</v>
      </c>
      <c r="C256" s="2">
        <v>10</v>
      </c>
      <c r="D256" s="2">
        <v>10</v>
      </c>
      <c r="E256" s="37">
        <v>43383</v>
      </c>
      <c r="F256" s="2">
        <f>SUMIFS(Running!$F$1:'Running'!$F256,Running!$A$1:'Running'!$A256,"*")</f>
        <v>76687</v>
      </c>
      <c r="G256" s="20">
        <f>SUMIFS(Running!$G$1:'Running'!$G256,Running!$A$1:'Running'!$A256,"*")</f>
        <v>675.63999999999942</v>
      </c>
      <c r="H256" s="35">
        <f>TIME(INT((SUMIFS(Running!$K$1:'Running'!$K256,Running!$A$1:'Running'!$A256,"*")*60+SUMIFS(Running!$L$1:'Running'!$L256,Running!$A$1:'Running'!$A256,"*"))/(60*60)),MOD(MOD(SUMIFS(Running!$K$1:'Running'!$K256,Running!$A$1:'Running'!$A256,"*"),60)+INT(SUMIFS(Running!$L$1:'Running'!$L256,Running!$A$1:'Running'!$A256,"*")/60),60),MOD(SUMIFS(Running!$L$1:'Running'!$L256,Running!$A$1:'Running'!$A256,"*"),60))+INT(INT((SUMIFS(Running!$K$1:'Running'!$K256,Running!$A$1:'Running'!$A256,"*")*60+SUMIFS(Running!$L$1:'Running'!$L256,Running!$A$1:'Running'!$A256,"*"))/(60*60))/24)</f>
        <v>3.9001736111111112</v>
      </c>
      <c r="I256" s="2">
        <f>SUM(Running!$M$1:'Running'!$M256)</f>
        <v>2349</v>
      </c>
      <c r="J256" s="20">
        <f>SUM(Running!$N$1:'Running'!$N256)</f>
        <v>48.55</v>
      </c>
      <c r="K256" s="35">
        <f>TIME(INT((SUMIFS(Running!$R$1:'Running'!$R256,Running!$A$1:'Running'!$A256,"*")*60+SUMIFS(Running!$S$1:'Running'!$S256,Running!$A$1:'Running'!$A256,"*"))/(60*60)),MOD(MOD(SUMIFS(Running!$R$1:'Running'!$R256,Running!$A$1:'Running'!$A256,"*"),60)+INT(SUMIFS(Running!$S$1:'Running'!$S256,Running!$A$1:'Running'!$A256,"*")/60),60),MOD(SUMIFS(Running!$S$1:'Running'!$S256,Running!$A$1:'Running'!$A256,"*"),60))+INT(INT((SUMIFS(Running!$R$1:'Running'!$R256,Running!$A$1:'Running'!$A256,"*")*60+SUMIFS(Running!$S$1:'Running'!$S256,Running!$A$1:'Running'!$A256,"*"))/(60*60))/24)</f>
        <v>0.53905092592592596</v>
      </c>
      <c r="L256" s="2">
        <f t="shared" si="21"/>
        <v>79036</v>
      </c>
      <c r="M256" s="20">
        <f t="shared" si="22"/>
        <v>724.18999999999937</v>
      </c>
      <c r="N256" s="25">
        <f t="shared" si="23"/>
        <v>6392</v>
      </c>
      <c r="O256" s="25">
        <f t="shared" si="24"/>
        <v>29</v>
      </c>
      <c r="P256" s="35">
        <f t="shared" si="25"/>
        <v>4.4392245370370373</v>
      </c>
      <c r="S256" s="61">
        <f t="shared" si="26"/>
        <v>2</v>
      </c>
      <c r="T256" s="61">
        <f t="shared" si="27"/>
        <v>5</v>
      </c>
      <c r="U256" t="s">
        <v>74</v>
      </c>
    </row>
    <row r="257" spans="1:21">
      <c r="A257">
        <v>254</v>
      </c>
      <c r="B257" s="2" t="s">
        <v>4</v>
      </c>
      <c r="C257" s="2">
        <v>10</v>
      </c>
      <c r="D257" s="2">
        <v>11</v>
      </c>
      <c r="E257" s="37">
        <v>43384</v>
      </c>
      <c r="F257" s="2">
        <f>SUMIFS(Running!$F$1:'Running'!$F257,Running!$A$1:'Running'!$A257,"*")</f>
        <v>77332</v>
      </c>
      <c r="G257" s="20">
        <f>SUMIFS(Running!$G$1:'Running'!$G257,Running!$A$1:'Running'!$A257,"*")</f>
        <v>681.0399999999994</v>
      </c>
      <c r="H257" s="35">
        <f>TIME(INT((SUMIFS(Running!$K$1:'Running'!$K257,Running!$A$1:'Running'!$A257,"*")*60+SUMIFS(Running!$L$1:'Running'!$L257,Running!$A$1:'Running'!$A257,"*"))/(60*60)),MOD(MOD(SUMIFS(Running!$K$1:'Running'!$K257,Running!$A$1:'Running'!$A257,"*"),60)+INT(SUMIFS(Running!$L$1:'Running'!$L257,Running!$A$1:'Running'!$A257,"*")/60),60),MOD(SUMIFS(Running!$L$1:'Running'!$L257,Running!$A$1:'Running'!$A257,"*"),60))+INT(INT((SUMIFS(Running!$K$1:'Running'!$K257,Running!$A$1:'Running'!$A257,"*")*60+SUMIFS(Running!$L$1:'Running'!$L257,Running!$A$1:'Running'!$A257,"*"))/(60*60))/24)</f>
        <v>3.9314236111111112</v>
      </c>
      <c r="I257" s="2">
        <f>SUM(Running!$M$1:'Running'!$M257)</f>
        <v>2373</v>
      </c>
      <c r="J257" s="20">
        <f>SUM(Running!$N$1:'Running'!$N257)</f>
        <v>48.879999999999995</v>
      </c>
      <c r="K257" s="35">
        <f>TIME(INT((SUMIFS(Running!$R$1:'Running'!$R257,Running!$A$1:'Running'!$A257,"*")*60+SUMIFS(Running!$S$1:'Running'!$S257,Running!$A$1:'Running'!$A257,"*"))/(60*60)),MOD(MOD(SUMIFS(Running!$R$1:'Running'!$R257,Running!$A$1:'Running'!$A257,"*"),60)+INT(SUMIFS(Running!$S$1:'Running'!$S257,Running!$A$1:'Running'!$A257,"*")/60),60),MOD(SUMIFS(Running!$S$1:'Running'!$S257,Running!$A$1:'Running'!$A257,"*"),60))+INT(INT((SUMIFS(Running!$R$1:'Running'!$R257,Running!$A$1:'Running'!$A257,"*")*60+SUMIFS(Running!$S$1:'Running'!$S257,Running!$A$1:'Running'!$A257,"*"))/(60*60))/24)</f>
        <v>0.54252314814814817</v>
      </c>
      <c r="L257" s="2">
        <f t="shared" si="21"/>
        <v>79705</v>
      </c>
      <c r="M257" s="20">
        <f t="shared" si="22"/>
        <v>729.91999999999939</v>
      </c>
      <c r="N257" s="25">
        <f t="shared" si="23"/>
        <v>6442</v>
      </c>
      <c r="O257" s="25">
        <f t="shared" si="24"/>
        <v>29</v>
      </c>
      <c r="P257" s="35">
        <f t="shared" si="25"/>
        <v>4.4739467592592597</v>
      </c>
      <c r="S257" s="61">
        <f t="shared" si="26"/>
        <v>3</v>
      </c>
      <c r="T257" s="61">
        <f t="shared" si="27"/>
        <v>6</v>
      </c>
      <c r="U257" t="s">
        <v>74</v>
      </c>
    </row>
    <row r="258" spans="1:21">
      <c r="A258">
        <v>255</v>
      </c>
      <c r="B258" s="2" t="s">
        <v>3</v>
      </c>
      <c r="C258" s="2">
        <v>10</v>
      </c>
      <c r="D258" s="2">
        <v>12</v>
      </c>
      <c r="E258" s="37">
        <v>43385</v>
      </c>
      <c r="F258" s="2">
        <f>SUMIFS(Running!$F$1:'Running'!$F258,Running!$A$1:'Running'!$A258,"*")</f>
        <v>77814</v>
      </c>
      <c r="G258" s="20">
        <f>SUMIFS(Running!$G$1:'Running'!$G258,Running!$A$1:'Running'!$A258,"*")</f>
        <v>685.06999999999937</v>
      </c>
      <c r="H258" s="35">
        <f>TIME(INT((SUMIFS(Running!$K$1:'Running'!$K258,Running!$A$1:'Running'!$A258,"*")*60+SUMIFS(Running!$L$1:'Running'!$L258,Running!$A$1:'Running'!$A258,"*"))/(60*60)),MOD(MOD(SUMIFS(Running!$K$1:'Running'!$K258,Running!$A$1:'Running'!$A258,"*"),60)+INT(SUMIFS(Running!$L$1:'Running'!$L258,Running!$A$1:'Running'!$A258,"*")/60),60),MOD(SUMIFS(Running!$L$1:'Running'!$L258,Running!$A$1:'Running'!$A258,"*"),60))+INT(INT((SUMIFS(Running!$K$1:'Running'!$K258,Running!$A$1:'Running'!$A258,"*")*60+SUMIFS(Running!$L$1:'Running'!$L258,Running!$A$1:'Running'!$A258,"*"))/(60*60))/24)</f>
        <v>3.9550347222222224</v>
      </c>
      <c r="I258" s="2">
        <f>SUM(Running!$M$1:'Running'!$M258)</f>
        <v>2390</v>
      </c>
      <c r="J258" s="20">
        <f>SUM(Running!$N$1:'Running'!$N258)</f>
        <v>49.109999999999992</v>
      </c>
      <c r="K258" s="35">
        <f>TIME(INT((SUMIFS(Running!$R$1:'Running'!$R258,Running!$A$1:'Running'!$A258,"*")*60+SUMIFS(Running!$S$1:'Running'!$S258,Running!$A$1:'Running'!$A258,"*"))/(60*60)),MOD(MOD(SUMIFS(Running!$R$1:'Running'!$R258,Running!$A$1:'Running'!$A258,"*"),60)+INT(SUMIFS(Running!$S$1:'Running'!$S258,Running!$A$1:'Running'!$A258,"*")/60),60),MOD(SUMIFS(Running!$S$1:'Running'!$S258,Running!$A$1:'Running'!$A258,"*"),60))+INT(INT((SUMIFS(Running!$R$1:'Running'!$R258,Running!$A$1:'Running'!$A258,"*")*60+SUMIFS(Running!$S$1:'Running'!$S258,Running!$A$1:'Running'!$A258,"*"))/(60*60))/24)</f>
        <v>0.54497685185185185</v>
      </c>
      <c r="L258" s="2">
        <f t="shared" si="21"/>
        <v>80204</v>
      </c>
      <c r="M258" s="20">
        <f t="shared" si="22"/>
        <v>734.17999999999938</v>
      </c>
      <c r="N258" s="25">
        <f t="shared" si="23"/>
        <v>6480</v>
      </c>
      <c r="O258" s="25">
        <f t="shared" si="24"/>
        <v>1</v>
      </c>
      <c r="P258" s="35">
        <f t="shared" si="25"/>
        <v>4.5000115740740743</v>
      </c>
      <c r="S258" s="61">
        <f t="shared" si="26"/>
        <v>4</v>
      </c>
      <c r="T258" s="61">
        <f t="shared" si="27"/>
        <v>7</v>
      </c>
      <c r="U258" t="s">
        <v>74</v>
      </c>
    </row>
    <row r="259" spans="1:21">
      <c r="A259">
        <v>256</v>
      </c>
      <c r="B259" s="2" t="s">
        <v>2</v>
      </c>
      <c r="C259" s="2">
        <v>10</v>
      </c>
      <c r="D259" s="2">
        <v>13</v>
      </c>
      <c r="E259" s="37">
        <v>43386</v>
      </c>
      <c r="F259" s="2">
        <f>SUMIFS(Running!$F$1:'Running'!$F259,Running!$A$1:'Running'!$A259,"*")</f>
        <v>78507</v>
      </c>
      <c r="G259" s="20">
        <f>SUMIFS(Running!$G$1:'Running'!$G259,Running!$A$1:'Running'!$A259,"*")</f>
        <v>690.84999999999934</v>
      </c>
      <c r="H259" s="35">
        <f>TIME(INT((SUMIFS(Running!$K$1:'Running'!$K259,Running!$A$1:'Running'!$A259,"*")*60+SUMIFS(Running!$L$1:'Running'!$L259,Running!$A$1:'Running'!$A259,"*"))/(60*60)),MOD(MOD(SUMIFS(Running!$K$1:'Running'!$K259,Running!$A$1:'Running'!$A259,"*"),60)+INT(SUMIFS(Running!$L$1:'Running'!$L259,Running!$A$1:'Running'!$A259,"*")/60),60),MOD(SUMIFS(Running!$L$1:'Running'!$L259,Running!$A$1:'Running'!$A259,"*"),60))+INT(INT((SUMIFS(Running!$K$1:'Running'!$K259,Running!$A$1:'Running'!$A259,"*")*60+SUMIFS(Running!$L$1:'Running'!$L259,Running!$A$1:'Running'!$A259,"*"))/(60*60))/24)</f>
        <v>3.9897569444444443</v>
      </c>
      <c r="I259" s="2">
        <f>SUM(Running!$M$1:'Running'!$M259)</f>
        <v>2414</v>
      </c>
      <c r="J259" s="20">
        <f>SUM(Running!$N$1:'Running'!$N259)</f>
        <v>49.439999999999991</v>
      </c>
      <c r="K259" s="35">
        <f>TIME(INT((SUMIFS(Running!$R$1:'Running'!$R259,Running!$A$1:'Running'!$A259,"*")*60+SUMIFS(Running!$S$1:'Running'!$S259,Running!$A$1:'Running'!$A259,"*"))/(60*60)),MOD(MOD(SUMIFS(Running!$R$1:'Running'!$R259,Running!$A$1:'Running'!$A259,"*"),60)+INT(SUMIFS(Running!$S$1:'Running'!$S259,Running!$A$1:'Running'!$A259,"*")/60),60),MOD(SUMIFS(Running!$S$1:'Running'!$S259,Running!$A$1:'Running'!$A259,"*"),60))+INT(INT((SUMIFS(Running!$R$1:'Running'!$R259,Running!$A$1:'Running'!$A259,"*")*60+SUMIFS(Running!$S$1:'Running'!$S259,Running!$A$1:'Running'!$A259,"*"))/(60*60))/24)</f>
        <v>0.54844907407407406</v>
      </c>
      <c r="L259" s="2">
        <f t="shared" si="21"/>
        <v>80921</v>
      </c>
      <c r="M259" s="20">
        <f t="shared" si="22"/>
        <v>740.28999999999928</v>
      </c>
      <c r="N259" s="25">
        <f t="shared" si="23"/>
        <v>6535</v>
      </c>
      <c r="O259" s="25">
        <f t="shared" si="24"/>
        <v>1</v>
      </c>
      <c r="P259" s="35">
        <f t="shared" si="25"/>
        <v>4.538206018518518</v>
      </c>
      <c r="S259" s="61">
        <f t="shared" si="26"/>
        <v>5</v>
      </c>
      <c r="T259" s="61">
        <f t="shared" si="27"/>
        <v>8</v>
      </c>
      <c r="U259" t="s">
        <v>74</v>
      </c>
    </row>
    <row r="260" spans="1:21">
      <c r="A260">
        <v>257</v>
      </c>
      <c r="B260" s="2" t="s">
        <v>1</v>
      </c>
      <c r="C260" s="2">
        <v>10</v>
      </c>
      <c r="D260" s="2">
        <v>14</v>
      </c>
      <c r="E260" s="37">
        <v>43387</v>
      </c>
      <c r="F260" s="2">
        <f>SUMIFS(Running!$F$1:'Running'!$F260,Running!$A$1:'Running'!$A260,"*")</f>
        <v>78766</v>
      </c>
      <c r="G260" s="20">
        <f>SUMIFS(Running!$G$1:'Running'!$G260,Running!$A$1:'Running'!$A260,"*")</f>
        <v>693.05999999999938</v>
      </c>
      <c r="H260" s="35">
        <f>TIME(INT((SUMIFS(Running!$K$1:'Running'!$K260,Running!$A$1:'Running'!$A260,"*")*60+SUMIFS(Running!$L$1:'Running'!$L260,Running!$A$1:'Running'!$A260,"*"))/(60*60)),MOD(MOD(SUMIFS(Running!$K$1:'Running'!$K260,Running!$A$1:'Running'!$A260,"*"),60)+INT(SUMIFS(Running!$L$1:'Running'!$L260,Running!$A$1:'Running'!$A260,"*")/60),60),MOD(SUMIFS(Running!$L$1:'Running'!$L260,Running!$A$1:'Running'!$A260,"*"),60))+INT(INT((SUMIFS(Running!$K$1:'Running'!$K260,Running!$A$1:'Running'!$A260,"*")*60+SUMIFS(Running!$L$1:'Running'!$L260,Running!$A$1:'Running'!$A260,"*"))/(60*60))/24)</f>
        <v>4.0001736111111112</v>
      </c>
      <c r="I260" s="2">
        <f>SUM(Running!$M$1:'Running'!$M260)</f>
        <v>2429</v>
      </c>
      <c r="J260" s="20">
        <f>SUM(Running!$N$1:'Running'!$N260)</f>
        <v>49.629999999999988</v>
      </c>
      <c r="K260" s="35">
        <f>TIME(INT((SUMIFS(Running!$R$1:'Running'!$R260,Running!$A$1:'Running'!$A260,"*")*60+SUMIFS(Running!$S$1:'Running'!$S260,Running!$A$1:'Running'!$A260,"*"))/(60*60)),MOD(MOD(SUMIFS(Running!$R$1:'Running'!$R260,Running!$A$1:'Running'!$A260,"*"),60)+INT(SUMIFS(Running!$S$1:'Running'!$S260,Running!$A$1:'Running'!$A260,"*")/60),60),MOD(SUMIFS(Running!$S$1:'Running'!$S260,Running!$A$1:'Running'!$A260,"*"),60))+INT(INT((SUMIFS(Running!$R$1:'Running'!$R260,Running!$A$1:'Running'!$A260,"*")*60+SUMIFS(Running!$S$1:'Running'!$S260,Running!$A$1:'Running'!$A260,"*"))/(60*60))/24)</f>
        <v>0.55053240740740739</v>
      </c>
      <c r="L260" s="2">
        <f t="shared" ref="L260:L323" si="28">$F260+$I260</f>
        <v>81195</v>
      </c>
      <c r="M260" s="20">
        <f t="shared" ref="M260:M323" si="29">$G260+$J260</f>
        <v>742.68999999999937</v>
      </c>
      <c r="N260" s="25">
        <f t="shared" ref="N260:N323" si="30">INT($P260)*24*60+HOUR($P260)*60+MINUTE($P260)</f>
        <v>6553</v>
      </c>
      <c r="O260" s="25">
        <f t="shared" ref="O260:O323" si="31">SECOND($H260+$K260)</f>
        <v>1</v>
      </c>
      <c r="P260" s="35">
        <f t="shared" ref="P260:P323" si="32">$H260+$K260</f>
        <v>4.5507060185185182</v>
      </c>
      <c r="S260" s="61">
        <f t="shared" si="26"/>
        <v>6</v>
      </c>
      <c r="T260" s="61">
        <f t="shared" si="27"/>
        <v>8</v>
      </c>
      <c r="U260" t="s">
        <v>74</v>
      </c>
    </row>
    <row r="261" spans="1:21">
      <c r="A261">
        <v>258</v>
      </c>
      <c r="B261" s="2" t="s">
        <v>0</v>
      </c>
      <c r="C261" s="2">
        <v>10</v>
      </c>
      <c r="D261" s="2">
        <v>15</v>
      </c>
      <c r="E261" s="37">
        <v>43388</v>
      </c>
      <c r="F261" s="2">
        <f>SUMIFS(Running!$F$1:'Running'!$F261,Running!$A$1:'Running'!$A261,"*")</f>
        <v>78766</v>
      </c>
      <c r="G261" s="20">
        <f>SUMIFS(Running!$G$1:'Running'!$G261,Running!$A$1:'Running'!$A261,"*")</f>
        <v>693.05999999999938</v>
      </c>
      <c r="H261" s="35">
        <f>TIME(INT((SUMIFS(Running!$K$1:'Running'!$K261,Running!$A$1:'Running'!$A261,"*")*60+SUMIFS(Running!$L$1:'Running'!$L261,Running!$A$1:'Running'!$A261,"*"))/(60*60)),MOD(MOD(SUMIFS(Running!$K$1:'Running'!$K261,Running!$A$1:'Running'!$A261,"*"),60)+INT(SUMIFS(Running!$L$1:'Running'!$L261,Running!$A$1:'Running'!$A261,"*")/60),60),MOD(SUMIFS(Running!$L$1:'Running'!$L261,Running!$A$1:'Running'!$A261,"*"),60))+INT(INT((SUMIFS(Running!$K$1:'Running'!$K261,Running!$A$1:'Running'!$A261,"*")*60+SUMIFS(Running!$L$1:'Running'!$L261,Running!$A$1:'Running'!$A261,"*"))/(60*60))/24)</f>
        <v>4.0001736111111112</v>
      </c>
      <c r="I261" s="2">
        <f>SUM(Running!$M$1:'Running'!$M261)</f>
        <v>2429</v>
      </c>
      <c r="J261" s="20">
        <f>SUM(Running!$N$1:'Running'!$N261)</f>
        <v>49.629999999999988</v>
      </c>
      <c r="K261" s="35">
        <f>TIME(INT((SUMIFS(Running!$R$1:'Running'!$R261,Running!$A$1:'Running'!$A261,"*")*60+SUMIFS(Running!$S$1:'Running'!$S261,Running!$A$1:'Running'!$A261,"*"))/(60*60)),MOD(MOD(SUMIFS(Running!$R$1:'Running'!$R261,Running!$A$1:'Running'!$A261,"*"),60)+INT(SUMIFS(Running!$S$1:'Running'!$S261,Running!$A$1:'Running'!$A261,"*")/60),60),MOD(SUMIFS(Running!$S$1:'Running'!$S261,Running!$A$1:'Running'!$A261,"*"),60))+INT(INT((SUMIFS(Running!$R$1:'Running'!$R261,Running!$A$1:'Running'!$A261,"*")*60+SUMIFS(Running!$S$1:'Running'!$S261,Running!$A$1:'Running'!$A261,"*"))/(60*60))/24)</f>
        <v>0.55053240740740739</v>
      </c>
      <c r="L261" s="2">
        <f t="shared" si="28"/>
        <v>81195</v>
      </c>
      <c r="M261" s="20">
        <f t="shared" si="29"/>
        <v>742.68999999999937</v>
      </c>
      <c r="N261" s="25">
        <f t="shared" si="30"/>
        <v>6553</v>
      </c>
      <c r="O261" s="25">
        <f t="shared" si="31"/>
        <v>1</v>
      </c>
      <c r="P261" s="35">
        <f t="shared" si="32"/>
        <v>4.5507060185185182</v>
      </c>
      <c r="S261" s="61">
        <f t="shared" ref="S261:S324" si="33">IF($G261&lt;&gt;$G260,$S260+1,0)</f>
        <v>0</v>
      </c>
      <c r="T261" s="61">
        <f t="shared" si="27"/>
        <v>0</v>
      </c>
      <c r="U261" t="s">
        <v>74</v>
      </c>
    </row>
    <row r="262" spans="1:21">
      <c r="A262">
        <v>259</v>
      </c>
      <c r="B262" s="2" t="s">
        <v>6</v>
      </c>
      <c r="C262" s="2">
        <v>10</v>
      </c>
      <c r="D262" s="2">
        <v>16</v>
      </c>
      <c r="E262" s="37">
        <v>43389</v>
      </c>
      <c r="F262" s="2">
        <f>SUMIFS(Running!$F$1:'Running'!$F262,Running!$A$1:'Running'!$A262,"*")</f>
        <v>79277</v>
      </c>
      <c r="G262" s="20">
        <f>SUMIFS(Running!$G$1:'Running'!$G262,Running!$A$1:'Running'!$A262,"*")</f>
        <v>697.34999999999934</v>
      </c>
      <c r="H262" s="35">
        <f>TIME(INT((SUMIFS(Running!$K$1:'Running'!$K262,Running!$A$1:'Running'!$A262,"*")*60+SUMIFS(Running!$L$1:'Running'!$L262,Running!$A$1:'Running'!$A262,"*"))/(60*60)),MOD(MOD(SUMIFS(Running!$K$1:'Running'!$K262,Running!$A$1:'Running'!$A262,"*"),60)+INT(SUMIFS(Running!$L$1:'Running'!$L262,Running!$A$1:'Running'!$A262,"*")/60),60),MOD(SUMIFS(Running!$L$1:'Running'!$L262,Running!$A$1:'Running'!$A262,"*"),60))+INT(INT((SUMIFS(Running!$K$1:'Running'!$K262,Running!$A$1:'Running'!$A262,"*")*60+SUMIFS(Running!$L$1:'Running'!$L262,Running!$A$1:'Running'!$A262,"*"))/(60*60))/24)</f>
        <v>4.0237847222222225</v>
      </c>
      <c r="I262" s="2">
        <f>SUM(Running!$M$1:'Running'!$M262)</f>
        <v>2453</v>
      </c>
      <c r="J262" s="20">
        <f>SUM(Running!$N$1:'Running'!$N262)</f>
        <v>49.969999999999992</v>
      </c>
      <c r="K262" s="35">
        <f>TIME(INT((SUMIFS(Running!$R$1:'Running'!$R262,Running!$A$1:'Running'!$A262,"*")*60+SUMIFS(Running!$S$1:'Running'!$S262,Running!$A$1:'Running'!$A262,"*"))/(60*60)),MOD(MOD(SUMIFS(Running!$R$1:'Running'!$R262,Running!$A$1:'Running'!$A262,"*"),60)+INT(SUMIFS(Running!$S$1:'Running'!$S262,Running!$A$1:'Running'!$A262,"*")/60),60),MOD(SUMIFS(Running!$S$1:'Running'!$S262,Running!$A$1:'Running'!$A262,"*"),60))+INT(INT((SUMIFS(Running!$R$1:'Running'!$R262,Running!$A$1:'Running'!$A262,"*")*60+SUMIFS(Running!$S$1:'Running'!$S262,Running!$A$1:'Running'!$A262,"*"))/(60*60))/24)</f>
        <v>0.5540046296296296</v>
      </c>
      <c r="L262" s="2">
        <f t="shared" si="28"/>
        <v>81730</v>
      </c>
      <c r="M262" s="20">
        <f t="shared" si="29"/>
        <v>747.31999999999937</v>
      </c>
      <c r="N262" s="25">
        <f t="shared" si="30"/>
        <v>6592</v>
      </c>
      <c r="O262" s="25">
        <f t="shared" si="31"/>
        <v>1</v>
      </c>
      <c r="P262" s="35">
        <f t="shared" si="32"/>
        <v>4.5777893518518518</v>
      </c>
      <c r="S262" s="61">
        <f t="shared" si="33"/>
        <v>1</v>
      </c>
      <c r="T262" s="61">
        <f t="shared" si="27"/>
        <v>8</v>
      </c>
      <c r="U262" t="s">
        <v>74</v>
      </c>
    </row>
    <row r="263" spans="1:21">
      <c r="A263">
        <v>260</v>
      </c>
      <c r="B263" s="2" t="s">
        <v>5</v>
      </c>
      <c r="C263" s="2">
        <v>10</v>
      </c>
      <c r="D263" s="2">
        <v>17</v>
      </c>
      <c r="E263" s="37">
        <v>43390</v>
      </c>
      <c r="F263" s="2">
        <f>SUMIFS(Running!$F$1:'Running'!$F263,Running!$A$1:'Running'!$A263,"*")</f>
        <v>79277</v>
      </c>
      <c r="G263" s="20">
        <f>SUMIFS(Running!$G$1:'Running'!$G263,Running!$A$1:'Running'!$A263,"*")</f>
        <v>697.34999999999934</v>
      </c>
      <c r="H263" s="35">
        <f>TIME(INT((SUMIFS(Running!$K$1:'Running'!$K263,Running!$A$1:'Running'!$A263,"*")*60+SUMIFS(Running!$L$1:'Running'!$L263,Running!$A$1:'Running'!$A263,"*"))/(60*60)),MOD(MOD(SUMIFS(Running!$K$1:'Running'!$K263,Running!$A$1:'Running'!$A263,"*"),60)+INT(SUMIFS(Running!$L$1:'Running'!$L263,Running!$A$1:'Running'!$A263,"*")/60),60),MOD(SUMIFS(Running!$L$1:'Running'!$L263,Running!$A$1:'Running'!$A263,"*"),60))+INT(INT((SUMIFS(Running!$K$1:'Running'!$K263,Running!$A$1:'Running'!$A263,"*")*60+SUMIFS(Running!$L$1:'Running'!$L263,Running!$A$1:'Running'!$A263,"*"))/(60*60))/24)</f>
        <v>4.0237847222222225</v>
      </c>
      <c r="I263" s="2">
        <f>SUM(Running!$M$1:'Running'!$M263)</f>
        <v>2453</v>
      </c>
      <c r="J263" s="20">
        <f>SUM(Running!$N$1:'Running'!$N263)</f>
        <v>49.969999999999992</v>
      </c>
      <c r="K263" s="35">
        <f>TIME(INT((SUMIFS(Running!$R$1:'Running'!$R263,Running!$A$1:'Running'!$A263,"*")*60+SUMIFS(Running!$S$1:'Running'!$S263,Running!$A$1:'Running'!$A263,"*"))/(60*60)),MOD(MOD(SUMIFS(Running!$R$1:'Running'!$R263,Running!$A$1:'Running'!$A263,"*"),60)+INT(SUMIFS(Running!$S$1:'Running'!$S263,Running!$A$1:'Running'!$A263,"*")/60),60),MOD(SUMIFS(Running!$S$1:'Running'!$S263,Running!$A$1:'Running'!$A263,"*"),60))+INT(INT((SUMIFS(Running!$R$1:'Running'!$R263,Running!$A$1:'Running'!$A263,"*")*60+SUMIFS(Running!$S$1:'Running'!$S263,Running!$A$1:'Running'!$A263,"*"))/(60*60))/24)</f>
        <v>0.5540046296296296</v>
      </c>
      <c r="L263" s="2">
        <f t="shared" si="28"/>
        <v>81730</v>
      </c>
      <c r="M263" s="20">
        <f t="shared" si="29"/>
        <v>747.31999999999937</v>
      </c>
      <c r="N263" s="25">
        <f t="shared" si="30"/>
        <v>6592</v>
      </c>
      <c r="O263" s="25">
        <f t="shared" si="31"/>
        <v>1</v>
      </c>
      <c r="P263" s="35">
        <f t="shared" si="32"/>
        <v>4.5777893518518518</v>
      </c>
      <c r="S263" s="61">
        <f t="shared" si="33"/>
        <v>0</v>
      </c>
      <c r="T263" s="61">
        <f t="shared" si="27"/>
        <v>0</v>
      </c>
      <c r="U263" t="s">
        <v>74</v>
      </c>
    </row>
    <row r="264" spans="1:21">
      <c r="A264">
        <v>261</v>
      </c>
      <c r="B264" s="2" t="s">
        <v>4</v>
      </c>
      <c r="C264" s="2">
        <v>10</v>
      </c>
      <c r="D264" s="2">
        <v>18</v>
      </c>
      <c r="E264" s="37">
        <v>43391</v>
      </c>
      <c r="F264" s="2">
        <f>SUMIFS(Running!$F$1:'Running'!$F264,Running!$A$1:'Running'!$A264,"*")</f>
        <v>80119</v>
      </c>
      <c r="G264" s="20">
        <f>SUMIFS(Running!$G$1:'Running'!$G264,Running!$A$1:'Running'!$A264,"*")</f>
        <v>704.37999999999931</v>
      </c>
      <c r="H264" s="35">
        <f>TIME(INT((SUMIFS(Running!$K$1:'Running'!$K264,Running!$A$1:'Running'!$A264,"*")*60+SUMIFS(Running!$L$1:'Running'!$L264,Running!$A$1:'Running'!$A264,"*"))/(60*60)),MOD(MOD(SUMIFS(Running!$K$1:'Running'!$K264,Running!$A$1:'Running'!$A264,"*"),60)+INT(SUMIFS(Running!$L$1:'Running'!$L264,Running!$A$1:'Running'!$A264,"*")/60),60),MOD(SUMIFS(Running!$L$1:'Running'!$L264,Running!$A$1:'Running'!$A264,"*"),60))+INT(INT((SUMIFS(Running!$K$1:'Running'!$K264,Running!$A$1:'Running'!$A264,"*")*60+SUMIFS(Running!$L$1:'Running'!$L264,Running!$A$1:'Running'!$A264,"*"))/(60*60))/24)</f>
        <v>4.0654513888888895</v>
      </c>
      <c r="I264" s="2">
        <f>SUM(Running!$M$1:'Running'!$M264)</f>
        <v>2477</v>
      </c>
      <c r="J264" s="20">
        <f>SUM(Running!$N$1:'Running'!$N264)</f>
        <v>50.29999999999999</v>
      </c>
      <c r="K264" s="35">
        <f>TIME(INT((SUMIFS(Running!$R$1:'Running'!$R264,Running!$A$1:'Running'!$A264,"*")*60+SUMIFS(Running!$S$1:'Running'!$S264,Running!$A$1:'Running'!$A264,"*"))/(60*60)),MOD(MOD(SUMIFS(Running!$R$1:'Running'!$R264,Running!$A$1:'Running'!$A264,"*"),60)+INT(SUMIFS(Running!$S$1:'Running'!$S264,Running!$A$1:'Running'!$A264,"*")/60),60),MOD(SUMIFS(Running!$S$1:'Running'!$S264,Running!$A$1:'Running'!$A264,"*"),60))+INT(INT((SUMIFS(Running!$R$1:'Running'!$R264,Running!$A$1:'Running'!$A264,"*")*60+SUMIFS(Running!$S$1:'Running'!$S264,Running!$A$1:'Running'!$A264,"*"))/(60*60))/24)</f>
        <v>0.55747685185185192</v>
      </c>
      <c r="L264" s="2">
        <f t="shared" si="28"/>
        <v>82596</v>
      </c>
      <c r="M264" s="20">
        <f t="shared" si="29"/>
        <v>754.67999999999927</v>
      </c>
      <c r="N264" s="25">
        <f t="shared" si="30"/>
        <v>6657</v>
      </c>
      <c r="O264" s="25">
        <f t="shared" si="31"/>
        <v>1</v>
      </c>
      <c r="P264" s="35">
        <f t="shared" si="32"/>
        <v>4.622928240740741</v>
      </c>
      <c r="S264" s="61">
        <f t="shared" si="33"/>
        <v>1</v>
      </c>
      <c r="T264" s="61">
        <f t="shared" si="27"/>
        <v>7</v>
      </c>
      <c r="U264" t="s">
        <v>74</v>
      </c>
    </row>
    <row r="265" spans="1:21">
      <c r="A265">
        <v>262</v>
      </c>
      <c r="B265" s="2" t="s">
        <v>3</v>
      </c>
      <c r="C265" s="2">
        <v>10</v>
      </c>
      <c r="D265" s="2">
        <v>19</v>
      </c>
      <c r="E265" s="37">
        <v>43392</v>
      </c>
      <c r="F265" s="2">
        <f>SUMIFS(Running!$F$1:'Running'!$F265,Running!$A$1:'Running'!$A265,"*")</f>
        <v>80712</v>
      </c>
      <c r="G265" s="20">
        <f>SUMIFS(Running!$G$1:'Running'!$G265,Running!$A$1:'Running'!$A265,"*")</f>
        <v>709.3999999999993</v>
      </c>
      <c r="H265" s="35">
        <f>TIME(INT((SUMIFS(Running!$K$1:'Running'!$K265,Running!$A$1:'Running'!$A265,"*")*60+SUMIFS(Running!$L$1:'Running'!$L265,Running!$A$1:'Running'!$A265,"*"))/(60*60)),MOD(MOD(SUMIFS(Running!$K$1:'Running'!$K265,Running!$A$1:'Running'!$A265,"*"),60)+INT(SUMIFS(Running!$L$1:'Running'!$L265,Running!$A$1:'Running'!$A265,"*")/60),60),MOD(SUMIFS(Running!$L$1:'Running'!$L265,Running!$A$1:'Running'!$A265,"*"),60))+INT(INT((SUMIFS(Running!$K$1:'Running'!$K265,Running!$A$1:'Running'!$A265,"*")*60+SUMIFS(Running!$L$1:'Running'!$L265,Running!$A$1:'Running'!$A265,"*"))/(60*60))/24)</f>
        <v>4.0904513888888889</v>
      </c>
      <c r="I265" s="2">
        <f>SUM(Running!$M$1:'Running'!$M265)</f>
        <v>2501</v>
      </c>
      <c r="J265" s="20">
        <f>SUM(Running!$N$1:'Running'!$N265)</f>
        <v>50.639999999999993</v>
      </c>
      <c r="K265" s="35">
        <f>TIME(INT((SUMIFS(Running!$R$1:'Running'!$R265,Running!$A$1:'Running'!$A265,"*")*60+SUMIFS(Running!$S$1:'Running'!$S265,Running!$A$1:'Running'!$A265,"*"))/(60*60)),MOD(MOD(SUMIFS(Running!$R$1:'Running'!$R265,Running!$A$1:'Running'!$A265,"*"),60)+INT(SUMIFS(Running!$S$1:'Running'!$S265,Running!$A$1:'Running'!$A265,"*")/60),60),MOD(SUMIFS(Running!$S$1:'Running'!$S265,Running!$A$1:'Running'!$A265,"*"),60))+INT(INT((SUMIFS(Running!$R$1:'Running'!$R265,Running!$A$1:'Running'!$A265,"*")*60+SUMIFS(Running!$S$1:'Running'!$S265,Running!$A$1:'Running'!$A265,"*"))/(60*60))/24)</f>
        <v>0.56094907407407402</v>
      </c>
      <c r="L265" s="2">
        <f t="shared" si="28"/>
        <v>83213</v>
      </c>
      <c r="M265" s="20">
        <f t="shared" si="29"/>
        <v>760.03999999999928</v>
      </c>
      <c r="N265" s="25">
        <f t="shared" si="30"/>
        <v>6698</v>
      </c>
      <c r="O265" s="25">
        <f t="shared" si="31"/>
        <v>1</v>
      </c>
      <c r="P265" s="35">
        <f t="shared" si="32"/>
        <v>4.6514004629629628</v>
      </c>
      <c r="S265" s="61">
        <f t="shared" si="33"/>
        <v>2</v>
      </c>
      <c r="T265" s="61">
        <f t="shared" si="27"/>
        <v>8</v>
      </c>
      <c r="U265" t="s">
        <v>74</v>
      </c>
    </row>
    <row r="266" spans="1:21">
      <c r="A266">
        <v>263</v>
      </c>
      <c r="B266" s="2" t="s">
        <v>2</v>
      </c>
      <c r="C266" s="2">
        <v>10</v>
      </c>
      <c r="D266" s="2">
        <v>20</v>
      </c>
      <c r="E266" s="37">
        <v>43393</v>
      </c>
      <c r="F266" s="2">
        <f>SUMIFS(Running!$F$1:'Running'!$F266,Running!$A$1:'Running'!$A266,"*")</f>
        <v>80712</v>
      </c>
      <c r="G266" s="20">
        <f>SUMIFS(Running!$G$1:'Running'!$G266,Running!$A$1:'Running'!$A266,"*")</f>
        <v>709.3999999999993</v>
      </c>
      <c r="H266" s="35">
        <f>TIME(INT((SUMIFS(Running!$K$1:'Running'!$K266,Running!$A$1:'Running'!$A266,"*")*60+SUMIFS(Running!$L$1:'Running'!$L266,Running!$A$1:'Running'!$A266,"*"))/(60*60)),MOD(MOD(SUMIFS(Running!$K$1:'Running'!$K266,Running!$A$1:'Running'!$A266,"*"),60)+INT(SUMIFS(Running!$L$1:'Running'!$L266,Running!$A$1:'Running'!$A266,"*")/60),60),MOD(SUMIFS(Running!$L$1:'Running'!$L266,Running!$A$1:'Running'!$A266,"*"),60))+INT(INT((SUMIFS(Running!$K$1:'Running'!$K266,Running!$A$1:'Running'!$A266,"*")*60+SUMIFS(Running!$L$1:'Running'!$L266,Running!$A$1:'Running'!$A266,"*"))/(60*60))/24)</f>
        <v>4.0904513888888889</v>
      </c>
      <c r="I266" s="2">
        <f>SUM(Running!$M$1:'Running'!$M266)</f>
        <v>2501</v>
      </c>
      <c r="J266" s="20">
        <f>SUM(Running!$N$1:'Running'!$N266)</f>
        <v>50.639999999999993</v>
      </c>
      <c r="K266" s="35">
        <f>TIME(INT((SUMIFS(Running!$R$1:'Running'!$R266,Running!$A$1:'Running'!$A266,"*")*60+SUMIFS(Running!$S$1:'Running'!$S266,Running!$A$1:'Running'!$A266,"*"))/(60*60)),MOD(MOD(SUMIFS(Running!$R$1:'Running'!$R266,Running!$A$1:'Running'!$A266,"*"),60)+INT(SUMIFS(Running!$S$1:'Running'!$S266,Running!$A$1:'Running'!$A266,"*")/60),60),MOD(SUMIFS(Running!$S$1:'Running'!$S266,Running!$A$1:'Running'!$A266,"*"),60))+INT(INT((SUMIFS(Running!$R$1:'Running'!$R266,Running!$A$1:'Running'!$A266,"*")*60+SUMIFS(Running!$S$1:'Running'!$S266,Running!$A$1:'Running'!$A266,"*"))/(60*60))/24)</f>
        <v>0.56094907407407402</v>
      </c>
      <c r="L266" s="2">
        <f t="shared" si="28"/>
        <v>83213</v>
      </c>
      <c r="M266" s="20">
        <f t="shared" si="29"/>
        <v>760.03999999999928</v>
      </c>
      <c r="N266" s="25">
        <f t="shared" si="30"/>
        <v>6698</v>
      </c>
      <c r="O266" s="25">
        <f t="shared" si="31"/>
        <v>1</v>
      </c>
      <c r="P266" s="35">
        <f t="shared" si="32"/>
        <v>4.6514004629629628</v>
      </c>
      <c r="S266" s="61">
        <f t="shared" si="33"/>
        <v>0</v>
      </c>
      <c r="T266" s="61">
        <f t="shared" si="27"/>
        <v>0</v>
      </c>
      <c r="U266" t="s">
        <v>74</v>
      </c>
    </row>
    <row r="267" spans="1:21">
      <c r="A267">
        <v>264</v>
      </c>
      <c r="B267" s="2" t="s">
        <v>1</v>
      </c>
      <c r="C267" s="2">
        <v>10</v>
      </c>
      <c r="D267" s="2">
        <v>21</v>
      </c>
      <c r="E267" s="37">
        <v>43394</v>
      </c>
      <c r="F267" s="2">
        <f>SUMIFS(Running!$F$1:'Running'!$F267,Running!$A$1:'Running'!$A267,"*")</f>
        <v>80712</v>
      </c>
      <c r="G267" s="20">
        <f>SUMIFS(Running!$G$1:'Running'!$G267,Running!$A$1:'Running'!$A267,"*")</f>
        <v>709.3999999999993</v>
      </c>
      <c r="H267" s="35">
        <f>TIME(INT((SUMIFS(Running!$K$1:'Running'!$K267,Running!$A$1:'Running'!$A267,"*")*60+SUMIFS(Running!$L$1:'Running'!$L267,Running!$A$1:'Running'!$A267,"*"))/(60*60)),MOD(MOD(SUMIFS(Running!$K$1:'Running'!$K267,Running!$A$1:'Running'!$A267,"*"),60)+INT(SUMIFS(Running!$L$1:'Running'!$L267,Running!$A$1:'Running'!$A267,"*")/60),60),MOD(SUMIFS(Running!$L$1:'Running'!$L267,Running!$A$1:'Running'!$A267,"*"),60))+INT(INT((SUMIFS(Running!$K$1:'Running'!$K267,Running!$A$1:'Running'!$A267,"*")*60+SUMIFS(Running!$L$1:'Running'!$L267,Running!$A$1:'Running'!$A267,"*"))/(60*60))/24)</f>
        <v>4.0904513888888889</v>
      </c>
      <c r="I267" s="2">
        <f>SUM(Running!$M$1:'Running'!$M267)</f>
        <v>2501</v>
      </c>
      <c r="J267" s="20">
        <f>SUM(Running!$N$1:'Running'!$N267)</f>
        <v>50.639999999999993</v>
      </c>
      <c r="K267" s="35">
        <f>TIME(INT((SUMIFS(Running!$R$1:'Running'!$R267,Running!$A$1:'Running'!$A267,"*")*60+SUMIFS(Running!$S$1:'Running'!$S267,Running!$A$1:'Running'!$A267,"*"))/(60*60)),MOD(MOD(SUMIFS(Running!$R$1:'Running'!$R267,Running!$A$1:'Running'!$A267,"*"),60)+INT(SUMIFS(Running!$S$1:'Running'!$S267,Running!$A$1:'Running'!$A267,"*")/60),60),MOD(SUMIFS(Running!$S$1:'Running'!$S267,Running!$A$1:'Running'!$A267,"*"),60))+INT(INT((SUMIFS(Running!$R$1:'Running'!$R267,Running!$A$1:'Running'!$A267,"*")*60+SUMIFS(Running!$S$1:'Running'!$S267,Running!$A$1:'Running'!$A267,"*"))/(60*60))/24)</f>
        <v>0.56094907407407402</v>
      </c>
      <c r="L267" s="2">
        <f t="shared" si="28"/>
        <v>83213</v>
      </c>
      <c r="M267" s="20">
        <f t="shared" si="29"/>
        <v>760.03999999999928</v>
      </c>
      <c r="N267" s="25">
        <f t="shared" si="30"/>
        <v>6698</v>
      </c>
      <c r="O267" s="25">
        <f t="shared" si="31"/>
        <v>1</v>
      </c>
      <c r="P267" s="35">
        <f t="shared" si="32"/>
        <v>4.6514004629629628</v>
      </c>
      <c r="S267" s="61">
        <f t="shared" si="33"/>
        <v>0</v>
      </c>
      <c r="T267" s="61">
        <f t="shared" ref="T267:T330" si="34">IF($G267&lt;&gt;$G266,$T260+1,0)</f>
        <v>0</v>
      </c>
      <c r="U267" t="s">
        <v>74</v>
      </c>
    </row>
    <row r="268" spans="1:21">
      <c r="A268">
        <v>265</v>
      </c>
      <c r="B268" s="2" t="s">
        <v>0</v>
      </c>
      <c r="C268" s="2">
        <v>10</v>
      </c>
      <c r="D268" s="2">
        <v>22</v>
      </c>
      <c r="E268" s="37">
        <v>43395</v>
      </c>
      <c r="F268" s="2">
        <f>SUMIFS(Running!$F$1:'Running'!$F268,Running!$A$1:'Running'!$A268,"*")</f>
        <v>81222</v>
      </c>
      <c r="G268" s="20">
        <f>SUMIFS(Running!$G$1:'Running'!$G268,Running!$A$1:'Running'!$A268,"*")</f>
        <v>713.67999999999927</v>
      </c>
      <c r="H268" s="35">
        <f>TIME(INT((SUMIFS(Running!$K$1:'Running'!$K268,Running!$A$1:'Running'!$A268,"*")*60+SUMIFS(Running!$L$1:'Running'!$L268,Running!$A$1:'Running'!$A268,"*"))/(60*60)),MOD(MOD(SUMIFS(Running!$K$1:'Running'!$K268,Running!$A$1:'Running'!$A268,"*"),60)+INT(SUMIFS(Running!$L$1:'Running'!$L268,Running!$A$1:'Running'!$A268,"*")/60),60),MOD(SUMIFS(Running!$L$1:'Running'!$L268,Running!$A$1:'Running'!$A268,"*"),60))+INT(INT((SUMIFS(Running!$K$1:'Running'!$K268,Running!$A$1:'Running'!$A268,"*")*60+SUMIFS(Running!$L$1:'Running'!$L268,Running!$A$1:'Running'!$A268,"*"))/(60*60))/24)</f>
        <v>4.1140625000000002</v>
      </c>
      <c r="I268" s="2">
        <f>SUM(Running!$M$1:'Running'!$M268)</f>
        <v>2525</v>
      </c>
      <c r="J268" s="20">
        <f>SUM(Running!$N$1:'Running'!$N268)</f>
        <v>50.98</v>
      </c>
      <c r="K268" s="35">
        <f>TIME(INT((SUMIFS(Running!$R$1:'Running'!$R268,Running!$A$1:'Running'!$A268,"*")*60+SUMIFS(Running!$S$1:'Running'!$S268,Running!$A$1:'Running'!$A268,"*"))/(60*60)),MOD(MOD(SUMIFS(Running!$R$1:'Running'!$R268,Running!$A$1:'Running'!$A268,"*"),60)+INT(SUMIFS(Running!$S$1:'Running'!$S268,Running!$A$1:'Running'!$A268,"*")/60),60),MOD(SUMIFS(Running!$S$1:'Running'!$S268,Running!$A$1:'Running'!$A268,"*"),60))+INT(INT((SUMIFS(Running!$R$1:'Running'!$R268,Running!$A$1:'Running'!$A268,"*")*60+SUMIFS(Running!$S$1:'Running'!$S268,Running!$A$1:'Running'!$A268,"*"))/(60*60))/24)</f>
        <v>0.56442129629629634</v>
      </c>
      <c r="L268" s="2">
        <f t="shared" si="28"/>
        <v>83747</v>
      </c>
      <c r="M268" s="20">
        <f t="shared" si="29"/>
        <v>764.65999999999929</v>
      </c>
      <c r="N268" s="25">
        <f t="shared" si="30"/>
        <v>6737</v>
      </c>
      <c r="O268" s="25">
        <f t="shared" si="31"/>
        <v>1</v>
      </c>
      <c r="P268" s="35">
        <f t="shared" si="32"/>
        <v>4.6784837962962964</v>
      </c>
      <c r="S268" s="61">
        <f t="shared" si="33"/>
        <v>1</v>
      </c>
      <c r="T268" s="61">
        <f t="shared" si="34"/>
        <v>1</v>
      </c>
      <c r="U268" t="s">
        <v>74</v>
      </c>
    </row>
    <row r="269" spans="1:21">
      <c r="A269">
        <v>266</v>
      </c>
      <c r="B269" s="2" t="s">
        <v>6</v>
      </c>
      <c r="C269" s="2">
        <v>10</v>
      </c>
      <c r="D269" s="2">
        <v>23</v>
      </c>
      <c r="E269" s="37">
        <v>43396</v>
      </c>
      <c r="F269" s="2">
        <f>SUMIFS(Running!$F$1:'Running'!$F269,Running!$A$1:'Running'!$A269,"*")</f>
        <v>81872</v>
      </c>
      <c r="G269" s="20">
        <f>SUMIFS(Running!$G$1:'Running'!$G269,Running!$A$1:'Running'!$A269,"*")</f>
        <v>719.12999999999931</v>
      </c>
      <c r="H269" s="35">
        <f>TIME(INT((SUMIFS(Running!$K$1:'Running'!$K269,Running!$A$1:'Running'!$A269,"*")*60+SUMIFS(Running!$L$1:'Running'!$L269,Running!$A$1:'Running'!$A269,"*"))/(60*60)),MOD(MOD(SUMIFS(Running!$K$1:'Running'!$K269,Running!$A$1:'Running'!$A269,"*"),60)+INT(SUMIFS(Running!$L$1:'Running'!$L269,Running!$A$1:'Running'!$A269,"*")/60),60),MOD(SUMIFS(Running!$L$1:'Running'!$L269,Running!$A$1:'Running'!$A269,"*"),60))+INT(INT((SUMIFS(Running!$K$1:'Running'!$K269,Running!$A$1:'Running'!$A269,"*")*60+SUMIFS(Running!$L$1:'Running'!$L269,Running!$A$1:'Running'!$A269,"*"))/(60*60))/24)</f>
        <v>4.1453125000000002</v>
      </c>
      <c r="I269" s="2">
        <f>SUM(Running!$M$1:'Running'!$M269)</f>
        <v>2549</v>
      </c>
      <c r="J269" s="20">
        <f>SUM(Running!$N$1:'Running'!$N269)</f>
        <v>51.309999999999995</v>
      </c>
      <c r="K269" s="35">
        <f>TIME(INT((SUMIFS(Running!$R$1:'Running'!$R269,Running!$A$1:'Running'!$A269,"*")*60+SUMIFS(Running!$S$1:'Running'!$S269,Running!$A$1:'Running'!$A269,"*"))/(60*60)),MOD(MOD(SUMIFS(Running!$R$1:'Running'!$R269,Running!$A$1:'Running'!$A269,"*"),60)+INT(SUMIFS(Running!$S$1:'Running'!$S269,Running!$A$1:'Running'!$A269,"*")/60),60),MOD(SUMIFS(Running!$S$1:'Running'!$S269,Running!$A$1:'Running'!$A269,"*"),60))+INT(INT((SUMIFS(Running!$R$1:'Running'!$R269,Running!$A$1:'Running'!$A269,"*")*60+SUMIFS(Running!$S$1:'Running'!$S269,Running!$A$1:'Running'!$A269,"*"))/(60*60))/24)</f>
        <v>0.56789351851851855</v>
      </c>
      <c r="L269" s="2">
        <f t="shared" si="28"/>
        <v>84421</v>
      </c>
      <c r="M269" s="20">
        <f t="shared" si="29"/>
        <v>770.43999999999926</v>
      </c>
      <c r="N269" s="25">
        <f t="shared" si="30"/>
        <v>6787</v>
      </c>
      <c r="O269" s="25">
        <f t="shared" si="31"/>
        <v>1</v>
      </c>
      <c r="P269" s="35">
        <f t="shared" si="32"/>
        <v>4.7132060185185187</v>
      </c>
      <c r="S269" s="61">
        <f t="shared" si="33"/>
        <v>2</v>
      </c>
      <c r="T269" s="61">
        <f t="shared" si="34"/>
        <v>9</v>
      </c>
      <c r="U269" t="s">
        <v>74</v>
      </c>
    </row>
    <row r="270" spans="1:21">
      <c r="A270">
        <v>267</v>
      </c>
      <c r="B270" s="2" t="s">
        <v>5</v>
      </c>
      <c r="C270" s="2">
        <v>10</v>
      </c>
      <c r="D270" s="2">
        <v>24</v>
      </c>
      <c r="E270" s="37">
        <v>43397</v>
      </c>
      <c r="F270" s="2">
        <f>SUMIFS(Running!$F$1:'Running'!$F270,Running!$A$1:'Running'!$A270,"*")</f>
        <v>82382</v>
      </c>
      <c r="G270" s="20">
        <f>SUMIFS(Running!$G$1:'Running'!$G270,Running!$A$1:'Running'!$A270,"*")</f>
        <v>723.41999999999928</v>
      </c>
      <c r="H270" s="35">
        <f>TIME(INT((SUMIFS(Running!$K$1:'Running'!$K270,Running!$A$1:'Running'!$A270,"*")*60+SUMIFS(Running!$L$1:'Running'!$L270,Running!$A$1:'Running'!$A270,"*"))/(60*60)),MOD(MOD(SUMIFS(Running!$K$1:'Running'!$K270,Running!$A$1:'Running'!$A270,"*"),60)+INT(SUMIFS(Running!$L$1:'Running'!$L270,Running!$A$1:'Running'!$A270,"*")/60),60),MOD(SUMIFS(Running!$L$1:'Running'!$L270,Running!$A$1:'Running'!$A270,"*"),60))+INT(INT((SUMIFS(Running!$K$1:'Running'!$K270,Running!$A$1:'Running'!$A270,"*")*60+SUMIFS(Running!$L$1:'Running'!$L270,Running!$A$1:'Running'!$A270,"*"))/(60*60))/24)</f>
        <v>4.1689236111111105</v>
      </c>
      <c r="I270" s="2">
        <f>SUM(Running!$M$1:'Running'!$M270)</f>
        <v>2573</v>
      </c>
      <c r="J270" s="20">
        <f>SUM(Running!$N$1:'Running'!$N270)</f>
        <v>51.639999999999993</v>
      </c>
      <c r="K270" s="35">
        <f>TIME(INT((SUMIFS(Running!$R$1:'Running'!$R270,Running!$A$1:'Running'!$A270,"*")*60+SUMIFS(Running!$S$1:'Running'!$S270,Running!$A$1:'Running'!$A270,"*"))/(60*60)),MOD(MOD(SUMIFS(Running!$R$1:'Running'!$R270,Running!$A$1:'Running'!$A270,"*"),60)+INT(SUMIFS(Running!$S$1:'Running'!$S270,Running!$A$1:'Running'!$A270,"*")/60),60),MOD(SUMIFS(Running!$S$1:'Running'!$S270,Running!$A$1:'Running'!$A270,"*"),60))+INT(INT((SUMIFS(Running!$R$1:'Running'!$R270,Running!$A$1:'Running'!$A270,"*")*60+SUMIFS(Running!$S$1:'Running'!$S270,Running!$A$1:'Running'!$A270,"*"))/(60*60))/24)</f>
        <v>0.57136574074074076</v>
      </c>
      <c r="L270" s="2">
        <f t="shared" si="28"/>
        <v>84955</v>
      </c>
      <c r="M270" s="20">
        <f t="shared" si="29"/>
        <v>775.05999999999926</v>
      </c>
      <c r="N270" s="25">
        <f t="shared" si="30"/>
        <v>6826</v>
      </c>
      <c r="O270" s="25">
        <f t="shared" si="31"/>
        <v>1</v>
      </c>
      <c r="P270" s="35">
        <f t="shared" si="32"/>
        <v>4.7402893518518514</v>
      </c>
      <c r="S270" s="61">
        <f t="shared" si="33"/>
        <v>3</v>
      </c>
      <c r="T270" s="61">
        <f t="shared" si="34"/>
        <v>1</v>
      </c>
      <c r="U270" t="s">
        <v>74</v>
      </c>
    </row>
    <row r="271" spans="1:21">
      <c r="A271">
        <v>268</v>
      </c>
      <c r="B271" s="2" t="s">
        <v>4</v>
      </c>
      <c r="C271" s="2">
        <v>10</v>
      </c>
      <c r="D271" s="2">
        <v>25</v>
      </c>
      <c r="E271" s="37">
        <v>43398</v>
      </c>
      <c r="F271" s="2">
        <f>SUMIFS(Running!$F$1:'Running'!$F271,Running!$A$1:'Running'!$A271,"*")</f>
        <v>83039</v>
      </c>
      <c r="G271" s="20">
        <f>SUMIFS(Running!$G$1:'Running'!$G271,Running!$A$1:'Running'!$A271,"*")</f>
        <v>728.91999999999928</v>
      </c>
      <c r="H271" s="35">
        <f>TIME(INT((SUMIFS(Running!$K$1:'Running'!$K271,Running!$A$1:'Running'!$A271,"*")*60+SUMIFS(Running!$L$1:'Running'!$L271,Running!$A$1:'Running'!$A271,"*"))/(60*60)),MOD(MOD(SUMIFS(Running!$K$1:'Running'!$K271,Running!$A$1:'Running'!$A271,"*"),60)+INT(SUMIFS(Running!$L$1:'Running'!$L271,Running!$A$1:'Running'!$A271,"*")/60),60),MOD(SUMIFS(Running!$L$1:'Running'!$L271,Running!$A$1:'Running'!$A271,"*"),60))+INT(INT((SUMIFS(Running!$K$1:'Running'!$K271,Running!$A$1:'Running'!$A271,"*")*60+SUMIFS(Running!$L$1:'Running'!$L271,Running!$A$1:'Running'!$A271,"*"))/(60*60))/24)</f>
        <v>4.2001736111111105</v>
      </c>
      <c r="I271" s="2">
        <f>SUM(Running!$M$1:'Running'!$M271)</f>
        <v>2597</v>
      </c>
      <c r="J271" s="20">
        <f>SUM(Running!$N$1:'Running'!$N271)</f>
        <v>51.98</v>
      </c>
      <c r="K271" s="35">
        <f>TIME(INT((SUMIFS(Running!$R$1:'Running'!$R271,Running!$A$1:'Running'!$A271,"*")*60+SUMIFS(Running!$S$1:'Running'!$S271,Running!$A$1:'Running'!$A271,"*"))/(60*60)),MOD(MOD(SUMIFS(Running!$R$1:'Running'!$R271,Running!$A$1:'Running'!$A271,"*"),60)+INT(SUMIFS(Running!$S$1:'Running'!$S271,Running!$A$1:'Running'!$A271,"*")/60),60),MOD(SUMIFS(Running!$S$1:'Running'!$S271,Running!$A$1:'Running'!$A271,"*"),60))+INT(INT((SUMIFS(Running!$R$1:'Running'!$R271,Running!$A$1:'Running'!$A271,"*")*60+SUMIFS(Running!$S$1:'Running'!$S271,Running!$A$1:'Running'!$A271,"*"))/(60*60))/24)</f>
        <v>0.57483796296296297</v>
      </c>
      <c r="L271" s="2">
        <f t="shared" si="28"/>
        <v>85636</v>
      </c>
      <c r="M271" s="20">
        <f t="shared" si="29"/>
        <v>780.8999999999993</v>
      </c>
      <c r="N271" s="25">
        <f t="shared" si="30"/>
        <v>6876</v>
      </c>
      <c r="O271" s="25">
        <f t="shared" si="31"/>
        <v>1</v>
      </c>
      <c r="P271" s="35">
        <f t="shared" si="32"/>
        <v>4.7750115740740737</v>
      </c>
      <c r="S271" s="61">
        <f t="shared" si="33"/>
        <v>4</v>
      </c>
      <c r="T271" s="61">
        <f t="shared" si="34"/>
        <v>8</v>
      </c>
      <c r="U271" t="s">
        <v>74</v>
      </c>
    </row>
    <row r="272" spans="1:21">
      <c r="A272">
        <v>269</v>
      </c>
      <c r="B272" s="2" t="s">
        <v>3</v>
      </c>
      <c r="C272" s="2">
        <v>10</v>
      </c>
      <c r="D272" s="2">
        <v>26</v>
      </c>
      <c r="E272" s="37">
        <v>43399</v>
      </c>
      <c r="F272" s="2">
        <f>SUMIFS(Running!$F$1:'Running'!$F272,Running!$A$1:'Running'!$A272,"*")</f>
        <v>83549</v>
      </c>
      <c r="G272" s="20">
        <f>SUMIFS(Running!$G$1:'Running'!$G272,Running!$A$1:'Running'!$A272,"*")</f>
        <v>733.19999999999925</v>
      </c>
      <c r="H272" s="35">
        <f>TIME(INT((SUMIFS(Running!$K$1:'Running'!$K272,Running!$A$1:'Running'!$A272,"*")*60+SUMIFS(Running!$L$1:'Running'!$L272,Running!$A$1:'Running'!$A272,"*"))/(60*60)),MOD(MOD(SUMIFS(Running!$K$1:'Running'!$K272,Running!$A$1:'Running'!$A272,"*"),60)+INT(SUMIFS(Running!$L$1:'Running'!$L272,Running!$A$1:'Running'!$A272,"*")/60),60),MOD(SUMIFS(Running!$L$1:'Running'!$L272,Running!$A$1:'Running'!$A272,"*"),60))+INT(INT((SUMIFS(Running!$K$1:'Running'!$K272,Running!$A$1:'Running'!$A272,"*")*60+SUMIFS(Running!$L$1:'Running'!$L272,Running!$A$1:'Running'!$A272,"*"))/(60*60))/24)</f>
        <v>4.2237847222222227</v>
      </c>
      <c r="I272" s="2">
        <f>SUM(Running!$M$1:'Running'!$M272)</f>
        <v>2621</v>
      </c>
      <c r="J272" s="20">
        <f>SUM(Running!$N$1:'Running'!$N272)</f>
        <v>52.32</v>
      </c>
      <c r="K272" s="35">
        <f>TIME(INT((SUMIFS(Running!$R$1:'Running'!$R272,Running!$A$1:'Running'!$A272,"*")*60+SUMIFS(Running!$S$1:'Running'!$S272,Running!$A$1:'Running'!$A272,"*"))/(60*60)),MOD(MOD(SUMIFS(Running!$R$1:'Running'!$R272,Running!$A$1:'Running'!$A272,"*"),60)+INT(SUMIFS(Running!$S$1:'Running'!$S272,Running!$A$1:'Running'!$A272,"*")/60),60),MOD(SUMIFS(Running!$S$1:'Running'!$S272,Running!$A$1:'Running'!$A272,"*"),60))+INT(INT((SUMIFS(Running!$R$1:'Running'!$R272,Running!$A$1:'Running'!$A272,"*")*60+SUMIFS(Running!$S$1:'Running'!$S272,Running!$A$1:'Running'!$A272,"*"))/(60*60))/24)</f>
        <v>0.57831018518518518</v>
      </c>
      <c r="L272" s="2">
        <f t="shared" si="28"/>
        <v>86170</v>
      </c>
      <c r="M272" s="20">
        <f t="shared" si="29"/>
        <v>785.5199999999993</v>
      </c>
      <c r="N272" s="25">
        <f t="shared" si="30"/>
        <v>6915</v>
      </c>
      <c r="O272" s="25">
        <f t="shared" si="31"/>
        <v>1</v>
      </c>
      <c r="P272" s="35">
        <f t="shared" si="32"/>
        <v>4.8020949074074082</v>
      </c>
      <c r="S272" s="61">
        <f t="shared" si="33"/>
        <v>5</v>
      </c>
      <c r="T272" s="61">
        <f t="shared" si="34"/>
        <v>9</v>
      </c>
      <c r="U272" t="s">
        <v>74</v>
      </c>
    </row>
    <row r="273" spans="1:21">
      <c r="A273">
        <v>270</v>
      </c>
      <c r="B273" s="2" t="s">
        <v>2</v>
      </c>
      <c r="C273" s="2">
        <v>10</v>
      </c>
      <c r="D273" s="2">
        <v>27</v>
      </c>
      <c r="E273" s="37">
        <v>43400</v>
      </c>
      <c r="F273" s="2">
        <f>SUMIFS(Running!$F$1:'Running'!$F273,Running!$A$1:'Running'!$A273,"*")</f>
        <v>83797</v>
      </c>
      <c r="G273" s="20">
        <f>SUMIFS(Running!$G$1:'Running'!$G273,Running!$A$1:'Running'!$A273,"*")</f>
        <v>735.2699999999993</v>
      </c>
      <c r="H273" s="35">
        <f>TIME(INT((SUMIFS(Running!$K$1:'Running'!$K273,Running!$A$1:'Running'!$A273,"*")*60+SUMIFS(Running!$L$1:'Running'!$L273,Running!$A$1:'Running'!$A273,"*"))/(60*60)),MOD(MOD(SUMIFS(Running!$K$1:'Running'!$K273,Running!$A$1:'Running'!$A273,"*"),60)+INT(SUMIFS(Running!$L$1:'Running'!$L273,Running!$A$1:'Running'!$A273,"*")/60),60),MOD(SUMIFS(Running!$L$1:'Running'!$L273,Running!$A$1:'Running'!$A273,"*"),60))+INT(INT((SUMIFS(Running!$K$1:'Running'!$K273,Running!$A$1:'Running'!$A273,"*")*60+SUMIFS(Running!$L$1:'Running'!$L273,Running!$A$1:'Running'!$A273,"*"))/(60*60))/24)</f>
        <v>4.236284722222222</v>
      </c>
      <c r="I273" s="2">
        <f>SUM(Running!$M$1:'Running'!$M273)</f>
        <v>2639</v>
      </c>
      <c r="J273" s="20">
        <f>SUM(Running!$N$1:'Running'!$N273)</f>
        <v>52.56</v>
      </c>
      <c r="K273" s="35">
        <f>TIME(INT((SUMIFS(Running!$R$1:'Running'!$R273,Running!$A$1:'Running'!$A273,"*")*60+SUMIFS(Running!$S$1:'Running'!$S273,Running!$A$1:'Running'!$A273,"*"))/(60*60)),MOD(MOD(SUMIFS(Running!$R$1:'Running'!$R273,Running!$A$1:'Running'!$A273,"*"),60)+INT(SUMIFS(Running!$S$1:'Running'!$S273,Running!$A$1:'Running'!$A273,"*")/60),60),MOD(SUMIFS(Running!$S$1:'Running'!$S273,Running!$A$1:'Running'!$A273,"*"),60))+INT(INT((SUMIFS(Running!$R$1:'Running'!$R273,Running!$A$1:'Running'!$A273,"*")*60+SUMIFS(Running!$S$1:'Running'!$S273,Running!$A$1:'Running'!$A273,"*"))/(60*60))/24)</f>
        <v>0.58081018518518512</v>
      </c>
      <c r="L273" s="2">
        <f t="shared" si="28"/>
        <v>86436</v>
      </c>
      <c r="M273" s="20">
        <f t="shared" si="29"/>
        <v>787.82999999999925</v>
      </c>
      <c r="N273" s="25">
        <f t="shared" si="30"/>
        <v>6936</v>
      </c>
      <c r="O273" s="25">
        <f t="shared" si="31"/>
        <v>37</v>
      </c>
      <c r="P273" s="35">
        <f t="shared" si="32"/>
        <v>4.817094907407407</v>
      </c>
      <c r="S273" s="61">
        <f t="shared" si="33"/>
        <v>6</v>
      </c>
      <c r="T273" s="61">
        <f t="shared" si="34"/>
        <v>1</v>
      </c>
      <c r="U273" t="s">
        <v>74</v>
      </c>
    </row>
    <row r="274" spans="1:21">
      <c r="A274">
        <v>271</v>
      </c>
      <c r="B274" s="2" t="s">
        <v>1</v>
      </c>
      <c r="C274" s="2">
        <v>10</v>
      </c>
      <c r="D274" s="2">
        <v>28</v>
      </c>
      <c r="E274" s="37">
        <v>43401</v>
      </c>
      <c r="F274" s="2">
        <f>SUMIFS(Running!$F$1:'Running'!$F274,Running!$A$1:'Running'!$A274,"*")</f>
        <v>84670</v>
      </c>
      <c r="G274" s="20">
        <f>SUMIFS(Running!$G$1:'Running'!$G274,Running!$A$1:'Running'!$A274,"*")</f>
        <v>742.57999999999925</v>
      </c>
      <c r="H274" s="35">
        <f>TIME(INT((SUMIFS(Running!$K$1:'Running'!$K274,Running!$A$1:'Running'!$A274,"*")*60+SUMIFS(Running!$L$1:'Running'!$L274,Running!$A$1:'Running'!$A274,"*"))/(60*60)),MOD(MOD(SUMIFS(Running!$K$1:'Running'!$K274,Running!$A$1:'Running'!$A274,"*"),60)+INT(SUMIFS(Running!$L$1:'Running'!$L274,Running!$A$1:'Running'!$A274,"*")/60),60),MOD(SUMIFS(Running!$L$1:'Running'!$L274,Running!$A$1:'Running'!$A274,"*"),60))+INT(INT((SUMIFS(Running!$K$1:'Running'!$K274,Running!$A$1:'Running'!$A274,"*")*60+SUMIFS(Running!$L$1:'Running'!$L274,Running!$A$1:'Running'!$A274,"*"))/(60*60))/24)</f>
        <v>4.2779513888888889</v>
      </c>
      <c r="I274" s="2">
        <f>SUM(Running!$M$1:'Running'!$M274)</f>
        <v>2663</v>
      </c>
      <c r="J274" s="20">
        <f>SUM(Running!$N$1:'Running'!$N274)</f>
        <v>52.900000000000006</v>
      </c>
      <c r="K274" s="35">
        <f>TIME(INT((SUMIFS(Running!$R$1:'Running'!$R274,Running!$A$1:'Running'!$A274,"*")*60+SUMIFS(Running!$S$1:'Running'!$S274,Running!$A$1:'Running'!$A274,"*"))/(60*60)),MOD(MOD(SUMIFS(Running!$R$1:'Running'!$R274,Running!$A$1:'Running'!$A274,"*"),60)+INT(SUMIFS(Running!$S$1:'Running'!$S274,Running!$A$1:'Running'!$A274,"*")/60),60),MOD(SUMIFS(Running!$S$1:'Running'!$S274,Running!$A$1:'Running'!$A274,"*"),60))+INT(INT((SUMIFS(Running!$R$1:'Running'!$R274,Running!$A$1:'Running'!$A274,"*")*60+SUMIFS(Running!$S$1:'Running'!$S274,Running!$A$1:'Running'!$A274,"*"))/(60*60))/24)</f>
        <v>0.58428240740740744</v>
      </c>
      <c r="L274" s="2">
        <f t="shared" si="28"/>
        <v>87333</v>
      </c>
      <c r="M274" s="20">
        <f t="shared" si="29"/>
        <v>795.47999999999922</v>
      </c>
      <c r="N274" s="25">
        <f t="shared" si="30"/>
        <v>7001</v>
      </c>
      <c r="O274" s="25">
        <f t="shared" si="31"/>
        <v>37</v>
      </c>
      <c r="P274" s="35">
        <f t="shared" si="32"/>
        <v>4.8622337962962963</v>
      </c>
      <c r="S274" s="61">
        <f t="shared" si="33"/>
        <v>7</v>
      </c>
      <c r="T274" s="61">
        <f t="shared" si="34"/>
        <v>1</v>
      </c>
      <c r="U274" t="s">
        <v>74</v>
      </c>
    </row>
    <row r="275" spans="1:21">
      <c r="A275">
        <v>272</v>
      </c>
      <c r="B275" s="2" t="s">
        <v>0</v>
      </c>
      <c r="C275" s="2">
        <v>10</v>
      </c>
      <c r="D275" s="2">
        <v>29</v>
      </c>
      <c r="E275" s="37">
        <v>43402</v>
      </c>
      <c r="F275" s="2">
        <f>SUMIFS(Running!$F$1:'Running'!$F275,Running!$A$1:'Running'!$A275,"*")</f>
        <v>84670</v>
      </c>
      <c r="G275" s="20">
        <f>SUMIFS(Running!$G$1:'Running'!$G275,Running!$A$1:'Running'!$A275,"*")</f>
        <v>742.57999999999925</v>
      </c>
      <c r="H275" s="35">
        <f>TIME(INT((SUMIFS(Running!$K$1:'Running'!$K275,Running!$A$1:'Running'!$A275,"*")*60+SUMIFS(Running!$L$1:'Running'!$L275,Running!$A$1:'Running'!$A275,"*"))/(60*60)),MOD(MOD(SUMIFS(Running!$K$1:'Running'!$K275,Running!$A$1:'Running'!$A275,"*"),60)+INT(SUMIFS(Running!$L$1:'Running'!$L275,Running!$A$1:'Running'!$A275,"*")/60),60),MOD(SUMIFS(Running!$L$1:'Running'!$L275,Running!$A$1:'Running'!$A275,"*"),60))+INT(INT((SUMIFS(Running!$K$1:'Running'!$K275,Running!$A$1:'Running'!$A275,"*")*60+SUMIFS(Running!$L$1:'Running'!$L275,Running!$A$1:'Running'!$A275,"*"))/(60*60))/24)</f>
        <v>4.2779513888888889</v>
      </c>
      <c r="I275" s="2">
        <f>SUM(Running!$M$1:'Running'!$M275)</f>
        <v>2663</v>
      </c>
      <c r="J275" s="20">
        <f>SUM(Running!$N$1:'Running'!$N275)</f>
        <v>52.900000000000006</v>
      </c>
      <c r="K275" s="35">
        <f>TIME(INT((SUMIFS(Running!$R$1:'Running'!$R275,Running!$A$1:'Running'!$A275,"*")*60+SUMIFS(Running!$S$1:'Running'!$S275,Running!$A$1:'Running'!$A275,"*"))/(60*60)),MOD(MOD(SUMIFS(Running!$R$1:'Running'!$R275,Running!$A$1:'Running'!$A275,"*"),60)+INT(SUMIFS(Running!$S$1:'Running'!$S275,Running!$A$1:'Running'!$A275,"*")/60),60),MOD(SUMIFS(Running!$S$1:'Running'!$S275,Running!$A$1:'Running'!$A275,"*"),60))+INT(INT((SUMIFS(Running!$R$1:'Running'!$R275,Running!$A$1:'Running'!$A275,"*")*60+SUMIFS(Running!$S$1:'Running'!$S275,Running!$A$1:'Running'!$A275,"*"))/(60*60))/24)</f>
        <v>0.58428240740740744</v>
      </c>
      <c r="L275" s="2">
        <f t="shared" si="28"/>
        <v>87333</v>
      </c>
      <c r="M275" s="20">
        <f t="shared" si="29"/>
        <v>795.47999999999922</v>
      </c>
      <c r="N275" s="25">
        <f t="shared" si="30"/>
        <v>7001</v>
      </c>
      <c r="O275" s="25">
        <f t="shared" si="31"/>
        <v>37</v>
      </c>
      <c r="P275" s="35">
        <f t="shared" si="32"/>
        <v>4.8622337962962963</v>
      </c>
      <c r="S275" s="61">
        <f t="shared" si="33"/>
        <v>0</v>
      </c>
      <c r="T275" s="61">
        <f t="shared" si="34"/>
        <v>0</v>
      </c>
      <c r="U275" t="s">
        <v>74</v>
      </c>
    </row>
    <row r="276" spans="1:21">
      <c r="A276">
        <v>273</v>
      </c>
      <c r="B276" s="2" t="s">
        <v>6</v>
      </c>
      <c r="C276" s="2">
        <v>10</v>
      </c>
      <c r="D276" s="2">
        <v>30</v>
      </c>
      <c r="E276" s="37">
        <v>43403</v>
      </c>
      <c r="F276" s="2">
        <f>SUMIFS(Running!$F$1:'Running'!$F276,Running!$A$1:'Running'!$A276,"*")</f>
        <v>85330</v>
      </c>
      <c r="G276" s="20">
        <f>SUMIFS(Running!$G$1:'Running'!$G276,Running!$A$1:'Running'!$A276,"*")</f>
        <v>748.10999999999922</v>
      </c>
      <c r="H276" s="35">
        <f>TIME(INT((SUMIFS(Running!$K$1:'Running'!$K276,Running!$A$1:'Running'!$A276,"*")*60+SUMIFS(Running!$L$1:'Running'!$L276,Running!$A$1:'Running'!$A276,"*"))/(60*60)),MOD(MOD(SUMIFS(Running!$K$1:'Running'!$K276,Running!$A$1:'Running'!$A276,"*"),60)+INT(SUMIFS(Running!$L$1:'Running'!$L276,Running!$A$1:'Running'!$A276,"*")/60),60),MOD(SUMIFS(Running!$L$1:'Running'!$L276,Running!$A$1:'Running'!$A276,"*"),60))+INT(INT((SUMIFS(Running!$K$1:'Running'!$K276,Running!$A$1:'Running'!$A276,"*")*60+SUMIFS(Running!$L$1:'Running'!$L276,Running!$A$1:'Running'!$A276,"*"))/(60*60))/24)</f>
        <v>4.3092013888888889</v>
      </c>
      <c r="I276" s="2">
        <f>SUM(Running!$M$1:'Running'!$M276)</f>
        <v>2687</v>
      </c>
      <c r="J276" s="20">
        <f>SUM(Running!$N$1:'Running'!$N276)</f>
        <v>53.230000000000004</v>
      </c>
      <c r="K276" s="35">
        <f>TIME(INT((SUMIFS(Running!$R$1:'Running'!$R276,Running!$A$1:'Running'!$A276,"*")*60+SUMIFS(Running!$S$1:'Running'!$S276,Running!$A$1:'Running'!$A276,"*"))/(60*60)),MOD(MOD(SUMIFS(Running!$R$1:'Running'!$R276,Running!$A$1:'Running'!$A276,"*"),60)+INT(SUMIFS(Running!$S$1:'Running'!$S276,Running!$A$1:'Running'!$A276,"*")/60),60),MOD(SUMIFS(Running!$S$1:'Running'!$S276,Running!$A$1:'Running'!$A276,"*"),60))+INT(INT((SUMIFS(Running!$R$1:'Running'!$R276,Running!$A$1:'Running'!$A276,"*")*60+SUMIFS(Running!$S$1:'Running'!$S276,Running!$A$1:'Running'!$A276,"*"))/(60*60))/24)</f>
        <v>0.58775462962962965</v>
      </c>
      <c r="L276" s="2">
        <f t="shared" si="28"/>
        <v>88017</v>
      </c>
      <c r="M276" s="20">
        <f t="shared" si="29"/>
        <v>801.33999999999924</v>
      </c>
      <c r="N276" s="25">
        <f t="shared" si="30"/>
        <v>7051</v>
      </c>
      <c r="O276" s="25">
        <f t="shared" si="31"/>
        <v>37</v>
      </c>
      <c r="P276" s="35">
        <f t="shared" si="32"/>
        <v>4.8969560185185186</v>
      </c>
      <c r="S276" s="61">
        <f t="shared" si="33"/>
        <v>1</v>
      </c>
      <c r="T276" s="61">
        <f t="shared" si="34"/>
        <v>10</v>
      </c>
      <c r="U276" t="s">
        <v>74</v>
      </c>
    </row>
    <row r="277" spans="1:21">
      <c r="A277">
        <v>274</v>
      </c>
      <c r="B277" s="2" t="s">
        <v>5</v>
      </c>
      <c r="C277" s="2">
        <v>10</v>
      </c>
      <c r="D277" s="2">
        <v>31</v>
      </c>
      <c r="E277" s="37">
        <v>43404</v>
      </c>
      <c r="F277" s="2">
        <f>SUMIFS(Running!$F$1:'Running'!$F277,Running!$A$1:'Running'!$A277,"*")</f>
        <v>85840</v>
      </c>
      <c r="G277" s="20">
        <f>SUMIFS(Running!$G$1:'Running'!$G277,Running!$A$1:'Running'!$A277,"*")</f>
        <v>752.39999999999918</v>
      </c>
      <c r="H277" s="35">
        <f>TIME(INT((SUMIFS(Running!$K$1:'Running'!$K277,Running!$A$1:'Running'!$A277,"*")*60+SUMIFS(Running!$L$1:'Running'!$L277,Running!$A$1:'Running'!$A277,"*"))/(60*60)),MOD(MOD(SUMIFS(Running!$K$1:'Running'!$K277,Running!$A$1:'Running'!$A277,"*"),60)+INT(SUMIFS(Running!$L$1:'Running'!$L277,Running!$A$1:'Running'!$A277,"*")/60),60),MOD(SUMIFS(Running!$L$1:'Running'!$L277,Running!$A$1:'Running'!$A277,"*"),60))+INT(INT((SUMIFS(Running!$K$1:'Running'!$K277,Running!$A$1:'Running'!$A277,"*")*60+SUMIFS(Running!$L$1:'Running'!$L277,Running!$A$1:'Running'!$A277,"*"))/(60*60))/24)</f>
        <v>4.3328125000000002</v>
      </c>
      <c r="I277" s="2">
        <f>SUM(Running!$M$1:'Running'!$M277)</f>
        <v>2711</v>
      </c>
      <c r="J277" s="20">
        <f>SUM(Running!$N$1:'Running'!$N277)</f>
        <v>53.56</v>
      </c>
      <c r="K277" s="35">
        <f>TIME(INT((SUMIFS(Running!$R$1:'Running'!$R277,Running!$A$1:'Running'!$A277,"*")*60+SUMIFS(Running!$S$1:'Running'!$S277,Running!$A$1:'Running'!$A277,"*"))/(60*60)),MOD(MOD(SUMIFS(Running!$R$1:'Running'!$R277,Running!$A$1:'Running'!$A277,"*"),60)+INT(SUMIFS(Running!$S$1:'Running'!$S277,Running!$A$1:'Running'!$A277,"*")/60),60),MOD(SUMIFS(Running!$S$1:'Running'!$S277,Running!$A$1:'Running'!$A277,"*"),60))+INT(INT((SUMIFS(Running!$R$1:'Running'!$R277,Running!$A$1:'Running'!$A277,"*")*60+SUMIFS(Running!$S$1:'Running'!$S277,Running!$A$1:'Running'!$A277,"*"))/(60*60))/24)</f>
        <v>0.59122685185185186</v>
      </c>
      <c r="L277" s="2">
        <f t="shared" si="28"/>
        <v>88551</v>
      </c>
      <c r="M277" s="20">
        <f t="shared" si="29"/>
        <v>805.95999999999913</v>
      </c>
      <c r="N277" s="25">
        <f t="shared" si="30"/>
        <v>7090</v>
      </c>
      <c r="O277" s="25">
        <f t="shared" si="31"/>
        <v>37</v>
      </c>
      <c r="P277" s="35">
        <f t="shared" si="32"/>
        <v>4.9240393518518522</v>
      </c>
      <c r="S277" s="61">
        <f t="shared" si="33"/>
        <v>2</v>
      </c>
      <c r="T277" s="61">
        <f t="shared" si="34"/>
        <v>2</v>
      </c>
      <c r="U277" t="s">
        <v>74</v>
      </c>
    </row>
    <row r="278" spans="1:21">
      <c r="A278">
        <v>275</v>
      </c>
      <c r="B278" s="2" t="s">
        <v>4</v>
      </c>
      <c r="C278" s="2">
        <v>11</v>
      </c>
      <c r="D278" s="2">
        <v>1</v>
      </c>
      <c r="E278" s="37">
        <v>43405</v>
      </c>
      <c r="F278" s="2">
        <f>SUMIFS(Running!$F$1:'Running'!$F278,Running!$A$1:'Running'!$A278,"*")</f>
        <v>86490</v>
      </c>
      <c r="G278" s="20">
        <f>SUMIFS(Running!$G$1:'Running'!$G278,Running!$A$1:'Running'!$A278,"*")</f>
        <v>757.83999999999924</v>
      </c>
      <c r="H278" s="35">
        <f>TIME(INT((SUMIFS(Running!$K$1:'Running'!$K278,Running!$A$1:'Running'!$A278,"*")*60+SUMIFS(Running!$L$1:'Running'!$L278,Running!$A$1:'Running'!$A278,"*"))/(60*60)),MOD(MOD(SUMIFS(Running!$K$1:'Running'!$K278,Running!$A$1:'Running'!$A278,"*"),60)+INT(SUMIFS(Running!$L$1:'Running'!$L278,Running!$A$1:'Running'!$A278,"*")/60),60),MOD(SUMIFS(Running!$L$1:'Running'!$L278,Running!$A$1:'Running'!$A278,"*"),60))+INT(INT((SUMIFS(Running!$K$1:'Running'!$K278,Running!$A$1:'Running'!$A278,"*")*60+SUMIFS(Running!$L$1:'Running'!$L278,Running!$A$1:'Running'!$A278,"*"))/(60*60))/24)</f>
        <v>4.3640625000000002</v>
      </c>
      <c r="I278" s="2">
        <f>SUM(Running!$M$1:'Running'!$M278)</f>
        <v>2735</v>
      </c>
      <c r="J278" s="20">
        <f>SUM(Running!$N$1:'Running'!$N278)</f>
        <v>53.89</v>
      </c>
      <c r="K278" s="35">
        <f>TIME(INT((SUMIFS(Running!$R$1:'Running'!$R278,Running!$A$1:'Running'!$A278,"*")*60+SUMIFS(Running!$S$1:'Running'!$S278,Running!$A$1:'Running'!$A278,"*"))/(60*60)),MOD(MOD(SUMIFS(Running!$R$1:'Running'!$R278,Running!$A$1:'Running'!$A278,"*"),60)+INT(SUMIFS(Running!$S$1:'Running'!$S278,Running!$A$1:'Running'!$A278,"*")/60),60),MOD(SUMIFS(Running!$S$1:'Running'!$S278,Running!$A$1:'Running'!$A278,"*"),60))+INT(INT((SUMIFS(Running!$R$1:'Running'!$R278,Running!$A$1:'Running'!$A278,"*")*60+SUMIFS(Running!$S$1:'Running'!$S278,Running!$A$1:'Running'!$A278,"*"))/(60*60))/24)</f>
        <v>0.59469907407407407</v>
      </c>
      <c r="L278" s="2">
        <f t="shared" si="28"/>
        <v>89225</v>
      </c>
      <c r="M278" s="20">
        <f t="shared" si="29"/>
        <v>811.72999999999922</v>
      </c>
      <c r="N278" s="25">
        <f t="shared" si="30"/>
        <v>7140</v>
      </c>
      <c r="O278" s="25">
        <f t="shared" si="31"/>
        <v>37</v>
      </c>
      <c r="P278" s="35">
        <f t="shared" si="32"/>
        <v>4.9587615740740745</v>
      </c>
      <c r="S278" s="61">
        <f t="shared" si="33"/>
        <v>3</v>
      </c>
      <c r="T278" s="61">
        <f t="shared" si="34"/>
        <v>9</v>
      </c>
      <c r="U278" t="s">
        <v>74</v>
      </c>
    </row>
    <row r="279" spans="1:21">
      <c r="A279">
        <v>276</v>
      </c>
      <c r="B279" s="2" t="s">
        <v>3</v>
      </c>
      <c r="C279" s="2">
        <v>11</v>
      </c>
      <c r="D279" s="2">
        <v>2</v>
      </c>
      <c r="E279" s="37">
        <v>43406</v>
      </c>
      <c r="F279" s="2">
        <f>SUMIFS(Running!$F$1:'Running'!$F279,Running!$A$1:'Running'!$A279,"*")</f>
        <v>87000</v>
      </c>
      <c r="G279" s="20">
        <f>SUMIFS(Running!$G$1:'Running'!$G279,Running!$A$1:'Running'!$A279,"*")</f>
        <v>762.11999999999921</v>
      </c>
      <c r="H279" s="35">
        <f>TIME(INT((SUMIFS(Running!$K$1:'Running'!$K279,Running!$A$1:'Running'!$A279,"*")*60+SUMIFS(Running!$L$1:'Running'!$L279,Running!$A$1:'Running'!$A279,"*"))/(60*60)),MOD(MOD(SUMIFS(Running!$K$1:'Running'!$K279,Running!$A$1:'Running'!$A279,"*"),60)+INT(SUMIFS(Running!$L$1:'Running'!$L279,Running!$A$1:'Running'!$A279,"*")/60),60),MOD(SUMIFS(Running!$L$1:'Running'!$L279,Running!$A$1:'Running'!$A279,"*"),60))+INT(INT((SUMIFS(Running!$K$1:'Running'!$K279,Running!$A$1:'Running'!$A279,"*")*60+SUMIFS(Running!$L$1:'Running'!$L279,Running!$A$1:'Running'!$A279,"*"))/(60*60))/24)</f>
        <v>4.3876736111111105</v>
      </c>
      <c r="I279" s="2">
        <f>SUM(Running!$M$1:'Running'!$M279)</f>
        <v>2759</v>
      </c>
      <c r="J279" s="20">
        <f>SUM(Running!$N$1:'Running'!$N279)</f>
        <v>54.230000000000004</v>
      </c>
      <c r="K279" s="35">
        <f>TIME(INT((SUMIFS(Running!$R$1:'Running'!$R279,Running!$A$1:'Running'!$A279,"*")*60+SUMIFS(Running!$S$1:'Running'!$S279,Running!$A$1:'Running'!$A279,"*"))/(60*60)),MOD(MOD(SUMIFS(Running!$R$1:'Running'!$R279,Running!$A$1:'Running'!$A279,"*"),60)+INT(SUMIFS(Running!$S$1:'Running'!$S279,Running!$A$1:'Running'!$A279,"*")/60),60),MOD(SUMIFS(Running!$S$1:'Running'!$S279,Running!$A$1:'Running'!$A279,"*"),60))+INT(INT((SUMIFS(Running!$R$1:'Running'!$R279,Running!$A$1:'Running'!$A279,"*")*60+SUMIFS(Running!$S$1:'Running'!$S279,Running!$A$1:'Running'!$A279,"*"))/(60*60))/24)</f>
        <v>0.59817129629629628</v>
      </c>
      <c r="L279" s="2">
        <f t="shared" si="28"/>
        <v>89759</v>
      </c>
      <c r="M279" s="20">
        <f t="shared" si="29"/>
        <v>816.34999999999923</v>
      </c>
      <c r="N279" s="25">
        <f t="shared" si="30"/>
        <v>7179</v>
      </c>
      <c r="O279" s="25">
        <f t="shared" si="31"/>
        <v>37</v>
      </c>
      <c r="P279" s="35">
        <f t="shared" si="32"/>
        <v>4.9858449074074072</v>
      </c>
      <c r="S279" s="61">
        <f t="shared" si="33"/>
        <v>4</v>
      </c>
      <c r="T279" s="61">
        <f t="shared" si="34"/>
        <v>10</v>
      </c>
      <c r="U279" t="s">
        <v>74</v>
      </c>
    </row>
    <row r="280" spans="1:21">
      <c r="A280">
        <v>277</v>
      </c>
      <c r="B280" s="2" t="s">
        <v>2</v>
      </c>
      <c r="C280" s="2">
        <v>11</v>
      </c>
      <c r="D280" s="2">
        <v>3</v>
      </c>
      <c r="E280" s="37">
        <v>43407</v>
      </c>
      <c r="F280" s="2">
        <f>SUMIFS(Running!$F$1:'Running'!$F280,Running!$A$1:'Running'!$A280,"*")</f>
        <v>87280</v>
      </c>
      <c r="G280" s="20">
        <f>SUMIFS(Running!$G$1:'Running'!$G280,Running!$A$1:'Running'!$A280,"*")</f>
        <v>764.45999999999924</v>
      </c>
      <c r="H280" s="35">
        <f>TIME(INT((SUMIFS(Running!$K$1:'Running'!$K280,Running!$A$1:'Running'!$A280,"*")*60+SUMIFS(Running!$L$1:'Running'!$L280,Running!$A$1:'Running'!$A280,"*"))/(60*60)),MOD(MOD(SUMIFS(Running!$K$1:'Running'!$K280,Running!$A$1:'Running'!$A280,"*"),60)+INT(SUMIFS(Running!$L$1:'Running'!$L280,Running!$A$1:'Running'!$A280,"*")/60),60),MOD(SUMIFS(Running!$L$1:'Running'!$L280,Running!$A$1:'Running'!$A280,"*"),60))+INT(INT((SUMIFS(Running!$K$1:'Running'!$K280,Running!$A$1:'Running'!$A280,"*")*60+SUMIFS(Running!$L$1:'Running'!$L280,Running!$A$1:'Running'!$A280,"*"))/(60*60))/24)</f>
        <v>4.4015624999999998</v>
      </c>
      <c r="I280" s="2">
        <f>SUM(Running!$M$1:'Running'!$M280)</f>
        <v>2778</v>
      </c>
      <c r="J280" s="20">
        <f>SUM(Running!$N$1:'Running'!$N280)</f>
        <v>54.49</v>
      </c>
      <c r="K280" s="35">
        <f>TIME(INT((SUMIFS(Running!$R$1:'Running'!$R280,Running!$A$1:'Running'!$A280,"*")*60+SUMIFS(Running!$S$1:'Running'!$S280,Running!$A$1:'Running'!$A280,"*"))/(60*60)),MOD(MOD(SUMIFS(Running!$R$1:'Running'!$R280,Running!$A$1:'Running'!$A280,"*"),60)+INT(SUMIFS(Running!$S$1:'Running'!$S280,Running!$A$1:'Running'!$A280,"*")/60),60),MOD(SUMIFS(Running!$S$1:'Running'!$S280,Running!$A$1:'Running'!$A280,"*"),60))+INT(INT((SUMIFS(Running!$R$1:'Running'!$R280,Running!$A$1:'Running'!$A280,"*")*60+SUMIFS(Running!$S$1:'Running'!$S280,Running!$A$1:'Running'!$A280,"*"))/(60*60))/24)</f>
        <v>0.60094907407407405</v>
      </c>
      <c r="L280" s="2">
        <f t="shared" si="28"/>
        <v>90058</v>
      </c>
      <c r="M280" s="20">
        <f t="shared" si="29"/>
        <v>818.94999999999925</v>
      </c>
      <c r="N280" s="25">
        <f t="shared" si="30"/>
        <v>7203</v>
      </c>
      <c r="O280" s="25">
        <f t="shared" si="31"/>
        <v>37</v>
      </c>
      <c r="P280" s="35">
        <f t="shared" si="32"/>
        <v>5.0025115740740738</v>
      </c>
      <c r="S280" s="61">
        <f t="shared" si="33"/>
        <v>5</v>
      </c>
      <c r="T280" s="61">
        <f t="shared" si="34"/>
        <v>2</v>
      </c>
      <c r="U280" t="s">
        <v>74</v>
      </c>
    </row>
    <row r="281" spans="1:21">
      <c r="A281">
        <v>278</v>
      </c>
      <c r="B281" s="2" t="s">
        <v>1</v>
      </c>
      <c r="C281" s="2">
        <v>11</v>
      </c>
      <c r="D281" s="2">
        <v>4</v>
      </c>
      <c r="E281" s="37">
        <v>43408</v>
      </c>
      <c r="F281" s="2">
        <f>SUMIFS(Running!$F$1:'Running'!$F281,Running!$A$1:'Running'!$A281,"*")</f>
        <v>88153</v>
      </c>
      <c r="G281" s="20">
        <f>SUMIFS(Running!$G$1:'Running'!$G281,Running!$A$1:'Running'!$A281,"*")</f>
        <v>771.76999999999919</v>
      </c>
      <c r="H281" s="35">
        <f>TIME(INT((SUMIFS(Running!$K$1:'Running'!$K281,Running!$A$1:'Running'!$A281,"*")*60+SUMIFS(Running!$L$1:'Running'!$L281,Running!$A$1:'Running'!$A281,"*"))/(60*60)),MOD(MOD(SUMIFS(Running!$K$1:'Running'!$K281,Running!$A$1:'Running'!$A281,"*"),60)+INT(SUMIFS(Running!$L$1:'Running'!$L281,Running!$A$1:'Running'!$A281,"*")/60),60),MOD(SUMIFS(Running!$L$1:'Running'!$L281,Running!$A$1:'Running'!$A281,"*"),60))+INT(INT((SUMIFS(Running!$K$1:'Running'!$K281,Running!$A$1:'Running'!$A281,"*")*60+SUMIFS(Running!$L$1:'Running'!$L281,Running!$A$1:'Running'!$A281,"*"))/(60*60))/24)</f>
        <v>4.4432291666666668</v>
      </c>
      <c r="I281" s="2">
        <f>SUM(Running!$M$1:'Running'!$M281)</f>
        <v>2802</v>
      </c>
      <c r="J281" s="20">
        <f>SUM(Running!$N$1:'Running'!$N281)</f>
        <v>54.82</v>
      </c>
      <c r="K281" s="35">
        <f>TIME(INT((SUMIFS(Running!$R$1:'Running'!$R281,Running!$A$1:'Running'!$A281,"*")*60+SUMIFS(Running!$S$1:'Running'!$S281,Running!$A$1:'Running'!$A281,"*"))/(60*60)),MOD(MOD(SUMIFS(Running!$R$1:'Running'!$R281,Running!$A$1:'Running'!$A281,"*"),60)+INT(SUMIFS(Running!$S$1:'Running'!$S281,Running!$A$1:'Running'!$A281,"*")/60),60),MOD(SUMIFS(Running!$S$1:'Running'!$S281,Running!$A$1:'Running'!$A281,"*"),60))+INT(INT((SUMIFS(Running!$R$1:'Running'!$R281,Running!$A$1:'Running'!$A281,"*")*60+SUMIFS(Running!$S$1:'Running'!$S281,Running!$A$1:'Running'!$A281,"*"))/(60*60))/24)</f>
        <v>0.60442129629629626</v>
      </c>
      <c r="L281" s="2">
        <f t="shared" si="28"/>
        <v>90955</v>
      </c>
      <c r="M281" s="20">
        <f t="shared" si="29"/>
        <v>826.58999999999924</v>
      </c>
      <c r="N281" s="25">
        <f t="shared" si="30"/>
        <v>7268</v>
      </c>
      <c r="O281" s="25">
        <f t="shared" si="31"/>
        <v>37</v>
      </c>
      <c r="P281" s="35">
        <f t="shared" si="32"/>
        <v>5.047650462962963</v>
      </c>
      <c r="S281" s="61">
        <f t="shared" si="33"/>
        <v>6</v>
      </c>
      <c r="T281" s="61">
        <f t="shared" si="34"/>
        <v>2</v>
      </c>
      <c r="U281" t="s">
        <v>74</v>
      </c>
    </row>
    <row r="282" spans="1:21">
      <c r="A282">
        <v>279</v>
      </c>
      <c r="B282" s="2" t="s">
        <v>0</v>
      </c>
      <c r="C282" s="2">
        <v>11</v>
      </c>
      <c r="D282" s="2">
        <v>5</v>
      </c>
      <c r="E282" s="37">
        <v>43409</v>
      </c>
      <c r="F282" s="2">
        <f>SUMIFS(Running!$F$1:'Running'!$F282,Running!$A$1:'Running'!$A282,"*")</f>
        <v>88693</v>
      </c>
      <c r="G282" s="20">
        <f>SUMIFS(Running!$G$1:'Running'!$G282,Running!$A$1:'Running'!$A282,"*")</f>
        <v>776.30999999999915</v>
      </c>
      <c r="H282" s="35">
        <f>TIME(INT((SUMIFS(Running!$K$1:'Running'!$K282,Running!$A$1:'Running'!$A282,"*")*60+SUMIFS(Running!$L$1:'Running'!$L282,Running!$A$1:'Running'!$A282,"*"))/(60*60)),MOD(MOD(SUMIFS(Running!$K$1:'Running'!$K282,Running!$A$1:'Running'!$A282,"*"),60)+INT(SUMIFS(Running!$L$1:'Running'!$L282,Running!$A$1:'Running'!$A282,"*")/60),60),MOD(SUMIFS(Running!$L$1:'Running'!$L282,Running!$A$1:'Running'!$A282,"*"),60))+INT(INT((SUMIFS(Running!$K$1:'Running'!$K282,Running!$A$1:'Running'!$A282,"*")*60+SUMIFS(Running!$L$1:'Running'!$L282,Running!$A$1:'Running'!$A282,"*"))/(60*60))/24)</f>
        <v>4.4682291666666663</v>
      </c>
      <c r="I282" s="2">
        <f>SUM(Running!$M$1:'Running'!$M282)</f>
        <v>2822</v>
      </c>
      <c r="J282" s="20">
        <f>SUM(Running!$N$1:'Running'!$N282)</f>
        <v>55.09</v>
      </c>
      <c r="K282" s="35">
        <f>TIME(INT((SUMIFS(Running!$R$1:'Running'!$R282,Running!$A$1:'Running'!$A282,"*")*60+SUMIFS(Running!$S$1:'Running'!$S282,Running!$A$1:'Running'!$A282,"*"))/(60*60)),MOD(MOD(SUMIFS(Running!$R$1:'Running'!$R282,Running!$A$1:'Running'!$A282,"*"),60)+INT(SUMIFS(Running!$S$1:'Running'!$S282,Running!$A$1:'Running'!$A282,"*")/60),60),MOD(SUMIFS(Running!$S$1:'Running'!$S282,Running!$A$1:'Running'!$A282,"*"),60))+INT(INT((SUMIFS(Running!$R$1:'Running'!$R282,Running!$A$1:'Running'!$A282,"*")*60+SUMIFS(Running!$S$1:'Running'!$S282,Running!$A$1:'Running'!$A282,"*"))/(60*60))/24)</f>
        <v>0.60726851851851849</v>
      </c>
      <c r="L282" s="2">
        <f t="shared" si="28"/>
        <v>91515</v>
      </c>
      <c r="M282" s="20">
        <f t="shared" si="29"/>
        <v>831.39999999999918</v>
      </c>
      <c r="N282" s="25">
        <f t="shared" si="30"/>
        <v>7308</v>
      </c>
      <c r="O282" s="25">
        <f t="shared" si="31"/>
        <v>43</v>
      </c>
      <c r="P282" s="35">
        <f t="shared" si="32"/>
        <v>5.0754976851851845</v>
      </c>
      <c r="S282" s="61">
        <f t="shared" si="33"/>
        <v>7</v>
      </c>
      <c r="T282" s="61">
        <f t="shared" si="34"/>
        <v>1</v>
      </c>
      <c r="U282" t="s">
        <v>74</v>
      </c>
    </row>
    <row r="283" spans="1:21">
      <c r="A283">
        <v>280</v>
      </c>
      <c r="B283" s="2" t="s">
        <v>6</v>
      </c>
      <c r="C283" s="2">
        <v>11</v>
      </c>
      <c r="D283" s="2">
        <v>6</v>
      </c>
      <c r="E283" s="37">
        <v>43410</v>
      </c>
      <c r="F283" s="2">
        <f>SUMIFS(Running!$F$1:'Running'!$F283,Running!$A$1:'Running'!$A283,"*")</f>
        <v>89358</v>
      </c>
      <c r="G283" s="20">
        <f>SUMIFS(Running!$G$1:'Running'!$G283,Running!$A$1:'Running'!$A283,"*")</f>
        <v>781.8699999999991</v>
      </c>
      <c r="H283" s="35">
        <f>TIME(INT((SUMIFS(Running!$K$1:'Running'!$K283,Running!$A$1:'Running'!$A283,"*")*60+SUMIFS(Running!$L$1:'Running'!$L283,Running!$A$1:'Running'!$A283,"*"))/(60*60)),MOD(MOD(SUMIFS(Running!$K$1:'Running'!$K283,Running!$A$1:'Running'!$A283,"*"),60)+INT(SUMIFS(Running!$L$1:'Running'!$L283,Running!$A$1:'Running'!$A283,"*")/60),60),MOD(SUMIFS(Running!$L$1:'Running'!$L283,Running!$A$1:'Running'!$A283,"*"),60))+INT(INT((SUMIFS(Running!$K$1:'Running'!$K283,Running!$A$1:'Running'!$A283,"*")*60+SUMIFS(Running!$L$1:'Running'!$L283,Running!$A$1:'Running'!$A283,"*"))/(60*60))/24)</f>
        <v>4.5001736111111112</v>
      </c>
      <c r="I283" s="2">
        <f>SUM(Running!$M$1:'Running'!$M283)</f>
        <v>2846</v>
      </c>
      <c r="J283" s="20">
        <f>SUM(Running!$N$1:'Running'!$N283)</f>
        <v>55.430000000000007</v>
      </c>
      <c r="K283" s="35">
        <f>TIME(INT((SUMIFS(Running!$R$1:'Running'!$R283,Running!$A$1:'Running'!$A283,"*")*60+SUMIFS(Running!$S$1:'Running'!$S283,Running!$A$1:'Running'!$A283,"*"))/(60*60)),MOD(MOD(SUMIFS(Running!$R$1:'Running'!$R283,Running!$A$1:'Running'!$A283,"*"),60)+INT(SUMIFS(Running!$S$1:'Running'!$S283,Running!$A$1:'Running'!$A283,"*")/60),60),MOD(SUMIFS(Running!$S$1:'Running'!$S283,Running!$A$1:'Running'!$A283,"*"),60))+INT(INT((SUMIFS(Running!$R$1:'Running'!$R283,Running!$A$1:'Running'!$A283,"*")*60+SUMIFS(Running!$S$1:'Running'!$S283,Running!$A$1:'Running'!$A283,"*"))/(60*60))/24)</f>
        <v>0.6107407407407407</v>
      </c>
      <c r="L283" s="2">
        <f t="shared" si="28"/>
        <v>92204</v>
      </c>
      <c r="M283" s="20">
        <f t="shared" si="29"/>
        <v>837.29999999999905</v>
      </c>
      <c r="N283" s="25">
        <f t="shared" si="30"/>
        <v>7359</v>
      </c>
      <c r="O283" s="25">
        <f t="shared" si="31"/>
        <v>43</v>
      </c>
      <c r="P283" s="35">
        <f t="shared" si="32"/>
        <v>5.1109143518518518</v>
      </c>
      <c r="S283" s="61">
        <f t="shared" si="33"/>
        <v>8</v>
      </c>
      <c r="T283" s="61">
        <f t="shared" si="34"/>
        <v>11</v>
      </c>
      <c r="U283" t="s">
        <v>74</v>
      </c>
    </row>
    <row r="284" spans="1:21">
      <c r="A284">
        <v>281</v>
      </c>
      <c r="B284" s="2" t="s">
        <v>5</v>
      </c>
      <c r="C284" s="2">
        <v>11</v>
      </c>
      <c r="D284" s="2">
        <v>7</v>
      </c>
      <c r="E284" s="37">
        <v>43411</v>
      </c>
      <c r="F284" s="2">
        <f>SUMIFS(Running!$F$1:'Running'!$F284,Running!$A$1:'Running'!$A284,"*")</f>
        <v>89868</v>
      </c>
      <c r="G284" s="20">
        <f>SUMIFS(Running!$G$1:'Running'!$G284,Running!$A$1:'Running'!$A284,"*")</f>
        <v>786.14999999999907</v>
      </c>
      <c r="H284" s="35">
        <f>TIME(INT((SUMIFS(Running!$K$1:'Running'!$K284,Running!$A$1:'Running'!$A284,"*")*60+SUMIFS(Running!$L$1:'Running'!$L284,Running!$A$1:'Running'!$A284,"*"))/(60*60)),MOD(MOD(SUMIFS(Running!$K$1:'Running'!$K284,Running!$A$1:'Running'!$A284,"*"),60)+INT(SUMIFS(Running!$L$1:'Running'!$L284,Running!$A$1:'Running'!$A284,"*")/60),60),MOD(SUMIFS(Running!$L$1:'Running'!$L284,Running!$A$1:'Running'!$A284,"*"),60))+INT(INT((SUMIFS(Running!$K$1:'Running'!$K284,Running!$A$1:'Running'!$A284,"*")*60+SUMIFS(Running!$L$1:'Running'!$L284,Running!$A$1:'Running'!$A284,"*"))/(60*60))/24)</f>
        <v>4.5237847222222225</v>
      </c>
      <c r="I284" s="2">
        <f>SUM(Running!$M$1:'Running'!$M284)</f>
        <v>2870</v>
      </c>
      <c r="J284" s="20">
        <f>SUM(Running!$N$1:'Running'!$N284)</f>
        <v>55.760000000000005</v>
      </c>
      <c r="K284" s="35">
        <f>TIME(INT((SUMIFS(Running!$R$1:'Running'!$R284,Running!$A$1:'Running'!$A284,"*")*60+SUMIFS(Running!$S$1:'Running'!$S284,Running!$A$1:'Running'!$A284,"*"))/(60*60)),MOD(MOD(SUMIFS(Running!$R$1:'Running'!$R284,Running!$A$1:'Running'!$A284,"*"),60)+INT(SUMIFS(Running!$S$1:'Running'!$S284,Running!$A$1:'Running'!$A284,"*")/60),60),MOD(SUMIFS(Running!$S$1:'Running'!$S284,Running!$A$1:'Running'!$A284,"*"),60))+INT(INT((SUMIFS(Running!$R$1:'Running'!$R284,Running!$A$1:'Running'!$A284,"*")*60+SUMIFS(Running!$S$1:'Running'!$S284,Running!$A$1:'Running'!$A284,"*"))/(60*60))/24)</f>
        <v>0.61421296296296302</v>
      </c>
      <c r="L284" s="2">
        <f t="shared" si="28"/>
        <v>92738</v>
      </c>
      <c r="M284" s="20">
        <f t="shared" si="29"/>
        <v>841.90999999999906</v>
      </c>
      <c r="N284" s="25">
        <f t="shared" si="30"/>
        <v>7398</v>
      </c>
      <c r="O284" s="25">
        <f t="shared" si="31"/>
        <v>43</v>
      </c>
      <c r="P284" s="35">
        <f t="shared" si="32"/>
        <v>5.1379976851851854</v>
      </c>
      <c r="S284" s="61">
        <f t="shared" si="33"/>
        <v>9</v>
      </c>
      <c r="T284" s="61">
        <f t="shared" si="34"/>
        <v>3</v>
      </c>
      <c r="U284" t="s">
        <v>74</v>
      </c>
    </row>
    <row r="285" spans="1:21">
      <c r="A285">
        <v>282</v>
      </c>
      <c r="B285" s="2" t="s">
        <v>4</v>
      </c>
      <c r="C285" s="2">
        <v>11</v>
      </c>
      <c r="D285" s="2">
        <v>8</v>
      </c>
      <c r="E285" s="37">
        <v>43412</v>
      </c>
      <c r="F285" s="2">
        <f>SUMIFS(Running!$F$1:'Running'!$F285,Running!$A$1:'Running'!$A285,"*")</f>
        <v>90603</v>
      </c>
      <c r="G285" s="20">
        <f>SUMIFS(Running!$G$1:'Running'!$G285,Running!$A$1:'Running'!$A285,"*")</f>
        <v>792.30999999999904</v>
      </c>
      <c r="H285" s="35">
        <f>TIME(INT((SUMIFS(Running!$K$1:'Running'!$K285,Running!$A$1:'Running'!$A285,"*")*60+SUMIFS(Running!$L$1:'Running'!$L285,Running!$A$1:'Running'!$A285,"*"))/(60*60)),MOD(MOD(SUMIFS(Running!$K$1:'Running'!$K285,Running!$A$1:'Running'!$A285,"*"),60)+INT(SUMIFS(Running!$L$1:'Running'!$L285,Running!$A$1:'Running'!$A285,"*")/60),60),MOD(SUMIFS(Running!$L$1:'Running'!$L285,Running!$A$1:'Running'!$A285,"*"),60))+INT(INT((SUMIFS(Running!$K$1:'Running'!$K285,Running!$A$1:'Running'!$A285,"*")*60+SUMIFS(Running!$L$1:'Running'!$L285,Running!$A$1:'Running'!$A285,"*"))/(60*60))/24)</f>
        <v>4.5585069444444448</v>
      </c>
      <c r="I285" s="2">
        <f>SUM(Running!$M$1:'Running'!$M285)</f>
        <v>2894</v>
      </c>
      <c r="J285" s="20">
        <f>SUM(Running!$N$1:'Running'!$N285)</f>
        <v>56.09</v>
      </c>
      <c r="K285" s="35">
        <f>TIME(INT((SUMIFS(Running!$R$1:'Running'!$R285,Running!$A$1:'Running'!$A285,"*")*60+SUMIFS(Running!$S$1:'Running'!$S285,Running!$A$1:'Running'!$A285,"*"))/(60*60)),MOD(MOD(SUMIFS(Running!$R$1:'Running'!$R285,Running!$A$1:'Running'!$A285,"*"),60)+INT(SUMIFS(Running!$S$1:'Running'!$S285,Running!$A$1:'Running'!$A285,"*")/60),60),MOD(SUMIFS(Running!$S$1:'Running'!$S285,Running!$A$1:'Running'!$A285,"*"),60))+INT(INT((SUMIFS(Running!$R$1:'Running'!$R285,Running!$A$1:'Running'!$A285,"*")*60+SUMIFS(Running!$S$1:'Running'!$S285,Running!$A$1:'Running'!$A285,"*"))/(60*60))/24)</f>
        <v>0.61768518518518511</v>
      </c>
      <c r="L285" s="2">
        <f t="shared" si="28"/>
        <v>93497</v>
      </c>
      <c r="M285" s="20">
        <f t="shared" si="29"/>
        <v>848.39999999999907</v>
      </c>
      <c r="N285" s="25">
        <f t="shared" si="30"/>
        <v>7453</v>
      </c>
      <c r="O285" s="25">
        <f t="shared" si="31"/>
        <v>43</v>
      </c>
      <c r="P285" s="35">
        <f t="shared" si="32"/>
        <v>5.17619212962963</v>
      </c>
      <c r="S285" s="61">
        <f t="shared" si="33"/>
        <v>10</v>
      </c>
      <c r="T285" s="61">
        <f t="shared" si="34"/>
        <v>10</v>
      </c>
      <c r="U285" t="s">
        <v>74</v>
      </c>
    </row>
    <row r="286" spans="1:21">
      <c r="A286">
        <v>283</v>
      </c>
      <c r="B286" s="2" t="s">
        <v>3</v>
      </c>
      <c r="C286" s="2">
        <v>11</v>
      </c>
      <c r="D286" s="2">
        <v>9</v>
      </c>
      <c r="E286" s="37">
        <v>43413</v>
      </c>
      <c r="F286" s="2">
        <f>SUMIFS(Running!$F$1:'Running'!$F286,Running!$A$1:'Running'!$A286,"*")</f>
        <v>91113</v>
      </c>
      <c r="G286" s="20">
        <f>SUMIFS(Running!$G$1:'Running'!$G286,Running!$A$1:'Running'!$A286,"*")</f>
        <v>796.58999999999901</v>
      </c>
      <c r="H286" s="35">
        <f>TIME(INT((SUMIFS(Running!$K$1:'Running'!$K286,Running!$A$1:'Running'!$A286,"*")*60+SUMIFS(Running!$L$1:'Running'!$L286,Running!$A$1:'Running'!$A286,"*"))/(60*60)),MOD(MOD(SUMIFS(Running!$K$1:'Running'!$K286,Running!$A$1:'Running'!$A286,"*"),60)+INT(SUMIFS(Running!$L$1:'Running'!$L286,Running!$A$1:'Running'!$A286,"*")/60),60),MOD(SUMIFS(Running!$L$1:'Running'!$L286,Running!$A$1:'Running'!$A286,"*"),60))+INT(INT((SUMIFS(Running!$K$1:'Running'!$K286,Running!$A$1:'Running'!$A286,"*")*60+SUMIFS(Running!$L$1:'Running'!$L286,Running!$A$1:'Running'!$A286,"*"))/(60*60))/24)</f>
        <v>4.5821180555555552</v>
      </c>
      <c r="I286" s="2">
        <f>SUM(Running!$M$1:'Running'!$M286)</f>
        <v>2918</v>
      </c>
      <c r="J286" s="20">
        <f>SUM(Running!$N$1:'Running'!$N286)</f>
        <v>56.430000000000007</v>
      </c>
      <c r="K286" s="35">
        <f>TIME(INT((SUMIFS(Running!$R$1:'Running'!$R286,Running!$A$1:'Running'!$A286,"*")*60+SUMIFS(Running!$S$1:'Running'!$S286,Running!$A$1:'Running'!$A286,"*"))/(60*60)),MOD(MOD(SUMIFS(Running!$R$1:'Running'!$R286,Running!$A$1:'Running'!$A286,"*"),60)+INT(SUMIFS(Running!$S$1:'Running'!$S286,Running!$A$1:'Running'!$A286,"*")/60),60),MOD(SUMIFS(Running!$S$1:'Running'!$S286,Running!$A$1:'Running'!$A286,"*"),60))+INT(INT((SUMIFS(Running!$R$1:'Running'!$R286,Running!$A$1:'Running'!$A286,"*")*60+SUMIFS(Running!$S$1:'Running'!$S286,Running!$A$1:'Running'!$A286,"*"))/(60*60))/24)</f>
        <v>0.62115740740740744</v>
      </c>
      <c r="L286" s="2">
        <f t="shared" si="28"/>
        <v>94031</v>
      </c>
      <c r="M286" s="20">
        <f t="shared" si="29"/>
        <v>853.01999999999907</v>
      </c>
      <c r="N286" s="25">
        <f t="shared" si="30"/>
        <v>7492</v>
      </c>
      <c r="O286" s="25">
        <f t="shared" si="31"/>
        <v>43</v>
      </c>
      <c r="P286" s="35">
        <f t="shared" si="32"/>
        <v>5.2032754629629627</v>
      </c>
      <c r="S286" s="61">
        <f t="shared" si="33"/>
        <v>11</v>
      </c>
      <c r="T286" s="61">
        <f t="shared" si="34"/>
        <v>11</v>
      </c>
      <c r="U286" t="s">
        <v>74</v>
      </c>
    </row>
    <row r="287" spans="1:21">
      <c r="A287">
        <v>284</v>
      </c>
      <c r="B287" s="2" t="s">
        <v>2</v>
      </c>
      <c r="C287" s="2">
        <v>11</v>
      </c>
      <c r="D287" s="2">
        <v>10</v>
      </c>
      <c r="E287" s="37">
        <v>43414</v>
      </c>
      <c r="F287" s="2">
        <f>SUMIFS(Running!$F$1:'Running'!$F287,Running!$A$1:'Running'!$A287,"*")</f>
        <v>91396</v>
      </c>
      <c r="G287" s="20">
        <f>SUMIFS(Running!$G$1:'Running'!$G287,Running!$A$1:'Running'!$A287,"*")</f>
        <v>798.94999999999902</v>
      </c>
      <c r="H287" s="35">
        <f>TIME(INT((SUMIFS(Running!$K$1:'Running'!$K287,Running!$A$1:'Running'!$A287,"*")*60+SUMIFS(Running!$L$1:'Running'!$L287,Running!$A$1:'Running'!$A287,"*"))/(60*60)),MOD(MOD(SUMIFS(Running!$K$1:'Running'!$K287,Running!$A$1:'Running'!$A287,"*"),60)+INT(SUMIFS(Running!$L$1:'Running'!$L287,Running!$A$1:'Running'!$A287,"*")/60),60),MOD(SUMIFS(Running!$L$1:'Running'!$L287,Running!$A$1:'Running'!$A287,"*"),60))+INT(INT((SUMIFS(Running!$K$1:'Running'!$K287,Running!$A$1:'Running'!$A287,"*")*60+SUMIFS(Running!$L$1:'Running'!$L287,Running!$A$1:'Running'!$A287,"*"))/(60*60))/24)</f>
        <v>4.5960069444444445</v>
      </c>
      <c r="I287" s="2">
        <f>SUM(Running!$M$1:'Running'!$M287)</f>
        <v>2937</v>
      </c>
      <c r="J287" s="20">
        <f>SUM(Running!$N$1:'Running'!$N287)</f>
        <v>56.70000000000001</v>
      </c>
      <c r="K287" s="35">
        <f>TIME(INT((SUMIFS(Running!$R$1:'Running'!$R287,Running!$A$1:'Running'!$A287,"*")*60+SUMIFS(Running!$S$1:'Running'!$S287,Running!$A$1:'Running'!$A287,"*"))/(60*60)),MOD(MOD(SUMIFS(Running!$R$1:'Running'!$R287,Running!$A$1:'Running'!$A287,"*"),60)+INT(SUMIFS(Running!$S$1:'Running'!$S287,Running!$A$1:'Running'!$A287,"*")/60),60),MOD(SUMIFS(Running!$S$1:'Running'!$S287,Running!$A$1:'Running'!$A287,"*"),60))+INT(INT((SUMIFS(Running!$R$1:'Running'!$R287,Running!$A$1:'Running'!$A287,"*")*60+SUMIFS(Running!$S$1:'Running'!$S287,Running!$A$1:'Running'!$A287,"*"))/(60*60))/24)</f>
        <v>0.6239351851851852</v>
      </c>
      <c r="L287" s="2">
        <f t="shared" si="28"/>
        <v>94333</v>
      </c>
      <c r="M287" s="20">
        <f t="shared" si="29"/>
        <v>855.64999999999907</v>
      </c>
      <c r="N287" s="25">
        <f t="shared" si="30"/>
        <v>7516</v>
      </c>
      <c r="O287" s="25">
        <f t="shared" si="31"/>
        <v>43</v>
      </c>
      <c r="P287" s="35">
        <f t="shared" si="32"/>
        <v>5.2199421296296293</v>
      </c>
      <c r="S287" s="61">
        <f t="shared" si="33"/>
        <v>12</v>
      </c>
      <c r="T287" s="61">
        <f t="shared" si="34"/>
        <v>3</v>
      </c>
      <c r="U287" t="s">
        <v>74</v>
      </c>
    </row>
    <row r="288" spans="1:21">
      <c r="A288">
        <v>285</v>
      </c>
      <c r="B288" s="2" t="s">
        <v>1</v>
      </c>
      <c r="C288" s="2">
        <v>11</v>
      </c>
      <c r="D288" s="2">
        <v>11</v>
      </c>
      <c r="E288" s="37">
        <v>43415</v>
      </c>
      <c r="F288" s="2">
        <f>SUMIFS(Running!$F$1:'Running'!$F288,Running!$A$1:'Running'!$A288,"*")</f>
        <v>92300</v>
      </c>
      <c r="G288" s="20">
        <f>SUMIFS(Running!$G$1:'Running'!$G288,Running!$A$1:'Running'!$A288,"*")</f>
        <v>806.54999999999905</v>
      </c>
      <c r="H288" s="35">
        <f>TIME(INT((SUMIFS(Running!$K$1:'Running'!$K288,Running!$A$1:'Running'!$A288,"*")*60+SUMIFS(Running!$L$1:'Running'!$L288,Running!$A$1:'Running'!$A288,"*"))/(60*60)),MOD(MOD(SUMIFS(Running!$K$1:'Running'!$K288,Running!$A$1:'Running'!$A288,"*"),60)+INT(SUMIFS(Running!$L$1:'Running'!$L288,Running!$A$1:'Running'!$A288,"*")/60),60),MOD(SUMIFS(Running!$L$1:'Running'!$L288,Running!$A$1:'Running'!$A288,"*"),60))+INT(INT((SUMIFS(Running!$K$1:'Running'!$K288,Running!$A$1:'Running'!$A288,"*")*60+SUMIFS(Running!$L$1:'Running'!$L288,Running!$A$1:'Running'!$A288,"*"))/(60*60))/24)</f>
        <v>4.6376736111111105</v>
      </c>
      <c r="I288" s="2">
        <f>SUM(Running!$M$1:'Running'!$M288)</f>
        <v>2962</v>
      </c>
      <c r="J288" s="20">
        <f>SUM(Running!$N$1:'Running'!$N288)</f>
        <v>57.030000000000008</v>
      </c>
      <c r="K288" s="35">
        <f>TIME(INT((SUMIFS(Running!$R$1:'Running'!$R288,Running!$A$1:'Running'!$A288,"*")*60+SUMIFS(Running!$S$1:'Running'!$S288,Running!$A$1:'Running'!$A288,"*"))/(60*60)),MOD(MOD(SUMIFS(Running!$R$1:'Running'!$R288,Running!$A$1:'Running'!$A288,"*"),60)+INT(SUMIFS(Running!$S$1:'Running'!$S288,Running!$A$1:'Running'!$A288,"*")/60),60),MOD(SUMIFS(Running!$S$1:'Running'!$S288,Running!$A$1:'Running'!$A288,"*"),60))+INT(INT((SUMIFS(Running!$R$1:'Running'!$R288,Running!$A$1:'Running'!$A288,"*")*60+SUMIFS(Running!$S$1:'Running'!$S288,Running!$A$1:'Running'!$A288,"*"))/(60*60))/24)</f>
        <v>0.62740740740740741</v>
      </c>
      <c r="L288" s="2">
        <f t="shared" si="28"/>
        <v>95262</v>
      </c>
      <c r="M288" s="20">
        <f t="shared" si="29"/>
        <v>863.57999999999902</v>
      </c>
      <c r="N288" s="25">
        <f t="shared" si="30"/>
        <v>7581</v>
      </c>
      <c r="O288" s="25">
        <f t="shared" si="31"/>
        <v>43</v>
      </c>
      <c r="P288" s="35">
        <f t="shared" si="32"/>
        <v>5.2650810185185177</v>
      </c>
      <c r="S288" s="61">
        <f t="shared" si="33"/>
        <v>13</v>
      </c>
      <c r="T288" s="61">
        <f t="shared" si="34"/>
        <v>3</v>
      </c>
      <c r="U288" t="s">
        <v>74</v>
      </c>
    </row>
    <row r="289" spans="1:21">
      <c r="A289">
        <v>286</v>
      </c>
      <c r="B289" s="2" t="s">
        <v>0</v>
      </c>
      <c r="C289" s="2">
        <v>11</v>
      </c>
      <c r="D289" s="2">
        <v>12</v>
      </c>
      <c r="E289" s="37">
        <v>43416</v>
      </c>
      <c r="F289" s="2">
        <f>SUMIFS(Running!$F$1:'Running'!$F289,Running!$A$1:'Running'!$A289,"*")</f>
        <v>92300</v>
      </c>
      <c r="G289" s="20">
        <f>SUMIFS(Running!$G$1:'Running'!$G289,Running!$A$1:'Running'!$A289,"*")</f>
        <v>806.54999999999905</v>
      </c>
      <c r="H289" s="35">
        <f>TIME(INT((SUMIFS(Running!$K$1:'Running'!$K289,Running!$A$1:'Running'!$A289,"*")*60+SUMIFS(Running!$L$1:'Running'!$L289,Running!$A$1:'Running'!$A289,"*"))/(60*60)),MOD(MOD(SUMIFS(Running!$K$1:'Running'!$K289,Running!$A$1:'Running'!$A289,"*"),60)+INT(SUMIFS(Running!$L$1:'Running'!$L289,Running!$A$1:'Running'!$A289,"*")/60),60),MOD(SUMIFS(Running!$L$1:'Running'!$L289,Running!$A$1:'Running'!$A289,"*"),60))+INT(INT((SUMIFS(Running!$K$1:'Running'!$K289,Running!$A$1:'Running'!$A289,"*")*60+SUMIFS(Running!$L$1:'Running'!$L289,Running!$A$1:'Running'!$A289,"*"))/(60*60))/24)</f>
        <v>4.6376736111111105</v>
      </c>
      <c r="I289" s="2">
        <f>SUM(Running!$M$1:'Running'!$M289)</f>
        <v>2962</v>
      </c>
      <c r="J289" s="20">
        <f>SUM(Running!$N$1:'Running'!$N289)</f>
        <v>57.030000000000008</v>
      </c>
      <c r="K289" s="35">
        <f>TIME(INT((SUMIFS(Running!$R$1:'Running'!$R289,Running!$A$1:'Running'!$A289,"*")*60+SUMIFS(Running!$S$1:'Running'!$S289,Running!$A$1:'Running'!$A289,"*"))/(60*60)),MOD(MOD(SUMIFS(Running!$R$1:'Running'!$R289,Running!$A$1:'Running'!$A289,"*"),60)+INT(SUMIFS(Running!$S$1:'Running'!$S289,Running!$A$1:'Running'!$A289,"*")/60),60),MOD(SUMIFS(Running!$S$1:'Running'!$S289,Running!$A$1:'Running'!$A289,"*"),60))+INT(INT((SUMIFS(Running!$R$1:'Running'!$R289,Running!$A$1:'Running'!$A289,"*")*60+SUMIFS(Running!$S$1:'Running'!$S289,Running!$A$1:'Running'!$A289,"*"))/(60*60))/24)</f>
        <v>0.62740740740740741</v>
      </c>
      <c r="L289" s="2">
        <f t="shared" si="28"/>
        <v>95262</v>
      </c>
      <c r="M289" s="20">
        <f t="shared" si="29"/>
        <v>863.57999999999902</v>
      </c>
      <c r="N289" s="25">
        <f t="shared" si="30"/>
        <v>7581</v>
      </c>
      <c r="O289" s="25">
        <f t="shared" si="31"/>
        <v>43</v>
      </c>
      <c r="P289" s="35">
        <f t="shared" si="32"/>
        <v>5.2650810185185177</v>
      </c>
      <c r="S289" s="61">
        <f t="shared" si="33"/>
        <v>0</v>
      </c>
      <c r="T289" s="61">
        <f t="shared" si="34"/>
        <v>0</v>
      </c>
      <c r="U289" t="s">
        <v>74</v>
      </c>
    </row>
    <row r="290" spans="1:21">
      <c r="A290">
        <v>287</v>
      </c>
      <c r="B290" s="2" t="s">
        <v>6</v>
      </c>
      <c r="C290" s="2">
        <v>11</v>
      </c>
      <c r="D290" s="2">
        <v>13</v>
      </c>
      <c r="E290" s="37">
        <v>43417</v>
      </c>
      <c r="F290" s="2">
        <f>SUMIFS(Running!$F$1:'Running'!$F290,Running!$A$1:'Running'!$A290,"*")</f>
        <v>92300</v>
      </c>
      <c r="G290" s="20">
        <f>SUMIFS(Running!$G$1:'Running'!$G290,Running!$A$1:'Running'!$A290,"*")</f>
        <v>806.54999999999905</v>
      </c>
      <c r="H290" s="35">
        <f>TIME(INT((SUMIFS(Running!$K$1:'Running'!$K290,Running!$A$1:'Running'!$A290,"*")*60+SUMIFS(Running!$L$1:'Running'!$L290,Running!$A$1:'Running'!$A290,"*"))/(60*60)),MOD(MOD(SUMIFS(Running!$K$1:'Running'!$K290,Running!$A$1:'Running'!$A290,"*"),60)+INT(SUMIFS(Running!$L$1:'Running'!$L290,Running!$A$1:'Running'!$A290,"*")/60),60),MOD(SUMIFS(Running!$L$1:'Running'!$L290,Running!$A$1:'Running'!$A290,"*"),60))+INT(INT((SUMIFS(Running!$K$1:'Running'!$K290,Running!$A$1:'Running'!$A290,"*")*60+SUMIFS(Running!$L$1:'Running'!$L290,Running!$A$1:'Running'!$A290,"*"))/(60*60))/24)</f>
        <v>4.6376736111111105</v>
      </c>
      <c r="I290" s="2">
        <f>SUM(Running!$M$1:'Running'!$M290)</f>
        <v>2962</v>
      </c>
      <c r="J290" s="20">
        <f>SUM(Running!$N$1:'Running'!$N290)</f>
        <v>57.030000000000008</v>
      </c>
      <c r="K290" s="35">
        <f>TIME(INT((SUMIFS(Running!$R$1:'Running'!$R290,Running!$A$1:'Running'!$A290,"*")*60+SUMIFS(Running!$S$1:'Running'!$S290,Running!$A$1:'Running'!$A290,"*"))/(60*60)),MOD(MOD(SUMIFS(Running!$R$1:'Running'!$R290,Running!$A$1:'Running'!$A290,"*"),60)+INT(SUMIFS(Running!$S$1:'Running'!$S290,Running!$A$1:'Running'!$A290,"*")/60),60),MOD(SUMIFS(Running!$S$1:'Running'!$S290,Running!$A$1:'Running'!$A290,"*"),60))+INT(INT((SUMIFS(Running!$R$1:'Running'!$R290,Running!$A$1:'Running'!$A290,"*")*60+SUMIFS(Running!$S$1:'Running'!$S290,Running!$A$1:'Running'!$A290,"*"))/(60*60))/24)</f>
        <v>0.62740740740740741</v>
      </c>
      <c r="L290" s="2">
        <f t="shared" si="28"/>
        <v>95262</v>
      </c>
      <c r="M290" s="20">
        <f t="shared" si="29"/>
        <v>863.57999999999902</v>
      </c>
      <c r="N290" s="25">
        <f t="shared" si="30"/>
        <v>7581</v>
      </c>
      <c r="O290" s="25">
        <f t="shared" si="31"/>
        <v>43</v>
      </c>
      <c r="P290" s="35">
        <f t="shared" si="32"/>
        <v>5.2650810185185177</v>
      </c>
      <c r="S290" s="61">
        <f t="shared" si="33"/>
        <v>0</v>
      </c>
      <c r="T290" s="61">
        <f t="shared" si="34"/>
        <v>0</v>
      </c>
      <c r="U290" t="s">
        <v>74</v>
      </c>
    </row>
    <row r="291" spans="1:21">
      <c r="A291">
        <v>288</v>
      </c>
      <c r="B291" s="2" t="s">
        <v>5</v>
      </c>
      <c r="C291" s="2">
        <v>11</v>
      </c>
      <c r="D291" s="2">
        <v>14</v>
      </c>
      <c r="E291" s="37">
        <v>43418</v>
      </c>
      <c r="F291" s="2">
        <f>SUMIFS(Running!$F$1:'Running'!$F291,Running!$A$1:'Running'!$A291,"*")</f>
        <v>92300</v>
      </c>
      <c r="G291" s="20">
        <f>SUMIFS(Running!$G$1:'Running'!$G291,Running!$A$1:'Running'!$A291,"*")</f>
        <v>806.54999999999905</v>
      </c>
      <c r="H291" s="35">
        <f>TIME(INT((SUMIFS(Running!$K$1:'Running'!$K291,Running!$A$1:'Running'!$A291,"*")*60+SUMIFS(Running!$L$1:'Running'!$L291,Running!$A$1:'Running'!$A291,"*"))/(60*60)),MOD(MOD(SUMIFS(Running!$K$1:'Running'!$K291,Running!$A$1:'Running'!$A291,"*"),60)+INT(SUMIFS(Running!$L$1:'Running'!$L291,Running!$A$1:'Running'!$A291,"*")/60),60),MOD(SUMIFS(Running!$L$1:'Running'!$L291,Running!$A$1:'Running'!$A291,"*"),60))+INT(INT((SUMIFS(Running!$K$1:'Running'!$K291,Running!$A$1:'Running'!$A291,"*")*60+SUMIFS(Running!$L$1:'Running'!$L291,Running!$A$1:'Running'!$A291,"*"))/(60*60))/24)</f>
        <v>4.6376736111111105</v>
      </c>
      <c r="I291" s="2">
        <f>SUM(Running!$M$1:'Running'!$M291)</f>
        <v>2962</v>
      </c>
      <c r="J291" s="20">
        <f>SUM(Running!$N$1:'Running'!$N291)</f>
        <v>57.030000000000008</v>
      </c>
      <c r="K291" s="35">
        <f>TIME(INT((SUMIFS(Running!$R$1:'Running'!$R291,Running!$A$1:'Running'!$A291,"*")*60+SUMIFS(Running!$S$1:'Running'!$S291,Running!$A$1:'Running'!$A291,"*"))/(60*60)),MOD(MOD(SUMIFS(Running!$R$1:'Running'!$R291,Running!$A$1:'Running'!$A291,"*"),60)+INT(SUMIFS(Running!$S$1:'Running'!$S291,Running!$A$1:'Running'!$A291,"*")/60),60),MOD(SUMIFS(Running!$S$1:'Running'!$S291,Running!$A$1:'Running'!$A291,"*"),60))+INT(INT((SUMIFS(Running!$R$1:'Running'!$R291,Running!$A$1:'Running'!$A291,"*")*60+SUMIFS(Running!$S$1:'Running'!$S291,Running!$A$1:'Running'!$A291,"*"))/(60*60))/24)</f>
        <v>0.62740740740740741</v>
      </c>
      <c r="L291" s="2">
        <f t="shared" si="28"/>
        <v>95262</v>
      </c>
      <c r="M291" s="20">
        <f t="shared" si="29"/>
        <v>863.57999999999902</v>
      </c>
      <c r="N291" s="25">
        <f t="shared" si="30"/>
        <v>7581</v>
      </c>
      <c r="O291" s="25">
        <f t="shared" si="31"/>
        <v>43</v>
      </c>
      <c r="P291" s="35">
        <f t="shared" si="32"/>
        <v>5.2650810185185177</v>
      </c>
      <c r="S291" s="61">
        <f t="shared" si="33"/>
        <v>0</v>
      </c>
      <c r="T291" s="61">
        <f t="shared" si="34"/>
        <v>0</v>
      </c>
      <c r="U291" t="s">
        <v>74</v>
      </c>
    </row>
    <row r="292" spans="1:21">
      <c r="A292">
        <v>289</v>
      </c>
      <c r="B292" s="2" t="s">
        <v>4</v>
      </c>
      <c r="C292" s="2">
        <v>11</v>
      </c>
      <c r="D292" s="2">
        <v>15</v>
      </c>
      <c r="E292" s="37">
        <v>43419</v>
      </c>
      <c r="F292" s="2">
        <f>SUMIFS(Running!$F$1:'Running'!$F292,Running!$A$1:'Running'!$A292,"*")</f>
        <v>92967</v>
      </c>
      <c r="G292" s="20">
        <f>SUMIFS(Running!$G$1:'Running'!$G292,Running!$A$1:'Running'!$A292,"*")</f>
        <v>812.14999999999907</v>
      </c>
      <c r="H292" s="35">
        <f>TIME(INT((SUMIFS(Running!$K$1:'Running'!$K292,Running!$A$1:'Running'!$A292,"*")*60+SUMIFS(Running!$L$1:'Running'!$L292,Running!$A$1:'Running'!$A292,"*"))/(60*60)),MOD(MOD(SUMIFS(Running!$K$1:'Running'!$K292,Running!$A$1:'Running'!$A292,"*"),60)+INT(SUMIFS(Running!$L$1:'Running'!$L292,Running!$A$1:'Running'!$A292,"*")/60),60),MOD(SUMIFS(Running!$L$1:'Running'!$L292,Running!$A$1:'Running'!$A292,"*"),60))+INT(INT((SUMIFS(Running!$K$1:'Running'!$K292,Running!$A$1:'Running'!$A292,"*")*60+SUMIFS(Running!$L$1:'Running'!$L292,Running!$A$1:'Running'!$A292,"*"))/(60*60))/24)</f>
        <v>4.6689236111111105</v>
      </c>
      <c r="I292" s="2">
        <f>SUM(Running!$M$1:'Running'!$M292)</f>
        <v>2986</v>
      </c>
      <c r="J292" s="20">
        <f>SUM(Running!$N$1:'Running'!$N292)</f>
        <v>57.360000000000007</v>
      </c>
      <c r="K292" s="35">
        <f>TIME(INT((SUMIFS(Running!$R$1:'Running'!$R292,Running!$A$1:'Running'!$A292,"*")*60+SUMIFS(Running!$S$1:'Running'!$S292,Running!$A$1:'Running'!$A292,"*"))/(60*60)),MOD(MOD(SUMIFS(Running!$R$1:'Running'!$R292,Running!$A$1:'Running'!$A292,"*"),60)+INT(SUMIFS(Running!$S$1:'Running'!$S292,Running!$A$1:'Running'!$A292,"*")/60),60),MOD(SUMIFS(Running!$S$1:'Running'!$S292,Running!$A$1:'Running'!$A292,"*"),60))+INT(INT((SUMIFS(Running!$R$1:'Running'!$R292,Running!$A$1:'Running'!$A292,"*")*60+SUMIFS(Running!$S$1:'Running'!$S292,Running!$A$1:'Running'!$A292,"*"))/(60*60))/24)</f>
        <v>0.63087962962962962</v>
      </c>
      <c r="L292" s="2">
        <f t="shared" si="28"/>
        <v>95953</v>
      </c>
      <c r="M292" s="20">
        <f t="shared" si="29"/>
        <v>869.50999999999908</v>
      </c>
      <c r="N292" s="25">
        <f t="shared" si="30"/>
        <v>7631</v>
      </c>
      <c r="O292" s="25">
        <f t="shared" si="31"/>
        <v>43</v>
      </c>
      <c r="P292" s="35">
        <f t="shared" si="32"/>
        <v>5.2998032407407401</v>
      </c>
      <c r="S292" s="61">
        <f t="shared" si="33"/>
        <v>1</v>
      </c>
      <c r="T292" s="61">
        <f t="shared" si="34"/>
        <v>11</v>
      </c>
      <c r="U292" t="s">
        <v>74</v>
      </c>
    </row>
    <row r="293" spans="1:21">
      <c r="A293">
        <v>290</v>
      </c>
      <c r="B293" s="2" t="s">
        <v>3</v>
      </c>
      <c r="C293" s="2">
        <v>11</v>
      </c>
      <c r="D293" s="2">
        <v>16</v>
      </c>
      <c r="E293" s="37">
        <v>43420</v>
      </c>
      <c r="F293" s="2">
        <f>SUMIFS(Running!$F$1:'Running'!$F293,Running!$A$1:'Running'!$A293,"*")</f>
        <v>93477</v>
      </c>
      <c r="G293" s="20">
        <f>SUMIFS(Running!$G$1:'Running'!$G293,Running!$A$1:'Running'!$A293,"*")</f>
        <v>816.42999999999904</v>
      </c>
      <c r="H293" s="35">
        <f>TIME(INT((SUMIFS(Running!$K$1:'Running'!$K293,Running!$A$1:'Running'!$A293,"*")*60+SUMIFS(Running!$L$1:'Running'!$L293,Running!$A$1:'Running'!$A293,"*"))/(60*60)),MOD(MOD(SUMIFS(Running!$K$1:'Running'!$K293,Running!$A$1:'Running'!$A293,"*"),60)+INT(SUMIFS(Running!$L$1:'Running'!$L293,Running!$A$1:'Running'!$A293,"*")/60),60),MOD(SUMIFS(Running!$L$1:'Running'!$L293,Running!$A$1:'Running'!$A293,"*"),60))+INT(INT((SUMIFS(Running!$K$1:'Running'!$K293,Running!$A$1:'Running'!$A293,"*")*60+SUMIFS(Running!$L$1:'Running'!$L293,Running!$A$1:'Running'!$A293,"*"))/(60*60))/24)</f>
        <v>4.6925347222222227</v>
      </c>
      <c r="I293" s="2">
        <f>SUM(Running!$M$1:'Running'!$M293)</f>
        <v>3010</v>
      </c>
      <c r="J293" s="20">
        <f>SUM(Running!$N$1:'Running'!$N293)</f>
        <v>57.70000000000001</v>
      </c>
      <c r="K293" s="35">
        <f>TIME(INT((SUMIFS(Running!$R$1:'Running'!$R293,Running!$A$1:'Running'!$A293,"*")*60+SUMIFS(Running!$S$1:'Running'!$S293,Running!$A$1:'Running'!$A293,"*"))/(60*60)),MOD(MOD(SUMIFS(Running!$R$1:'Running'!$R293,Running!$A$1:'Running'!$A293,"*"),60)+INT(SUMIFS(Running!$S$1:'Running'!$S293,Running!$A$1:'Running'!$A293,"*")/60),60),MOD(SUMIFS(Running!$S$1:'Running'!$S293,Running!$A$1:'Running'!$A293,"*"),60))+INT(INT((SUMIFS(Running!$R$1:'Running'!$R293,Running!$A$1:'Running'!$A293,"*")*60+SUMIFS(Running!$S$1:'Running'!$S293,Running!$A$1:'Running'!$A293,"*"))/(60*60))/24)</f>
        <v>0.63435185185185183</v>
      </c>
      <c r="L293" s="2">
        <f t="shared" si="28"/>
        <v>96487</v>
      </c>
      <c r="M293" s="20">
        <f t="shared" si="29"/>
        <v>874.12999999999909</v>
      </c>
      <c r="N293" s="25">
        <f t="shared" si="30"/>
        <v>7670</v>
      </c>
      <c r="O293" s="25">
        <f t="shared" si="31"/>
        <v>43</v>
      </c>
      <c r="P293" s="35">
        <f t="shared" si="32"/>
        <v>5.3268865740740745</v>
      </c>
      <c r="S293" s="61">
        <f t="shared" si="33"/>
        <v>2</v>
      </c>
      <c r="T293" s="61">
        <f t="shared" si="34"/>
        <v>12</v>
      </c>
      <c r="U293" t="s">
        <v>75</v>
      </c>
    </row>
    <row r="294" spans="1:21">
      <c r="A294">
        <v>291</v>
      </c>
      <c r="B294" s="2" t="s">
        <v>2</v>
      </c>
      <c r="C294" s="2">
        <v>11</v>
      </c>
      <c r="D294" s="2">
        <v>17</v>
      </c>
      <c r="E294" s="37">
        <v>43421</v>
      </c>
      <c r="F294" s="2">
        <f>SUMIFS(Running!$F$1:'Running'!$F294,Running!$A$1:'Running'!$A294,"*")</f>
        <v>93944</v>
      </c>
      <c r="G294" s="20">
        <f>SUMIFS(Running!$G$1:'Running'!$G294,Running!$A$1:'Running'!$A294,"*")</f>
        <v>820.99999999999909</v>
      </c>
      <c r="H294" s="35">
        <f>TIME(INT((SUMIFS(Running!$K$1:'Running'!$K294,Running!$A$1:'Running'!$A294,"*")*60+SUMIFS(Running!$L$1:'Running'!$L294,Running!$A$1:'Running'!$A294,"*"))/(60*60)),MOD(MOD(SUMIFS(Running!$K$1:'Running'!$K294,Running!$A$1:'Running'!$A294,"*"),60)+INT(SUMIFS(Running!$L$1:'Running'!$L294,Running!$A$1:'Running'!$A294,"*")/60),60),MOD(SUMIFS(Running!$L$1:'Running'!$L294,Running!$A$1:'Running'!$A294,"*"),60))+INT(INT((SUMIFS(Running!$K$1:'Running'!$K294,Running!$A$1:'Running'!$A294,"*")*60+SUMIFS(Running!$L$1:'Running'!$L294,Running!$A$1:'Running'!$A294,"*"))/(60*60))/24)</f>
        <v>4.7218171296296294</v>
      </c>
      <c r="I294" s="2">
        <f>SUM(Running!$M$1:'Running'!$M294)</f>
        <v>3010</v>
      </c>
      <c r="J294" s="20">
        <f>SUM(Running!$N$1:'Running'!$N294)</f>
        <v>57.940000000000012</v>
      </c>
      <c r="K294" s="35">
        <f>TIME(INT((SUMIFS(Running!$R$1:'Running'!$R294,Running!$A$1:'Running'!$A294,"*")*60+SUMIFS(Running!$S$1:'Running'!$S294,Running!$A$1:'Running'!$A294,"*"))/(60*60)),MOD(MOD(SUMIFS(Running!$R$1:'Running'!$R294,Running!$A$1:'Running'!$A294,"*"),60)+INT(SUMIFS(Running!$S$1:'Running'!$S294,Running!$A$1:'Running'!$A294,"*")/60),60),MOD(SUMIFS(Running!$S$1:'Running'!$S294,Running!$A$1:'Running'!$A294,"*"),60))+INT(INT((SUMIFS(Running!$R$1:'Running'!$R294,Running!$A$1:'Running'!$A294,"*")*60+SUMIFS(Running!$S$1:'Running'!$S294,Running!$A$1:'Running'!$A294,"*"))/(60*60))/24)</f>
        <v>0.6371296296296296</v>
      </c>
      <c r="L294" s="2">
        <f t="shared" si="28"/>
        <v>96954</v>
      </c>
      <c r="M294" s="20">
        <f t="shared" si="29"/>
        <v>878.93999999999915</v>
      </c>
      <c r="N294" s="25">
        <f t="shared" si="30"/>
        <v>7716</v>
      </c>
      <c r="O294" s="25">
        <f t="shared" si="31"/>
        <v>53</v>
      </c>
      <c r="P294" s="35">
        <f t="shared" si="32"/>
        <v>5.3589467592592595</v>
      </c>
      <c r="S294" s="61">
        <f t="shared" si="33"/>
        <v>3</v>
      </c>
      <c r="T294" s="61">
        <f t="shared" si="34"/>
        <v>4</v>
      </c>
      <c r="U294" t="s">
        <v>75</v>
      </c>
    </row>
    <row r="295" spans="1:21">
      <c r="A295">
        <v>292</v>
      </c>
      <c r="B295" s="2" t="s">
        <v>1</v>
      </c>
      <c r="C295" s="2">
        <v>11</v>
      </c>
      <c r="D295" s="2">
        <v>18</v>
      </c>
      <c r="E295" s="37">
        <v>43422</v>
      </c>
      <c r="F295" s="2">
        <f>SUMIFS(Running!$F$1:'Running'!$F295,Running!$A$1:'Running'!$A295,"*")</f>
        <v>94507</v>
      </c>
      <c r="G295" s="20">
        <f>SUMIFS(Running!$G$1:'Running'!$G295,Running!$A$1:'Running'!$A295,"*")</f>
        <v>826.44999999999914</v>
      </c>
      <c r="H295" s="35">
        <f>TIME(INT((SUMIFS(Running!$K$1:'Running'!$K295,Running!$A$1:'Running'!$A295,"*")*60+SUMIFS(Running!$L$1:'Running'!$L295,Running!$A$1:'Running'!$A295,"*"))/(60*60)),MOD(MOD(SUMIFS(Running!$K$1:'Running'!$K295,Running!$A$1:'Running'!$A295,"*"),60)+INT(SUMIFS(Running!$L$1:'Running'!$L295,Running!$A$1:'Running'!$A295,"*")/60),60),MOD(SUMIFS(Running!$L$1:'Running'!$L295,Running!$A$1:'Running'!$A295,"*"),60))+INT(INT((SUMIFS(Running!$K$1:'Running'!$K295,Running!$A$1:'Running'!$A295,"*")*60+SUMIFS(Running!$L$1:'Running'!$L295,Running!$A$1:'Running'!$A295,"*"))/(60*60))/24)</f>
        <v>4.754108796296296</v>
      </c>
      <c r="I295" s="2">
        <f>SUM(Running!$M$1:'Running'!$M295)</f>
        <v>3010</v>
      </c>
      <c r="J295" s="20">
        <f>SUM(Running!$N$1:'Running'!$N295)</f>
        <v>58.190000000000012</v>
      </c>
      <c r="K295" s="35">
        <f>TIME(INT((SUMIFS(Running!$R$1:'Running'!$R295,Running!$A$1:'Running'!$A295,"*")*60+SUMIFS(Running!$S$1:'Running'!$S295,Running!$A$1:'Running'!$A295,"*"))/(60*60)),MOD(MOD(SUMIFS(Running!$R$1:'Running'!$R295,Running!$A$1:'Running'!$A295,"*"),60)+INT(SUMIFS(Running!$S$1:'Running'!$S295,Running!$A$1:'Running'!$A295,"*")/60),60),MOD(SUMIFS(Running!$S$1:'Running'!$S295,Running!$A$1:'Running'!$A295,"*"),60))+INT(INT((SUMIFS(Running!$R$1:'Running'!$R295,Running!$A$1:'Running'!$A295,"*")*60+SUMIFS(Running!$S$1:'Running'!$S295,Running!$A$1:'Running'!$A295,"*"))/(60*60))/24)</f>
        <v>0.64008101851851851</v>
      </c>
      <c r="L295" s="2">
        <f t="shared" si="28"/>
        <v>97517</v>
      </c>
      <c r="M295" s="20">
        <f t="shared" si="29"/>
        <v>884.63999999999919</v>
      </c>
      <c r="N295" s="25">
        <f t="shared" si="30"/>
        <v>7767</v>
      </c>
      <c r="O295" s="25">
        <f t="shared" si="31"/>
        <v>38</v>
      </c>
      <c r="P295" s="35">
        <f t="shared" si="32"/>
        <v>5.3941898148148146</v>
      </c>
      <c r="S295" s="61">
        <f t="shared" si="33"/>
        <v>4</v>
      </c>
      <c r="T295" s="61">
        <f t="shared" si="34"/>
        <v>4</v>
      </c>
      <c r="U295" t="s">
        <v>75</v>
      </c>
    </row>
    <row r="296" spans="1:21">
      <c r="A296">
        <v>293</v>
      </c>
      <c r="B296" s="2" t="s">
        <v>0</v>
      </c>
      <c r="C296" s="2">
        <v>11</v>
      </c>
      <c r="D296" s="2">
        <v>19</v>
      </c>
      <c r="E296" s="37">
        <v>43423</v>
      </c>
      <c r="F296" s="2">
        <f>SUMIFS(Running!$F$1:'Running'!$F296,Running!$A$1:'Running'!$A296,"*")</f>
        <v>95026</v>
      </c>
      <c r="G296" s="20">
        <f>SUMIFS(Running!$G$1:'Running'!$G296,Running!$A$1:'Running'!$A296,"*")</f>
        <v>831.4899999999991</v>
      </c>
      <c r="H296" s="35">
        <f>TIME(INT((SUMIFS(Running!$K$1:'Running'!$K296,Running!$A$1:'Running'!$A296,"*")*60+SUMIFS(Running!$L$1:'Running'!$L296,Running!$A$1:'Running'!$A296,"*"))/(60*60)),MOD(MOD(SUMIFS(Running!$K$1:'Running'!$K296,Running!$A$1:'Running'!$A296,"*"),60)+INT(SUMIFS(Running!$L$1:'Running'!$L296,Running!$A$1:'Running'!$A296,"*")/60),60),MOD(SUMIFS(Running!$L$1:'Running'!$L296,Running!$A$1:'Running'!$A296,"*"),60))+INT(INT((SUMIFS(Running!$K$1:'Running'!$K296,Running!$A$1:'Running'!$A296,"*")*60+SUMIFS(Running!$L$1:'Running'!$L296,Running!$A$1:'Running'!$A296,"*"))/(60*60))/24)</f>
        <v>4.7846643518518519</v>
      </c>
      <c r="I296" s="2">
        <f>SUM(Running!$M$1:'Running'!$M296)</f>
        <v>3010</v>
      </c>
      <c r="J296" s="20">
        <f>SUM(Running!$N$1:'Running'!$N296)</f>
        <v>58.420000000000009</v>
      </c>
      <c r="K296" s="35">
        <f>TIME(INT((SUMIFS(Running!$R$1:'Running'!$R296,Running!$A$1:'Running'!$A296,"*")*60+SUMIFS(Running!$S$1:'Running'!$S296,Running!$A$1:'Running'!$A296,"*"))/(60*60)),MOD(MOD(SUMIFS(Running!$R$1:'Running'!$R296,Running!$A$1:'Running'!$A296,"*"),60)+INT(SUMIFS(Running!$S$1:'Running'!$S296,Running!$A$1:'Running'!$A296,"*")/60),60),MOD(SUMIFS(Running!$S$1:'Running'!$S296,Running!$A$1:'Running'!$A296,"*"),60))+INT(INT((SUMIFS(Running!$R$1:'Running'!$R296,Running!$A$1:'Running'!$A296,"*")*60+SUMIFS(Running!$S$1:'Running'!$S296,Running!$A$1:'Running'!$A296,"*"))/(60*60))/24)</f>
        <v>0.64285879629629628</v>
      </c>
      <c r="L296" s="2">
        <f t="shared" si="28"/>
        <v>98036</v>
      </c>
      <c r="M296" s="20">
        <f t="shared" si="29"/>
        <v>889.90999999999906</v>
      </c>
      <c r="N296" s="25">
        <f t="shared" si="30"/>
        <v>7815</v>
      </c>
      <c r="O296" s="25">
        <f t="shared" si="31"/>
        <v>38</v>
      </c>
      <c r="P296" s="35">
        <f t="shared" si="32"/>
        <v>5.4275231481481478</v>
      </c>
      <c r="S296" s="61">
        <f t="shared" si="33"/>
        <v>5</v>
      </c>
      <c r="T296" s="61">
        <f t="shared" si="34"/>
        <v>1</v>
      </c>
      <c r="U296" t="s">
        <v>75</v>
      </c>
    </row>
    <row r="297" spans="1:21">
      <c r="A297">
        <v>294</v>
      </c>
      <c r="B297" s="2" t="s">
        <v>6</v>
      </c>
      <c r="C297" s="2">
        <v>11</v>
      </c>
      <c r="D297" s="2">
        <v>20</v>
      </c>
      <c r="E297" s="37">
        <v>43424</v>
      </c>
      <c r="F297" s="2">
        <f>SUMIFS(Running!$F$1:'Running'!$F297,Running!$A$1:'Running'!$A297,"*")</f>
        <v>95601</v>
      </c>
      <c r="G297" s="20">
        <f>SUMIFS(Running!$G$1:'Running'!$G297,Running!$A$1:'Running'!$A297,"*")</f>
        <v>836.99999999999909</v>
      </c>
      <c r="H297" s="35">
        <f>TIME(INT((SUMIFS(Running!$K$1:'Running'!$K297,Running!$A$1:'Running'!$A297,"*")*60+SUMIFS(Running!$L$1:'Running'!$L297,Running!$A$1:'Running'!$A297,"*"))/(60*60)),MOD(MOD(SUMIFS(Running!$K$1:'Running'!$K297,Running!$A$1:'Running'!$A297,"*"),60)+INT(SUMIFS(Running!$L$1:'Running'!$L297,Running!$A$1:'Running'!$A297,"*")/60),60),MOD(SUMIFS(Running!$L$1:'Running'!$L297,Running!$A$1:'Running'!$A297,"*"),60))+INT(INT((SUMIFS(Running!$K$1:'Running'!$K297,Running!$A$1:'Running'!$A297,"*")*60+SUMIFS(Running!$L$1:'Running'!$L297,Running!$A$1:'Running'!$A297,"*"))/(60*60))/24)</f>
        <v>4.8179976851851851</v>
      </c>
      <c r="I297" s="2">
        <f>SUM(Running!$M$1:'Running'!$M297)</f>
        <v>3010</v>
      </c>
      <c r="J297" s="20">
        <f>SUM(Running!$N$1:'Running'!$N297)</f>
        <v>58.760000000000012</v>
      </c>
      <c r="K297" s="35">
        <f>TIME(INT((SUMIFS(Running!$R$1:'Running'!$R297,Running!$A$1:'Running'!$A297,"*")*60+SUMIFS(Running!$S$1:'Running'!$S297,Running!$A$1:'Running'!$A297,"*"))/(60*60)),MOD(MOD(SUMIFS(Running!$R$1:'Running'!$R297,Running!$A$1:'Running'!$A297,"*"),60)+INT(SUMIFS(Running!$S$1:'Running'!$S297,Running!$A$1:'Running'!$A297,"*")/60),60),MOD(SUMIFS(Running!$S$1:'Running'!$S297,Running!$A$1:'Running'!$A297,"*"),60))+INT(INT((SUMIFS(Running!$R$1:'Running'!$R297,Running!$A$1:'Running'!$A297,"*")*60+SUMIFS(Running!$S$1:'Running'!$S297,Running!$A$1:'Running'!$A297,"*"))/(60*60))/24)</f>
        <v>0.64702546296296293</v>
      </c>
      <c r="L297" s="2">
        <f t="shared" si="28"/>
        <v>98611</v>
      </c>
      <c r="M297" s="20">
        <f t="shared" si="29"/>
        <v>895.75999999999908</v>
      </c>
      <c r="N297" s="25">
        <f t="shared" si="30"/>
        <v>7869</v>
      </c>
      <c r="O297" s="25">
        <f t="shared" si="31"/>
        <v>38</v>
      </c>
      <c r="P297" s="35">
        <f t="shared" si="32"/>
        <v>5.4650231481481484</v>
      </c>
      <c r="S297" s="61">
        <f t="shared" si="33"/>
        <v>6</v>
      </c>
      <c r="T297" s="61">
        <f t="shared" si="34"/>
        <v>1</v>
      </c>
      <c r="U297" t="s">
        <v>75</v>
      </c>
    </row>
    <row r="298" spans="1:21">
      <c r="A298">
        <v>295</v>
      </c>
      <c r="B298" s="2" t="s">
        <v>5</v>
      </c>
      <c r="C298" s="2">
        <v>11</v>
      </c>
      <c r="D298" s="2">
        <v>21</v>
      </c>
      <c r="E298" s="37">
        <v>43425</v>
      </c>
      <c r="F298" s="2">
        <f>SUMIFS(Running!$F$1:'Running'!$F298,Running!$A$1:'Running'!$A298,"*")</f>
        <v>96159</v>
      </c>
      <c r="G298" s="20">
        <f>SUMIFS(Running!$G$1:'Running'!$G298,Running!$A$1:'Running'!$A298,"*")</f>
        <v>842.39999999999907</v>
      </c>
      <c r="H298" s="35">
        <f>TIME(INT((SUMIFS(Running!$K$1:'Running'!$K298,Running!$A$1:'Running'!$A298,"*")*60+SUMIFS(Running!$L$1:'Running'!$L298,Running!$A$1:'Running'!$A298,"*"))/(60*60)),MOD(MOD(SUMIFS(Running!$K$1:'Running'!$K298,Running!$A$1:'Running'!$A298,"*"),60)+INT(SUMIFS(Running!$L$1:'Running'!$L298,Running!$A$1:'Running'!$A298,"*")/60),60),MOD(SUMIFS(Running!$L$1:'Running'!$L298,Running!$A$1:'Running'!$A298,"*"),60))+INT(INT((SUMIFS(Running!$K$1:'Running'!$K298,Running!$A$1:'Running'!$A298,"*")*60+SUMIFS(Running!$L$1:'Running'!$L298,Running!$A$1:'Running'!$A298,"*"))/(60*60))/24)</f>
        <v>4.8509837962962967</v>
      </c>
      <c r="I298" s="2">
        <f>SUM(Running!$M$1:'Running'!$M298)</f>
        <v>3010</v>
      </c>
      <c r="J298" s="20">
        <f>SUM(Running!$N$1:'Running'!$N298)</f>
        <v>59.030000000000015</v>
      </c>
      <c r="K298" s="35">
        <f>TIME(INT((SUMIFS(Running!$R$1:'Running'!$R298,Running!$A$1:'Running'!$A298,"*")*60+SUMIFS(Running!$S$1:'Running'!$S298,Running!$A$1:'Running'!$A298,"*"))/(60*60)),MOD(MOD(SUMIFS(Running!$R$1:'Running'!$R298,Running!$A$1:'Running'!$A298,"*"),60)+INT(SUMIFS(Running!$S$1:'Running'!$S298,Running!$A$1:'Running'!$A298,"*")/60),60),MOD(SUMIFS(Running!$S$1:'Running'!$S298,Running!$A$1:'Running'!$A298,"*"),60))+INT(INT((SUMIFS(Running!$R$1:'Running'!$R298,Running!$A$1:'Running'!$A298,"*")*60+SUMIFS(Running!$S$1:'Running'!$S298,Running!$A$1:'Running'!$A298,"*"))/(60*60))/24)</f>
        <v>0.65049768518518525</v>
      </c>
      <c r="L298" s="2">
        <f t="shared" si="28"/>
        <v>99169</v>
      </c>
      <c r="M298" s="20">
        <f t="shared" si="29"/>
        <v>901.42999999999904</v>
      </c>
      <c r="N298" s="25">
        <f t="shared" si="30"/>
        <v>7922</v>
      </c>
      <c r="O298" s="25">
        <f t="shared" si="31"/>
        <v>8</v>
      </c>
      <c r="P298" s="35">
        <f t="shared" si="32"/>
        <v>5.5014814814814823</v>
      </c>
      <c r="S298" s="61">
        <f t="shared" si="33"/>
        <v>7</v>
      </c>
      <c r="T298" s="61">
        <f t="shared" si="34"/>
        <v>1</v>
      </c>
      <c r="U298" t="s">
        <v>75</v>
      </c>
    </row>
    <row r="299" spans="1:21">
      <c r="A299">
        <v>296</v>
      </c>
      <c r="B299" s="2" t="s">
        <v>4</v>
      </c>
      <c r="C299" s="2">
        <v>11</v>
      </c>
      <c r="D299" s="2">
        <v>22</v>
      </c>
      <c r="E299" s="37">
        <v>43426</v>
      </c>
      <c r="F299" s="2">
        <f>SUMIFS(Running!$F$1:'Running'!$F299,Running!$A$1:'Running'!$A299,"*")</f>
        <v>96565</v>
      </c>
      <c r="G299" s="20">
        <f>SUMIFS(Running!$G$1:'Running'!$G299,Running!$A$1:'Running'!$A299,"*")</f>
        <v>846.24999999999909</v>
      </c>
      <c r="H299" s="35">
        <f>TIME(INT((SUMIFS(Running!$K$1:'Running'!$K299,Running!$A$1:'Running'!$A299,"*")*60+SUMIFS(Running!$L$1:'Running'!$L299,Running!$A$1:'Running'!$A299,"*"))/(60*60)),MOD(MOD(SUMIFS(Running!$K$1:'Running'!$K299,Running!$A$1:'Running'!$A299,"*"),60)+INT(SUMIFS(Running!$L$1:'Running'!$L299,Running!$A$1:'Running'!$A299,"*")/60),60),MOD(SUMIFS(Running!$L$1:'Running'!$L299,Running!$A$1:'Running'!$A299,"*"),60))+INT(INT((SUMIFS(Running!$K$1:'Running'!$K299,Running!$A$1:'Running'!$A299,"*")*60+SUMIFS(Running!$L$1:'Running'!$L299,Running!$A$1:'Running'!$A299,"*"))/(60*60))/24)</f>
        <v>4.8732060185185189</v>
      </c>
      <c r="I299" s="2">
        <f>SUM(Running!$M$1:'Running'!$M299)</f>
        <v>3010</v>
      </c>
      <c r="J299" s="20">
        <f>SUM(Running!$N$1:'Running'!$N299)</f>
        <v>59.300000000000018</v>
      </c>
      <c r="K299" s="35">
        <f>TIME(INT((SUMIFS(Running!$R$1:'Running'!$R299,Running!$A$1:'Running'!$A299,"*")*60+SUMIFS(Running!$S$1:'Running'!$S299,Running!$A$1:'Running'!$A299,"*"))/(60*60)),MOD(MOD(SUMIFS(Running!$R$1:'Running'!$R299,Running!$A$1:'Running'!$A299,"*"),60)+INT(SUMIFS(Running!$S$1:'Running'!$S299,Running!$A$1:'Running'!$A299,"*")/60),60),MOD(SUMIFS(Running!$S$1:'Running'!$S299,Running!$A$1:'Running'!$A299,"*"),60))+INT(INT((SUMIFS(Running!$R$1:'Running'!$R299,Running!$A$1:'Running'!$A299,"*")*60+SUMIFS(Running!$S$1:'Running'!$S299,Running!$A$1:'Running'!$A299,"*"))/(60*60))/24)</f>
        <v>0.65396990740740735</v>
      </c>
      <c r="L299" s="2">
        <f t="shared" si="28"/>
        <v>99575</v>
      </c>
      <c r="M299" s="20">
        <f t="shared" si="29"/>
        <v>905.54999999999916</v>
      </c>
      <c r="N299" s="25">
        <f t="shared" si="30"/>
        <v>7959</v>
      </c>
      <c r="O299" s="25">
        <f t="shared" si="31"/>
        <v>8</v>
      </c>
      <c r="P299" s="35">
        <f t="shared" si="32"/>
        <v>5.5271759259259259</v>
      </c>
      <c r="S299" s="61">
        <f t="shared" si="33"/>
        <v>8</v>
      </c>
      <c r="T299" s="61">
        <f t="shared" si="34"/>
        <v>12</v>
      </c>
      <c r="U299" t="s">
        <v>75</v>
      </c>
    </row>
    <row r="300" spans="1:21">
      <c r="A300">
        <v>297</v>
      </c>
      <c r="B300" s="2" t="s">
        <v>3</v>
      </c>
      <c r="C300" s="2">
        <v>11</v>
      </c>
      <c r="D300" s="2">
        <v>23</v>
      </c>
      <c r="E300" s="37">
        <v>43427</v>
      </c>
      <c r="F300" s="2">
        <f>SUMIFS(Running!$F$1:'Running'!$F300,Running!$A$1:'Running'!$A300,"*")</f>
        <v>96869</v>
      </c>
      <c r="G300" s="20">
        <f>SUMIFS(Running!$G$1:'Running'!$G300,Running!$A$1:'Running'!$A300,"*")</f>
        <v>849.04999999999905</v>
      </c>
      <c r="H300" s="35">
        <f>TIME(INT((SUMIFS(Running!$K$1:'Running'!$K300,Running!$A$1:'Running'!$A300,"*")*60+SUMIFS(Running!$L$1:'Running'!$L300,Running!$A$1:'Running'!$A300,"*"))/(60*60)),MOD(MOD(SUMIFS(Running!$K$1:'Running'!$K300,Running!$A$1:'Running'!$A300,"*"),60)+INT(SUMIFS(Running!$L$1:'Running'!$L300,Running!$A$1:'Running'!$A300,"*")/60),60),MOD(SUMIFS(Running!$L$1:'Running'!$L300,Running!$A$1:'Running'!$A300,"*"),60))+INT(INT((SUMIFS(Running!$K$1:'Running'!$K300,Running!$A$1:'Running'!$A300,"*")*60+SUMIFS(Running!$L$1:'Running'!$L300,Running!$A$1:'Running'!$A300,"*"))/(60*60))/24)</f>
        <v>4.8884837962962964</v>
      </c>
      <c r="I300" s="2">
        <f>SUM(Running!$M$1:'Running'!$M300)</f>
        <v>3010</v>
      </c>
      <c r="J300" s="20">
        <f>SUM(Running!$N$1:'Running'!$N300)</f>
        <v>59.600000000000016</v>
      </c>
      <c r="K300" s="35">
        <f>TIME(INT((SUMIFS(Running!$R$1:'Running'!$R300,Running!$A$1:'Running'!$A300,"*")*60+SUMIFS(Running!$S$1:'Running'!$S300,Running!$A$1:'Running'!$A300,"*"))/(60*60)),MOD(MOD(SUMIFS(Running!$R$1:'Running'!$R300,Running!$A$1:'Running'!$A300,"*"),60)+INT(SUMIFS(Running!$S$1:'Running'!$S300,Running!$A$1:'Running'!$A300,"*")/60),60),MOD(SUMIFS(Running!$S$1:'Running'!$S300,Running!$A$1:'Running'!$A300,"*"),60))+INT(INT((SUMIFS(Running!$R$1:'Running'!$R300,Running!$A$1:'Running'!$A300,"*")*60+SUMIFS(Running!$S$1:'Running'!$S300,Running!$A$1:'Running'!$A300,"*"))/(60*60))/24)</f>
        <v>0.65744212962962967</v>
      </c>
      <c r="L300" s="2">
        <f t="shared" si="28"/>
        <v>99879</v>
      </c>
      <c r="M300" s="20">
        <f t="shared" si="29"/>
        <v>908.64999999999907</v>
      </c>
      <c r="N300" s="25">
        <f t="shared" si="30"/>
        <v>7986</v>
      </c>
      <c r="O300" s="25">
        <f t="shared" si="31"/>
        <v>8</v>
      </c>
      <c r="P300" s="35">
        <f t="shared" si="32"/>
        <v>5.5459259259259257</v>
      </c>
      <c r="S300" s="61">
        <f t="shared" si="33"/>
        <v>9</v>
      </c>
      <c r="T300" s="61">
        <f t="shared" si="34"/>
        <v>13</v>
      </c>
      <c r="U300" t="s">
        <v>75</v>
      </c>
    </row>
    <row r="301" spans="1:21">
      <c r="A301">
        <v>298</v>
      </c>
      <c r="B301" s="2" t="s">
        <v>2</v>
      </c>
      <c r="C301" s="2">
        <v>11</v>
      </c>
      <c r="D301" s="2">
        <v>24</v>
      </c>
      <c r="E301" s="37">
        <v>43428</v>
      </c>
      <c r="F301" s="2">
        <f>SUMIFS(Running!$F$1:'Running'!$F301,Running!$A$1:'Running'!$A301,"*")</f>
        <v>97176</v>
      </c>
      <c r="G301" s="20">
        <f>SUMIFS(Running!$G$1:'Running'!$G301,Running!$A$1:'Running'!$A301,"*")</f>
        <v>851.8699999999991</v>
      </c>
      <c r="H301" s="35">
        <f>TIME(INT((SUMIFS(Running!$K$1:'Running'!$K301,Running!$A$1:'Running'!$A301,"*")*60+SUMIFS(Running!$L$1:'Running'!$L301,Running!$A$1:'Running'!$A301,"*"))/(60*60)),MOD(MOD(SUMIFS(Running!$K$1:'Running'!$K301,Running!$A$1:'Running'!$A301,"*"),60)+INT(SUMIFS(Running!$L$1:'Running'!$L301,Running!$A$1:'Running'!$A301,"*")/60),60),MOD(SUMIFS(Running!$L$1:'Running'!$L301,Running!$A$1:'Running'!$A301,"*"),60))+INT(INT((SUMIFS(Running!$K$1:'Running'!$K301,Running!$A$1:'Running'!$A301,"*")*60+SUMIFS(Running!$L$1:'Running'!$L301,Running!$A$1:'Running'!$A301,"*"))/(60*60))/24)</f>
        <v>4.9044560185185189</v>
      </c>
      <c r="I301" s="2">
        <f>SUM(Running!$M$1:'Running'!$M301)</f>
        <v>3010</v>
      </c>
      <c r="J301" s="20">
        <f>SUM(Running!$N$1:'Running'!$N301)</f>
        <v>59.910000000000018</v>
      </c>
      <c r="K301" s="35">
        <f>TIME(INT((SUMIFS(Running!$R$1:'Running'!$R301,Running!$A$1:'Running'!$A301,"*")*60+SUMIFS(Running!$S$1:'Running'!$S301,Running!$A$1:'Running'!$A301,"*"))/(60*60)),MOD(MOD(SUMIFS(Running!$R$1:'Running'!$R301,Running!$A$1:'Running'!$A301,"*"),60)+INT(SUMIFS(Running!$S$1:'Running'!$S301,Running!$A$1:'Running'!$A301,"*")/60),60),MOD(SUMIFS(Running!$S$1:'Running'!$S301,Running!$A$1:'Running'!$A301,"*"),60))+INT(INT((SUMIFS(Running!$R$1:'Running'!$R301,Running!$A$1:'Running'!$A301,"*")*60+SUMIFS(Running!$S$1:'Running'!$S301,Running!$A$1:'Running'!$A301,"*"))/(60*60))/24)</f>
        <v>0.66091435185185188</v>
      </c>
      <c r="L301" s="2">
        <f t="shared" si="28"/>
        <v>100186</v>
      </c>
      <c r="M301" s="20">
        <f t="shared" si="29"/>
        <v>911.77999999999906</v>
      </c>
      <c r="N301" s="25">
        <f t="shared" si="30"/>
        <v>8014</v>
      </c>
      <c r="O301" s="25">
        <f t="shared" si="31"/>
        <v>8</v>
      </c>
      <c r="P301" s="35">
        <f t="shared" si="32"/>
        <v>5.5653703703703705</v>
      </c>
      <c r="S301" s="61">
        <f t="shared" si="33"/>
        <v>10</v>
      </c>
      <c r="T301" s="61">
        <f t="shared" si="34"/>
        <v>5</v>
      </c>
      <c r="U301" t="s">
        <v>75</v>
      </c>
    </row>
    <row r="302" spans="1:21">
      <c r="A302">
        <v>299</v>
      </c>
      <c r="B302" s="2" t="s">
        <v>1</v>
      </c>
      <c r="C302" s="2">
        <v>11</v>
      </c>
      <c r="D302" s="2">
        <v>25</v>
      </c>
      <c r="E302" s="37">
        <v>43429</v>
      </c>
      <c r="F302" s="2">
        <f>SUMIFS(Running!$F$1:'Running'!$F302,Running!$A$1:'Running'!$A302,"*")</f>
        <v>97719</v>
      </c>
      <c r="G302" s="20">
        <f>SUMIFS(Running!$G$1:'Running'!$G302,Running!$A$1:'Running'!$A302,"*")</f>
        <v>856.43999999999915</v>
      </c>
      <c r="H302" s="35">
        <f>TIME(INT((SUMIFS(Running!$K$1:'Running'!$K302,Running!$A$1:'Running'!$A302,"*")*60+SUMIFS(Running!$L$1:'Running'!$L302,Running!$A$1:'Running'!$A302,"*"))/(60*60)),MOD(MOD(SUMIFS(Running!$K$1:'Running'!$K302,Running!$A$1:'Running'!$A302,"*"),60)+INT(SUMIFS(Running!$L$1:'Running'!$L302,Running!$A$1:'Running'!$A302,"*")/60),60),MOD(SUMIFS(Running!$L$1:'Running'!$L302,Running!$A$1:'Running'!$A302,"*"),60))+INT(INT((SUMIFS(Running!$K$1:'Running'!$K302,Running!$A$1:'Running'!$A302,"*")*60+SUMIFS(Running!$L$1:'Running'!$L302,Running!$A$1:'Running'!$A302,"*"))/(60*60))/24)</f>
        <v>4.9287615740740742</v>
      </c>
      <c r="I302" s="2">
        <f>SUM(Running!$M$1:'Running'!$M302)</f>
        <v>3032</v>
      </c>
      <c r="J302" s="20">
        <f>SUM(Running!$N$1:'Running'!$N302)</f>
        <v>60.210000000000015</v>
      </c>
      <c r="K302" s="35">
        <f>TIME(INT((SUMIFS(Running!$R$1:'Running'!$R302,Running!$A$1:'Running'!$A302,"*")*60+SUMIFS(Running!$S$1:'Running'!$S302,Running!$A$1:'Running'!$A302,"*"))/(60*60)),MOD(MOD(SUMIFS(Running!$R$1:'Running'!$R302,Running!$A$1:'Running'!$A302,"*"),60)+INT(SUMIFS(Running!$S$1:'Running'!$S302,Running!$A$1:'Running'!$A302,"*")/60),60),MOD(SUMIFS(Running!$S$1:'Running'!$S302,Running!$A$1:'Running'!$A302,"*"),60))+INT(INT((SUMIFS(Running!$R$1:'Running'!$R302,Running!$A$1:'Running'!$A302,"*")*60+SUMIFS(Running!$S$1:'Running'!$S302,Running!$A$1:'Running'!$A302,"*"))/(60*60))/24)</f>
        <v>0.66408564814814819</v>
      </c>
      <c r="L302" s="2">
        <f t="shared" si="28"/>
        <v>100751</v>
      </c>
      <c r="M302" s="20">
        <f t="shared" si="29"/>
        <v>916.64999999999918</v>
      </c>
      <c r="N302" s="25">
        <f t="shared" si="30"/>
        <v>8053</v>
      </c>
      <c r="O302" s="25">
        <f t="shared" si="31"/>
        <v>42</v>
      </c>
      <c r="P302" s="35">
        <f t="shared" si="32"/>
        <v>5.5928472222222227</v>
      </c>
      <c r="S302" s="61">
        <f t="shared" si="33"/>
        <v>11</v>
      </c>
      <c r="T302" s="61">
        <f t="shared" si="34"/>
        <v>5</v>
      </c>
      <c r="U302" t="s">
        <v>74</v>
      </c>
    </row>
    <row r="303" spans="1:21">
      <c r="A303">
        <v>300</v>
      </c>
      <c r="B303" s="2" t="s">
        <v>0</v>
      </c>
      <c r="C303" s="2">
        <v>11</v>
      </c>
      <c r="D303" s="2">
        <v>26</v>
      </c>
      <c r="E303" s="37">
        <v>43430</v>
      </c>
      <c r="F303" s="2">
        <f>SUMIFS(Running!$F$1:'Running'!$F303,Running!$A$1:'Running'!$A303,"*")</f>
        <v>97719</v>
      </c>
      <c r="G303" s="20">
        <f>SUMIFS(Running!$G$1:'Running'!$G303,Running!$A$1:'Running'!$A303,"*")</f>
        <v>856.43999999999915</v>
      </c>
      <c r="H303" s="35">
        <f>TIME(INT((SUMIFS(Running!$K$1:'Running'!$K303,Running!$A$1:'Running'!$A303,"*")*60+SUMIFS(Running!$L$1:'Running'!$L303,Running!$A$1:'Running'!$A303,"*"))/(60*60)),MOD(MOD(SUMIFS(Running!$K$1:'Running'!$K303,Running!$A$1:'Running'!$A303,"*"),60)+INT(SUMIFS(Running!$L$1:'Running'!$L303,Running!$A$1:'Running'!$A303,"*")/60),60),MOD(SUMIFS(Running!$L$1:'Running'!$L303,Running!$A$1:'Running'!$A303,"*"),60))+INT(INT((SUMIFS(Running!$K$1:'Running'!$K303,Running!$A$1:'Running'!$A303,"*")*60+SUMIFS(Running!$L$1:'Running'!$L303,Running!$A$1:'Running'!$A303,"*"))/(60*60))/24)</f>
        <v>4.9287615740740742</v>
      </c>
      <c r="I303" s="2">
        <f>SUM(Running!$M$1:'Running'!$M303)</f>
        <v>3032</v>
      </c>
      <c r="J303" s="20">
        <f>SUM(Running!$N$1:'Running'!$N303)</f>
        <v>60.210000000000015</v>
      </c>
      <c r="K303" s="35">
        <f>TIME(INT((SUMIFS(Running!$R$1:'Running'!$R303,Running!$A$1:'Running'!$A303,"*")*60+SUMIFS(Running!$S$1:'Running'!$S303,Running!$A$1:'Running'!$A303,"*"))/(60*60)),MOD(MOD(SUMIFS(Running!$R$1:'Running'!$R303,Running!$A$1:'Running'!$A303,"*"),60)+INT(SUMIFS(Running!$S$1:'Running'!$S303,Running!$A$1:'Running'!$A303,"*")/60),60),MOD(SUMIFS(Running!$S$1:'Running'!$S303,Running!$A$1:'Running'!$A303,"*"),60))+INT(INT((SUMIFS(Running!$R$1:'Running'!$R303,Running!$A$1:'Running'!$A303,"*")*60+SUMIFS(Running!$S$1:'Running'!$S303,Running!$A$1:'Running'!$A303,"*"))/(60*60))/24)</f>
        <v>0.66408564814814819</v>
      </c>
      <c r="L303" s="2">
        <f t="shared" si="28"/>
        <v>100751</v>
      </c>
      <c r="M303" s="20">
        <f t="shared" si="29"/>
        <v>916.64999999999918</v>
      </c>
      <c r="N303" s="25">
        <f t="shared" si="30"/>
        <v>8053</v>
      </c>
      <c r="O303" s="25">
        <f t="shared" si="31"/>
        <v>42</v>
      </c>
      <c r="P303" s="35">
        <f t="shared" si="32"/>
        <v>5.5928472222222227</v>
      </c>
      <c r="S303" s="61">
        <f t="shared" si="33"/>
        <v>0</v>
      </c>
      <c r="T303" s="61">
        <f t="shared" si="34"/>
        <v>0</v>
      </c>
      <c r="U303" t="s">
        <v>74</v>
      </c>
    </row>
    <row r="304" spans="1:21">
      <c r="A304">
        <v>301</v>
      </c>
      <c r="B304" s="2" t="s">
        <v>6</v>
      </c>
      <c r="C304" s="2">
        <v>11</v>
      </c>
      <c r="D304" s="2">
        <v>27</v>
      </c>
      <c r="E304" s="37">
        <v>43431</v>
      </c>
      <c r="F304" s="2">
        <f>SUMIFS(Running!$F$1:'Running'!$F304,Running!$A$1:'Running'!$A304,"*")</f>
        <v>98488</v>
      </c>
      <c r="G304" s="20">
        <f>SUMIFS(Running!$G$1:'Running'!$G304,Running!$A$1:'Running'!$A304,"*")</f>
        <v>862.90999999999917</v>
      </c>
      <c r="H304" s="35">
        <f>TIME(INT((SUMIFS(Running!$K$1:'Running'!$K304,Running!$A$1:'Running'!$A304,"*")*60+SUMIFS(Running!$L$1:'Running'!$L304,Running!$A$1:'Running'!$A304,"*"))/(60*60)),MOD(MOD(SUMIFS(Running!$K$1:'Running'!$K304,Running!$A$1:'Running'!$A304,"*"),60)+INT(SUMIFS(Running!$L$1:'Running'!$L304,Running!$A$1:'Running'!$A304,"*")/60),60),MOD(SUMIFS(Running!$L$1:'Running'!$L304,Running!$A$1:'Running'!$A304,"*"),60))+INT(INT((SUMIFS(Running!$K$1:'Running'!$K304,Running!$A$1:'Running'!$A304,"*")*60+SUMIFS(Running!$L$1:'Running'!$L304,Running!$A$1:'Running'!$A304,"*"))/(60*60))/24)</f>
        <v>4.9636574074074078</v>
      </c>
      <c r="I304" s="2">
        <f>SUM(Running!$M$1:'Running'!$M304)</f>
        <v>3056</v>
      </c>
      <c r="J304" s="20">
        <f>SUM(Running!$N$1:'Running'!$N304)</f>
        <v>60.540000000000013</v>
      </c>
      <c r="K304" s="35">
        <f>TIME(INT((SUMIFS(Running!$R$1:'Running'!$R304,Running!$A$1:'Running'!$A304,"*")*60+SUMIFS(Running!$S$1:'Running'!$S304,Running!$A$1:'Running'!$A304,"*"))/(60*60)),MOD(MOD(SUMIFS(Running!$R$1:'Running'!$R304,Running!$A$1:'Running'!$A304,"*"),60)+INT(SUMIFS(Running!$S$1:'Running'!$S304,Running!$A$1:'Running'!$A304,"*")/60),60),MOD(SUMIFS(Running!$S$1:'Running'!$S304,Running!$A$1:'Running'!$A304,"*"),60))+INT(INT((SUMIFS(Running!$R$1:'Running'!$R304,Running!$A$1:'Running'!$A304,"*")*60+SUMIFS(Running!$S$1:'Running'!$S304,Running!$A$1:'Running'!$A304,"*"))/(60*60))/24)</f>
        <v>0.6675578703703704</v>
      </c>
      <c r="L304" s="2">
        <f t="shared" si="28"/>
        <v>101544</v>
      </c>
      <c r="M304" s="20">
        <f t="shared" si="29"/>
        <v>923.44999999999914</v>
      </c>
      <c r="N304" s="25">
        <f t="shared" si="30"/>
        <v>8108</v>
      </c>
      <c r="O304" s="25">
        <f t="shared" si="31"/>
        <v>57</v>
      </c>
      <c r="P304" s="35">
        <f t="shared" si="32"/>
        <v>5.6312152777777786</v>
      </c>
      <c r="S304" s="61">
        <f t="shared" si="33"/>
        <v>1</v>
      </c>
      <c r="T304" s="61">
        <f t="shared" si="34"/>
        <v>2</v>
      </c>
      <c r="U304" t="s">
        <v>74</v>
      </c>
    </row>
    <row r="305" spans="1:21">
      <c r="A305">
        <v>302</v>
      </c>
      <c r="B305" s="2" t="s">
        <v>5</v>
      </c>
      <c r="C305" s="2">
        <v>11</v>
      </c>
      <c r="D305" s="2">
        <v>28</v>
      </c>
      <c r="E305" s="37">
        <v>43432</v>
      </c>
      <c r="F305" s="2">
        <f>SUMIFS(Running!$F$1:'Running'!$F305,Running!$A$1:'Running'!$A305,"*")</f>
        <v>98998</v>
      </c>
      <c r="G305" s="20">
        <f>SUMIFS(Running!$G$1:'Running'!$G305,Running!$A$1:'Running'!$A305,"*")</f>
        <v>867.19999999999914</v>
      </c>
      <c r="H305" s="35">
        <f>TIME(INT((SUMIFS(Running!$K$1:'Running'!$K305,Running!$A$1:'Running'!$A305,"*")*60+SUMIFS(Running!$L$1:'Running'!$L305,Running!$A$1:'Running'!$A305,"*"))/(60*60)),MOD(MOD(SUMIFS(Running!$K$1:'Running'!$K305,Running!$A$1:'Running'!$A305,"*"),60)+INT(SUMIFS(Running!$L$1:'Running'!$L305,Running!$A$1:'Running'!$A305,"*")/60),60),MOD(SUMIFS(Running!$L$1:'Running'!$L305,Running!$A$1:'Running'!$A305,"*"),60))+INT(INT((SUMIFS(Running!$K$1:'Running'!$K305,Running!$A$1:'Running'!$A305,"*")*60+SUMIFS(Running!$L$1:'Running'!$L305,Running!$A$1:'Running'!$A305,"*"))/(60*60))/24)</f>
        <v>4.9872685185185182</v>
      </c>
      <c r="I305" s="2">
        <f>SUM(Running!$M$1:'Running'!$M305)</f>
        <v>3080</v>
      </c>
      <c r="J305" s="20">
        <f>SUM(Running!$N$1:'Running'!$N305)</f>
        <v>60.870000000000012</v>
      </c>
      <c r="K305" s="35">
        <f>TIME(INT((SUMIFS(Running!$R$1:'Running'!$R305,Running!$A$1:'Running'!$A305,"*")*60+SUMIFS(Running!$S$1:'Running'!$S305,Running!$A$1:'Running'!$A305,"*"))/(60*60)),MOD(MOD(SUMIFS(Running!$R$1:'Running'!$R305,Running!$A$1:'Running'!$A305,"*"),60)+INT(SUMIFS(Running!$S$1:'Running'!$S305,Running!$A$1:'Running'!$A305,"*")/60),60),MOD(SUMIFS(Running!$S$1:'Running'!$S305,Running!$A$1:'Running'!$A305,"*"),60))+INT(INT((SUMIFS(Running!$R$1:'Running'!$R305,Running!$A$1:'Running'!$A305,"*")*60+SUMIFS(Running!$S$1:'Running'!$S305,Running!$A$1:'Running'!$A305,"*"))/(60*60))/24)</f>
        <v>0.67103009259259261</v>
      </c>
      <c r="L305" s="2">
        <f t="shared" si="28"/>
        <v>102078</v>
      </c>
      <c r="M305" s="20">
        <f t="shared" si="29"/>
        <v>928.06999999999914</v>
      </c>
      <c r="N305" s="25">
        <f t="shared" si="30"/>
        <v>8147</v>
      </c>
      <c r="O305" s="25">
        <f t="shared" si="31"/>
        <v>57</v>
      </c>
      <c r="P305" s="35">
        <f t="shared" si="32"/>
        <v>5.6582986111111104</v>
      </c>
      <c r="S305" s="61">
        <f t="shared" si="33"/>
        <v>2</v>
      </c>
      <c r="T305" s="61">
        <f t="shared" si="34"/>
        <v>2</v>
      </c>
      <c r="U305" t="s">
        <v>74</v>
      </c>
    </row>
    <row r="306" spans="1:21">
      <c r="A306">
        <v>303</v>
      </c>
      <c r="B306" s="2" t="s">
        <v>4</v>
      </c>
      <c r="C306" s="2">
        <v>11</v>
      </c>
      <c r="D306" s="2">
        <v>29</v>
      </c>
      <c r="E306" s="37">
        <v>43433</v>
      </c>
      <c r="F306" s="2">
        <f>SUMIFS(Running!$F$1:'Running'!$F306,Running!$A$1:'Running'!$A306,"*")</f>
        <v>99656</v>
      </c>
      <c r="G306" s="20">
        <f>SUMIFS(Running!$G$1:'Running'!$G306,Running!$A$1:'Running'!$A306,"*")</f>
        <v>872.70999999999913</v>
      </c>
      <c r="H306" s="35">
        <f>TIME(INT((SUMIFS(Running!$K$1:'Running'!$K306,Running!$A$1:'Running'!$A306,"*")*60+SUMIFS(Running!$L$1:'Running'!$L306,Running!$A$1:'Running'!$A306,"*"))/(60*60)),MOD(MOD(SUMIFS(Running!$K$1:'Running'!$K306,Running!$A$1:'Running'!$A306,"*"),60)+INT(SUMIFS(Running!$L$1:'Running'!$L306,Running!$A$1:'Running'!$A306,"*")/60),60),MOD(SUMIFS(Running!$L$1:'Running'!$L306,Running!$A$1:'Running'!$A306,"*"),60))+INT(INT((SUMIFS(Running!$K$1:'Running'!$K306,Running!$A$1:'Running'!$A306,"*")*60+SUMIFS(Running!$L$1:'Running'!$L306,Running!$A$1:'Running'!$A306,"*"))/(60*60))/24)</f>
        <v>5.0185185185185182</v>
      </c>
      <c r="I306" s="2">
        <f>SUM(Running!$M$1:'Running'!$M306)</f>
        <v>3104</v>
      </c>
      <c r="J306" s="20">
        <f>SUM(Running!$N$1:'Running'!$N306)</f>
        <v>61.20000000000001</v>
      </c>
      <c r="K306" s="35">
        <f>TIME(INT((SUMIFS(Running!$R$1:'Running'!$R306,Running!$A$1:'Running'!$A306,"*")*60+SUMIFS(Running!$S$1:'Running'!$S306,Running!$A$1:'Running'!$A306,"*"))/(60*60)),MOD(MOD(SUMIFS(Running!$R$1:'Running'!$R306,Running!$A$1:'Running'!$A306,"*"),60)+INT(SUMIFS(Running!$S$1:'Running'!$S306,Running!$A$1:'Running'!$A306,"*")/60),60),MOD(SUMIFS(Running!$S$1:'Running'!$S306,Running!$A$1:'Running'!$A306,"*"),60))+INT(INT((SUMIFS(Running!$R$1:'Running'!$R306,Running!$A$1:'Running'!$A306,"*")*60+SUMIFS(Running!$S$1:'Running'!$S306,Running!$A$1:'Running'!$A306,"*"))/(60*60))/24)</f>
        <v>0.67450231481481471</v>
      </c>
      <c r="L306" s="2">
        <f t="shared" si="28"/>
        <v>102760</v>
      </c>
      <c r="M306" s="20">
        <f t="shared" si="29"/>
        <v>933.90999999999917</v>
      </c>
      <c r="N306" s="25">
        <f t="shared" si="30"/>
        <v>8197</v>
      </c>
      <c r="O306" s="25">
        <f t="shared" si="31"/>
        <v>57</v>
      </c>
      <c r="P306" s="35">
        <f t="shared" si="32"/>
        <v>5.6930208333333328</v>
      </c>
      <c r="S306" s="61">
        <f t="shared" si="33"/>
        <v>3</v>
      </c>
      <c r="T306" s="61">
        <f t="shared" si="34"/>
        <v>13</v>
      </c>
      <c r="U306" t="s">
        <v>74</v>
      </c>
    </row>
    <row r="307" spans="1:21">
      <c r="A307">
        <v>304</v>
      </c>
      <c r="B307" s="2" t="s">
        <v>3</v>
      </c>
      <c r="C307" s="2">
        <v>11</v>
      </c>
      <c r="D307" s="2">
        <v>30</v>
      </c>
      <c r="E307" s="37">
        <v>43434</v>
      </c>
      <c r="F307" s="2">
        <f>SUMIFS(Running!$F$1:'Running'!$F307,Running!$A$1:'Running'!$A307,"*")</f>
        <v>100166</v>
      </c>
      <c r="G307" s="20">
        <f>SUMIFS(Running!$G$1:'Running'!$G307,Running!$A$1:'Running'!$A307,"*")</f>
        <v>876.9899999999991</v>
      </c>
      <c r="H307" s="35">
        <f>TIME(INT((SUMIFS(Running!$K$1:'Running'!$K307,Running!$A$1:'Running'!$A307,"*")*60+SUMIFS(Running!$L$1:'Running'!$L307,Running!$A$1:'Running'!$A307,"*"))/(60*60)),MOD(MOD(SUMIFS(Running!$K$1:'Running'!$K307,Running!$A$1:'Running'!$A307,"*"),60)+INT(SUMIFS(Running!$L$1:'Running'!$L307,Running!$A$1:'Running'!$A307,"*")/60),60),MOD(SUMIFS(Running!$L$1:'Running'!$L307,Running!$A$1:'Running'!$A307,"*"),60))+INT(INT((SUMIFS(Running!$K$1:'Running'!$K307,Running!$A$1:'Running'!$A307,"*")*60+SUMIFS(Running!$L$1:'Running'!$L307,Running!$A$1:'Running'!$A307,"*"))/(60*60))/24)</f>
        <v>5.0421296296296294</v>
      </c>
      <c r="I307" s="2">
        <f>SUM(Running!$M$1:'Running'!$M307)</f>
        <v>3128</v>
      </c>
      <c r="J307" s="20">
        <f>SUM(Running!$N$1:'Running'!$N307)</f>
        <v>61.540000000000013</v>
      </c>
      <c r="K307" s="35">
        <f>TIME(INT((SUMIFS(Running!$R$1:'Running'!$R307,Running!$A$1:'Running'!$A307,"*")*60+SUMIFS(Running!$S$1:'Running'!$S307,Running!$A$1:'Running'!$A307,"*"))/(60*60)),MOD(MOD(SUMIFS(Running!$R$1:'Running'!$R307,Running!$A$1:'Running'!$A307,"*"),60)+INT(SUMIFS(Running!$S$1:'Running'!$S307,Running!$A$1:'Running'!$A307,"*")/60),60),MOD(SUMIFS(Running!$S$1:'Running'!$S307,Running!$A$1:'Running'!$A307,"*"),60))+INT(INT((SUMIFS(Running!$R$1:'Running'!$R307,Running!$A$1:'Running'!$A307,"*")*60+SUMIFS(Running!$S$1:'Running'!$S307,Running!$A$1:'Running'!$A307,"*"))/(60*60))/24)</f>
        <v>0.67797453703703703</v>
      </c>
      <c r="L307" s="2">
        <f t="shared" si="28"/>
        <v>103294</v>
      </c>
      <c r="M307" s="20">
        <f t="shared" si="29"/>
        <v>938.52999999999906</v>
      </c>
      <c r="N307" s="25">
        <f t="shared" si="30"/>
        <v>8236</v>
      </c>
      <c r="O307" s="25">
        <f t="shared" si="31"/>
        <v>57</v>
      </c>
      <c r="P307" s="35">
        <f t="shared" si="32"/>
        <v>5.7201041666666663</v>
      </c>
      <c r="S307" s="61">
        <f t="shared" si="33"/>
        <v>4</v>
      </c>
      <c r="T307" s="61">
        <f t="shared" si="34"/>
        <v>14</v>
      </c>
      <c r="U307" t="s">
        <v>74</v>
      </c>
    </row>
    <row r="308" spans="1:21">
      <c r="A308">
        <v>305</v>
      </c>
      <c r="B308" s="2" t="s">
        <v>2</v>
      </c>
      <c r="C308" s="2">
        <v>12</v>
      </c>
      <c r="D308" s="2">
        <v>1</v>
      </c>
      <c r="E308" s="37">
        <v>43435</v>
      </c>
      <c r="F308" s="2">
        <f>SUMIFS(Running!$F$1:'Running'!$F308,Running!$A$1:'Running'!$A308,"*")</f>
        <v>100450</v>
      </c>
      <c r="G308" s="20">
        <f>SUMIFS(Running!$G$1:'Running'!$G308,Running!$A$1:'Running'!$A308,"*")</f>
        <v>879.3599999999991</v>
      </c>
      <c r="H308" s="35">
        <f>TIME(INT((SUMIFS(Running!$K$1:'Running'!$K308,Running!$A$1:'Running'!$A308,"*")*60+SUMIFS(Running!$L$1:'Running'!$L308,Running!$A$1:'Running'!$A308,"*"))/(60*60)),MOD(MOD(SUMIFS(Running!$K$1:'Running'!$K308,Running!$A$1:'Running'!$A308,"*"),60)+INT(SUMIFS(Running!$L$1:'Running'!$L308,Running!$A$1:'Running'!$A308,"*")/60),60),MOD(SUMIFS(Running!$L$1:'Running'!$L308,Running!$A$1:'Running'!$A308,"*"),60))+INT(INT((SUMIFS(Running!$K$1:'Running'!$K308,Running!$A$1:'Running'!$A308,"*")*60+SUMIFS(Running!$L$1:'Running'!$L308,Running!$A$1:'Running'!$A308,"*"))/(60*60))/24)</f>
        <v>5.0560185185185187</v>
      </c>
      <c r="I308" s="2">
        <f>SUM(Running!$M$1:'Running'!$M308)</f>
        <v>3147</v>
      </c>
      <c r="J308" s="20">
        <f>SUM(Running!$N$1:'Running'!$N308)</f>
        <v>61.810000000000016</v>
      </c>
      <c r="K308" s="35">
        <f>TIME(INT((SUMIFS(Running!$R$1:'Running'!$R308,Running!$A$1:'Running'!$A308,"*")*60+SUMIFS(Running!$S$1:'Running'!$S308,Running!$A$1:'Running'!$A308,"*"))/(60*60)),MOD(MOD(SUMIFS(Running!$R$1:'Running'!$R308,Running!$A$1:'Running'!$A308,"*"),60)+INT(SUMIFS(Running!$S$1:'Running'!$S308,Running!$A$1:'Running'!$A308,"*")/60),60),MOD(SUMIFS(Running!$S$1:'Running'!$S308,Running!$A$1:'Running'!$A308,"*"),60))+INT(INT((SUMIFS(Running!$R$1:'Running'!$R308,Running!$A$1:'Running'!$A308,"*")*60+SUMIFS(Running!$S$1:'Running'!$S308,Running!$A$1:'Running'!$A308,"*"))/(60*60))/24)</f>
        <v>0.6807523148148148</v>
      </c>
      <c r="L308" s="2">
        <f t="shared" si="28"/>
        <v>103597</v>
      </c>
      <c r="M308" s="20">
        <f t="shared" si="29"/>
        <v>941.16999999999916</v>
      </c>
      <c r="N308" s="25">
        <f t="shared" si="30"/>
        <v>8260</v>
      </c>
      <c r="O308" s="25">
        <f t="shared" si="31"/>
        <v>57</v>
      </c>
      <c r="P308" s="35">
        <f t="shared" si="32"/>
        <v>5.7367708333333338</v>
      </c>
      <c r="S308" s="61">
        <f t="shared" si="33"/>
        <v>5</v>
      </c>
      <c r="T308" s="61">
        <f t="shared" si="34"/>
        <v>6</v>
      </c>
      <c r="U308" t="s">
        <v>74</v>
      </c>
    </row>
    <row r="309" spans="1:21">
      <c r="A309">
        <v>306</v>
      </c>
      <c r="B309" s="2" t="s">
        <v>1</v>
      </c>
      <c r="C309" s="2">
        <v>12</v>
      </c>
      <c r="D309" s="2">
        <v>2</v>
      </c>
      <c r="E309" s="37">
        <v>43436</v>
      </c>
      <c r="F309" s="2">
        <f>SUMIFS(Running!$F$1:'Running'!$F309,Running!$A$1:'Running'!$A309,"*")</f>
        <v>101388</v>
      </c>
      <c r="G309" s="20">
        <f>SUMIFS(Running!$G$1:'Running'!$G309,Running!$A$1:'Running'!$A309,"*")</f>
        <v>887.26999999999907</v>
      </c>
      <c r="H309" s="35">
        <f>TIME(INT((SUMIFS(Running!$K$1:'Running'!$K309,Running!$A$1:'Running'!$A309,"*")*60+SUMIFS(Running!$L$1:'Running'!$L309,Running!$A$1:'Running'!$A309,"*"))/(60*60)),MOD(MOD(SUMIFS(Running!$K$1:'Running'!$K309,Running!$A$1:'Running'!$A309,"*"),60)+INT(SUMIFS(Running!$L$1:'Running'!$L309,Running!$A$1:'Running'!$A309,"*")/60),60),MOD(SUMIFS(Running!$L$1:'Running'!$L309,Running!$A$1:'Running'!$A309,"*"),60))+INT(INT((SUMIFS(Running!$K$1:'Running'!$K309,Running!$A$1:'Running'!$A309,"*")*60+SUMIFS(Running!$L$1:'Running'!$L309,Running!$A$1:'Running'!$A309,"*"))/(60*60))/24)</f>
        <v>5.0976851851851857</v>
      </c>
      <c r="I309" s="2">
        <f>SUM(Running!$M$1:'Running'!$M309)</f>
        <v>3171</v>
      </c>
      <c r="J309" s="20">
        <f>SUM(Running!$N$1:'Running'!$N309)</f>
        <v>62.140000000000015</v>
      </c>
      <c r="K309" s="35">
        <f>TIME(INT((SUMIFS(Running!$R$1:'Running'!$R309,Running!$A$1:'Running'!$A309,"*")*60+SUMIFS(Running!$S$1:'Running'!$S309,Running!$A$1:'Running'!$A309,"*"))/(60*60)),MOD(MOD(SUMIFS(Running!$R$1:'Running'!$R309,Running!$A$1:'Running'!$A309,"*"),60)+INT(SUMIFS(Running!$S$1:'Running'!$S309,Running!$A$1:'Running'!$A309,"*")/60),60),MOD(SUMIFS(Running!$S$1:'Running'!$S309,Running!$A$1:'Running'!$A309,"*"),60))+INT(INT((SUMIFS(Running!$R$1:'Running'!$R309,Running!$A$1:'Running'!$A309,"*")*60+SUMIFS(Running!$S$1:'Running'!$S309,Running!$A$1:'Running'!$A309,"*"))/(60*60))/24)</f>
        <v>0.68422453703703701</v>
      </c>
      <c r="L309" s="2">
        <f t="shared" si="28"/>
        <v>104559</v>
      </c>
      <c r="M309" s="20">
        <f t="shared" si="29"/>
        <v>949.40999999999906</v>
      </c>
      <c r="N309" s="25">
        <f t="shared" si="30"/>
        <v>8325</v>
      </c>
      <c r="O309" s="25">
        <f t="shared" si="31"/>
        <v>57</v>
      </c>
      <c r="P309" s="35">
        <f t="shared" si="32"/>
        <v>5.7819097222222222</v>
      </c>
      <c r="S309" s="61">
        <f t="shared" si="33"/>
        <v>6</v>
      </c>
      <c r="T309" s="61">
        <f t="shared" si="34"/>
        <v>6</v>
      </c>
      <c r="U309" t="s">
        <v>74</v>
      </c>
    </row>
    <row r="310" spans="1:21">
      <c r="A310">
        <v>307</v>
      </c>
      <c r="B310" s="2" t="s">
        <v>0</v>
      </c>
      <c r="C310" s="2">
        <v>12</v>
      </c>
      <c r="D310" s="2">
        <v>3</v>
      </c>
      <c r="E310" s="37">
        <v>43437</v>
      </c>
      <c r="F310" s="2">
        <f>SUMIFS(Running!$F$1:'Running'!$F310,Running!$A$1:'Running'!$A310,"*")</f>
        <v>101568</v>
      </c>
      <c r="G310" s="20">
        <f>SUMIFS(Running!$G$1:'Running'!$G310,Running!$A$1:'Running'!$A310,"*")</f>
        <v>891.54999999999905</v>
      </c>
      <c r="H310" s="35">
        <f>TIME(INT((SUMIFS(Running!$K$1:'Running'!$K310,Running!$A$1:'Running'!$A310,"*")*60+SUMIFS(Running!$L$1:'Running'!$L310,Running!$A$1:'Running'!$A310,"*"))/(60*60)),MOD(MOD(SUMIFS(Running!$K$1:'Running'!$K310,Running!$A$1:'Running'!$A310,"*"),60)+INT(SUMIFS(Running!$L$1:'Running'!$L310,Running!$A$1:'Running'!$A310,"*")/60),60),MOD(SUMIFS(Running!$L$1:'Running'!$L310,Running!$A$1:'Running'!$A310,"*"),60))+INT(INT((SUMIFS(Running!$K$1:'Running'!$K310,Running!$A$1:'Running'!$A310,"*")*60+SUMIFS(Running!$L$1:'Running'!$L310,Running!$A$1:'Running'!$A310,"*"))/(60*60))/24)</f>
        <v>5.121296296296296</v>
      </c>
      <c r="I310" s="2">
        <f>SUM(Running!$M$1:'Running'!$M310)</f>
        <v>3183</v>
      </c>
      <c r="J310" s="20">
        <f>SUM(Running!$N$1:'Running'!$N310)</f>
        <v>62.300000000000011</v>
      </c>
      <c r="K310" s="35">
        <f>TIME(INT((SUMIFS(Running!$R$1:'Running'!$R310,Running!$A$1:'Running'!$A310,"*")*60+SUMIFS(Running!$S$1:'Running'!$S310,Running!$A$1:'Running'!$A310,"*"))/(60*60)),MOD(MOD(SUMIFS(Running!$R$1:'Running'!$R310,Running!$A$1:'Running'!$A310,"*"),60)+INT(SUMIFS(Running!$S$1:'Running'!$S310,Running!$A$1:'Running'!$A310,"*")/60),60),MOD(SUMIFS(Running!$S$1:'Running'!$S310,Running!$A$1:'Running'!$A310,"*"),60))+INT(INT((SUMIFS(Running!$R$1:'Running'!$R310,Running!$A$1:'Running'!$A310,"*")*60+SUMIFS(Running!$S$1:'Running'!$S310,Running!$A$1:'Running'!$A310,"*"))/(60*60))/24)</f>
        <v>0.6858912037037036</v>
      </c>
      <c r="L310" s="2">
        <f t="shared" si="28"/>
        <v>104751</v>
      </c>
      <c r="M310" s="20">
        <f t="shared" si="29"/>
        <v>953.849999999999</v>
      </c>
      <c r="N310" s="25">
        <f t="shared" si="30"/>
        <v>8362</v>
      </c>
      <c r="O310" s="25">
        <f t="shared" si="31"/>
        <v>21</v>
      </c>
      <c r="P310" s="35">
        <f t="shared" si="32"/>
        <v>5.8071874999999995</v>
      </c>
      <c r="S310" s="61">
        <f t="shared" si="33"/>
        <v>7</v>
      </c>
      <c r="T310" s="61">
        <f t="shared" si="34"/>
        <v>1</v>
      </c>
      <c r="U310" t="s">
        <v>74</v>
      </c>
    </row>
    <row r="311" spans="1:21">
      <c r="A311">
        <v>308</v>
      </c>
      <c r="B311" s="2" t="s">
        <v>6</v>
      </c>
      <c r="C311" s="2">
        <v>12</v>
      </c>
      <c r="D311" s="2">
        <v>4</v>
      </c>
      <c r="E311" s="37">
        <v>43438</v>
      </c>
      <c r="F311" s="2">
        <f>SUMIFS(Running!$F$1:'Running'!$F311,Running!$A$1:'Running'!$A311,"*")</f>
        <v>102215</v>
      </c>
      <c r="G311" s="20">
        <f>SUMIFS(Running!$G$1:'Running'!$G311,Running!$A$1:'Running'!$A311,"*")</f>
        <v>896.969999999999</v>
      </c>
      <c r="H311" s="35">
        <f>TIME(INT((SUMIFS(Running!$K$1:'Running'!$K311,Running!$A$1:'Running'!$A311,"*")*60+SUMIFS(Running!$L$1:'Running'!$L311,Running!$A$1:'Running'!$A311,"*"))/(60*60)),MOD(MOD(SUMIFS(Running!$K$1:'Running'!$K311,Running!$A$1:'Running'!$A311,"*"),60)+INT(SUMIFS(Running!$L$1:'Running'!$L311,Running!$A$1:'Running'!$A311,"*")/60),60),MOD(SUMIFS(Running!$L$1:'Running'!$L311,Running!$A$1:'Running'!$A311,"*"),60))+INT(INT((SUMIFS(Running!$K$1:'Running'!$K311,Running!$A$1:'Running'!$A311,"*")*60+SUMIFS(Running!$L$1:'Running'!$L311,Running!$A$1:'Running'!$A311,"*"))/(60*60))/24)</f>
        <v>5.152546296296296</v>
      </c>
      <c r="I311" s="2">
        <f>SUM(Running!$M$1:'Running'!$M311)</f>
        <v>3207</v>
      </c>
      <c r="J311" s="20">
        <f>SUM(Running!$N$1:'Running'!$N311)</f>
        <v>62.63000000000001</v>
      </c>
      <c r="K311" s="35">
        <f>TIME(INT((SUMIFS(Running!$R$1:'Running'!$R311,Running!$A$1:'Running'!$A311,"*")*60+SUMIFS(Running!$S$1:'Running'!$S311,Running!$A$1:'Running'!$A311,"*"))/(60*60)),MOD(MOD(SUMIFS(Running!$R$1:'Running'!$R311,Running!$A$1:'Running'!$A311,"*"),60)+INT(SUMIFS(Running!$S$1:'Running'!$S311,Running!$A$1:'Running'!$A311,"*")/60),60),MOD(SUMIFS(Running!$S$1:'Running'!$S311,Running!$A$1:'Running'!$A311,"*"),60))+INT(INT((SUMIFS(Running!$R$1:'Running'!$R311,Running!$A$1:'Running'!$A311,"*")*60+SUMIFS(Running!$S$1:'Running'!$S311,Running!$A$1:'Running'!$A311,"*"))/(60*60))/24)</f>
        <v>0.68936342592592592</v>
      </c>
      <c r="L311" s="2">
        <f t="shared" si="28"/>
        <v>105422</v>
      </c>
      <c r="M311" s="20">
        <f t="shared" si="29"/>
        <v>959.599999999999</v>
      </c>
      <c r="N311" s="25">
        <f t="shared" si="30"/>
        <v>8412</v>
      </c>
      <c r="O311" s="25">
        <f t="shared" si="31"/>
        <v>21</v>
      </c>
      <c r="P311" s="35">
        <f t="shared" si="32"/>
        <v>5.8419097222222218</v>
      </c>
      <c r="S311" s="61">
        <f t="shared" si="33"/>
        <v>8</v>
      </c>
      <c r="T311" s="61">
        <f t="shared" si="34"/>
        <v>3</v>
      </c>
      <c r="U311" t="s">
        <v>74</v>
      </c>
    </row>
    <row r="312" spans="1:21">
      <c r="A312">
        <v>309</v>
      </c>
      <c r="B312" s="2" t="s">
        <v>5</v>
      </c>
      <c r="C312" s="2">
        <v>12</v>
      </c>
      <c r="D312" s="2">
        <v>5</v>
      </c>
      <c r="E312" s="37">
        <v>43439</v>
      </c>
      <c r="F312" s="2">
        <f>SUMIFS(Running!$F$1:'Running'!$F312,Running!$A$1:'Running'!$A312,"*")</f>
        <v>102215</v>
      </c>
      <c r="G312" s="20">
        <f>SUMIFS(Running!$G$1:'Running'!$G312,Running!$A$1:'Running'!$A312,"*")</f>
        <v>896.969999999999</v>
      </c>
      <c r="H312" s="35">
        <f>TIME(INT((SUMIFS(Running!$K$1:'Running'!$K312,Running!$A$1:'Running'!$A312,"*")*60+SUMIFS(Running!$L$1:'Running'!$L312,Running!$A$1:'Running'!$A312,"*"))/(60*60)),MOD(MOD(SUMIFS(Running!$K$1:'Running'!$K312,Running!$A$1:'Running'!$A312,"*"),60)+INT(SUMIFS(Running!$L$1:'Running'!$L312,Running!$A$1:'Running'!$A312,"*")/60),60),MOD(SUMIFS(Running!$L$1:'Running'!$L312,Running!$A$1:'Running'!$A312,"*"),60))+INT(INT((SUMIFS(Running!$K$1:'Running'!$K312,Running!$A$1:'Running'!$A312,"*")*60+SUMIFS(Running!$L$1:'Running'!$L312,Running!$A$1:'Running'!$A312,"*"))/(60*60))/24)</f>
        <v>5.152546296296296</v>
      </c>
      <c r="I312" s="2">
        <f>SUM(Running!$M$1:'Running'!$M312)</f>
        <v>3207</v>
      </c>
      <c r="J312" s="20">
        <f>SUM(Running!$N$1:'Running'!$N312)</f>
        <v>62.63000000000001</v>
      </c>
      <c r="K312" s="35">
        <f>TIME(INT((SUMIFS(Running!$R$1:'Running'!$R312,Running!$A$1:'Running'!$A312,"*")*60+SUMIFS(Running!$S$1:'Running'!$S312,Running!$A$1:'Running'!$A312,"*"))/(60*60)),MOD(MOD(SUMIFS(Running!$R$1:'Running'!$R312,Running!$A$1:'Running'!$A312,"*"),60)+INT(SUMIFS(Running!$S$1:'Running'!$S312,Running!$A$1:'Running'!$A312,"*")/60),60),MOD(SUMIFS(Running!$S$1:'Running'!$S312,Running!$A$1:'Running'!$A312,"*"),60))+INT(INT((SUMIFS(Running!$R$1:'Running'!$R312,Running!$A$1:'Running'!$A312,"*")*60+SUMIFS(Running!$S$1:'Running'!$S312,Running!$A$1:'Running'!$A312,"*"))/(60*60))/24)</f>
        <v>0.68936342592592592</v>
      </c>
      <c r="L312" s="2">
        <f t="shared" si="28"/>
        <v>105422</v>
      </c>
      <c r="M312" s="20">
        <f t="shared" si="29"/>
        <v>959.599999999999</v>
      </c>
      <c r="N312" s="25">
        <f t="shared" si="30"/>
        <v>8412</v>
      </c>
      <c r="O312" s="25">
        <f t="shared" si="31"/>
        <v>21</v>
      </c>
      <c r="P312" s="35">
        <f t="shared" si="32"/>
        <v>5.8419097222222218</v>
      </c>
      <c r="S312" s="61">
        <f t="shared" si="33"/>
        <v>0</v>
      </c>
      <c r="T312" s="61">
        <f t="shared" si="34"/>
        <v>0</v>
      </c>
      <c r="U312" t="s">
        <v>74</v>
      </c>
    </row>
    <row r="313" spans="1:21">
      <c r="A313">
        <v>310</v>
      </c>
      <c r="B313" s="2" t="s">
        <v>4</v>
      </c>
      <c r="C313" s="2">
        <v>12</v>
      </c>
      <c r="D313" s="2">
        <v>6</v>
      </c>
      <c r="E313" s="37">
        <v>43440</v>
      </c>
      <c r="F313" s="2">
        <f>SUMIFS(Running!$F$1:'Running'!$F313,Running!$A$1:'Running'!$A313,"*")</f>
        <v>102840</v>
      </c>
      <c r="G313" s="20">
        <f>SUMIFS(Running!$G$1:'Running'!$G313,Running!$A$1:'Running'!$A313,"*")</f>
        <v>902.19999999999902</v>
      </c>
      <c r="H313" s="35">
        <f>TIME(INT((SUMIFS(Running!$K$1:'Running'!$K313,Running!$A$1:'Running'!$A313,"*")*60+SUMIFS(Running!$L$1:'Running'!$L313,Running!$A$1:'Running'!$A313,"*"))/(60*60)),MOD(MOD(SUMIFS(Running!$K$1:'Running'!$K313,Running!$A$1:'Running'!$A313,"*"),60)+INT(SUMIFS(Running!$L$1:'Running'!$L313,Running!$A$1:'Running'!$A313,"*")/60),60),MOD(SUMIFS(Running!$L$1:'Running'!$L313,Running!$A$1:'Running'!$A313,"*"),60))+INT(INT((SUMIFS(Running!$K$1:'Running'!$K313,Running!$A$1:'Running'!$A313,"*")*60+SUMIFS(Running!$L$1:'Running'!$L313,Running!$A$1:'Running'!$A313,"*"))/(60*60))/24)</f>
        <v>5.1824074074074078</v>
      </c>
      <c r="I313" s="2">
        <f>SUM(Running!$M$1:'Running'!$M313)</f>
        <v>3231</v>
      </c>
      <c r="J313" s="20">
        <f>SUM(Running!$N$1:'Running'!$N313)</f>
        <v>62.970000000000013</v>
      </c>
      <c r="K313" s="35">
        <f>TIME(INT((SUMIFS(Running!$R$1:'Running'!$R313,Running!$A$1:'Running'!$A313,"*")*60+SUMIFS(Running!$S$1:'Running'!$S313,Running!$A$1:'Running'!$A313,"*"))/(60*60)),MOD(MOD(SUMIFS(Running!$R$1:'Running'!$R313,Running!$A$1:'Running'!$A313,"*"),60)+INT(SUMIFS(Running!$S$1:'Running'!$S313,Running!$A$1:'Running'!$A313,"*")/60),60),MOD(SUMIFS(Running!$S$1:'Running'!$S313,Running!$A$1:'Running'!$A313,"*"),60))+INT(INT((SUMIFS(Running!$R$1:'Running'!$R313,Running!$A$1:'Running'!$A313,"*")*60+SUMIFS(Running!$S$1:'Running'!$S313,Running!$A$1:'Running'!$A313,"*"))/(60*60))/24)</f>
        <v>0.69283564814814813</v>
      </c>
      <c r="L313" s="2">
        <f t="shared" si="28"/>
        <v>106071</v>
      </c>
      <c r="M313" s="20">
        <f t="shared" si="29"/>
        <v>965.16999999999905</v>
      </c>
      <c r="N313" s="25">
        <f t="shared" si="30"/>
        <v>8460</v>
      </c>
      <c r="O313" s="25">
        <f t="shared" si="31"/>
        <v>21</v>
      </c>
      <c r="P313" s="35">
        <f t="shared" si="32"/>
        <v>5.8752430555555559</v>
      </c>
      <c r="S313" s="61">
        <f t="shared" si="33"/>
        <v>1</v>
      </c>
      <c r="T313" s="61">
        <f t="shared" si="34"/>
        <v>14</v>
      </c>
      <c r="U313" t="s">
        <v>74</v>
      </c>
    </row>
    <row r="314" spans="1:21">
      <c r="A314">
        <v>311</v>
      </c>
      <c r="B314" s="2" t="s">
        <v>3</v>
      </c>
      <c r="C314" s="2">
        <v>12</v>
      </c>
      <c r="D314" s="2">
        <v>7</v>
      </c>
      <c r="E314" s="37">
        <v>43441</v>
      </c>
      <c r="F314" s="2">
        <f>SUMIFS(Running!$F$1:'Running'!$F314,Running!$A$1:'Running'!$A314,"*")</f>
        <v>103428</v>
      </c>
      <c r="G314" s="20">
        <f>SUMIFS(Running!$G$1:'Running'!$G314,Running!$A$1:'Running'!$A314,"*")</f>
        <v>907.10999999999899</v>
      </c>
      <c r="H314" s="35">
        <f>TIME(INT((SUMIFS(Running!$K$1:'Running'!$K314,Running!$A$1:'Running'!$A314,"*")*60+SUMIFS(Running!$L$1:'Running'!$L314,Running!$A$1:'Running'!$A314,"*"))/(60*60)),MOD(MOD(SUMIFS(Running!$K$1:'Running'!$K314,Running!$A$1:'Running'!$A314,"*"),60)+INT(SUMIFS(Running!$L$1:'Running'!$L314,Running!$A$1:'Running'!$A314,"*")/60),60),MOD(SUMIFS(Running!$L$1:'Running'!$L314,Running!$A$1:'Running'!$A314,"*"),60))+INT(INT((SUMIFS(Running!$K$1:'Running'!$K314,Running!$A$1:'Running'!$A314,"*")*60+SUMIFS(Running!$L$1:'Running'!$L314,Running!$A$1:'Running'!$A314,"*"))/(60*60))/24)</f>
        <v>5.2115740740740746</v>
      </c>
      <c r="I314" s="2">
        <f>SUM(Running!$M$1:'Running'!$M314)</f>
        <v>3256</v>
      </c>
      <c r="J314" s="20">
        <f>SUM(Running!$N$1:'Running'!$N314)</f>
        <v>63.300000000000011</v>
      </c>
      <c r="K314" s="35">
        <f>TIME(INT((SUMIFS(Running!$R$1:'Running'!$R314,Running!$A$1:'Running'!$A314,"*")*60+SUMIFS(Running!$S$1:'Running'!$S314,Running!$A$1:'Running'!$A314,"*"))/(60*60)),MOD(MOD(SUMIFS(Running!$R$1:'Running'!$R314,Running!$A$1:'Running'!$A314,"*"),60)+INT(SUMIFS(Running!$S$1:'Running'!$S314,Running!$A$1:'Running'!$A314,"*")/60),60),MOD(SUMIFS(Running!$S$1:'Running'!$S314,Running!$A$1:'Running'!$A314,"*"),60))+INT(INT((SUMIFS(Running!$R$1:'Running'!$R314,Running!$A$1:'Running'!$A314,"*")*60+SUMIFS(Running!$S$1:'Running'!$S314,Running!$A$1:'Running'!$A314,"*"))/(60*60))/24)</f>
        <v>0.69630787037037034</v>
      </c>
      <c r="L314" s="2">
        <f t="shared" si="28"/>
        <v>106684</v>
      </c>
      <c r="M314" s="20">
        <f t="shared" si="29"/>
        <v>970.40999999999894</v>
      </c>
      <c r="N314" s="25">
        <f t="shared" si="30"/>
        <v>8507</v>
      </c>
      <c r="O314" s="25">
        <f t="shared" si="31"/>
        <v>21</v>
      </c>
      <c r="P314" s="35">
        <f t="shared" si="32"/>
        <v>5.907881944444445</v>
      </c>
      <c r="S314" s="61">
        <f t="shared" si="33"/>
        <v>2</v>
      </c>
      <c r="T314" s="61">
        <f t="shared" si="34"/>
        <v>15</v>
      </c>
      <c r="U314" t="s">
        <v>74</v>
      </c>
    </row>
    <row r="315" spans="1:21">
      <c r="A315">
        <v>312</v>
      </c>
      <c r="B315" s="2" t="s">
        <v>2</v>
      </c>
      <c r="C315" s="2">
        <v>12</v>
      </c>
      <c r="D315" s="2">
        <v>8</v>
      </c>
      <c r="E315" s="37">
        <v>43442</v>
      </c>
      <c r="F315" s="2">
        <f>SUMIFS(Running!$F$1:'Running'!$F315,Running!$A$1:'Running'!$A315,"*")</f>
        <v>103837</v>
      </c>
      <c r="G315" s="20">
        <f>SUMIFS(Running!$G$1:'Running'!$G315,Running!$A$1:'Running'!$A315,"*")</f>
        <v>910.50999999999897</v>
      </c>
      <c r="H315" s="35">
        <f>TIME(INT((SUMIFS(Running!$K$1:'Running'!$K315,Running!$A$1:'Running'!$A315,"*")*60+SUMIFS(Running!$L$1:'Running'!$L315,Running!$A$1:'Running'!$A315,"*"))/(60*60)),MOD(MOD(SUMIFS(Running!$K$1:'Running'!$K315,Running!$A$1:'Running'!$A315,"*"),60)+INT(SUMIFS(Running!$L$1:'Running'!$L315,Running!$A$1:'Running'!$A315,"*")/60),60),MOD(SUMIFS(Running!$L$1:'Running'!$L315,Running!$A$1:'Running'!$A315,"*"),60))+INT(INT((SUMIFS(Running!$K$1:'Running'!$K315,Running!$A$1:'Running'!$A315,"*")*60+SUMIFS(Running!$L$1:'Running'!$L315,Running!$A$1:'Running'!$A315,"*"))/(60*60))/24)</f>
        <v>5.2324074074074076</v>
      </c>
      <c r="I315" s="2">
        <f>SUM(Running!$M$1:'Running'!$M315)</f>
        <v>3280</v>
      </c>
      <c r="J315" s="20">
        <f>SUM(Running!$N$1:'Running'!$N315)</f>
        <v>63.640000000000015</v>
      </c>
      <c r="K315" s="35">
        <f>TIME(INT((SUMIFS(Running!$R$1:'Running'!$R315,Running!$A$1:'Running'!$A315,"*")*60+SUMIFS(Running!$S$1:'Running'!$S315,Running!$A$1:'Running'!$A315,"*"))/(60*60)),MOD(MOD(SUMIFS(Running!$R$1:'Running'!$R315,Running!$A$1:'Running'!$A315,"*"),60)+INT(SUMIFS(Running!$S$1:'Running'!$S315,Running!$A$1:'Running'!$A315,"*")/60),60),MOD(SUMIFS(Running!$S$1:'Running'!$S315,Running!$A$1:'Running'!$A315,"*"),60))+INT(INT((SUMIFS(Running!$R$1:'Running'!$R315,Running!$A$1:'Running'!$A315,"*")*60+SUMIFS(Running!$S$1:'Running'!$S315,Running!$A$1:'Running'!$A315,"*"))/(60*60))/24)</f>
        <v>0.69978009259259266</v>
      </c>
      <c r="L315" s="2">
        <f t="shared" si="28"/>
        <v>107117</v>
      </c>
      <c r="M315" s="20">
        <f t="shared" si="29"/>
        <v>974.14999999999895</v>
      </c>
      <c r="N315" s="25">
        <f t="shared" si="30"/>
        <v>8542</v>
      </c>
      <c r="O315" s="25">
        <f t="shared" si="31"/>
        <v>21</v>
      </c>
      <c r="P315" s="35">
        <f t="shared" si="32"/>
        <v>5.9321875000000004</v>
      </c>
      <c r="S315" s="61">
        <f t="shared" si="33"/>
        <v>3</v>
      </c>
      <c r="T315" s="61">
        <f t="shared" si="34"/>
        <v>7</v>
      </c>
      <c r="U315" t="s">
        <v>74</v>
      </c>
    </row>
    <row r="316" spans="1:21">
      <c r="A316">
        <v>313</v>
      </c>
      <c r="B316" s="2" t="s">
        <v>1</v>
      </c>
      <c r="C316" s="2">
        <v>12</v>
      </c>
      <c r="D316" s="2">
        <v>9</v>
      </c>
      <c r="E316" s="37">
        <v>43443</v>
      </c>
      <c r="F316" s="2">
        <f>SUMIFS(Running!$F$1:'Running'!$F316,Running!$A$1:'Running'!$A316,"*")</f>
        <v>104753</v>
      </c>
      <c r="G316" s="20">
        <f>SUMIFS(Running!$G$1:'Running'!$G316,Running!$A$1:'Running'!$A316,"*")</f>
        <v>918.219999999999</v>
      </c>
      <c r="H316" s="35">
        <f>TIME(INT((SUMIFS(Running!$K$1:'Running'!$K316,Running!$A$1:'Running'!$A316,"*")*60+SUMIFS(Running!$L$1:'Running'!$L316,Running!$A$1:'Running'!$A316,"*"))/(60*60)),MOD(MOD(SUMIFS(Running!$K$1:'Running'!$K316,Running!$A$1:'Running'!$A316,"*"),60)+INT(SUMIFS(Running!$L$1:'Running'!$L316,Running!$A$1:'Running'!$A316,"*")/60),60),MOD(SUMIFS(Running!$L$1:'Running'!$L316,Running!$A$1:'Running'!$A316,"*"),60))+INT(INT((SUMIFS(Running!$K$1:'Running'!$K316,Running!$A$1:'Running'!$A316,"*")*60+SUMIFS(Running!$L$1:'Running'!$L316,Running!$A$1:'Running'!$A316,"*"))/(60*60))/24)</f>
        <v>5.2740740740740746</v>
      </c>
      <c r="I316" s="2">
        <f>SUM(Running!$M$1:'Running'!$M316)</f>
        <v>3305</v>
      </c>
      <c r="J316" s="20">
        <f>SUM(Running!$N$1:'Running'!$N316)</f>
        <v>63.970000000000013</v>
      </c>
      <c r="K316" s="35">
        <f>TIME(INT((SUMIFS(Running!$R$1:'Running'!$R316,Running!$A$1:'Running'!$A316,"*")*60+SUMIFS(Running!$S$1:'Running'!$S316,Running!$A$1:'Running'!$A316,"*"))/(60*60)),MOD(MOD(SUMIFS(Running!$R$1:'Running'!$R316,Running!$A$1:'Running'!$A316,"*"),60)+INT(SUMIFS(Running!$S$1:'Running'!$S316,Running!$A$1:'Running'!$A316,"*")/60),60),MOD(SUMIFS(Running!$S$1:'Running'!$S316,Running!$A$1:'Running'!$A316,"*"),60))+INT(INT((SUMIFS(Running!$R$1:'Running'!$R316,Running!$A$1:'Running'!$A316,"*")*60+SUMIFS(Running!$S$1:'Running'!$S316,Running!$A$1:'Running'!$A316,"*"))/(60*60))/24)</f>
        <v>0.70325231481481476</v>
      </c>
      <c r="L316" s="2">
        <f t="shared" si="28"/>
        <v>108058</v>
      </c>
      <c r="M316" s="20">
        <f t="shared" si="29"/>
        <v>982.18999999999903</v>
      </c>
      <c r="N316" s="25">
        <f t="shared" si="30"/>
        <v>8607</v>
      </c>
      <c r="O316" s="25">
        <f t="shared" si="31"/>
        <v>21</v>
      </c>
      <c r="P316" s="35">
        <f t="shared" si="32"/>
        <v>5.9773263888888897</v>
      </c>
      <c r="S316" s="61">
        <f t="shared" si="33"/>
        <v>4</v>
      </c>
      <c r="T316" s="61">
        <f t="shared" si="34"/>
        <v>7</v>
      </c>
      <c r="U316" t="s">
        <v>74</v>
      </c>
    </row>
    <row r="317" spans="1:21">
      <c r="A317">
        <v>314</v>
      </c>
      <c r="B317" s="2" t="s">
        <v>0</v>
      </c>
      <c r="C317" s="2">
        <v>12</v>
      </c>
      <c r="D317" s="2">
        <v>10</v>
      </c>
      <c r="E317" s="37">
        <v>43444</v>
      </c>
      <c r="F317" s="2">
        <f>SUMIFS(Running!$F$1:'Running'!$F317,Running!$A$1:'Running'!$A317,"*")</f>
        <v>105263</v>
      </c>
      <c r="G317" s="20">
        <f>SUMIFS(Running!$G$1:'Running'!$G317,Running!$A$1:'Running'!$A317,"*")</f>
        <v>922.49999999999898</v>
      </c>
      <c r="H317" s="35">
        <f>TIME(INT((SUMIFS(Running!$K$1:'Running'!$K317,Running!$A$1:'Running'!$A317,"*")*60+SUMIFS(Running!$L$1:'Running'!$L317,Running!$A$1:'Running'!$A317,"*"))/(60*60)),MOD(MOD(SUMIFS(Running!$K$1:'Running'!$K317,Running!$A$1:'Running'!$A317,"*"),60)+INT(SUMIFS(Running!$L$1:'Running'!$L317,Running!$A$1:'Running'!$A317,"*")/60),60),MOD(SUMIFS(Running!$L$1:'Running'!$L317,Running!$A$1:'Running'!$A317,"*"),60))+INT(INT((SUMIFS(Running!$K$1:'Running'!$K317,Running!$A$1:'Running'!$A317,"*")*60+SUMIFS(Running!$L$1:'Running'!$L317,Running!$A$1:'Running'!$A317,"*"))/(60*60))/24)</f>
        <v>5.2976851851851849</v>
      </c>
      <c r="I317" s="2">
        <f>SUM(Running!$M$1:'Running'!$M317)</f>
        <v>3329</v>
      </c>
      <c r="J317" s="20">
        <f>SUM(Running!$N$1:'Running'!$N317)</f>
        <v>64.310000000000016</v>
      </c>
      <c r="K317" s="35">
        <f>TIME(INT((SUMIFS(Running!$R$1:'Running'!$R317,Running!$A$1:'Running'!$A317,"*")*60+SUMIFS(Running!$S$1:'Running'!$S317,Running!$A$1:'Running'!$A317,"*"))/(60*60)),MOD(MOD(SUMIFS(Running!$R$1:'Running'!$R317,Running!$A$1:'Running'!$A317,"*"),60)+INT(SUMIFS(Running!$S$1:'Running'!$S317,Running!$A$1:'Running'!$A317,"*")/60),60),MOD(SUMIFS(Running!$S$1:'Running'!$S317,Running!$A$1:'Running'!$A317,"*"),60))+INT(INT((SUMIFS(Running!$R$1:'Running'!$R317,Running!$A$1:'Running'!$A317,"*")*60+SUMIFS(Running!$S$1:'Running'!$S317,Running!$A$1:'Running'!$A317,"*"))/(60*60))/24)</f>
        <v>0.70672453703703697</v>
      </c>
      <c r="L317" s="2">
        <f t="shared" si="28"/>
        <v>108592</v>
      </c>
      <c r="M317" s="20">
        <f t="shared" si="29"/>
        <v>986.80999999999904</v>
      </c>
      <c r="N317" s="25">
        <f t="shared" si="30"/>
        <v>8646</v>
      </c>
      <c r="O317" s="25">
        <f t="shared" si="31"/>
        <v>21</v>
      </c>
      <c r="P317" s="35">
        <f t="shared" si="32"/>
        <v>6.0044097222222224</v>
      </c>
      <c r="S317" s="61">
        <f t="shared" si="33"/>
        <v>5</v>
      </c>
      <c r="T317" s="61">
        <f t="shared" si="34"/>
        <v>2</v>
      </c>
      <c r="U317" t="s">
        <v>74</v>
      </c>
    </row>
    <row r="318" spans="1:21">
      <c r="A318">
        <v>315</v>
      </c>
      <c r="B318" s="2" t="s">
        <v>6</v>
      </c>
      <c r="C318" s="2">
        <v>12</v>
      </c>
      <c r="D318" s="2">
        <v>11</v>
      </c>
      <c r="E318" s="37">
        <v>43445</v>
      </c>
      <c r="F318" s="2">
        <f>SUMIFS(Running!$F$1:'Running'!$F318,Running!$A$1:'Running'!$A318,"*")</f>
        <v>105263</v>
      </c>
      <c r="G318" s="20">
        <f>SUMIFS(Running!$G$1:'Running'!$G318,Running!$A$1:'Running'!$A318,"*")</f>
        <v>922.49999999999898</v>
      </c>
      <c r="H318" s="35">
        <f>TIME(INT((SUMIFS(Running!$K$1:'Running'!$K318,Running!$A$1:'Running'!$A318,"*")*60+SUMIFS(Running!$L$1:'Running'!$L318,Running!$A$1:'Running'!$A318,"*"))/(60*60)),MOD(MOD(SUMIFS(Running!$K$1:'Running'!$K318,Running!$A$1:'Running'!$A318,"*"),60)+INT(SUMIFS(Running!$L$1:'Running'!$L318,Running!$A$1:'Running'!$A318,"*")/60),60),MOD(SUMIFS(Running!$L$1:'Running'!$L318,Running!$A$1:'Running'!$A318,"*"),60))+INT(INT((SUMIFS(Running!$K$1:'Running'!$K318,Running!$A$1:'Running'!$A318,"*")*60+SUMIFS(Running!$L$1:'Running'!$L318,Running!$A$1:'Running'!$A318,"*"))/(60*60))/24)</f>
        <v>5.2976851851851849</v>
      </c>
      <c r="I318" s="2">
        <f>SUM(Running!$M$1:'Running'!$M318)</f>
        <v>3329</v>
      </c>
      <c r="J318" s="20">
        <f>SUM(Running!$N$1:'Running'!$N318)</f>
        <v>64.310000000000016</v>
      </c>
      <c r="K318" s="35">
        <f>TIME(INT((SUMIFS(Running!$R$1:'Running'!$R318,Running!$A$1:'Running'!$A318,"*")*60+SUMIFS(Running!$S$1:'Running'!$S318,Running!$A$1:'Running'!$A318,"*"))/(60*60)),MOD(MOD(SUMIFS(Running!$R$1:'Running'!$R318,Running!$A$1:'Running'!$A318,"*"),60)+INT(SUMIFS(Running!$S$1:'Running'!$S318,Running!$A$1:'Running'!$A318,"*")/60),60),MOD(SUMIFS(Running!$S$1:'Running'!$S318,Running!$A$1:'Running'!$A318,"*"),60))+INT(INT((SUMIFS(Running!$R$1:'Running'!$R318,Running!$A$1:'Running'!$A318,"*")*60+SUMIFS(Running!$S$1:'Running'!$S318,Running!$A$1:'Running'!$A318,"*"))/(60*60))/24)</f>
        <v>0.70672453703703697</v>
      </c>
      <c r="L318" s="2">
        <f t="shared" si="28"/>
        <v>108592</v>
      </c>
      <c r="M318" s="20">
        <f t="shared" si="29"/>
        <v>986.80999999999904</v>
      </c>
      <c r="N318" s="25">
        <f t="shared" si="30"/>
        <v>8646</v>
      </c>
      <c r="O318" s="25">
        <f t="shared" si="31"/>
        <v>21</v>
      </c>
      <c r="P318" s="35">
        <f t="shared" si="32"/>
        <v>6.0044097222222224</v>
      </c>
      <c r="S318" s="61">
        <f t="shared" si="33"/>
        <v>0</v>
      </c>
      <c r="T318" s="61">
        <f t="shared" si="34"/>
        <v>0</v>
      </c>
      <c r="U318" t="s">
        <v>74</v>
      </c>
    </row>
    <row r="319" spans="1:21">
      <c r="A319">
        <v>316</v>
      </c>
      <c r="B319" s="2" t="s">
        <v>5</v>
      </c>
      <c r="C319" s="2">
        <v>12</v>
      </c>
      <c r="D319" s="2">
        <v>12</v>
      </c>
      <c r="E319" s="37">
        <v>43446</v>
      </c>
      <c r="F319" s="2">
        <f>SUMIFS(Running!$F$1:'Running'!$F319,Running!$A$1:'Running'!$A319,"*")</f>
        <v>105263</v>
      </c>
      <c r="G319" s="20">
        <f>SUMIFS(Running!$G$1:'Running'!$G319,Running!$A$1:'Running'!$A319,"*")</f>
        <v>922.49999999999898</v>
      </c>
      <c r="H319" s="35">
        <f>TIME(INT((SUMIFS(Running!$K$1:'Running'!$K319,Running!$A$1:'Running'!$A319,"*")*60+SUMIFS(Running!$L$1:'Running'!$L319,Running!$A$1:'Running'!$A319,"*"))/(60*60)),MOD(MOD(SUMIFS(Running!$K$1:'Running'!$K319,Running!$A$1:'Running'!$A319,"*"),60)+INT(SUMIFS(Running!$L$1:'Running'!$L319,Running!$A$1:'Running'!$A319,"*")/60),60),MOD(SUMIFS(Running!$L$1:'Running'!$L319,Running!$A$1:'Running'!$A319,"*"),60))+INT(INT((SUMIFS(Running!$K$1:'Running'!$K319,Running!$A$1:'Running'!$A319,"*")*60+SUMIFS(Running!$L$1:'Running'!$L319,Running!$A$1:'Running'!$A319,"*"))/(60*60))/24)</f>
        <v>5.2976851851851849</v>
      </c>
      <c r="I319" s="2">
        <f>SUM(Running!$M$1:'Running'!$M319)</f>
        <v>3329</v>
      </c>
      <c r="J319" s="20">
        <f>SUM(Running!$N$1:'Running'!$N319)</f>
        <v>64.310000000000016</v>
      </c>
      <c r="K319" s="35">
        <f>TIME(INT((SUMIFS(Running!$R$1:'Running'!$R319,Running!$A$1:'Running'!$A319,"*")*60+SUMIFS(Running!$S$1:'Running'!$S319,Running!$A$1:'Running'!$A319,"*"))/(60*60)),MOD(MOD(SUMIFS(Running!$R$1:'Running'!$R319,Running!$A$1:'Running'!$A319,"*"),60)+INT(SUMIFS(Running!$S$1:'Running'!$S319,Running!$A$1:'Running'!$A319,"*")/60),60),MOD(SUMIFS(Running!$S$1:'Running'!$S319,Running!$A$1:'Running'!$A319,"*"),60))+INT(INT((SUMIFS(Running!$R$1:'Running'!$R319,Running!$A$1:'Running'!$A319,"*")*60+SUMIFS(Running!$S$1:'Running'!$S319,Running!$A$1:'Running'!$A319,"*"))/(60*60))/24)</f>
        <v>0.70672453703703697</v>
      </c>
      <c r="L319" s="2">
        <f t="shared" si="28"/>
        <v>108592</v>
      </c>
      <c r="M319" s="20">
        <f t="shared" si="29"/>
        <v>986.80999999999904</v>
      </c>
      <c r="N319" s="25">
        <f t="shared" si="30"/>
        <v>8646</v>
      </c>
      <c r="O319" s="25">
        <f t="shared" si="31"/>
        <v>21</v>
      </c>
      <c r="P319" s="35">
        <f t="shared" si="32"/>
        <v>6.0044097222222224</v>
      </c>
      <c r="S319" s="61">
        <f t="shared" si="33"/>
        <v>0</v>
      </c>
      <c r="T319" s="61">
        <f t="shared" si="34"/>
        <v>0</v>
      </c>
      <c r="U319" t="s">
        <v>74</v>
      </c>
    </row>
    <row r="320" spans="1:21">
      <c r="A320">
        <v>317</v>
      </c>
      <c r="B320" s="2" t="s">
        <v>4</v>
      </c>
      <c r="C320" s="2">
        <v>12</v>
      </c>
      <c r="D320" s="2">
        <v>13</v>
      </c>
      <c r="E320" s="37">
        <v>43447</v>
      </c>
      <c r="F320" s="2">
        <f>SUMIFS(Running!$F$1:'Running'!$F320,Running!$A$1:'Running'!$A320,"*")</f>
        <v>105901</v>
      </c>
      <c r="G320" s="20">
        <f>SUMIFS(Running!$G$1:'Running'!$G320,Running!$A$1:'Running'!$A320,"*")</f>
        <v>927.85999999999899</v>
      </c>
      <c r="H320" s="35">
        <f>TIME(INT((SUMIFS(Running!$K$1:'Running'!$K320,Running!$A$1:'Running'!$A320,"*")*60+SUMIFS(Running!$L$1:'Running'!$L320,Running!$A$1:'Running'!$A320,"*"))/(60*60)),MOD(MOD(SUMIFS(Running!$K$1:'Running'!$K320,Running!$A$1:'Running'!$A320,"*"),60)+INT(SUMIFS(Running!$L$1:'Running'!$L320,Running!$A$1:'Running'!$A320,"*")/60),60),MOD(SUMIFS(Running!$L$1:'Running'!$L320,Running!$A$1:'Running'!$A320,"*"),60))+INT(INT((SUMIFS(Running!$K$1:'Running'!$K320,Running!$A$1:'Running'!$A320,"*")*60+SUMIFS(Running!$L$1:'Running'!$L320,Running!$A$1:'Running'!$A320,"*"))/(60*60))/24)</f>
        <v>5.3275462962962967</v>
      </c>
      <c r="I320" s="2">
        <f>SUM(Running!$M$1:'Running'!$M320)</f>
        <v>3330</v>
      </c>
      <c r="J320" s="20">
        <f>SUM(Running!$N$1:'Running'!$N320)</f>
        <v>64.320000000000022</v>
      </c>
      <c r="K320" s="35">
        <f>TIME(INT((SUMIFS(Running!$R$1:'Running'!$R320,Running!$A$1:'Running'!$A320,"*")*60+SUMIFS(Running!$S$1:'Running'!$S320,Running!$A$1:'Running'!$A320,"*"))/(60*60)),MOD(MOD(SUMIFS(Running!$R$1:'Running'!$R320,Running!$A$1:'Running'!$A320,"*"),60)+INT(SUMIFS(Running!$S$1:'Running'!$S320,Running!$A$1:'Running'!$A320,"*")/60),60),MOD(SUMIFS(Running!$S$1:'Running'!$S320,Running!$A$1:'Running'!$A320,"*"),60))+INT(INT((SUMIFS(Running!$R$1:'Running'!$R320,Running!$A$1:'Running'!$A320,"*")*60+SUMIFS(Running!$S$1:'Running'!$S320,Running!$A$1:'Running'!$A320,"*"))/(60*60))/24)</f>
        <v>0.7068402777777778</v>
      </c>
      <c r="L320" s="2">
        <f t="shared" si="28"/>
        <v>109231</v>
      </c>
      <c r="M320" s="20">
        <f t="shared" si="29"/>
        <v>992.17999999999904</v>
      </c>
      <c r="N320" s="25">
        <f t="shared" si="30"/>
        <v>8689</v>
      </c>
      <c r="O320" s="25">
        <f t="shared" si="31"/>
        <v>31</v>
      </c>
      <c r="P320" s="35">
        <f t="shared" si="32"/>
        <v>6.034386574074075</v>
      </c>
      <c r="S320" s="61">
        <f t="shared" si="33"/>
        <v>1</v>
      </c>
      <c r="T320" s="61">
        <f t="shared" si="34"/>
        <v>15</v>
      </c>
      <c r="U320" t="s">
        <v>74</v>
      </c>
    </row>
    <row r="321" spans="1:21">
      <c r="A321">
        <v>318</v>
      </c>
      <c r="B321" s="2" t="s">
        <v>3</v>
      </c>
      <c r="C321" s="2">
        <v>12</v>
      </c>
      <c r="D321" s="2">
        <v>14</v>
      </c>
      <c r="E321" s="37">
        <v>43448</v>
      </c>
      <c r="F321" s="2">
        <f>SUMIFS(Running!$F$1:'Running'!$F321,Running!$A$1:'Running'!$A321,"*")</f>
        <v>106411</v>
      </c>
      <c r="G321" s="20">
        <f>SUMIFS(Running!$G$1:'Running'!$G321,Running!$A$1:'Running'!$A321,"*")</f>
        <v>932.13999999999896</v>
      </c>
      <c r="H321" s="35">
        <f>TIME(INT((SUMIFS(Running!$K$1:'Running'!$K321,Running!$A$1:'Running'!$A321,"*")*60+SUMIFS(Running!$L$1:'Running'!$L321,Running!$A$1:'Running'!$A321,"*"))/(60*60)),MOD(MOD(SUMIFS(Running!$K$1:'Running'!$K321,Running!$A$1:'Running'!$A321,"*"),60)+INT(SUMIFS(Running!$L$1:'Running'!$L321,Running!$A$1:'Running'!$A321,"*")/60),60),MOD(SUMIFS(Running!$L$1:'Running'!$L321,Running!$A$1:'Running'!$A321,"*"),60))+INT(INT((SUMIFS(Running!$K$1:'Running'!$K321,Running!$A$1:'Running'!$A321,"*")*60+SUMIFS(Running!$L$1:'Running'!$L321,Running!$A$1:'Running'!$A321,"*"))/(60*60))/24)</f>
        <v>5.3511574074074071</v>
      </c>
      <c r="I321" s="2">
        <f>SUM(Running!$M$1:'Running'!$M321)</f>
        <v>3354</v>
      </c>
      <c r="J321" s="20">
        <f>SUM(Running!$N$1:'Running'!$N321)</f>
        <v>64.65000000000002</v>
      </c>
      <c r="K321" s="35">
        <f>TIME(INT((SUMIFS(Running!$R$1:'Running'!$R321,Running!$A$1:'Running'!$A321,"*")*60+SUMIFS(Running!$S$1:'Running'!$S321,Running!$A$1:'Running'!$A321,"*"))/(60*60)),MOD(MOD(SUMIFS(Running!$R$1:'Running'!$R321,Running!$A$1:'Running'!$A321,"*"),60)+INT(SUMIFS(Running!$S$1:'Running'!$S321,Running!$A$1:'Running'!$A321,"*")/60),60),MOD(SUMIFS(Running!$S$1:'Running'!$S321,Running!$A$1:'Running'!$A321,"*"),60))+INT(INT((SUMIFS(Running!$R$1:'Running'!$R321,Running!$A$1:'Running'!$A321,"*")*60+SUMIFS(Running!$S$1:'Running'!$S321,Running!$A$1:'Running'!$A321,"*"))/(60*60))/24)</f>
        <v>0.71031250000000001</v>
      </c>
      <c r="L321" s="2">
        <f t="shared" si="28"/>
        <v>109765</v>
      </c>
      <c r="M321" s="20">
        <f t="shared" si="29"/>
        <v>996.78999999999894</v>
      </c>
      <c r="N321" s="25">
        <f t="shared" si="30"/>
        <v>8728</v>
      </c>
      <c r="O321" s="25">
        <f t="shared" si="31"/>
        <v>31</v>
      </c>
      <c r="P321" s="35">
        <f t="shared" si="32"/>
        <v>6.0614699074074068</v>
      </c>
      <c r="S321" s="61">
        <f t="shared" si="33"/>
        <v>2</v>
      </c>
      <c r="T321" s="61">
        <f t="shared" si="34"/>
        <v>16</v>
      </c>
      <c r="U321" t="s">
        <v>74</v>
      </c>
    </row>
    <row r="322" spans="1:21">
      <c r="A322">
        <v>319</v>
      </c>
      <c r="B322" s="2" t="s">
        <v>2</v>
      </c>
      <c r="C322" s="2">
        <v>12</v>
      </c>
      <c r="D322" s="2">
        <v>15</v>
      </c>
      <c r="E322" s="37">
        <v>43449</v>
      </c>
      <c r="F322" s="2">
        <f>SUMIFS(Running!$F$1:'Running'!$F322,Running!$A$1:'Running'!$A322,"*")</f>
        <v>106819</v>
      </c>
      <c r="G322" s="20">
        <f>SUMIFS(Running!$G$1:'Running'!$G322,Running!$A$1:'Running'!$A322,"*")</f>
        <v>935.50999999999897</v>
      </c>
      <c r="H322" s="35">
        <f>TIME(INT((SUMIFS(Running!$K$1:'Running'!$K322,Running!$A$1:'Running'!$A322,"*")*60+SUMIFS(Running!$L$1:'Running'!$L322,Running!$A$1:'Running'!$A322,"*"))/(60*60)),MOD(MOD(SUMIFS(Running!$K$1:'Running'!$K322,Running!$A$1:'Running'!$A322,"*"),60)+INT(SUMIFS(Running!$L$1:'Running'!$L322,Running!$A$1:'Running'!$A322,"*")/60),60),MOD(SUMIFS(Running!$L$1:'Running'!$L322,Running!$A$1:'Running'!$A322,"*"),60))+INT(INT((SUMIFS(Running!$K$1:'Running'!$K322,Running!$A$1:'Running'!$A322,"*")*60+SUMIFS(Running!$L$1:'Running'!$L322,Running!$A$1:'Running'!$A322,"*"))/(60*60))/24)</f>
        <v>5.371990740740741</v>
      </c>
      <c r="I322" s="2">
        <f>SUM(Running!$M$1:'Running'!$M322)</f>
        <v>3379</v>
      </c>
      <c r="J322" s="20">
        <f>SUM(Running!$N$1:'Running'!$N322)</f>
        <v>64.980000000000018</v>
      </c>
      <c r="K322" s="35">
        <f>TIME(INT((SUMIFS(Running!$R$1:'Running'!$R322,Running!$A$1:'Running'!$A322,"*")*60+SUMIFS(Running!$S$1:'Running'!$S322,Running!$A$1:'Running'!$A322,"*"))/(60*60)),MOD(MOD(SUMIFS(Running!$R$1:'Running'!$R322,Running!$A$1:'Running'!$A322,"*"),60)+INT(SUMIFS(Running!$S$1:'Running'!$S322,Running!$A$1:'Running'!$A322,"*")/60),60),MOD(SUMIFS(Running!$S$1:'Running'!$S322,Running!$A$1:'Running'!$A322,"*"),60))+INT(INT((SUMIFS(Running!$R$1:'Running'!$R322,Running!$A$1:'Running'!$A322,"*")*60+SUMIFS(Running!$S$1:'Running'!$S322,Running!$A$1:'Running'!$A322,"*"))/(60*60))/24)</f>
        <v>0.71378472222222211</v>
      </c>
      <c r="L322" s="2">
        <f t="shared" si="28"/>
        <v>110198</v>
      </c>
      <c r="M322" s="20">
        <f t="shared" si="29"/>
        <v>1000.489999999999</v>
      </c>
      <c r="N322" s="25">
        <f t="shared" si="30"/>
        <v>8763</v>
      </c>
      <c r="O322" s="25">
        <f t="shared" si="31"/>
        <v>31</v>
      </c>
      <c r="P322" s="35">
        <f t="shared" si="32"/>
        <v>6.085775462962963</v>
      </c>
      <c r="S322" s="61">
        <f t="shared" si="33"/>
        <v>3</v>
      </c>
      <c r="T322" s="61">
        <f t="shared" si="34"/>
        <v>8</v>
      </c>
      <c r="U322" t="s">
        <v>74</v>
      </c>
    </row>
    <row r="323" spans="1:21">
      <c r="A323">
        <v>320</v>
      </c>
      <c r="B323" s="2" t="s">
        <v>1</v>
      </c>
      <c r="C323" s="2">
        <v>12</v>
      </c>
      <c r="D323" s="2">
        <v>16</v>
      </c>
      <c r="E323" s="37">
        <v>43450</v>
      </c>
      <c r="F323" s="2">
        <f>SUMIFS(Running!$F$1:'Running'!$F323,Running!$A$1:'Running'!$A323,"*")</f>
        <v>107508</v>
      </c>
      <c r="G323" s="20">
        <f>SUMIFS(Running!$G$1:'Running'!$G323,Running!$A$1:'Running'!$A323,"*")</f>
        <v>941.31999999999891</v>
      </c>
      <c r="H323" s="35">
        <f>TIME(INT((SUMIFS(Running!$K$1:'Running'!$K323,Running!$A$1:'Running'!$A323,"*")*60+SUMIFS(Running!$L$1:'Running'!$L323,Running!$A$1:'Running'!$A323,"*"))/(60*60)),MOD(MOD(SUMIFS(Running!$K$1:'Running'!$K323,Running!$A$1:'Running'!$A323,"*"),60)+INT(SUMIFS(Running!$L$1:'Running'!$L323,Running!$A$1:'Running'!$A323,"*")/60),60),MOD(SUMIFS(Running!$L$1:'Running'!$L323,Running!$A$1:'Running'!$A323,"*"),60))+INT(INT((SUMIFS(Running!$K$1:'Running'!$K323,Running!$A$1:'Running'!$A323,"*")*60+SUMIFS(Running!$L$1:'Running'!$L323,Running!$A$1:'Running'!$A323,"*"))/(60*60))/24)</f>
        <v>5.4021990740740735</v>
      </c>
      <c r="I323" s="2">
        <f>SUM(Running!$M$1:'Running'!$M323)</f>
        <v>3403</v>
      </c>
      <c r="J323" s="20">
        <f>SUM(Running!$N$1:'Running'!$N323)</f>
        <v>65.310000000000016</v>
      </c>
      <c r="K323" s="35">
        <f>TIME(INT((SUMIFS(Running!$R$1:'Running'!$R323,Running!$A$1:'Running'!$A323,"*")*60+SUMIFS(Running!$S$1:'Running'!$S323,Running!$A$1:'Running'!$A323,"*"))/(60*60)),MOD(MOD(SUMIFS(Running!$R$1:'Running'!$R323,Running!$A$1:'Running'!$A323,"*"),60)+INT(SUMIFS(Running!$S$1:'Running'!$S323,Running!$A$1:'Running'!$A323,"*")/60),60),MOD(SUMIFS(Running!$S$1:'Running'!$S323,Running!$A$1:'Running'!$A323,"*"),60))+INT(INT((SUMIFS(Running!$R$1:'Running'!$R323,Running!$A$1:'Running'!$A323,"*")*60+SUMIFS(Running!$S$1:'Running'!$S323,Running!$A$1:'Running'!$A323,"*"))/(60*60))/24)</f>
        <v>0.71725694444444443</v>
      </c>
      <c r="L323" s="2">
        <f t="shared" si="28"/>
        <v>110911</v>
      </c>
      <c r="M323" s="20">
        <f t="shared" si="29"/>
        <v>1006.629999999999</v>
      </c>
      <c r="N323" s="25">
        <f t="shared" si="30"/>
        <v>8812</v>
      </c>
      <c r="O323" s="25">
        <f t="shared" si="31"/>
        <v>1</v>
      </c>
      <c r="P323" s="35">
        <f t="shared" si="32"/>
        <v>6.1194560185185178</v>
      </c>
      <c r="S323" s="61">
        <f t="shared" si="33"/>
        <v>4</v>
      </c>
      <c r="T323" s="61">
        <f t="shared" si="34"/>
        <v>8</v>
      </c>
      <c r="U323" t="s">
        <v>74</v>
      </c>
    </row>
    <row r="324" spans="1:21">
      <c r="A324">
        <v>321</v>
      </c>
      <c r="B324" s="2" t="s">
        <v>0</v>
      </c>
      <c r="C324" s="2">
        <v>12</v>
      </c>
      <c r="D324" s="2">
        <v>17</v>
      </c>
      <c r="E324" s="37">
        <v>43451</v>
      </c>
      <c r="F324" s="2">
        <f>SUMIFS(Running!$F$1:'Running'!$F324,Running!$A$1:'Running'!$A324,"*")</f>
        <v>107990</v>
      </c>
      <c r="G324" s="20">
        <f>SUMIFS(Running!$G$1:'Running'!$G324,Running!$A$1:'Running'!$A324,"*")</f>
        <v>945.3299999999989</v>
      </c>
      <c r="H324" s="35">
        <f>TIME(INT((SUMIFS(Running!$K$1:'Running'!$K324,Running!$A$1:'Running'!$A324,"*")*60+SUMIFS(Running!$L$1:'Running'!$L324,Running!$A$1:'Running'!$A324,"*"))/(60*60)),MOD(MOD(SUMIFS(Running!$K$1:'Running'!$K324,Running!$A$1:'Running'!$A324,"*"),60)+INT(SUMIFS(Running!$L$1:'Running'!$L324,Running!$A$1:'Running'!$A324,"*")/60),60),MOD(SUMIFS(Running!$L$1:'Running'!$L324,Running!$A$1:'Running'!$A324,"*"),60))+INT(INT((SUMIFS(Running!$K$1:'Running'!$K324,Running!$A$1:'Running'!$A324,"*")*60+SUMIFS(Running!$L$1:'Running'!$L324,Running!$A$1:'Running'!$A324,"*"))/(60*60))/24)</f>
        <v>5.4271990740740739</v>
      </c>
      <c r="I324" s="2">
        <f>SUM(Running!$M$1:'Running'!$M324)</f>
        <v>3427</v>
      </c>
      <c r="J324" s="20">
        <f>SUM(Running!$N$1:'Running'!$N324)</f>
        <v>65.640000000000015</v>
      </c>
      <c r="K324" s="35">
        <f>TIME(INT((SUMIFS(Running!$R$1:'Running'!$R324,Running!$A$1:'Running'!$A324,"*")*60+SUMIFS(Running!$S$1:'Running'!$S324,Running!$A$1:'Running'!$A324,"*"))/(60*60)),MOD(MOD(SUMIFS(Running!$R$1:'Running'!$R324,Running!$A$1:'Running'!$A324,"*"),60)+INT(SUMIFS(Running!$S$1:'Running'!$S324,Running!$A$1:'Running'!$A324,"*")/60),60),MOD(SUMIFS(Running!$S$1:'Running'!$S324,Running!$A$1:'Running'!$A324,"*"),60))+INT(INT((SUMIFS(Running!$R$1:'Running'!$R324,Running!$A$1:'Running'!$A324,"*")*60+SUMIFS(Running!$S$1:'Running'!$S324,Running!$A$1:'Running'!$A324,"*"))/(60*60))/24)</f>
        <v>0.72072916666666664</v>
      </c>
      <c r="L324" s="2">
        <f t="shared" ref="L324:L387" si="35">$F324+$I324</f>
        <v>111417</v>
      </c>
      <c r="M324" s="20">
        <f t="shared" ref="M324:M387" si="36">$G324+$J324</f>
        <v>1010.9699999999989</v>
      </c>
      <c r="N324" s="25">
        <f t="shared" ref="N324:N387" si="37">INT($P324)*24*60+HOUR($P324)*60+MINUTE($P324)</f>
        <v>8853</v>
      </c>
      <c r="O324" s="25">
        <f t="shared" ref="O324:O387" si="38">SECOND($H324+$K324)</f>
        <v>1</v>
      </c>
      <c r="P324" s="35">
        <f t="shared" ref="P324:P387" si="39">$H324+$K324</f>
        <v>6.1479282407407405</v>
      </c>
      <c r="S324" s="61">
        <f t="shared" si="33"/>
        <v>5</v>
      </c>
      <c r="T324" s="61">
        <f t="shared" si="34"/>
        <v>3</v>
      </c>
      <c r="U324" t="s">
        <v>74</v>
      </c>
    </row>
    <row r="325" spans="1:21">
      <c r="A325">
        <v>322</v>
      </c>
      <c r="B325" s="2" t="s">
        <v>6</v>
      </c>
      <c r="C325" s="2">
        <v>12</v>
      </c>
      <c r="D325" s="2">
        <v>18</v>
      </c>
      <c r="E325" s="37">
        <v>43452</v>
      </c>
      <c r="F325" s="2">
        <f>SUMIFS(Running!$F$1:'Running'!$F325,Running!$A$1:'Running'!$A325,"*")</f>
        <v>108655</v>
      </c>
      <c r="G325" s="20">
        <f>SUMIFS(Running!$G$1:'Running'!$G325,Running!$A$1:'Running'!$A325,"*")</f>
        <v>950.90999999999894</v>
      </c>
      <c r="H325" s="35">
        <f>TIME(INT((SUMIFS(Running!$K$1:'Running'!$K325,Running!$A$1:'Running'!$A325,"*")*60+SUMIFS(Running!$L$1:'Running'!$L325,Running!$A$1:'Running'!$A325,"*"))/(60*60)),MOD(MOD(SUMIFS(Running!$K$1:'Running'!$K325,Running!$A$1:'Running'!$A325,"*"),60)+INT(SUMIFS(Running!$L$1:'Running'!$L325,Running!$A$1:'Running'!$A325,"*")/60),60),MOD(SUMIFS(Running!$L$1:'Running'!$L325,Running!$A$1:'Running'!$A325,"*"),60))+INT(INT((SUMIFS(Running!$K$1:'Running'!$K325,Running!$A$1:'Running'!$A325,"*")*60+SUMIFS(Running!$L$1:'Running'!$L325,Running!$A$1:'Running'!$A325,"*"))/(60*60))/24)</f>
        <v>5.4584490740740739</v>
      </c>
      <c r="I325" s="2">
        <f>SUM(Running!$M$1:'Running'!$M325)</f>
        <v>3451</v>
      </c>
      <c r="J325" s="20">
        <f>SUM(Running!$N$1:'Running'!$N325)</f>
        <v>65.970000000000013</v>
      </c>
      <c r="K325" s="35">
        <f>TIME(INT((SUMIFS(Running!$R$1:'Running'!$R325,Running!$A$1:'Running'!$A325,"*")*60+SUMIFS(Running!$S$1:'Running'!$S325,Running!$A$1:'Running'!$A325,"*"))/(60*60)),MOD(MOD(SUMIFS(Running!$R$1:'Running'!$R325,Running!$A$1:'Running'!$A325,"*"),60)+INT(SUMIFS(Running!$S$1:'Running'!$S325,Running!$A$1:'Running'!$A325,"*")/60),60),MOD(SUMIFS(Running!$S$1:'Running'!$S325,Running!$A$1:'Running'!$A325,"*"),60))+INT(INT((SUMIFS(Running!$R$1:'Running'!$R325,Running!$A$1:'Running'!$A325,"*")*60+SUMIFS(Running!$S$1:'Running'!$S325,Running!$A$1:'Running'!$A325,"*"))/(60*60))/24)</f>
        <v>0.72420138888888896</v>
      </c>
      <c r="L325" s="2">
        <f t="shared" si="35"/>
        <v>112106</v>
      </c>
      <c r="M325" s="20">
        <f t="shared" si="36"/>
        <v>1016.879999999999</v>
      </c>
      <c r="N325" s="25">
        <f t="shared" si="37"/>
        <v>8903</v>
      </c>
      <c r="O325" s="25">
        <f t="shared" si="38"/>
        <v>1</v>
      </c>
      <c r="P325" s="35">
        <f t="shared" si="39"/>
        <v>6.1826504629629628</v>
      </c>
      <c r="S325" s="61">
        <f t="shared" ref="S325:S388" si="40">IF($G325&lt;&gt;$G324,$S324+1,0)</f>
        <v>6</v>
      </c>
      <c r="T325" s="61">
        <f t="shared" si="34"/>
        <v>1</v>
      </c>
      <c r="U325" t="s">
        <v>74</v>
      </c>
    </row>
    <row r="326" spans="1:21">
      <c r="A326">
        <v>323</v>
      </c>
      <c r="B326" s="2" t="s">
        <v>5</v>
      </c>
      <c r="C326" s="2">
        <v>12</v>
      </c>
      <c r="D326" s="2">
        <v>19</v>
      </c>
      <c r="E326" s="37">
        <v>43453</v>
      </c>
      <c r="F326" s="2">
        <f>SUMIFS(Running!$F$1:'Running'!$F326,Running!$A$1:'Running'!$A326,"*")</f>
        <v>109058</v>
      </c>
      <c r="G326" s="20">
        <f>SUMIFS(Running!$G$1:'Running'!$G326,Running!$A$1:'Running'!$A326,"*")</f>
        <v>954.25999999999897</v>
      </c>
      <c r="H326" s="35">
        <f>TIME(INT((SUMIFS(Running!$K$1:'Running'!$K326,Running!$A$1:'Running'!$A326,"*")*60+SUMIFS(Running!$L$1:'Running'!$L326,Running!$A$1:'Running'!$A326,"*"))/(60*60)),MOD(MOD(SUMIFS(Running!$K$1:'Running'!$K326,Running!$A$1:'Running'!$A326,"*"),60)+INT(SUMIFS(Running!$L$1:'Running'!$L326,Running!$A$1:'Running'!$A326,"*")/60),60),MOD(SUMIFS(Running!$L$1:'Running'!$L326,Running!$A$1:'Running'!$A326,"*"),60))+INT(INT((SUMIFS(Running!$K$1:'Running'!$K326,Running!$A$1:'Running'!$A326,"*")*60+SUMIFS(Running!$L$1:'Running'!$L326,Running!$A$1:'Running'!$A326,"*"))/(60*60))/24)</f>
        <v>5.4792824074074069</v>
      </c>
      <c r="I326" s="2">
        <f>SUM(Running!$M$1:'Running'!$M326)</f>
        <v>3475</v>
      </c>
      <c r="J326" s="20">
        <f>SUM(Running!$N$1:'Running'!$N326)</f>
        <v>66.300000000000011</v>
      </c>
      <c r="K326" s="35">
        <f>TIME(INT((SUMIFS(Running!$R$1:'Running'!$R326,Running!$A$1:'Running'!$A326,"*")*60+SUMIFS(Running!$S$1:'Running'!$S326,Running!$A$1:'Running'!$A326,"*"))/(60*60)),MOD(MOD(SUMIFS(Running!$R$1:'Running'!$R326,Running!$A$1:'Running'!$A326,"*"),60)+INT(SUMIFS(Running!$S$1:'Running'!$S326,Running!$A$1:'Running'!$A326,"*")/60),60),MOD(SUMIFS(Running!$S$1:'Running'!$S326,Running!$A$1:'Running'!$A326,"*"),60))+INT(INT((SUMIFS(Running!$R$1:'Running'!$R326,Running!$A$1:'Running'!$A326,"*")*60+SUMIFS(Running!$S$1:'Running'!$S326,Running!$A$1:'Running'!$A326,"*"))/(60*60))/24)</f>
        <v>0.72767361111111117</v>
      </c>
      <c r="L326" s="2">
        <f t="shared" si="35"/>
        <v>112533</v>
      </c>
      <c r="M326" s="20">
        <f t="shared" si="36"/>
        <v>1020.559999999999</v>
      </c>
      <c r="N326" s="25">
        <f t="shared" si="37"/>
        <v>8938</v>
      </c>
      <c r="O326" s="25">
        <f t="shared" si="38"/>
        <v>1</v>
      </c>
      <c r="P326" s="35">
        <f t="shared" si="39"/>
        <v>6.2069560185185182</v>
      </c>
      <c r="S326" s="61">
        <f t="shared" si="40"/>
        <v>7</v>
      </c>
      <c r="T326" s="61">
        <f t="shared" si="34"/>
        <v>1</v>
      </c>
      <c r="U326" t="s">
        <v>74</v>
      </c>
    </row>
    <row r="327" spans="1:21">
      <c r="A327">
        <v>324</v>
      </c>
      <c r="B327" s="2" t="s">
        <v>4</v>
      </c>
      <c r="C327" s="2">
        <v>12</v>
      </c>
      <c r="D327" s="2">
        <v>20</v>
      </c>
      <c r="E327" s="37">
        <v>43454</v>
      </c>
      <c r="F327" s="2">
        <f>SUMIFS(Running!$F$1:'Running'!$F327,Running!$A$1:'Running'!$A327,"*")</f>
        <v>109715</v>
      </c>
      <c r="G327" s="20">
        <f>SUMIFS(Running!$G$1:'Running'!$G327,Running!$A$1:'Running'!$A327,"*")</f>
        <v>959.76999999999896</v>
      </c>
      <c r="H327" s="35">
        <f>TIME(INT((SUMIFS(Running!$K$1:'Running'!$K327,Running!$A$1:'Running'!$A327,"*")*60+SUMIFS(Running!$L$1:'Running'!$L327,Running!$A$1:'Running'!$A327,"*"))/(60*60)),MOD(MOD(SUMIFS(Running!$K$1:'Running'!$K327,Running!$A$1:'Running'!$A327,"*"),60)+INT(SUMIFS(Running!$L$1:'Running'!$L327,Running!$A$1:'Running'!$A327,"*")/60),60),MOD(SUMIFS(Running!$L$1:'Running'!$L327,Running!$A$1:'Running'!$A327,"*"),60))+INT(INT((SUMIFS(Running!$K$1:'Running'!$K327,Running!$A$1:'Running'!$A327,"*")*60+SUMIFS(Running!$L$1:'Running'!$L327,Running!$A$1:'Running'!$A327,"*"))/(60*60))/24)</f>
        <v>5.5105324074074069</v>
      </c>
      <c r="I327" s="2">
        <f>SUM(Running!$M$1:'Running'!$M327)</f>
        <v>3499</v>
      </c>
      <c r="J327" s="20">
        <f>SUM(Running!$N$1:'Running'!$N327)</f>
        <v>66.63000000000001</v>
      </c>
      <c r="K327" s="35">
        <f>TIME(INT((SUMIFS(Running!$R$1:'Running'!$R327,Running!$A$1:'Running'!$A327,"*")*60+SUMIFS(Running!$S$1:'Running'!$S327,Running!$A$1:'Running'!$A327,"*"))/(60*60)),MOD(MOD(SUMIFS(Running!$R$1:'Running'!$R327,Running!$A$1:'Running'!$A327,"*"),60)+INT(SUMIFS(Running!$S$1:'Running'!$S327,Running!$A$1:'Running'!$A327,"*")/60),60),MOD(SUMIFS(Running!$S$1:'Running'!$S327,Running!$A$1:'Running'!$A327,"*"),60))+INT(INT((SUMIFS(Running!$R$1:'Running'!$R327,Running!$A$1:'Running'!$A327,"*")*60+SUMIFS(Running!$S$1:'Running'!$S327,Running!$A$1:'Running'!$A327,"*"))/(60*60))/24)</f>
        <v>0.73114583333333327</v>
      </c>
      <c r="L327" s="2">
        <f t="shared" si="35"/>
        <v>113214</v>
      </c>
      <c r="M327" s="20">
        <f t="shared" si="36"/>
        <v>1026.399999999999</v>
      </c>
      <c r="N327" s="25">
        <f t="shared" si="37"/>
        <v>8988</v>
      </c>
      <c r="O327" s="25">
        <f t="shared" si="38"/>
        <v>1</v>
      </c>
      <c r="P327" s="35">
        <f t="shared" si="39"/>
        <v>6.2416782407407405</v>
      </c>
      <c r="S327" s="61">
        <f t="shared" si="40"/>
        <v>8</v>
      </c>
      <c r="T327" s="61">
        <f t="shared" si="34"/>
        <v>16</v>
      </c>
      <c r="U327" t="s">
        <v>74</v>
      </c>
    </row>
    <row r="328" spans="1:21">
      <c r="A328">
        <v>325</v>
      </c>
      <c r="B328" s="2" t="s">
        <v>3</v>
      </c>
      <c r="C328" s="2">
        <v>12</v>
      </c>
      <c r="D328" s="2">
        <v>21</v>
      </c>
      <c r="E328" s="37">
        <v>43455</v>
      </c>
      <c r="F328" s="2">
        <f>SUMIFS(Running!$F$1:'Running'!$F328,Running!$A$1:'Running'!$A328,"*")</f>
        <v>110182</v>
      </c>
      <c r="G328" s="20">
        <f>SUMIFS(Running!$G$1:'Running'!$G328,Running!$A$1:'Running'!$A328,"*")</f>
        <v>964.23999999999899</v>
      </c>
      <c r="H328" s="35">
        <f>TIME(INT((SUMIFS(Running!$K$1:'Running'!$K328,Running!$A$1:'Running'!$A328,"*")*60+SUMIFS(Running!$L$1:'Running'!$L328,Running!$A$1:'Running'!$A328,"*"))/(60*60)),MOD(MOD(SUMIFS(Running!$K$1:'Running'!$K328,Running!$A$1:'Running'!$A328,"*"),60)+INT(SUMIFS(Running!$L$1:'Running'!$L328,Running!$A$1:'Running'!$A328,"*")/60),60),MOD(SUMIFS(Running!$L$1:'Running'!$L328,Running!$A$1:'Running'!$A328,"*"),60))+INT(INT((SUMIFS(Running!$K$1:'Running'!$K328,Running!$A$1:'Running'!$A328,"*")*60+SUMIFS(Running!$L$1:'Running'!$L328,Running!$A$1:'Running'!$A328,"*"))/(60*60))/24)</f>
        <v>5.5369212962962964</v>
      </c>
      <c r="I328" s="2">
        <f>SUM(Running!$M$1:'Running'!$M328)</f>
        <v>3499</v>
      </c>
      <c r="J328" s="20">
        <f>SUM(Running!$N$1:'Running'!$N328)</f>
        <v>66.890000000000015</v>
      </c>
      <c r="K328" s="35">
        <f>TIME(INT((SUMIFS(Running!$R$1:'Running'!$R328,Running!$A$1:'Running'!$A328,"*")*60+SUMIFS(Running!$S$1:'Running'!$S328,Running!$A$1:'Running'!$A328,"*"))/(60*60)),MOD(MOD(SUMIFS(Running!$R$1:'Running'!$R328,Running!$A$1:'Running'!$A328,"*"),60)+INT(SUMIFS(Running!$S$1:'Running'!$S328,Running!$A$1:'Running'!$A328,"*")/60),60),MOD(SUMIFS(Running!$S$1:'Running'!$S328,Running!$A$1:'Running'!$A328,"*"),60))+INT(INT((SUMIFS(Running!$R$1:'Running'!$R328,Running!$A$1:'Running'!$A328,"*")*60+SUMIFS(Running!$S$1:'Running'!$S328,Running!$A$1:'Running'!$A328,"*"))/(60*60))/24)</f>
        <v>0.73409722222222218</v>
      </c>
      <c r="L328" s="2">
        <f t="shared" si="35"/>
        <v>113681</v>
      </c>
      <c r="M328" s="20">
        <f t="shared" si="36"/>
        <v>1031.129999999999</v>
      </c>
      <c r="N328" s="25">
        <f t="shared" si="37"/>
        <v>9030</v>
      </c>
      <c r="O328" s="25">
        <f t="shared" si="38"/>
        <v>16</v>
      </c>
      <c r="P328" s="35">
        <f t="shared" si="39"/>
        <v>6.2710185185185185</v>
      </c>
      <c r="S328" s="61">
        <f t="shared" si="40"/>
        <v>9</v>
      </c>
      <c r="T328" s="61">
        <f t="shared" si="34"/>
        <v>17</v>
      </c>
      <c r="U328" t="s">
        <v>75</v>
      </c>
    </row>
    <row r="329" spans="1:21">
      <c r="A329">
        <v>326</v>
      </c>
      <c r="B329" s="2" t="s">
        <v>2</v>
      </c>
      <c r="C329" s="2">
        <v>12</v>
      </c>
      <c r="D329" s="2">
        <v>22</v>
      </c>
      <c r="E329" s="37">
        <v>43456</v>
      </c>
      <c r="F329" s="2">
        <f>SUMIFS(Running!$F$1:'Running'!$F329,Running!$A$1:'Running'!$A329,"*")</f>
        <v>110581</v>
      </c>
      <c r="G329" s="20">
        <f>SUMIFS(Running!$G$1:'Running'!$G329,Running!$A$1:'Running'!$A329,"*")</f>
        <v>968.03999999999894</v>
      </c>
      <c r="H329" s="35">
        <f>TIME(INT((SUMIFS(Running!$K$1:'Running'!$K329,Running!$A$1:'Running'!$A329,"*")*60+SUMIFS(Running!$L$1:'Running'!$L329,Running!$A$1:'Running'!$A329,"*"))/(60*60)),MOD(MOD(SUMIFS(Running!$K$1:'Running'!$K329,Running!$A$1:'Running'!$A329,"*"),60)+INT(SUMIFS(Running!$L$1:'Running'!$L329,Running!$A$1:'Running'!$A329,"*")/60),60),MOD(SUMIFS(Running!$L$1:'Running'!$L329,Running!$A$1:'Running'!$A329,"*"),60))+INT(INT((SUMIFS(Running!$K$1:'Running'!$K329,Running!$A$1:'Running'!$A329,"*")*60+SUMIFS(Running!$L$1:'Running'!$L329,Running!$A$1:'Running'!$A329,"*"))/(60*60))/24)</f>
        <v>5.5605324074074076</v>
      </c>
      <c r="I329" s="2">
        <f>SUM(Running!$M$1:'Running'!$M329)</f>
        <v>3499</v>
      </c>
      <c r="J329" s="20">
        <f>SUM(Running!$N$1:'Running'!$N329)</f>
        <v>67.190000000000012</v>
      </c>
      <c r="K329" s="35">
        <f>TIME(INT((SUMIFS(Running!$R$1:'Running'!$R329,Running!$A$1:'Running'!$A329,"*")*60+SUMIFS(Running!$S$1:'Running'!$S329,Running!$A$1:'Running'!$A329,"*"))/(60*60)),MOD(MOD(SUMIFS(Running!$R$1:'Running'!$R329,Running!$A$1:'Running'!$A329,"*"),60)+INT(SUMIFS(Running!$S$1:'Running'!$S329,Running!$A$1:'Running'!$A329,"*")/60),60),MOD(SUMIFS(Running!$S$1:'Running'!$S329,Running!$A$1:'Running'!$A329,"*"),60))+INT(INT((SUMIFS(Running!$R$1:'Running'!$R329,Running!$A$1:'Running'!$A329,"*")*60+SUMIFS(Running!$S$1:'Running'!$S329,Running!$A$1:'Running'!$A329,"*"))/(60*60))/24)</f>
        <v>0.7375694444444445</v>
      </c>
      <c r="L329" s="2">
        <f t="shared" si="35"/>
        <v>114080</v>
      </c>
      <c r="M329" s="20">
        <f t="shared" si="36"/>
        <v>1035.2299999999989</v>
      </c>
      <c r="N329" s="25">
        <f t="shared" si="37"/>
        <v>9069</v>
      </c>
      <c r="O329" s="25">
        <f t="shared" si="38"/>
        <v>16</v>
      </c>
      <c r="P329" s="35">
        <f t="shared" si="39"/>
        <v>6.2981018518518521</v>
      </c>
      <c r="S329" s="61">
        <f t="shared" si="40"/>
        <v>10</v>
      </c>
      <c r="T329" s="61">
        <f t="shared" si="34"/>
        <v>9</v>
      </c>
      <c r="U329" t="s">
        <v>75</v>
      </c>
    </row>
    <row r="330" spans="1:21">
      <c r="A330">
        <v>327</v>
      </c>
      <c r="B330" s="2" t="s">
        <v>1</v>
      </c>
      <c r="C330" s="2">
        <v>12</v>
      </c>
      <c r="D330" s="2">
        <v>23</v>
      </c>
      <c r="E330" s="37">
        <v>43457</v>
      </c>
      <c r="F330" s="2">
        <f>SUMIFS(Running!$F$1:'Running'!$F330,Running!$A$1:'Running'!$A330,"*")</f>
        <v>111443</v>
      </c>
      <c r="G330" s="20">
        <f>SUMIFS(Running!$G$1:'Running'!$G330,Running!$A$1:'Running'!$A330,"*")</f>
        <v>976.39999999999895</v>
      </c>
      <c r="H330" s="35">
        <f>TIME(INT((SUMIFS(Running!$K$1:'Running'!$K330,Running!$A$1:'Running'!$A330,"*")*60+SUMIFS(Running!$L$1:'Running'!$L330,Running!$A$1:'Running'!$A330,"*"))/(60*60)),MOD(MOD(SUMIFS(Running!$K$1:'Running'!$K330,Running!$A$1:'Running'!$A330,"*"),60)+INT(SUMIFS(Running!$L$1:'Running'!$L330,Running!$A$1:'Running'!$A330,"*")/60),60),MOD(SUMIFS(Running!$L$1:'Running'!$L330,Running!$A$1:'Running'!$A330,"*"),60))+INT(INT((SUMIFS(Running!$K$1:'Running'!$K330,Running!$A$1:'Running'!$A330,"*")*60+SUMIFS(Running!$L$1:'Running'!$L330,Running!$A$1:'Running'!$A330,"*"))/(60*60))/24)</f>
        <v>5.6098379629629633</v>
      </c>
      <c r="I330" s="2">
        <f>SUM(Running!$M$1:'Running'!$M330)</f>
        <v>3499</v>
      </c>
      <c r="J330" s="20">
        <f>SUM(Running!$N$1:'Running'!$N330)</f>
        <v>67.52000000000001</v>
      </c>
      <c r="K330" s="35">
        <f>TIME(INT((SUMIFS(Running!$R$1:'Running'!$R330,Running!$A$1:'Running'!$A330,"*")*60+SUMIFS(Running!$S$1:'Running'!$S330,Running!$A$1:'Running'!$A330,"*"))/(60*60)),MOD(MOD(SUMIFS(Running!$R$1:'Running'!$R330,Running!$A$1:'Running'!$A330,"*"),60)+INT(SUMIFS(Running!$S$1:'Running'!$S330,Running!$A$1:'Running'!$A330,"*")/60),60),MOD(SUMIFS(Running!$S$1:'Running'!$S330,Running!$A$1:'Running'!$A330,"*"),60))+INT(INT((SUMIFS(Running!$R$1:'Running'!$R330,Running!$A$1:'Running'!$A330,"*")*60+SUMIFS(Running!$S$1:'Running'!$S330,Running!$A$1:'Running'!$A330,"*"))/(60*60))/24)</f>
        <v>0.74104166666666671</v>
      </c>
      <c r="L330" s="2">
        <f t="shared" si="35"/>
        <v>114942</v>
      </c>
      <c r="M330" s="20">
        <f t="shared" si="36"/>
        <v>1043.9199999999989</v>
      </c>
      <c r="N330" s="25">
        <f t="shared" si="37"/>
        <v>9145</v>
      </c>
      <c r="O330" s="25">
        <f t="shared" si="38"/>
        <v>16</v>
      </c>
      <c r="P330" s="35">
        <f t="shared" si="39"/>
        <v>6.3508796296296302</v>
      </c>
      <c r="S330" s="61">
        <f t="shared" si="40"/>
        <v>11</v>
      </c>
      <c r="T330" s="61">
        <f t="shared" si="34"/>
        <v>9</v>
      </c>
      <c r="U330" t="s">
        <v>75</v>
      </c>
    </row>
    <row r="331" spans="1:21">
      <c r="A331">
        <v>328</v>
      </c>
      <c r="B331" s="2" t="s">
        <v>0</v>
      </c>
      <c r="C331" s="2">
        <v>12</v>
      </c>
      <c r="D331" s="2">
        <v>24</v>
      </c>
      <c r="E331" s="37">
        <v>43458</v>
      </c>
      <c r="F331" s="2">
        <f>SUMIFS(Running!$F$1:'Running'!$F331,Running!$A$1:'Running'!$A331,"*")</f>
        <v>111824</v>
      </c>
      <c r="G331" s="20">
        <f>SUMIFS(Running!$G$1:'Running'!$G331,Running!$A$1:'Running'!$A331,"*")</f>
        <v>980.00999999999897</v>
      </c>
      <c r="H331" s="35">
        <f>TIME(INT((SUMIFS(Running!$K$1:'Running'!$K331,Running!$A$1:'Running'!$A331,"*")*60+SUMIFS(Running!$L$1:'Running'!$L331,Running!$A$1:'Running'!$A331,"*"))/(60*60)),MOD(MOD(SUMIFS(Running!$K$1:'Running'!$K331,Running!$A$1:'Running'!$A331,"*"),60)+INT(SUMIFS(Running!$L$1:'Running'!$L331,Running!$A$1:'Running'!$A331,"*")/60),60),MOD(SUMIFS(Running!$L$1:'Running'!$L331,Running!$A$1:'Running'!$A331,"*"),60))+INT(INT((SUMIFS(Running!$K$1:'Running'!$K331,Running!$A$1:'Running'!$A331,"*")*60+SUMIFS(Running!$L$1:'Running'!$L331,Running!$A$1:'Running'!$A331,"*"))/(60*60))/24)</f>
        <v>5.6306712962962964</v>
      </c>
      <c r="I331" s="2">
        <f>SUM(Running!$M$1:'Running'!$M331)</f>
        <v>3499</v>
      </c>
      <c r="J331" s="20">
        <f>SUM(Running!$N$1:'Running'!$N331)</f>
        <v>67.780000000000015</v>
      </c>
      <c r="K331" s="35">
        <f>TIME(INT((SUMIFS(Running!$R$1:'Running'!$R331,Running!$A$1:'Running'!$A331,"*")*60+SUMIFS(Running!$S$1:'Running'!$S331,Running!$A$1:'Running'!$A331,"*"))/(60*60)),MOD(MOD(SUMIFS(Running!$R$1:'Running'!$R331,Running!$A$1:'Running'!$A331,"*"),60)+INT(SUMIFS(Running!$S$1:'Running'!$S331,Running!$A$1:'Running'!$A331,"*")/60),60),MOD(SUMIFS(Running!$S$1:'Running'!$S331,Running!$A$1:'Running'!$A331,"*"),60))+INT(INT((SUMIFS(Running!$R$1:'Running'!$R331,Running!$A$1:'Running'!$A331,"*")*60+SUMIFS(Running!$S$1:'Running'!$S331,Running!$A$1:'Running'!$A331,"*"))/(60*60))/24)</f>
        <v>0.74416666666666664</v>
      </c>
      <c r="L331" s="2">
        <f t="shared" si="35"/>
        <v>115323</v>
      </c>
      <c r="M331" s="20">
        <f t="shared" si="36"/>
        <v>1047.7899999999991</v>
      </c>
      <c r="N331" s="25">
        <f t="shared" si="37"/>
        <v>9179</v>
      </c>
      <c r="O331" s="25">
        <f t="shared" si="38"/>
        <v>46</v>
      </c>
      <c r="P331" s="35">
        <f t="shared" si="39"/>
        <v>6.374837962962963</v>
      </c>
      <c r="S331" s="61">
        <f t="shared" si="40"/>
        <v>12</v>
      </c>
      <c r="T331" s="61">
        <f t="shared" ref="T331:T394" si="41">IF($G331&lt;&gt;$G330,$T324+1,0)</f>
        <v>4</v>
      </c>
      <c r="U331" t="s">
        <v>75</v>
      </c>
    </row>
    <row r="332" spans="1:21">
      <c r="A332">
        <v>329</v>
      </c>
      <c r="B332" s="2" t="s">
        <v>6</v>
      </c>
      <c r="C332" s="2">
        <v>12</v>
      </c>
      <c r="D332" s="2">
        <v>25</v>
      </c>
      <c r="E332" s="37">
        <v>43459</v>
      </c>
      <c r="F332" s="2">
        <f>SUMIFS(Running!$F$1:'Running'!$F332,Running!$A$1:'Running'!$A332,"*")</f>
        <v>112194</v>
      </c>
      <c r="G332" s="20">
        <f>SUMIFS(Running!$G$1:'Running'!$G332,Running!$A$1:'Running'!$A332,"*")</f>
        <v>983.51999999999896</v>
      </c>
      <c r="H332" s="35">
        <f>TIME(INT((SUMIFS(Running!$K$1:'Running'!$K332,Running!$A$1:'Running'!$A332,"*")*60+SUMIFS(Running!$L$1:'Running'!$L332,Running!$A$1:'Running'!$A332,"*"))/(60*60)),MOD(MOD(SUMIFS(Running!$K$1:'Running'!$K332,Running!$A$1:'Running'!$A332,"*"),60)+INT(SUMIFS(Running!$L$1:'Running'!$L332,Running!$A$1:'Running'!$A332,"*")/60),60),MOD(SUMIFS(Running!$L$1:'Running'!$L332,Running!$A$1:'Running'!$A332,"*"),60))+INT(INT((SUMIFS(Running!$K$1:'Running'!$K332,Running!$A$1:'Running'!$A332,"*")*60+SUMIFS(Running!$L$1:'Running'!$L332,Running!$A$1:'Running'!$A332,"*"))/(60*60))/24)</f>
        <v>5.6518518518518519</v>
      </c>
      <c r="I332" s="2">
        <f>SUM(Running!$M$1:'Running'!$M332)</f>
        <v>3499</v>
      </c>
      <c r="J332" s="20">
        <f>SUM(Running!$N$1:'Running'!$N332)</f>
        <v>68.070000000000022</v>
      </c>
      <c r="K332" s="35">
        <f>TIME(INT((SUMIFS(Running!$R$1:'Running'!$R332,Running!$A$1:'Running'!$A332,"*")*60+SUMIFS(Running!$S$1:'Running'!$S332,Running!$A$1:'Running'!$A332,"*"))/(60*60)),MOD(MOD(SUMIFS(Running!$R$1:'Running'!$R332,Running!$A$1:'Running'!$A332,"*"),60)+INT(SUMIFS(Running!$S$1:'Running'!$S332,Running!$A$1:'Running'!$A332,"*")/60),60),MOD(SUMIFS(Running!$S$1:'Running'!$S332,Running!$A$1:'Running'!$A332,"*"),60))+INT(INT((SUMIFS(Running!$R$1:'Running'!$R332,Running!$A$1:'Running'!$A332,"*")*60+SUMIFS(Running!$S$1:'Running'!$S332,Running!$A$1:'Running'!$A332,"*"))/(60*60))/24)</f>
        <v>0.74763888888888896</v>
      </c>
      <c r="L332" s="2">
        <f t="shared" si="35"/>
        <v>115693</v>
      </c>
      <c r="M332" s="20">
        <f t="shared" si="36"/>
        <v>1051.589999999999</v>
      </c>
      <c r="N332" s="25">
        <f t="shared" si="37"/>
        <v>9215</v>
      </c>
      <c r="O332" s="25">
        <f t="shared" si="38"/>
        <v>16</v>
      </c>
      <c r="P332" s="35">
        <f t="shared" si="39"/>
        <v>6.3994907407407409</v>
      </c>
      <c r="S332" s="61">
        <f t="shared" si="40"/>
        <v>13</v>
      </c>
      <c r="T332" s="61">
        <f t="shared" si="41"/>
        <v>2</v>
      </c>
      <c r="U332" t="s">
        <v>75</v>
      </c>
    </row>
    <row r="333" spans="1:21">
      <c r="A333">
        <v>330</v>
      </c>
      <c r="B333" s="2" t="s">
        <v>5</v>
      </c>
      <c r="C333" s="2">
        <v>12</v>
      </c>
      <c r="D333" s="2">
        <v>26</v>
      </c>
      <c r="E333" s="37">
        <v>43460</v>
      </c>
      <c r="F333" s="2">
        <f>SUMIFS(Running!$F$1:'Running'!$F333,Running!$A$1:'Running'!$A333,"*")</f>
        <v>112618</v>
      </c>
      <c r="G333" s="20">
        <f>SUMIFS(Running!$G$1:'Running'!$G333,Running!$A$1:'Running'!$A333,"*")</f>
        <v>987.599999999999</v>
      </c>
      <c r="H333" s="35">
        <f>TIME(INT((SUMIFS(Running!$K$1:'Running'!$K333,Running!$A$1:'Running'!$A333,"*")*60+SUMIFS(Running!$L$1:'Running'!$L333,Running!$A$1:'Running'!$A333,"*"))/(60*60)),MOD(MOD(SUMIFS(Running!$K$1:'Running'!$K333,Running!$A$1:'Running'!$A333,"*"),60)+INT(SUMIFS(Running!$L$1:'Running'!$L333,Running!$A$1:'Running'!$A333,"*")/60),60),MOD(SUMIFS(Running!$L$1:'Running'!$L333,Running!$A$1:'Running'!$A333,"*"),60))+INT(INT((SUMIFS(Running!$K$1:'Running'!$K333,Running!$A$1:'Running'!$A333,"*")*60+SUMIFS(Running!$L$1:'Running'!$L333,Running!$A$1:'Running'!$A333,"*"))/(60*60))/24)</f>
        <v>5.6761574074074082</v>
      </c>
      <c r="I333" s="2">
        <f>SUM(Running!$M$1:'Running'!$M333)</f>
        <v>3499</v>
      </c>
      <c r="J333" s="20">
        <f>SUM(Running!$N$1:'Running'!$N333)</f>
        <v>68.300000000000026</v>
      </c>
      <c r="K333" s="35">
        <f>TIME(INT((SUMIFS(Running!$R$1:'Running'!$R333,Running!$A$1:'Running'!$A333,"*")*60+SUMIFS(Running!$S$1:'Running'!$S333,Running!$A$1:'Running'!$A333,"*"))/(60*60)),MOD(MOD(SUMIFS(Running!$R$1:'Running'!$R333,Running!$A$1:'Running'!$A333,"*"),60)+INT(SUMIFS(Running!$S$1:'Running'!$S333,Running!$A$1:'Running'!$A333,"*")/60),60),MOD(SUMIFS(Running!$S$1:'Running'!$S333,Running!$A$1:'Running'!$A333,"*"),60))+INT(INT((SUMIFS(Running!$R$1:'Running'!$R333,Running!$A$1:'Running'!$A333,"*")*60+SUMIFS(Running!$S$1:'Running'!$S333,Running!$A$1:'Running'!$A333,"*"))/(60*60))/24)</f>
        <v>0.75059027777777787</v>
      </c>
      <c r="L333" s="2">
        <f t="shared" si="35"/>
        <v>116117</v>
      </c>
      <c r="M333" s="20">
        <f t="shared" si="36"/>
        <v>1055.899999999999</v>
      </c>
      <c r="N333" s="25">
        <f t="shared" si="37"/>
        <v>9254</v>
      </c>
      <c r="O333" s="25">
        <f t="shared" si="38"/>
        <v>31</v>
      </c>
      <c r="P333" s="35">
        <f t="shared" si="39"/>
        <v>6.4267476851851857</v>
      </c>
      <c r="S333" s="61">
        <f t="shared" si="40"/>
        <v>14</v>
      </c>
      <c r="T333" s="61">
        <f t="shared" si="41"/>
        <v>2</v>
      </c>
      <c r="U333" t="s">
        <v>75</v>
      </c>
    </row>
    <row r="334" spans="1:21">
      <c r="A334">
        <v>331</v>
      </c>
      <c r="B334" s="2" t="s">
        <v>4</v>
      </c>
      <c r="C334" s="2">
        <v>12</v>
      </c>
      <c r="D334" s="2">
        <v>27</v>
      </c>
      <c r="E334" s="37">
        <v>43461</v>
      </c>
      <c r="F334" s="2">
        <f>SUMIFS(Running!$F$1:'Running'!$F334,Running!$A$1:'Running'!$A334,"*")</f>
        <v>112618</v>
      </c>
      <c r="G334" s="20">
        <f>SUMIFS(Running!$G$1:'Running'!$G334,Running!$A$1:'Running'!$A334,"*")</f>
        <v>987.599999999999</v>
      </c>
      <c r="H334" s="35">
        <f>TIME(INT((SUMIFS(Running!$K$1:'Running'!$K334,Running!$A$1:'Running'!$A334,"*")*60+SUMIFS(Running!$L$1:'Running'!$L334,Running!$A$1:'Running'!$A334,"*"))/(60*60)),MOD(MOD(SUMIFS(Running!$K$1:'Running'!$K334,Running!$A$1:'Running'!$A334,"*"),60)+INT(SUMIFS(Running!$L$1:'Running'!$L334,Running!$A$1:'Running'!$A334,"*")/60),60),MOD(SUMIFS(Running!$L$1:'Running'!$L334,Running!$A$1:'Running'!$A334,"*"),60))+INT(INT((SUMIFS(Running!$K$1:'Running'!$K334,Running!$A$1:'Running'!$A334,"*")*60+SUMIFS(Running!$L$1:'Running'!$L334,Running!$A$1:'Running'!$A334,"*"))/(60*60))/24)</f>
        <v>5.6761574074074082</v>
      </c>
      <c r="I334" s="2">
        <f>SUM(Running!$M$1:'Running'!$M334)</f>
        <v>3499</v>
      </c>
      <c r="J334" s="20">
        <f>SUM(Running!$N$1:'Running'!$N334)</f>
        <v>68.300000000000026</v>
      </c>
      <c r="K334" s="35">
        <f>TIME(INT((SUMIFS(Running!$R$1:'Running'!$R334,Running!$A$1:'Running'!$A334,"*")*60+SUMIFS(Running!$S$1:'Running'!$S334,Running!$A$1:'Running'!$A334,"*"))/(60*60)),MOD(MOD(SUMIFS(Running!$R$1:'Running'!$R334,Running!$A$1:'Running'!$A334,"*"),60)+INT(SUMIFS(Running!$S$1:'Running'!$S334,Running!$A$1:'Running'!$A334,"*")/60),60),MOD(SUMIFS(Running!$S$1:'Running'!$S334,Running!$A$1:'Running'!$A334,"*"),60))+INT(INT((SUMIFS(Running!$R$1:'Running'!$R334,Running!$A$1:'Running'!$A334,"*")*60+SUMIFS(Running!$S$1:'Running'!$S334,Running!$A$1:'Running'!$A334,"*"))/(60*60))/24)</f>
        <v>0.75059027777777787</v>
      </c>
      <c r="L334" s="2">
        <f t="shared" si="35"/>
        <v>116117</v>
      </c>
      <c r="M334" s="20">
        <f t="shared" si="36"/>
        <v>1055.899999999999</v>
      </c>
      <c r="N334" s="25">
        <f t="shared" si="37"/>
        <v>9254</v>
      </c>
      <c r="O334" s="25">
        <f t="shared" si="38"/>
        <v>31</v>
      </c>
      <c r="P334" s="35">
        <f t="shared" si="39"/>
        <v>6.4267476851851857</v>
      </c>
      <c r="S334" s="61">
        <f t="shared" si="40"/>
        <v>0</v>
      </c>
      <c r="T334" s="61">
        <f t="shared" si="41"/>
        <v>0</v>
      </c>
      <c r="U334" t="s">
        <v>75</v>
      </c>
    </row>
    <row r="335" spans="1:21">
      <c r="A335">
        <v>332</v>
      </c>
      <c r="B335" s="2" t="s">
        <v>3</v>
      </c>
      <c r="C335" s="2">
        <v>12</v>
      </c>
      <c r="D335" s="2">
        <v>28</v>
      </c>
      <c r="E335" s="37">
        <v>43462</v>
      </c>
      <c r="F335" s="2">
        <f>SUMIFS(Running!$F$1:'Running'!$F335,Running!$A$1:'Running'!$A335,"*")</f>
        <v>113045</v>
      </c>
      <c r="G335" s="20">
        <f>SUMIFS(Running!$G$1:'Running'!$G335,Running!$A$1:'Running'!$A335,"*")</f>
        <v>991.67999999999904</v>
      </c>
      <c r="H335" s="35">
        <f>TIME(INT((SUMIFS(Running!$K$1:'Running'!$K335,Running!$A$1:'Running'!$A335,"*")*60+SUMIFS(Running!$L$1:'Running'!$L335,Running!$A$1:'Running'!$A335,"*"))/(60*60)),MOD(MOD(SUMIFS(Running!$K$1:'Running'!$K335,Running!$A$1:'Running'!$A335,"*"),60)+INT(SUMIFS(Running!$L$1:'Running'!$L335,Running!$A$1:'Running'!$A335,"*")/60),60),MOD(SUMIFS(Running!$L$1:'Running'!$L335,Running!$A$1:'Running'!$A335,"*"),60))+INT(INT((SUMIFS(Running!$K$1:'Running'!$K335,Running!$A$1:'Running'!$A335,"*")*60+SUMIFS(Running!$L$1:'Running'!$L335,Running!$A$1:'Running'!$A335,"*"))/(60*60))/24)</f>
        <v>5.6997685185185185</v>
      </c>
      <c r="I335" s="2">
        <f>SUM(Running!$M$1:'Running'!$M335)</f>
        <v>3499</v>
      </c>
      <c r="J335" s="20">
        <f>SUM(Running!$N$1:'Running'!$N335)</f>
        <v>68.54000000000002</v>
      </c>
      <c r="K335" s="35">
        <f>TIME(INT((SUMIFS(Running!$R$1:'Running'!$R335,Running!$A$1:'Running'!$A335,"*")*60+SUMIFS(Running!$S$1:'Running'!$S335,Running!$A$1:'Running'!$A335,"*"))/(60*60)),MOD(MOD(SUMIFS(Running!$R$1:'Running'!$R335,Running!$A$1:'Running'!$A335,"*"),60)+INT(SUMIFS(Running!$S$1:'Running'!$S335,Running!$A$1:'Running'!$A335,"*")/60),60),MOD(SUMIFS(Running!$S$1:'Running'!$S335,Running!$A$1:'Running'!$A335,"*"),60))+INT(INT((SUMIFS(Running!$R$1:'Running'!$R335,Running!$A$1:'Running'!$A335,"*")*60+SUMIFS(Running!$S$1:'Running'!$S335,Running!$A$1:'Running'!$A335,"*"))/(60*60))/24)</f>
        <v>0.75354166666666667</v>
      </c>
      <c r="L335" s="2">
        <f t="shared" si="35"/>
        <v>116544</v>
      </c>
      <c r="M335" s="20">
        <f t="shared" si="36"/>
        <v>1060.2199999999991</v>
      </c>
      <c r="N335" s="25">
        <f t="shared" si="37"/>
        <v>9292</v>
      </c>
      <c r="O335" s="25">
        <f t="shared" si="38"/>
        <v>46</v>
      </c>
      <c r="P335" s="35">
        <f t="shared" si="39"/>
        <v>6.4533101851851855</v>
      </c>
      <c r="S335" s="61">
        <f t="shared" si="40"/>
        <v>1</v>
      </c>
      <c r="T335" s="61">
        <f t="shared" si="41"/>
        <v>18</v>
      </c>
      <c r="U335" t="s">
        <v>75</v>
      </c>
    </row>
    <row r="336" spans="1:21">
      <c r="A336">
        <v>333</v>
      </c>
      <c r="B336" s="2" t="s">
        <v>2</v>
      </c>
      <c r="C336" s="2">
        <v>12</v>
      </c>
      <c r="D336" s="2">
        <v>29</v>
      </c>
      <c r="E336" s="37">
        <v>43463</v>
      </c>
      <c r="F336" s="2">
        <f>SUMIFS(Running!$F$1:'Running'!$F336,Running!$A$1:'Running'!$A336,"*")</f>
        <v>113396</v>
      </c>
      <c r="G336" s="20">
        <f>SUMIFS(Running!$G$1:'Running'!$G336,Running!$A$1:'Running'!$A336,"*")</f>
        <v>995.02999999999906</v>
      </c>
      <c r="H336" s="35">
        <f>TIME(INT((SUMIFS(Running!$K$1:'Running'!$K336,Running!$A$1:'Running'!$A336,"*")*60+SUMIFS(Running!$L$1:'Running'!$L336,Running!$A$1:'Running'!$A336,"*"))/(60*60)),MOD(MOD(SUMIFS(Running!$K$1:'Running'!$K336,Running!$A$1:'Running'!$A336,"*"),60)+INT(SUMIFS(Running!$L$1:'Running'!$L336,Running!$A$1:'Running'!$A336,"*")/60),60),MOD(SUMIFS(Running!$L$1:'Running'!$L336,Running!$A$1:'Running'!$A336,"*"),60))+INT(INT((SUMIFS(Running!$K$1:'Running'!$K336,Running!$A$1:'Running'!$A336,"*")*60+SUMIFS(Running!$L$1:'Running'!$L336,Running!$A$1:'Running'!$A336,"*"))/(60*60))/24)</f>
        <v>5.7219907407407407</v>
      </c>
      <c r="I336" s="2">
        <f>SUM(Running!$M$1:'Running'!$M336)</f>
        <v>3499</v>
      </c>
      <c r="J336" s="20">
        <f>SUM(Running!$N$1:'Running'!$N336)</f>
        <v>68.850000000000023</v>
      </c>
      <c r="K336" s="35">
        <f>TIME(INT((SUMIFS(Running!$R$1:'Running'!$R336,Running!$A$1:'Running'!$A336,"*")*60+SUMIFS(Running!$S$1:'Running'!$S336,Running!$A$1:'Running'!$A336,"*"))/(60*60)),MOD(MOD(SUMIFS(Running!$R$1:'Running'!$R336,Running!$A$1:'Running'!$A336,"*"),60)+INT(SUMIFS(Running!$S$1:'Running'!$S336,Running!$A$1:'Running'!$A336,"*")/60),60),MOD(SUMIFS(Running!$S$1:'Running'!$S336,Running!$A$1:'Running'!$A336,"*"),60))+INT(INT((SUMIFS(Running!$R$1:'Running'!$R336,Running!$A$1:'Running'!$A336,"*")*60+SUMIFS(Running!$S$1:'Running'!$S336,Running!$A$1:'Running'!$A336,"*"))/(60*60))/24)</f>
        <v>0.75747685185185187</v>
      </c>
      <c r="L336" s="2">
        <f t="shared" si="35"/>
        <v>116895</v>
      </c>
      <c r="M336" s="20">
        <f t="shared" si="36"/>
        <v>1063.8799999999992</v>
      </c>
      <c r="N336" s="25">
        <f t="shared" si="37"/>
        <v>9330</v>
      </c>
      <c r="O336" s="25">
        <f t="shared" si="38"/>
        <v>26</v>
      </c>
      <c r="P336" s="35">
        <f t="shared" si="39"/>
        <v>6.4794675925925924</v>
      </c>
      <c r="S336" s="61">
        <f t="shared" si="40"/>
        <v>2</v>
      </c>
      <c r="T336" s="61">
        <f t="shared" si="41"/>
        <v>10</v>
      </c>
      <c r="U336" t="s">
        <v>75</v>
      </c>
    </row>
    <row r="337" spans="1:21">
      <c r="A337">
        <v>334</v>
      </c>
      <c r="B337" s="2" t="s">
        <v>1</v>
      </c>
      <c r="C337" s="2">
        <v>12</v>
      </c>
      <c r="D337" s="2">
        <v>30</v>
      </c>
      <c r="E337" s="37">
        <v>43464</v>
      </c>
      <c r="F337" s="2">
        <f>SUMIFS(Running!$F$1:'Running'!$F337,Running!$A$1:'Running'!$A337,"*")</f>
        <v>113920</v>
      </c>
      <c r="G337" s="20">
        <f>SUMIFS(Running!$G$1:'Running'!$G337,Running!$A$1:'Running'!$A337,"*")</f>
        <v>1000.069999999999</v>
      </c>
      <c r="H337" s="35">
        <f>TIME(INT((SUMIFS(Running!$K$1:'Running'!$K337,Running!$A$1:'Running'!$A337,"*")*60+SUMIFS(Running!$L$1:'Running'!$L337,Running!$A$1:'Running'!$A337,"*"))/(60*60)),MOD(MOD(SUMIFS(Running!$K$1:'Running'!$K337,Running!$A$1:'Running'!$A337,"*"),60)+INT(SUMIFS(Running!$L$1:'Running'!$L337,Running!$A$1:'Running'!$A337,"*")/60),60),MOD(SUMIFS(Running!$L$1:'Running'!$L337,Running!$A$1:'Running'!$A337,"*"),60))+INT(INT((SUMIFS(Running!$K$1:'Running'!$K337,Running!$A$1:'Running'!$A337,"*")*60+SUMIFS(Running!$L$1:'Running'!$L337,Running!$A$1:'Running'!$A337,"*"))/(60*60))/24)</f>
        <v>5.7518518518518524</v>
      </c>
      <c r="I337" s="2">
        <f>SUM(Running!$M$1:'Running'!$M337)</f>
        <v>3499</v>
      </c>
      <c r="J337" s="20">
        <f>SUM(Running!$N$1:'Running'!$N337)</f>
        <v>69.110000000000028</v>
      </c>
      <c r="K337" s="35">
        <f>TIME(INT((SUMIFS(Running!$R$1:'Running'!$R337,Running!$A$1:'Running'!$A337,"*")*60+SUMIFS(Running!$S$1:'Running'!$S337,Running!$A$1:'Running'!$A337,"*"))/(60*60)),MOD(MOD(SUMIFS(Running!$R$1:'Running'!$R337,Running!$A$1:'Running'!$A337,"*"),60)+INT(SUMIFS(Running!$S$1:'Running'!$S337,Running!$A$1:'Running'!$A337,"*")/60),60),MOD(SUMIFS(Running!$S$1:'Running'!$S337,Running!$A$1:'Running'!$A337,"*"),60))+INT(INT((SUMIFS(Running!$R$1:'Running'!$R337,Running!$A$1:'Running'!$A337,"*")*60+SUMIFS(Running!$S$1:'Running'!$S337,Running!$A$1:'Running'!$A337,"*"))/(60*60))/24)</f>
        <v>0.76060185185185192</v>
      </c>
      <c r="L337" s="2">
        <f t="shared" si="35"/>
        <v>117419</v>
      </c>
      <c r="M337" s="20">
        <f t="shared" si="36"/>
        <v>1069.1799999999992</v>
      </c>
      <c r="N337" s="25">
        <f t="shared" si="37"/>
        <v>9377</v>
      </c>
      <c r="O337" s="25">
        <f t="shared" si="38"/>
        <v>56</v>
      </c>
      <c r="P337" s="35">
        <f t="shared" si="39"/>
        <v>6.512453703703704</v>
      </c>
      <c r="S337" s="61">
        <f t="shared" si="40"/>
        <v>3</v>
      </c>
      <c r="T337" s="61">
        <f t="shared" si="41"/>
        <v>10</v>
      </c>
      <c r="U337" t="s">
        <v>75</v>
      </c>
    </row>
    <row r="338" spans="1:21">
      <c r="A338">
        <v>335</v>
      </c>
      <c r="B338" s="2" t="s">
        <v>0</v>
      </c>
      <c r="C338" s="2">
        <v>12</v>
      </c>
      <c r="D338" s="2">
        <v>31</v>
      </c>
      <c r="E338" s="37">
        <v>43465</v>
      </c>
      <c r="F338" s="2">
        <f>SUMIFS(Running!$F$1:'Running'!$F338,Running!$A$1:'Running'!$A338,"*")</f>
        <v>113920</v>
      </c>
      <c r="G338" s="20">
        <f>SUMIFS(Running!$G$1:'Running'!$G338,Running!$A$1:'Running'!$A338,"*")</f>
        <v>1000.069999999999</v>
      </c>
      <c r="H338" s="35">
        <f>TIME(INT((SUMIFS(Running!$K$1:'Running'!$K338,Running!$A$1:'Running'!$A338,"*")*60+SUMIFS(Running!$L$1:'Running'!$L338,Running!$A$1:'Running'!$A338,"*"))/(60*60)),MOD(MOD(SUMIFS(Running!$K$1:'Running'!$K338,Running!$A$1:'Running'!$A338,"*"),60)+INT(SUMIFS(Running!$L$1:'Running'!$L338,Running!$A$1:'Running'!$A338,"*")/60),60),MOD(SUMIFS(Running!$L$1:'Running'!$L338,Running!$A$1:'Running'!$A338,"*"),60))+INT(INT((SUMIFS(Running!$K$1:'Running'!$K338,Running!$A$1:'Running'!$A338,"*")*60+SUMIFS(Running!$L$1:'Running'!$L338,Running!$A$1:'Running'!$A338,"*"))/(60*60))/24)</f>
        <v>5.7518518518518524</v>
      </c>
      <c r="I338" s="2">
        <f>SUM(Running!$M$1:'Running'!$M338)</f>
        <v>3499</v>
      </c>
      <c r="J338" s="20">
        <f>SUM(Running!$N$1:'Running'!$N338)</f>
        <v>69.110000000000028</v>
      </c>
      <c r="K338" s="35">
        <f>TIME(INT((SUMIFS(Running!$R$1:'Running'!$R338,Running!$A$1:'Running'!$A338,"*")*60+SUMIFS(Running!$S$1:'Running'!$S338,Running!$A$1:'Running'!$A338,"*"))/(60*60)),MOD(MOD(SUMIFS(Running!$R$1:'Running'!$R338,Running!$A$1:'Running'!$A338,"*"),60)+INT(SUMIFS(Running!$S$1:'Running'!$S338,Running!$A$1:'Running'!$A338,"*")/60),60),MOD(SUMIFS(Running!$S$1:'Running'!$S338,Running!$A$1:'Running'!$A338,"*"),60))+INT(INT((SUMIFS(Running!$R$1:'Running'!$R338,Running!$A$1:'Running'!$A338,"*")*60+SUMIFS(Running!$S$1:'Running'!$S338,Running!$A$1:'Running'!$A338,"*"))/(60*60))/24)</f>
        <v>0.76060185185185192</v>
      </c>
      <c r="L338" s="2">
        <f t="shared" si="35"/>
        <v>117419</v>
      </c>
      <c r="M338" s="20">
        <f t="shared" si="36"/>
        <v>1069.1799999999992</v>
      </c>
      <c r="N338" s="25">
        <f t="shared" si="37"/>
        <v>9377</v>
      </c>
      <c r="O338" s="25">
        <f t="shared" si="38"/>
        <v>56</v>
      </c>
      <c r="P338" s="35">
        <f t="shared" si="39"/>
        <v>6.512453703703704</v>
      </c>
      <c r="S338" s="61">
        <f t="shared" si="40"/>
        <v>0</v>
      </c>
      <c r="T338" s="61">
        <f t="shared" si="41"/>
        <v>0</v>
      </c>
      <c r="U338" t="s">
        <v>75</v>
      </c>
    </row>
    <row r="339" spans="1:21">
      <c r="A339">
        <v>336</v>
      </c>
      <c r="B339" s="2" t="s">
        <v>6</v>
      </c>
      <c r="C339" s="2">
        <v>1</v>
      </c>
      <c r="D339" s="2">
        <v>1</v>
      </c>
      <c r="E339" s="37">
        <v>43466</v>
      </c>
      <c r="F339" s="2">
        <f>SUMIFS(Running!$F$1:'Running'!$F339,Running!$A$1:'Running'!$A339,"*")</f>
        <v>114141</v>
      </c>
      <c r="G339" s="20">
        <f>SUMIFS(Running!$G$1:'Running'!$G339,Running!$A$1:'Running'!$A339,"*")</f>
        <v>1002.079999999999</v>
      </c>
      <c r="H339" s="35">
        <f>TIME(INT((SUMIFS(Running!$K$1:'Running'!$K339,Running!$A$1:'Running'!$A339,"*")*60+SUMIFS(Running!$L$1:'Running'!$L339,Running!$A$1:'Running'!$A339,"*"))/(60*60)),MOD(MOD(SUMIFS(Running!$K$1:'Running'!$K339,Running!$A$1:'Running'!$A339,"*"),60)+INT(SUMIFS(Running!$L$1:'Running'!$L339,Running!$A$1:'Running'!$A339,"*")/60),60),MOD(SUMIFS(Running!$L$1:'Running'!$L339,Running!$A$1:'Running'!$A339,"*"),60))+INT(INT((SUMIFS(Running!$K$1:'Running'!$K339,Running!$A$1:'Running'!$A339,"*")*60+SUMIFS(Running!$L$1:'Running'!$L339,Running!$A$1:'Running'!$A339,"*"))/(60*60))/24)</f>
        <v>5.7636574074074076</v>
      </c>
      <c r="I339" s="2">
        <f>SUM(Running!$M$1:'Running'!$M339)</f>
        <v>3499</v>
      </c>
      <c r="J339" s="20">
        <f>SUM(Running!$N$1:'Running'!$N339)</f>
        <v>69.380000000000024</v>
      </c>
      <c r="K339" s="35">
        <f>TIME(INT((SUMIFS(Running!$R$1:'Running'!$R339,Running!$A$1:'Running'!$A339,"*")*60+SUMIFS(Running!$S$1:'Running'!$S339,Running!$A$1:'Running'!$A339,"*"))/(60*60)),MOD(MOD(SUMIFS(Running!$R$1:'Running'!$R339,Running!$A$1:'Running'!$A339,"*"),60)+INT(SUMIFS(Running!$S$1:'Running'!$S339,Running!$A$1:'Running'!$A339,"*")/60),60),MOD(SUMIFS(Running!$S$1:'Running'!$S339,Running!$A$1:'Running'!$A339,"*"),60))+INT(INT((SUMIFS(Running!$R$1:'Running'!$R339,Running!$A$1:'Running'!$A339,"*")*60+SUMIFS(Running!$S$1:'Running'!$S339,Running!$A$1:'Running'!$A339,"*"))/(60*60))/24)</f>
        <v>0.76390046296296299</v>
      </c>
      <c r="L339" s="2">
        <f t="shared" si="35"/>
        <v>117640</v>
      </c>
      <c r="M339" s="20">
        <f t="shared" si="36"/>
        <v>1071.4599999999991</v>
      </c>
      <c r="N339" s="25">
        <f t="shared" si="37"/>
        <v>9399</v>
      </c>
      <c r="O339" s="25">
        <f t="shared" si="38"/>
        <v>41</v>
      </c>
      <c r="P339" s="35">
        <f t="shared" si="39"/>
        <v>6.5275578703703703</v>
      </c>
      <c r="S339" s="61">
        <f t="shared" si="40"/>
        <v>1</v>
      </c>
      <c r="T339" s="61">
        <f t="shared" si="41"/>
        <v>3</v>
      </c>
      <c r="U339" t="s">
        <v>75</v>
      </c>
    </row>
    <row r="340" spans="1:21">
      <c r="A340">
        <v>337</v>
      </c>
      <c r="B340" s="2" t="s">
        <v>5</v>
      </c>
      <c r="C340" s="2">
        <v>1</v>
      </c>
      <c r="D340" s="2">
        <v>2</v>
      </c>
      <c r="E340" s="37">
        <v>43467</v>
      </c>
      <c r="F340" s="2">
        <f>SUMIFS(Running!$F$1:'Running'!$F340,Running!$A$1:'Running'!$A340,"*")</f>
        <v>114708</v>
      </c>
      <c r="G340" s="20">
        <f>SUMIFS(Running!$G$1:'Running'!$G340,Running!$A$1:'Running'!$A340,"*")</f>
        <v>1007.599999999999</v>
      </c>
      <c r="H340" s="35">
        <f>TIME(INT((SUMIFS(Running!$K$1:'Running'!$K340,Running!$A$1:'Running'!$A340,"*")*60+SUMIFS(Running!$L$1:'Running'!$L340,Running!$A$1:'Running'!$A340,"*"))/(60*60)),MOD(MOD(SUMIFS(Running!$K$1:'Running'!$K340,Running!$A$1:'Running'!$A340,"*"),60)+INT(SUMIFS(Running!$L$1:'Running'!$L340,Running!$A$1:'Running'!$A340,"*")/60),60),MOD(SUMIFS(Running!$L$1:'Running'!$L340,Running!$A$1:'Running'!$A340,"*"),60))+INT(INT((SUMIFS(Running!$K$1:'Running'!$K340,Running!$A$1:'Running'!$A340,"*")*60+SUMIFS(Running!$L$1:'Running'!$L340,Running!$A$1:'Running'!$A340,"*"))/(60*60))/24)</f>
        <v>5.7976851851851849</v>
      </c>
      <c r="I340" s="2">
        <f>SUM(Running!$M$1:'Running'!$M340)</f>
        <v>3499</v>
      </c>
      <c r="J340" s="20">
        <f>SUM(Running!$N$1:'Running'!$N340)</f>
        <v>69.610000000000028</v>
      </c>
      <c r="K340" s="35">
        <f>TIME(INT((SUMIFS(Running!$R$1:'Running'!$R340,Running!$A$1:'Running'!$A340,"*")*60+SUMIFS(Running!$S$1:'Running'!$S340,Running!$A$1:'Running'!$A340,"*"))/(60*60)),MOD(MOD(SUMIFS(Running!$R$1:'Running'!$R340,Running!$A$1:'Running'!$A340,"*"),60)+INT(SUMIFS(Running!$S$1:'Running'!$S340,Running!$A$1:'Running'!$A340,"*")/60),60),MOD(SUMIFS(Running!$S$1:'Running'!$S340,Running!$A$1:'Running'!$A340,"*"),60))+INT(INT((SUMIFS(Running!$R$1:'Running'!$R340,Running!$A$1:'Running'!$A340,"*")*60+SUMIFS(Running!$S$1:'Running'!$S340,Running!$A$1:'Running'!$A340,"*"))/(60*60))/24)</f>
        <v>0.76693287037037028</v>
      </c>
      <c r="L340" s="2">
        <f t="shared" si="35"/>
        <v>118207</v>
      </c>
      <c r="M340" s="20">
        <f t="shared" si="36"/>
        <v>1077.2099999999991</v>
      </c>
      <c r="N340" s="25">
        <f t="shared" si="37"/>
        <v>9453</v>
      </c>
      <c r="O340" s="25">
        <f t="shared" si="38"/>
        <v>3</v>
      </c>
      <c r="P340" s="35">
        <f t="shared" si="39"/>
        <v>6.5646180555555551</v>
      </c>
      <c r="S340" s="61">
        <f t="shared" si="40"/>
        <v>2</v>
      </c>
      <c r="T340" s="61">
        <f t="shared" si="41"/>
        <v>3</v>
      </c>
      <c r="U340" t="s">
        <v>75</v>
      </c>
    </row>
    <row r="341" spans="1:21">
      <c r="A341">
        <v>338</v>
      </c>
      <c r="B341" s="2" t="s">
        <v>4</v>
      </c>
      <c r="C341" s="2">
        <v>1</v>
      </c>
      <c r="D341" s="2">
        <v>3</v>
      </c>
      <c r="E341" s="37">
        <v>43468</v>
      </c>
      <c r="F341" s="2">
        <f>SUMIFS(Running!$F$1:'Running'!$F341,Running!$A$1:'Running'!$A341,"*")</f>
        <v>115137</v>
      </c>
      <c r="G341" s="20">
        <f>SUMIFS(Running!$G$1:'Running'!$G341,Running!$A$1:'Running'!$A341,"*")</f>
        <v>1011.729999999999</v>
      </c>
      <c r="H341" s="35">
        <f>TIME(INT((SUMIFS(Running!$K$1:'Running'!$K341,Running!$A$1:'Running'!$A341,"*")*60+SUMIFS(Running!$L$1:'Running'!$L341,Running!$A$1:'Running'!$A341,"*"))/(60*60)),MOD(MOD(SUMIFS(Running!$K$1:'Running'!$K341,Running!$A$1:'Running'!$A341,"*"),60)+INT(SUMIFS(Running!$L$1:'Running'!$L341,Running!$A$1:'Running'!$A341,"*")/60),60),MOD(SUMIFS(Running!$L$1:'Running'!$L341,Running!$A$1:'Running'!$A341,"*"),60))+INT(INT((SUMIFS(Running!$K$1:'Running'!$K341,Running!$A$1:'Running'!$A341,"*")*60+SUMIFS(Running!$L$1:'Running'!$L341,Running!$A$1:'Running'!$A341,"*"))/(60*60))/24)</f>
        <v>5.8226851851851853</v>
      </c>
      <c r="I341" s="2">
        <f>SUM(Running!$M$1:'Running'!$M341)</f>
        <v>3499</v>
      </c>
      <c r="J341" s="20">
        <f>SUM(Running!$N$1:'Running'!$N341)</f>
        <v>69.840000000000032</v>
      </c>
      <c r="K341" s="35">
        <f>TIME(INT((SUMIFS(Running!$R$1:'Running'!$R341,Running!$A$1:'Running'!$A341,"*")*60+SUMIFS(Running!$S$1:'Running'!$S341,Running!$A$1:'Running'!$A341,"*"))/(60*60)),MOD(MOD(SUMIFS(Running!$R$1:'Running'!$R341,Running!$A$1:'Running'!$A341,"*"),60)+INT(SUMIFS(Running!$S$1:'Running'!$S341,Running!$A$1:'Running'!$A341,"*")/60),60),MOD(SUMIFS(Running!$S$1:'Running'!$S341,Running!$A$1:'Running'!$A341,"*"),60))+INT(INT((SUMIFS(Running!$R$1:'Running'!$R341,Running!$A$1:'Running'!$A341,"*")*60+SUMIFS(Running!$S$1:'Running'!$S341,Running!$A$1:'Running'!$A341,"*"))/(60*60))/24)</f>
        <v>0.77</v>
      </c>
      <c r="L341" s="2">
        <f t="shared" si="35"/>
        <v>118636</v>
      </c>
      <c r="M341" s="20">
        <f t="shared" si="36"/>
        <v>1081.569999999999</v>
      </c>
      <c r="N341" s="25">
        <f t="shared" si="37"/>
        <v>9493</v>
      </c>
      <c r="O341" s="25">
        <f t="shared" si="38"/>
        <v>28</v>
      </c>
      <c r="P341" s="35">
        <f t="shared" si="39"/>
        <v>6.5926851851851858</v>
      </c>
      <c r="S341" s="61">
        <f t="shared" si="40"/>
        <v>3</v>
      </c>
      <c r="T341" s="61">
        <f t="shared" si="41"/>
        <v>1</v>
      </c>
      <c r="U341" t="s">
        <v>75</v>
      </c>
    </row>
    <row r="342" spans="1:21">
      <c r="A342">
        <v>339</v>
      </c>
      <c r="B342" s="2" t="s">
        <v>3</v>
      </c>
      <c r="C342" s="2">
        <v>1</v>
      </c>
      <c r="D342" s="2">
        <v>4</v>
      </c>
      <c r="E342" s="37">
        <v>43469</v>
      </c>
      <c r="F342" s="2">
        <f>SUMIFS(Running!$F$1:'Running'!$F342,Running!$A$1:'Running'!$A342,"*")</f>
        <v>115406</v>
      </c>
      <c r="G342" s="20">
        <f>SUMIFS(Running!$G$1:'Running'!$G342,Running!$A$1:'Running'!$A342,"*")</f>
        <v>1014.239999999999</v>
      </c>
      <c r="H342" s="35">
        <f>TIME(INT((SUMIFS(Running!$K$1:'Running'!$K342,Running!$A$1:'Running'!$A342,"*")*60+SUMIFS(Running!$L$1:'Running'!$L342,Running!$A$1:'Running'!$A342,"*"))/(60*60)),MOD(MOD(SUMIFS(Running!$K$1:'Running'!$K342,Running!$A$1:'Running'!$A342,"*"),60)+INT(SUMIFS(Running!$L$1:'Running'!$L342,Running!$A$1:'Running'!$A342,"*")/60),60),MOD(SUMIFS(Running!$L$1:'Running'!$L342,Running!$A$1:'Running'!$A342,"*"),60))+INT(INT((SUMIFS(Running!$K$1:'Running'!$K342,Running!$A$1:'Running'!$A342,"*")*60+SUMIFS(Running!$L$1:'Running'!$L342,Running!$A$1:'Running'!$A342,"*"))/(60*60))/24)</f>
        <v>5.8379629629629628</v>
      </c>
      <c r="I342" s="2">
        <f>SUM(Running!$M$1:'Running'!$M342)</f>
        <v>3499</v>
      </c>
      <c r="J342" s="20">
        <f>SUM(Running!$N$1:'Running'!$N342)</f>
        <v>70.090000000000032</v>
      </c>
      <c r="K342" s="35">
        <f>TIME(INT((SUMIFS(Running!$R$1:'Running'!$R342,Running!$A$1:'Running'!$A342,"*")*60+SUMIFS(Running!$S$1:'Running'!$S342,Running!$A$1:'Running'!$A342,"*"))/(60*60)),MOD(MOD(SUMIFS(Running!$R$1:'Running'!$R342,Running!$A$1:'Running'!$A342,"*"),60)+INT(SUMIFS(Running!$S$1:'Running'!$S342,Running!$A$1:'Running'!$A342,"*")/60),60),MOD(SUMIFS(Running!$S$1:'Running'!$S342,Running!$A$1:'Running'!$A342,"*"),60))+INT(INT((SUMIFS(Running!$R$1:'Running'!$R342,Running!$A$1:'Running'!$A342,"*")*60+SUMIFS(Running!$S$1:'Running'!$S342,Running!$A$1:'Running'!$A342,"*"))/(60*60))/24)</f>
        <v>0.77318287037037037</v>
      </c>
      <c r="L342" s="2">
        <f t="shared" si="35"/>
        <v>118905</v>
      </c>
      <c r="M342" s="20">
        <f t="shared" si="36"/>
        <v>1084.329999999999</v>
      </c>
      <c r="N342" s="25">
        <f t="shared" si="37"/>
        <v>9520</v>
      </c>
      <c r="O342" s="25">
        <f t="shared" si="38"/>
        <v>3</v>
      </c>
      <c r="P342" s="35">
        <f t="shared" si="39"/>
        <v>6.6111458333333335</v>
      </c>
      <c r="S342" s="61">
        <f t="shared" si="40"/>
        <v>4</v>
      </c>
      <c r="T342" s="61">
        <f t="shared" si="41"/>
        <v>19</v>
      </c>
      <c r="U342" t="s">
        <v>75</v>
      </c>
    </row>
    <row r="343" spans="1:21">
      <c r="A343">
        <v>340</v>
      </c>
      <c r="B343" s="2" t="s">
        <v>2</v>
      </c>
      <c r="C343" s="2">
        <v>1</v>
      </c>
      <c r="D343" s="2">
        <v>5</v>
      </c>
      <c r="E343" s="37">
        <v>43470</v>
      </c>
      <c r="F343" s="2">
        <f>SUMIFS(Running!$F$1:'Running'!$F343,Running!$A$1:'Running'!$A343,"*")</f>
        <v>116746</v>
      </c>
      <c r="G343" s="20">
        <f>SUMIFS(Running!$G$1:'Running'!$G343,Running!$A$1:'Running'!$A343,"*")</f>
        <v>1027.5399999999991</v>
      </c>
      <c r="H343" s="35">
        <f>TIME(INT((SUMIFS(Running!$K$1:'Running'!$K343,Running!$A$1:'Running'!$A343,"*")*60+SUMIFS(Running!$L$1:'Running'!$L343,Running!$A$1:'Running'!$A343,"*"))/(60*60)),MOD(MOD(SUMIFS(Running!$K$1:'Running'!$K343,Running!$A$1:'Running'!$A343,"*"),60)+INT(SUMIFS(Running!$L$1:'Running'!$L343,Running!$A$1:'Running'!$A343,"*")/60),60),MOD(SUMIFS(Running!$L$1:'Running'!$L343,Running!$A$1:'Running'!$A343,"*"),60))+INT(INT((SUMIFS(Running!$K$1:'Running'!$K343,Running!$A$1:'Running'!$A343,"*")*60+SUMIFS(Running!$L$1:'Running'!$L343,Running!$A$1:'Running'!$A343,"*"))/(60*60))/24)</f>
        <v>5.9212962962962967</v>
      </c>
      <c r="I343" s="2">
        <f>SUM(Running!$M$1:'Running'!$M343)</f>
        <v>3499</v>
      </c>
      <c r="J343" s="20">
        <f>SUM(Running!$N$1:'Running'!$N343)</f>
        <v>70.360000000000028</v>
      </c>
      <c r="K343" s="35">
        <f>TIME(INT((SUMIFS(Running!$R$1:'Running'!$R343,Running!$A$1:'Running'!$A343,"*")*60+SUMIFS(Running!$S$1:'Running'!$S343,Running!$A$1:'Running'!$A343,"*"))/(60*60)),MOD(MOD(SUMIFS(Running!$R$1:'Running'!$R343,Running!$A$1:'Running'!$A343,"*"),60)+INT(SUMIFS(Running!$S$1:'Running'!$S343,Running!$A$1:'Running'!$A343,"*")/60),60),MOD(SUMIFS(Running!$S$1:'Running'!$S343,Running!$A$1:'Running'!$A343,"*"),60))+INT(INT((SUMIFS(Running!$R$1:'Running'!$R343,Running!$A$1:'Running'!$A343,"*")*60+SUMIFS(Running!$S$1:'Running'!$S343,Running!$A$1:'Running'!$A343,"*"))/(60*60))/24)</f>
        <v>0.77665509259259258</v>
      </c>
      <c r="L343" s="2">
        <f t="shared" si="35"/>
        <v>120245</v>
      </c>
      <c r="M343" s="20">
        <f t="shared" si="36"/>
        <v>1097.8999999999992</v>
      </c>
      <c r="N343" s="25">
        <f t="shared" si="37"/>
        <v>9645</v>
      </c>
      <c r="O343" s="25">
        <f t="shared" si="38"/>
        <v>3</v>
      </c>
      <c r="P343" s="35">
        <f t="shared" si="39"/>
        <v>6.6979513888888889</v>
      </c>
      <c r="S343" s="61">
        <f t="shared" si="40"/>
        <v>5</v>
      </c>
      <c r="T343" s="61">
        <f t="shared" si="41"/>
        <v>11</v>
      </c>
      <c r="U343" t="s">
        <v>75</v>
      </c>
    </row>
    <row r="344" spans="1:21">
      <c r="A344">
        <v>341</v>
      </c>
      <c r="B344" s="2" t="s">
        <v>1</v>
      </c>
      <c r="C344" s="2">
        <v>1</v>
      </c>
      <c r="D344" s="2">
        <v>6</v>
      </c>
      <c r="E344" s="37">
        <v>43471</v>
      </c>
      <c r="F344" s="2">
        <f>SUMIFS(Running!$F$1:'Running'!$F344,Running!$A$1:'Running'!$A344,"*")</f>
        <v>116900</v>
      </c>
      <c r="G344" s="20">
        <f>SUMIFS(Running!$G$1:'Running'!$G344,Running!$A$1:'Running'!$A344,"*")</f>
        <v>1028.889999999999</v>
      </c>
      <c r="H344" s="35">
        <f>TIME(INT((SUMIFS(Running!$K$1:'Running'!$K344,Running!$A$1:'Running'!$A344,"*")*60+SUMIFS(Running!$L$1:'Running'!$L344,Running!$A$1:'Running'!$A344,"*"))/(60*60)),MOD(MOD(SUMIFS(Running!$K$1:'Running'!$K344,Running!$A$1:'Running'!$A344,"*"),60)+INT(SUMIFS(Running!$L$1:'Running'!$L344,Running!$A$1:'Running'!$A344,"*")/60),60),MOD(SUMIFS(Running!$L$1:'Running'!$L344,Running!$A$1:'Running'!$A344,"*"),60))+INT(INT((SUMIFS(Running!$K$1:'Running'!$K344,Running!$A$1:'Running'!$A344,"*")*60+SUMIFS(Running!$L$1:'Running'!$L344,Running!$A$1:'Running'!$A344,"*"))/(60*60))/24)</f>
        <v>5.9296296296296296</v>
      </c>
      <c r="I344" s="2">
        <f>SUM(Running!$M$1:'Running'!$M344)</f>
        <v>3499</v>
      </c>
      <c r="J344" s="20">
        <f>SUM(Running!$N$1:'Running'!$N344)</f>
        <v>70.630000000000024</v>
      </c>
      <c r="K344" s="35">
        <f>TIME(INT((SUMIFS(Running!$R$1:'Running'!$R344,Running!$A$1:'Running'!$A344,"*")*60+SUMIFS(Running!$S$1:'Running'!$S344,Running!$A$1:'Running'!$A344,"*"))/(60*60)),MOD(MOD(SUMIFS(Running!$R$1:'Running'!$R344,Running!$A$1:'Running'!$A344,"*"),60)+INT(SUMIFS(Running!$S$1:'Running'!$S344,Running!$A$1:'Running'!$A344,"*")/60),60),MOD(SUMIFS(Running!$S$1:'Running'!$S344,Running!$A$1:'Running'!$A344,"*"),60))+INT(INT((SUMIFS(Running!$R$1:'Running'!$R344,Running!$A$1:'Running'!$A344,"*")*60+SUMIFS(Running!$S$1:'Running'!$S344,Running!$A$1:'Running'!$A344,"*"))/(60*60))/24)</f>
        <v>0.78001157407407407</v>
      </c>
      <c r="L344" s="2">
        <f t="shared" si="35"/>
        <v>120399</v>
      </c>
      <c r="M344" s="20">
        <f t="shared" si="36"/>
        <v>1099.5199999999991</v>
      </c>
      <c r="N344" s="25">
        <f t="shared" si="37"/>
        <v>9661</v>
      </c>
      <c r="O344" s="25">
        <f t="shared" si="38"/>
        <v>53</v>
      </c>
      <c r="P344" s="35">
        <f t="shared" si="39"/>
        <v>6.7096412037037041</v>
      </c>
      <c r="S344" s="61">
        <f t="shared" si="40"/>
        <v>6</v>
      </c>
      <c r="T344" s="61">
        <f t="shared" si="41"/>
        <v>11</v>
      </c>
      <c r="U344" t="s">
        <v>75</v>
      </c>
    </row>
    <row r="345" spans="1:21">
      <c r="A345">
        <v>342</v>
      </c>
      <c r="B345" s="2" t="s">
        <v>0</v>
      </c>
      <c r="C345" s="2">
        <v>1</v>
      </c>
      <c r="D345" s="2">
        <v>7</v>
      </c>
      <c r="E345" s="37">
        <v>43472</v>
      </c>
      <c r="F345" s="2">
        <f>SUMIFS(Running!$F$1:'Running'!$F345,Running!$A$1:'Running'!$A345,"*")</f>
        <v>116900</v>
      </c>
      <c r="G345" s="20">
        <f>SUMIFS(Running!$G$1:'Running'!$G345,Running!$A$1:'Running'!$A345,"*")</f>
        <v>1028.889999999999</v>
      </c>
      <c r="H345" s="35">
        <f>TIME(INT((SUMIFS(Running!$K$1:'Running'!$K345,Running!$A$1:'Running'!$A345,"*")*60+SUMIFS(Running!$L$1:'Running'!$L345,Running!$A$1:'Running'!$A345,"*"))/(60*60)),MOD(MOD(SUMIFS(Running!$K$1:'Running'!$K345,Running!$A$1:'Running'!$A345,"*"),60)+INT(SUMIFS(Running!$L$1:'Running'!$L345,Running!$A$1:'Running'!$A345,"*")/60),60),MOD(SUMIFS(Running!$L$1:'Running'!$L345,Running!$A$1:'Running'!$A345,"*"),60))+INT(INT((SUMIFS(Running!$K$1:'Running'!$K345,Running!$A$1:'Running'!$A345,"*")*60+SUMIFS(Running!$L$1:'Running'!$L345,Running!$A$1:'Running'!$A345,"*"))/(60*60))/24)</f>
        <v>5.9296296296296296</v>
      </c>
      <c r="I345" s="2">
        <f>SUM(Running!$M$1:'Running'!$M345)</f>
        <v>3499</v>
      </c>
      <c r="J345" s="20">
        <f>SUM(Running!$N$1:'Running'!$N345)</f>
        <v>70.630000000000024</v>
      </c>
      <c r="K345" s="35">
        <f>TIME(INT((SUMIFS(Running!$R$1:'Running'!$R345,Running!$A$1:'Running'!$A345,"*")*60+SUMIFS(Running!$S$1:'Running'!$S345,Running!$A$1:'Running'!$A345,"*"))/(60*60)),MOD(MOD(SUMIFS(Running!$R$1:'Running'!$R345,Running!$A$1:'Running'!$A345,"*"),60)+INT(SUMIFS(Running!$S$1:'Running'!$S345,Running!$A$1:'Running'!$A345,"*")/60),60),MOD(SUMIFS(Running!$S$1:'Running'!$S345,Running!$A$1:'Running'!$A345,"*"),60))+INT(INT((SUMIFS(Running!$R$1:'Running'!$R345,Running!$A$1:'Running'!$A345,"*")*60+SUMIFS(Running!$S$1:'Running'!$S345,Running!$A$1:'Running'!$A345,"*"))/(60*60))/24)</f>
        <v>0.78001157407407407</v>
      </c>
      <c r="L345" s="2">
        <f t="shared" si="35"/>
        <v>120399</v>
      </c>
      <c r="M345" s="20">
        <f t="shared" si="36"/>
        <v>1099.5199999999991</v>
      </c>
      <c r="N345" s="25">
        <f t="shared" si="37"/>
        <v>9661</v>
      </c>
      <c r="O345" s="25">
        <f t="shared" si="38"/>
        <v>53</v>
      </c>
      <c r="P345" s="35">
        <f t="shared" si="39"/>
        <v>6.7096412037037041</v>
      </c>
      <c r="S345" s="61">
        <f t="shared" si="40"/>
        <v>0</v>
      </c>
      <c r="T345" s="61">
        <f t="shared" si="41"/>
        <v>0</v>
      </c>
      <c r="U345" t="s">
        <v>75</v>
      </c>
    </row>
    <row r="346" spans="1:21">
      <c r="A346">
        <v>343</v>
      </c>
      <c r="B346" s="2" t="s">
        <v>6</v>
      </c>
      <c r="C346" s="2">
        <v>1</v>
      </c>
      <c r="D346" s="2">
        <v>8</v>
      </c>
      <c r="E346" s="37">
        <v>43473</v>
      </c>
      <c r="F346" s="2">
        <f>SUMIFS(Running!$F$1:'Running'!$F346,Running!$A$1:'Running'!$A346,"*")</f>
        <v>117293</v>
      </c>
      <c r="G346" s="20">
        <f>SUMIFS(Running!$G$1:'Running'!$G346,Running!$A$1:'Running'!$A346,"*")</f>
        <v>1032.599999999999</v>
      </c>
      <c r="H346" s="35">
        <f>TIME(INT((SUMIFS(Running!$K$1:'Running'!$K346,Running!$A$1:'Running'!$A346,"*")*60+SUMIFS(Running!$L$1:'Running'!$L346,Running!$A$1:'Running'!$A346,"*"))/(60*60)),MOD(MOD(SUMIFS(Running!$K$1:'Running'!$K346,Running!$A$1:'Running'!$A346,"*"),60)+INT(SUMIFS(Running!$L$1:'Running'!$L346,Running!$A$1:'Running'!$A346,"*")/60),60),MOD(SUMIFS(Running!$L$1:'Running'!$L346,Running!$A$1:'Running'!$A346,"*"),60))+INT(INT((SUMIFS(Running!$K$1:'Running'!$K346,Running!$A$1:'Running'!$A346,"*")*60+SUMIFS(Running!$L$1:'Running'!$L346,Running!$A$1:'Running'!$A346,"*"))/(60*60))/24)</f>
        <v>5.9518518518518517</v>
      </c>
      <c r="I346" s="2">
        <f>SUM(Running!$M$1:'Running'!$M346)</f>
        <v>3499</v>
      </c>
      <c r="J346" s="20">
        <f>SUM(Running!$N$1:'Running'!$N346)</f>
        <v>70.930000000000021</v>
      </c>
      <c r="K346" s="35">
        <f>TIME(INT((SUMIFS(Running!$R$1:'Running'!$R346,Running!$A$1:'Running'!$A346,"*")*60+SUMIFS(Running!$S$1:'Running'!$S346,Running!$A$1:'Running'!$A346,"*"))/(60*60)),MOD(MOD(SUMIFS(Running!$R$1:'Running'!$R346,Running!$A$1:'Running'!$A346,"*"),60)+INT(SUMIFS(Running!$S$1:'Running'!$S346,Running!$A$1:'Running'!$A346,"*")/60),60),MOD(SUMIFS(Running!$S$1:'Running'!$S346,Running!$A$1:'Running'!$A346,"*"),60))+INT(INT((SUMIFS(Running!$R$1:'Running'!$R346,Running!$A$1:'Running'!$A346,"*")*60+SUMIFS(Running!$S$1:'Running'!$S346,Running!$A$1:'Running'!$A346,"*"))/(60*60))/24)</f>
        <v>0.78348379629629628</v>
      </c>
      <c r="L346" s="2">
        <f t="shared" si="35"/>
        <v>120792</v>
      </c>
      <c r="M346" s="20">
        <f t="shared" si="36"/>
        <v>1103.5299999999991</v>
      </c>
      <c r="N346" s="25">
        <f t="shared" si="37"/>
        <v>9698</v>
      </c>
      <c r="O346" s="25">
        <f t="shared" si="38"/>
        <v>53</v>
      </c>
      <c r="P346" s="35">
        <f t="shared" si="39"/>
        <v>6.7353356481481477</v>
      </c>
      <c r="S346" s="61">
        <f t="shared" si="40"/>
        <v>1</v>
      </c>
      <c r="T346" s="61">
        <f t="shared" si="41"/>
        <v>4</v>
      </c>
      <c r="U346" t="s">
        <v>75</v>
      </c>
    </row>
    <row r="347" spans="1:21">
      <c r="A347">
        <v>344</v>
      </c>
      <c r="B347" s="2" t="s">
        <v>5</v>
      </c>
      <c r="C347" s="2">
        <v>1</v>
      </c>
      <c r="D347" s="2">
        <v>9</v>
      </c>
      <c r="E347" s="37">
        <v>43474</v>
      </c>
      <c r="F347" s="2">
        <f>SUMIFS(Running!$F$1:'Running'!$F347,Running!$A$1:'Running'!$A347,"*")</f>
        <v>117857</v>
      </c>
      <c r="G347" s="20">
        <f>SUMIFS(Running!$G$1:'Running'!$G347,Running!$A$1:'Running'!$A347,"*")</f>
        <v>1038.0399999999991</v>
      </c>
      <c r="H347" s="35">
        <f>TIME(INT((SUMIFS(Running!$K$1:'Running'!$K347,Running!$A$1:'Running'!$A347,"*")*60+SUMIFS(Running!$L$1:'Running'!$L347,Running!$A$1:'Running'!$A347,"*"))/(60*60)),MOD(MOD(SUMIFS(Running!$K$1:'Running'!$K347,Running!$A$1:'Running'!$A347,"*"),60)+INT(SUMIFS(Running!$L$1:'Running'!$L347,Running!$A$1:'Running'!$A347,"*")/60),60),MOD(SUMIFS(Running!$L$1:'Running'!$L347,Running!$A$1:'Running'!$A347,"*"),60))+INT(INT((SUMIFS(Running!$K$1:'Running'!$K347,Running!$A$1:'Running'!$A347,"*")*60+SUMIFS(Running!$L$1:'Running'!$L347,Running!$A$1:'Running'!$A347,"*"))/(60*60))/24)</f>
        <v>5.9837962962962967</v>
      </c>
      <c r="I347" s="2">
        <f>SUM(Running!$M$1:'Running'!$M347)</f>
        <v>3499</v>
      </c>
      <c r="J347" s="20">
        <f>SUM(Running!$N$1:'Running'!$N347)</f>
        <v>71.200000000000017</v>
      </c>
      <c r="K347" s="35">
        <f>TIME(INT((SUMIFS(Running!$R$1:'Running'!$R347,Running!$A$1:'Running'!$A347,"*")*60+SUMIFS(Running!$S$1:'Running'!$S347,Running!$A$1:'Running'!$A347,"*"))/(60*60)),MOD(MOD(SUMIFS(Running!$R$1:'Running'!$R347,Running!$A$1:'Running'!$A347,"*"),60)+INT(SUMIFS(Running!$S$1:'Running'!$S347,Running!$A$1:'Running'!$A347,"*")/60),60),MOD(SUMIFS(Running!$S$1:'Running'!$S347,Running!$A$1:'Running'!$A347,"*"),60))+INT(INT((SUMIFS(Running!$R$1:'Running'!$R347,Running!$A$1:'Running'!$A347,"*")*60+SUMIFS(Running!$S$1:'Running'!$S347,Running!$A$1:'Running'!$A347,"*"))/(60*60))/24)</f>
        <v>0.7865509259259259</v>
      </c>
      <c r="L347" s="2">
        <f t="shared" si="35"/>
        <v>121356</v>
      </c>
      <c r="M347" s="20">
        <f t="shared" si="36"/>
        <v>1109.2399999999991</v>
      </c>
      <c r="N347" s="25">
        <f t="shared" si="37"/>
        <v>9749</v>
      </c>
      <c r="O347" s="25">
        <f t="shared" si="38"/>
        <v>18</v>
      </c>
      <c r="P347" s="35">
        <f t="shared" si="39"/>
        <v>6.770347222222223</v>
      </c>
      <c r="S347" s="61">
        <f t="shared" si="40"/>
        <v>2</v>
      </c>
      <c r="T347" s="61">
        <f t="shared" si="41"/>
        <v>4</v>
      </c>
      <c r="U347" t="s">
        <v>75</v>
      </c>
    </row>
    <row r="348" spans="1:21">
      <c r="A348">
        <v>345</v>
      </c>
      <c r="B348" s="2" t="s">
        <v>4</v>
      </c>
      <c r="C348" s="2">
        <v>1</v>
      </c>
      <c r="D348" s="2">
        <v>10</v>
      </c>
      <c r="E348" s="37">
        <v>43475</v>
      </c>
      <c r="F348" s="2">
        <f>SUMIFS(Running!$F$1:'Running'!$F348,Running!$A$1:'Running'!$A348,"*")</f>
        <v>118284</v>
      </c>
      <c r="G348" s="20">
        <f>SUMIFS(Running!$G$1:'Running'!$G348,Running!$A$1:'Running'!$A348,"*")</f>
        <v>1042.139999999999</v>
      </c>
      <c r="H348" s="35">
        <f>TIME(INT((SUMIFS(Running!$K$1:'Running'!$K348,Running!$A$1:'Running'!$A348,"*")*60+SUMIFS(Running!$L$1:'Running'!$L348,Running!$A$1:'Running'!$A348,"*"))/(60*60)),MOD(MOD(SUMIFS(Running!$K$1:'Running'!$K348,Running!$A$1:'Running'!$A348,"*"),60)+INT(SUMIFS(Running!$L$1:'Running'!$L348,Running!$A$1:'Running'!$A348,"*")/60),60),MOD(SUMIFS(Running!$L$1:'Running'!$L348,Running!$A$1:'Running'!$A348,"*"),60))+INT(INT((SUMIFS(Running!$K$1:'Running'!$K348,Running!$A$1:'Running'!$A348,"*")*60+SUMIFS(Running!$L$1:'Running'!$L348,Running!$A$1:'Running'!$A348,"*"))/(60*60))/24)</f>
        <v>6.0081018518518521</v>
      </c>
      <c r="I348" s="2">
        <f>SUM(Running!$M$1:'Running'!$M348)</f>
        <v>3499</v>
      </c>
      <c r="J348" s="20">
        <f>SUM(Running!$N$1:'Running'!$N348)</f>
        <v>71.440000000000012</v>
      </c>
      <c r="K348" s="35">
        <f>TIME(INT((SUMIFS(Running!$R$1:'Running'!$R348,Running!$A$1:'Running'!$A348,"*")*60+SUMIFS(Running!$S$1:'Running'!$S348,Running!$A$1:'Running'!$A348,"*"))/(60*60)),MOD(MOD(SUMIFS(Running!$R$1:'Running'!$R348,Running!$A$1:'Running'!$A348,"*"),60)+INT(SUMIFS(Running!$S$1:'Running'!$S348,Running!$A$1:'Running'!$A348,"*")/60),60),MOD(SUMIFS(Running!$S$1:'Running'!$S348,Running!$A$1:'Running'!$A348,"*"),60))+INT(INT((SUMIFS(Running!$R$1:'Running'!$R348,Running!$A$1:'Running'!$A348,"*")*60+SUMIFS(Running!$S$1:'Running'!$S348,Running!$A$1:'Running'!$A348,"*"))/(60*60))/24)</f>
        <v>0.78961805555555553</v>
      </c>
      <c r="L348" s="2">
        <f t="shared" si="35"/>
        <v>121783</v>
      </c>
      <c r="M348" s="20">
        <f t="shared" si="36"/>
        <v>1113.579999999999</v>
      </c>
      <c r="N348" s="25">
        <f t="shared" si="37"/>
        <v>9788</v>
      </c>
      <c r="O348" s="25">
        <f t="shared" si="38"/>
        <v>43</v>
      </c>
      <c r="P348" s="35">
        <f t="shared" si="39"/>
        <v>6.7977199074074077</v>
      </c>
      <c r="S348" s="61">
        <f t="shared" si="40"/>
        <v>3</v>
      </c>
      <c r="T348" s="61">
        <f t="shared" si="41"/>
        <v>2</v>
      </c>
      <c r="U348" t="s">
        <v>75</v>
      </c>
    </row>
    <row r="349" spans="1:21">
      <c r="A349">
        <v>346</v>
      </c>
      <c r="B349" s="2" t="s">
        <v>3</v>
      </c>
      <c r="C349" s="2">
        <v>1</v>
      </c>
      <c r="D349" s="2">
        <v>11</v>
      </c>
      <c r="E349" s="37">
        <v>43476</v>
      </c>
      <c r="F349" s="2">
        <f>SUMIFS(Running!$F$1:'Running'!$F349,Running!$A$1:'Running'!$A349,"*")</f>
        <v>118948</v>
      </c>
      <c r="G349" s="20">
        <f>SUMIFS(Running!$G$1:'Running'!$G349,Running!$A$1:'Running'!$A349,"*")</f>
        <v>1048.609999999999</v>
      </c>
      <c r="H349" s="35">
        <f>TIME(INT((SUMIFS(Running!$K$1:'Running'!$K349,Running!$A$1:'Running'!$A349,"*")*60+SUMIFS(Running!$L$1:'Running'!$L349,Running!$A$1:'Running'!$A349,"*"))/(60*60)),MOD(MOD(SUMIFS(Running!$K$1:'Running'!$K349,Running!$A$1:'Running'!$A349,"*"),60)+INT(SUMIFS(Running!$L$1:'Running'!$L349,Running!$A$1:'Running'!$A349,"*")/60),60),MOD(SUMIFS(Running!$L$1:'Running'!$L349,Running!$A$1:'Running'!$A349,"*"),60))+INT(INT((SUMIFS(Running!$K$1:'Running'!$K349,Running!$A$1:'Running'!$A349,"*")*60+SUMIFS(Running!$L$1:'Running'!$L349,Running!$A$1:'Running'!$A349,"*"))/(60*60))/24)</f>
        <v>6.0476851851851849</v>
      </c>
      <c r="I349" s="2">
        <f>SUM(Running!$M$1:'Running'!$M349)</f>
        <v>3499</v>
      </c>
      <c r="J349" s="20">
        <f>SUM(Running!$N$1:'Running'!$N349)</f>
        <v>71.720000000000013</v>
      </c>
      <c r="K349" s="35">
        <f>TIME(INT((SUMIFS(Running!$R$1:'Running'!$R349,Running!$A$1:'Running'!$A349,"*")*60+SUMIFS(Running!$S$1:'Running'!$S349,Running!$A$1:'Running'!$A349,"*"))/(60*60)),MOD(MOD(SUMIFS(Running!$R$1:'Running'!$R349,Running!$A$1:'Running'!$A349,"*"),60)+INT(SUMIFS(Running!$S$1:'Running'!$S349,Running!$A$1:'Running'!$A349,"*")/60),60),MOD(SUMIFS(Running!$S$1:'Running'!$S349,Running!$A$1:'Running'!$A349,"*"),60))+INT(INT((SUMIFS(Running!$R$1:'Running'!$R349,Running!$A$1:'Running'!$A349,"*")*60+SUMIFS(Running!$S$1:'Running'!$S349,Running!$A$1:'Running'!$A349,"*"))/(60*60))/24)</f>
        <v>0.79309027777777785</v>
      </c>
      <c r="L349" s="2">
        <f t="shared" si="35"/>
        <v>122447</v>
      </c>
      <c r="M349" s="20">
        <f t="shared" si="36"/>
        <v>1120.329999999999</v>
      </c>
      <c r="N349" s="25">
        <f t="shared" si="37"/>
        <v>9850</v>
      </c>
      <c r="O349" s="25">
        <f t="shared" si="38"/>
        <v>43</v>
      </c>
      <c r="P349" s="35">
        <f t="shared" si="39"/>
        <v>6.8407754629629629</v>
      </c>
      <c r="S349" s="61">
        <f t="shared" si="40"/>
        <v>4</v>
      </c>
      <c r="T349" s="61">
        <f t="shared" si="41"/>
        <v>20</v>
      </c>
      <c r="U349" t="s">
        <v>75</v>
      </c>
    </row>
    <row r="350" spans="1:21">
      <c r="A350">
        <v>347</v>
      </c>
      <c r="B350" s="2" t="s">
        <v>2</v>
      </c>
      <c r="C350" s="2">
        <v>1</v>
      </c>
      <c r="D350" s="2">
        <v>12</v>
      </c>
      <c r="E350" s="37">
        <v>43477</v>
      </c>
      <c r="F350" s="2">
        <f>SUMIFS(Running!$F$1:'Running'!$F350,Running!$A$1:'Running'!$A350,"*")</f>
        <v>118948</v>
      </c>
      <c r="G350" s="20">
        <f>SUMIFS(Running!$G$1:'Running'!$G350,Running!$A$1:'Running'!$A350,"*")</f>
        <v>1048.609999999999</v>
      </c>
      <c r="H350" s="35">
        <f>TIME(INT((SUMIFS(Running!$K$1:'Running'!$K350,Running!$A$1:'Running'!$A350,"*")*60+SUMIFS(Running!$L$1:'Running'!$L350,Running!$A$1:'Running'!$A350,"*"))/(60*60)),MOD(MOD(SUMIFS(Running!$K$1:'Running'!$K350,Running!$A$1:'Running'!$A350,"*"),60)+INT(SUMIFS(Running!$L$1:'Running'!$L350,Running!$A$1:'Running'!$A350,"*")/60),60),MOD(SUMIFS(Running!$L$1:'Running'!$L350,Running!$A$1:'Running'!$A350,"*"),60))+INT(INT((SUMIFS(Running!$K$1:'Running'!$K350,Running!$A$1:'Running'!$A350,"*")*60+SUMIFS(Running!$L$1:'Running'!$L350,Running!$A$1:'Running'!$A350,"*"))/(60*60))/24)</f>
        <v>6.0476851851851849</v>
      </c>
      <c r="I350" s="2">
        <f>SUM(Running!$M$1:'Running'!$M350)</f>
        <v>3499</v>
      </c>
      <c r="J350" s="20">
        <f>SUM(Running!$N$1:'Running'!$N350)</f>
        <v>71.720000000000013</v>
      </c>
      <c r="K350" s="35">
        <f>TIME(INT((SUMIFS(Running!$R$1:'Running'!$R350,Running!$A$1:'Running'!$A350,"*")*60+SUMIFS(Running!$S$1:'Running'!$S350,Running!$A$1:'Running'!$A350,"*"))/(60*60)),MOD(MOD(SUMIFS(Running!$R$1:'Running'!$R350,Running!$A$1:'Running'!$A350,"*"),60)+INT(SUMIFS(Running!$S$1:'Running'!$S350,Running!$A$1:'Running'!$A350,"*")/60),60),MOD(SUMIFS(Running!$S$1:'Running'!$S350,Running!$A$1:'Running'!$A350,"*"),60))+INT(INT((SUMIFS(Running!$R$1:'Running'!$R350,Running!$A$1:'Running'!$A350,"*")*60+SUMIFS(Running!$S$1:'Running'!$S350,Running!$A$1:'Running'!$A350,"*"))/(60*60))/24)</f>
        <v>0.79309027777777785</v>
      </c>
      <c r="L350" s="2">
        <f t="shared" si="35"/>
        <v>122447</v>
      </c>
      <c r="M350" s="20">
        <f t="shared" si="36"/>
        <v>1120.329999999999</v>
      </c>
      <c r="N350" s="25">
        <f t="shared" si="37"/>
        <v>9850</v>
      </c>
      <c r="O350" s="25">
        <f t="shared" si="38"/>
        <v>43</v>
      </c>
      <c r="P350" s="35">
        <f t="shared" si="39"/>
        <v>6.8407754629629629</v>
      </c>
      <c r="S350" s="61">
        <f t="shared" si="40"/>
        <v>0</v>
      </c>
      <c r="T350" s="61">
        <f t="shared" si="41"/>
        <v>0</v>
      </c>
      <c r="U350" t="s">
        <v>75</v>
      </c>
    </row>
    <row r="351" spans="1:21">
      <c r="A351">
        <v>348</v>
      </c>
      <c r="B351" s="2" t="s">
        <v>1</v>
      </c>
      <c r="C351" s="2">
        <v>1</v>
      </c>
      <c r="D351" s="2">
        <v>13</v>
      </c>
      <c r="E351" s="37">
        <v>43478</v>
      </c>
      <c r="F351" s="2">
        <f>SUMIFS(Running!$F$1:'Running'!$F351,Running!$A$1:'Running'!$A351,"*")</f>
        <v>119431</v>
      </c>
      <c r="G351" s="20">
        <f>SUMIFS(Running!$G$1:'Running'!$G351,Running!$A$1:'Running'!$A351,"*")</f>
        <v>1053.309999999999</v>
      </c>
      <c r="H351" s="35">
        <f>TIME(INT((SUMIFS(Running!$K$1:'Running'!$K351,Running!$A$1:'Running'!$A351,"*")*60+SUMIFS(Running!$L$1:'Running'!$L351,Running!$A$1:'Running'!$A351,"*"))/(60*60)),MOD(MOD(SUMIFS(Running!$K$1:'Running'!$K351,Running!$A$1:'Running'!$A351,"*"),60)+INT(SUMIFS(Running!$L$1:'Running'!$L351,Running!$A$1:'Running'!$A351,"*")/60),60),MOD(SUMIFS(Running!$L$1:'Running'!$L351,Running!$A$1:'Running'!$A351,"*"),60))+INT(INT((SUMIFS(Running!$K$1:'Running'!$K351,Running!$A$1:'Running'!$A351,"*")*60+SUMIFS(Running!$L$1:'Running'!$L351,Running!$A$1:'Running'!$A351,"*"))/(60*60))/24)</f>
        <v>6.0775462962962967</v>
      </c>
      <c r="I351" s="2">
        <f>SUM(Running!$M$1:'Running'!$M351)</f>
        <v>3499</v>
      </c>
      <c r="J351" s="20">
        <f>SUM(Running!$N$1:'Running'!$N351)</f>
        <v>71.940000000000012</v>
      </c>
      <c r="K351" s="35">
        <f>TIME(INT((SUMIFS(Running!$R$1:'Running'!$R351,Running!$A$1:'Running'!$A351,"*")*60+SUMIFS(Running!$S$1:'Running'!$S351,Running!$A$1:'Running'!$A351,"*"))/(60*60)),MOD(MOD(SUMIFS(Running!$R$1:'Running'!$R351,Running!$A$1:'Running'!$A351,"*"),60)+INT(SUMIFS(Running!$S$1:'Running'!$S351,Running!$A$1:'Running'!$A351,"*")/60),60),MOD(SUMIFS(Running!$S$1:'Running'!$S351,Running!$A$1:'Running'!$A351,"*"),60))+INT(INT((SUMIFS(Running!$R$1:'Running'!$R351,Running!$A$1:'Running'!$A351,"*")*60+SUMIFS(Running!$S$1:'Running'!$S351,Running!$A$1:'Running'!$A351,"*"))/(60*60))/24)</f>
        <v>0.79586805555555562</v>
      </c>
      <c r="L351" s="2">
        <f t="shared" si="35"/>
        <v>122930</v>
      </c>
      <c r="M351" s="20">
        <f t="shared" si="36"/>
        <v>1125.2499999999991</v>
      </c>
      <c r="N351" s="25">
        <f t="shared" si="37"/>
        <v>9897</v>
      </c>
      <c r="O351" s="25">
        <f t="shared" si="38"/>
        <v>43</v>
      </c>
      <c r="P351" s="35">
        <f t="shared" si="39"/>
        <v>6.873414351851852</v>
      </c>
      <c r="S351" s="61">
        <f t="shared" si="40"/>
        <v>1</v>
      </c>
      <c r="T351" s="61">
        <f t="shared" si="41"/>
        <v>12</v>
      </c>
      <c r="U351" t="s">
        <v>75</v>
      </c>
    </row>
    <row r="352" spans="1:21">
      <c r="A352">
        <v>349</v>
      </c>
      <c r="B352" s="2" t="s">
        <v>0</v>
      </c>
      <c r="C352" s="2">
        <v>1</v>
      </c>
      <c r="D352" s="2">
        <v>14</v>
      </c>
      <c r="E352" s="37">
        <v>43479</v>
      </c>
      <c r="F352" s="2">
        <f>SUMIFS(Running!$F$1:'Running'!$F352,Running!$A$1:'Running'!$A352,"*")</f>
        <v>119941</v>
      </c>
      <c r="G352" s="20">
        <f>SUMIFS(Running!$G$1:'Running'!$G352,Running!$A$1:'Running'!$A352,"*")</f>
        <v>1057.589999999999</v>
      </c>
      <c r="H352" s="35">
        <f>TIME(INT((SUMIFS(Running!$K$1:'Running'!$K352,Running!$A$1:'Running'!$A352,"*")*60+SUMIFS(Running!$L$1:'Running'!$L352,Running!$A$1:'Running'!$A352,"*"))/(60*60)),MOD(MOD(SUMIFS(Running!$K$1:'Running'!$K352,Running!$A$1:'Running'!$A352,"*"),60)+INT(SUMIFS(Running!$L$1:'Running'!$L352,Running!$A$1:'Running'!$A352,"*")/60),60),MOD(SUMIFS(Running!$L$1:'Running'!$L352,Running!$A$1:'Running'!$A352,"*"),60))+INT(INT((SUMIFS(Running!$K$1:'Running'!$K352,Running!$A$1:'Running'!$A352,"*")*60+SUMIFS(Running!$L$1:'Running'!$L352,Running!$A$1:'Running'!$A352,"*"))/(60*60))/24)</f>
        <v>6.1011574074074071</v>
      </c>
      <c r="I352" s="2">
        <f>SUM(Running!$M$1:'Running'!$M352)</f>
        <v>3523</v>
      </c>
      <c r="J352" s="20">
        <f>SUM(Running!$N$1:'Running'!$N352)</f>
        <v>72.280000000000015</v>
      </c>
      <c r="K352" s="35">
        <f>TIME(INT((SUMIFS(Running!$R$1:'Running'!$R352,Running!$A$1:'Running'!$A352,"*")*60+SUMIFS(Running!$S$1:'Running'!$S352,Running!$A$1:'Running'!$A352,"*"))/(60*60)),MOD(MOD(SUMIFS(Running!$R$1:'Running'!$R352,Running!$A$1:'Running'!$A352,"*"),60)+INT(SUMIFS(Running!$S$1:'Running'!$S352,Running!$A$1:'Running'!$A352,"*")/60),60),MOD(SUMIFS(Running!$S$1:'Running'!$S352,Running!$A$1:'Running'!$A352,"*"),60))+INT(INT((SUMIFS(Running!$R$1:'Running'!$R352,Running!$A$1:'Running'!$A352,"*")*60+SUMIFS(Running!$S$1:'Running'!$S352,Running!$A$1:'Running'!$A352,"*"))/(60*60))/24)</f>
        <v>0.79934027777777772</v>
      </c>
      <c r="L352" s="2">
        <f t="shared" si="35"/>
        <v>123464</v>
      </c>
      <c r="M352" s="20">
        <f t="shared" si="36"/>
        <v>1129.869999999999</v>
      </c>
      <c r="N352" s="25">
        <f t="shared" si="37"/>
        <v>9936</v>
      </c>
      <c r="O352" s="25">
        <f t="shared" si="38"/>
        <v>43</v>
      </c>
      <c r="P352" s="35">
        <f t="shared" si="39"/>
        <v>6.9004976851851847</v>
      </c>
      <c r="S352" s="61">
        <f t="shared" si="40"/>
        <v>2</v>
      </c>
      <c r="T352" s="61">
        <f t="shared" si="41"/>
        <v>1</v>
      </c>
      <c r="U352" t="s">
        <v>74</v>
      </c>
    </row>
    <row r="353" spans="1:21">
      <c r="A353">
        <v>350</v>
      </c>
      <c r="B353" s="2" t="s">
        <v>6</v>
      </c>
      <c r="C353" s="2">
        <v>1</v>
      </c>
      <c r="D353" s="2">
        <v>15</v>
      </c>
      <c r="E353" s="37">
        <v>43480</v>
      </c>
      <c r="F353" s="2">
        <f>SUMIFS(Running!$F$1:'Running'!$F353,Running!$A$1:'Running'!$A353,"*")</f>
        <v>120642</v>
      </c>
      <c r="G353" s="20">
        <f>SUMIFS(Running!$G$1:'Running'!$G353,Running!$A$1:'Running'!$A353,"*")</f>
        <v>1063.4399999999989</v>
      </c>
      <c r="H353" s="35">
        <f>TIME(INT((SUMIFS(Running!$K$1:'Running'!$K353,Running!$A$1:'Running'!$A353,"*")*60+SUMIFS(Running!$L$1:'Running'!$L353,Running!$A$1:'Running'!$A353,"*"))/(60*60)),MOD(MOD(SUMIFS(Running!$K$1:'Running'!$K353,Running!$A$1:'Running'!$A353,"*"),60)+INT(SUMIFS(Running!$L$1:'Running'!$L353,Running!$A$1:'Running'!$A353,"*")/60),60),MOD(SUMIFS(Running!$L$1:'Running'!$L353,Running!$A$1:'Running'!$A353,"*"),60))+INT(INT((SUMIFS(Running!$K$1:'Running'!$K353,Running!$A$1:'Running'!$A353,"*")*60+SUMIFS(Running!$L$1:'Running'!$L353,Running!$A$1:'Running'!$A353,"*"))/(60*60))/24)</f>
        <v>6.1358796296296303</v>
      </c>
      <c r="I353" s="2">
        <f>SUM(Running!$M$1:'Running'!$M353)</f>
        <v>3547</v>
      </c>
      <c r="J353" s="20">
        <f>SUM(Running!$N$1:'Running'!$N353)</f>
        <v>72.610000000000014</v>
      </c>
      <c r="K353" s="35">
        <f>TIME(INT((SUMIFS(Running!$R$1:'Running'!$R353,Running!$A$1:'Running'!$A353,"*")*60+SUMIFS(Running!$S$1:'Running'!$S353,Running!$A$1:'Running'!$A353,"*"))/(60*60)),MOD(MOD(SUMIFS(Running!$R$1:'Running'!$R353,Running!$A$1:'Running'!$A353,"*"),60)+INT(SUMIFS(Running!$S$1:'Running'!$S353,Running!$A$1:'Running'!$A353,"*")/60),60),MOD(SUMIFS(Running!$S$1:'Running'!$S353,Running!$A$1:'Running'!$A353,"*"),60))+INT(INT((SUMIFS(Running!$R$1:'Running'!$R353,Running!$A$1:'Running'!$A353,"*")*60+SUMIFS(Running!$S$1:'Running'!$S353,Running!$A$1:'Running'!$A353,"*"))/(60*60))/24)</f>
        <v>0.80281249999999993</v>
      </c>
      <c r="L353" s="2">
        <f t="shared" si="35"/>
        <v>124189</v>
      </c>
      <c r="M353" s="20">
        <f t="shared" si="36"/>
        <v>1136.0499999999988</v>
      </c>
      <c r="N353" s="25">
        <f t="shared" si="37"/>
        <v>9991</v>
      </c>
      <c r="O353" s="25">
        <f t="shared" si="38"/>
        <v>43</v>
      </c>
      <c r="P353" s="35">
        <f t="shared" si="39"/>
        <v>6.9386921296296302</v>
      </c>
      <c r="S353" s="61">
        <f t="shared" si="40"/>
        <v>3</v>
      </c>
      <c r="T353" s="61">
        <f t="shared" si="41"/>
        <v>5</v>
      </c>
      <c r="U353" t="s">
        <v>74</v>
      </c>
    </row>
    <row r="354" spans="1:21">
      <c r="A354">
        <v>351</v>
      </c>
      <c r="B354" s="2" t="s">
        <v>5</v>
      </c>
      <c r="C354" s="2">
        <v>1</v>
      </c>
      <c r="D354" s="2">
        <v>16</v>
      </c>
      <c r="E354" s="37">
        <v>43481</v>
      </c>
      <c r="F354" s="2">
        <f>SUMIFS(Running!$F$1:'Running'!$F354,Running!$A$1:'Running'!$A354,"*")</f>
        <v>121178</v>
      </c>
      <c r="G354" s="20">
        <f>SUMIFS(Running!$G$1:'Running'!$G354,Running!$A$1:'Running'!$A354,"*")</f>
        <v>1067.9599999999989</v>
      </c>
      <c r="H354" s="35">
        <f>TIME(INT((SUMIFS(Running!$K$1:'Running'!$K354,Running!$A$1:'Running'!$A354,"*")*60+SUMIFS(Running!$L$1:'Running'!$L354,Running!$A$1:'Running'!$A354,"*"))/(60*60)),MOD(MOD(SUMIFS(Running!$K$1:'Running'!$K354,Running!$A$1:'Running'!$A354,"*"),60)+INT(SUMIFS(Running!$L$1:'Running'!$L354,Running!$A$1:'Running'!$A354,"*")/60),60),MOD(SUMIFS(Running!$L$1:'Running'!$L354,Running!$A$1:'Running'!$A354,"*"),60))+INT(INT((SUMIFS(Running!$K$1:'Running'!$K354,Running!$A$1:'Running'!$A354,"*")*60+SUMIFS(Running!$L$1:'Running'!$L354,Running!$A$1:'Running'!$A354,"*"))/(60*60))/24)</f>
        <v>6.1594907407407407</v>
      </c>
      <c r="I354" s="2">
        <f>SUM(Running!$M$1:'Running'!$M354)</f>
        <v>3571</v>
      </c>
      <c r="J354" s="20">
        <f>SUM(Running!$N$1:'Running'!$N354)</f>
        <v>72.940000000000012</v>
      </c>
      <c r="K354" s="35">
        <f>TIME(INT((SUMIFS(Running!$R$1:'Running'!$R354,Running!$A$1:'Running'!$A354,"*")*60+SUMIFS(Running!$S$1:'Running'!$S354,Running!$A$1:'Running'!$A354,"*"))/(60*60)),MOD(MOD(SUMIFS(Running!$R$1:'Running'!$R354,Running!$A$1:'Running'!$A354,"*"),60)+INT(SUMIFS(Running!$S$1:'Running'!$S354,Running!$A$1:'Running'!$A354,"*")/60),60),MOD(SUMIFS(Running!$S$1:'Running'!$S354,Running!$A$1:'Running'!$A354,"*"),60))+INT(INT((SUMIFS(Running!$R$1:'Running'!$R354,Running!$A$1:'Running'!$A354,"*")*60+SUMIFS(Running!$S$1:'Running'!$S354,Running!$A$1:'Running'!$A354,"*"))/(60*60))/24)</f>
        <v>0.80628472222222225</v>
      </c>
      <c r="L354" s="2">
        <f t="shared" si="35"/>
        <v>124749</v>
      </c>
      <c r="M354" s="20">
        <f t="shared" si="36"/>
        <v>1140.899999999999</v>
      </c>
      <c r="N354" s="25">
        <f t="shared" si="37"/>
        <v>10030</v>
      </c>
      <c r="O354" s="25">
        <f t="shared" si="38"/>
        <v>43</v>
      </c>
      <c r="P354" s="35">
        <f t="shared" si="39"/>
        <v>6.9657754629629629</v>
      </c>
      <c r="S354" s="61">
        <f t="shared" si="40"/>
        <v>4</v>
      </c>
      <c r="T354" s="61">
        <f t="shared" si="41"/>
        <v>5</v>
      </c>
      <c r="U354" t="s">
        <v>74</v>
      </c>
    </row>
    <row r="355" spans="1:21">
      <c r="A355">
        <v>352</v>
      </c>
      <c r="B355" s="2" t="s">
        <v>4</v>
      </c>
      <c r="C355" s="2">
        <v>1</v>
      </c>
      <c r="D355" s="2">
        <v>17</v>
      </c>
      <c r="E355" s="37">
        <v>43482</v>
      </c>
      <c r="F355" s="2">
        <f>SUMIFS(Running!$F$1:'Running'!$F355,Running!$A$1:'Running'!$A355,"*")</f>
        <v>121460</v>
      </c>
      <c r="G355" s="20">
        <f>SUMIFS(Running!$G$1:'Running'!$G355,Running!$A$1:'Running'!$A355,"*")</f>
        <v>1070.3099999999988</v>
      </c>
      <c r="H355" s="35">
        <f>TIME(INT((SUMIFS(Running!$K$1:'Running'!$K355,Running!$A$1:'Running'!$A355,"*")*60+SUMIFS(Running!$L$1:'Running'!$L355,Running!$A$1:'Running'!$A355,"*"))/(60*60)),MOD(MOD(SUMIFS(Running!$K$1:'Running'!$K355,Running!$A$1:'Running'!$A355,"*"),60)+INT(SUMIFS(Running!$L$1:'Running'!$L355,Running!$A$1:'Running'!$A355,"*")/60),60),MOD(SUMIFS(Running!$L$1:'Running'!$L355,Running!$A$1:'Running'!$A355,"*"),60))+INT(INT((SUMIFS(Running!$K$1:'Running'!$K355,Running!$A$1:'Running'!$A355,"*")*60+SUMIFS(Running!$L$1:'Running'!$L355,Running!$A$1:'Running'!$A355,"*"))/(60*60))/24)</f>
        <v>6.1733796296296291</v>
      </c>
      <c r="I355" s="2">
        <f>SUM(Running!$M$1:'Running'!$M355)</f>
        <v>3590</v>
      </c>
      <c r="J355" s="20">
        <f>SUM(Running!$N$1:'Running'!$N355)</f>
        <v>73.210000000000008</v>
      </c>
      <c r="K355" s="35">
        <f>TIME(INT((SUMIFS(Running!$R$1:'Running'!$R355,Running!$A$1:'Running'!$A355,"*")*60+SUMIFS(Running!$S$1:'Running'!$S355,Running!$A$1:'Running'!$A355,"*"))/(60*60)),MOD(MOD(SUMIFS(Running!$R$1:'Running'!$R355,Running!$A$1:'Running'!$A355,"*"),60)+INT(SUMIFS(Running!$S$1:'Running'!$S355,Running!$A$1:'Running'!$A355,"*")/60),60),MOD(SUMIFS(Running!$S$1:'Running'!$S355,Running!$A$1:'Running'!$A355,"*"),60))+INT(INT((SUMIFS(Running!$R$1:'Running'!$R355,Running!$A$1:'Running'!$A355,"*")*60+SUMIFS(Running!$S$1:'Running'!$S355,Running!$A$1:'Running'!$A355,"*"))/(60*60))/24)</f>
        <v>0.80906250000000002</v>
      </c>
      <c r="L355" s="2">
        <f t="shared" si="35"/>
        <v>125050</v>
      </c>
      <c r="M355" s="20">
        <f t="shared" si="36"/>
        <v>1143.5199999999988</v>
      </c>
      <c r="N355" s="25">
        <f t="shared" si="37"/>
        <v>10054</v>
      </c>
      <c r="O355" s="25">
        <f t="shared" si="38"/>
        <v>43</v>
      </c>
      <c r="P355" s="35">
        <f t="shared" si="39"/>
        <v>6.9824421296296286</v>
      </c>
      <c r="S355" s="61">
        <f t="shared" si="40"/>
        <v>5</v>
      </c>
      <c r="T355" s="61">
        <f t="shared" si="41"/>
        <v>3</v>
      </c>
      <c r="U355" t="s">
        <v>74</v>
      </c>
    </row>
    <row r="356" spans="1:21">
      <c r="A356">
        <v>353</v>
      </c>
      <c r="B356" s="2" t="s">
        <v>3</v>
      </c>
      <c r="C356" s="2">
        <v>1</v>
      </c>
      <c r="D356" s="2">
        <v>18</v>
      </c>
      <c r="E356" s="37">
        <v>43483</v>
      </c>
      <c r="F356" s="2">
        <f>SUMIFS(Running!$F$1:'Running'!$F356,Running!$A$1:'Running'!$A356,"*")</f>
        <v>121970</v>
      </c>
      <c r="G356" s="20">
        <f>SUMIFS(Running!$G$1:'Running'!$G356,Running!$A$1:'Running'!$A356,"*")</f>
        <v>1074.5999999999988</v>
      </c>
      <c r="H356" s="35">
        <f>TIME(INT((SUMIFS(Running!$K$1:'Running'!$K356,Running!$A$1:'Running'!$A356,"*")*60+SUMIFS(Running!$L$1:'Running'!$L356,Running!$A$1:'Running'!$A356,"*"))/(60*60)),MOD(MOD(SUMIFS(Running!$K$1:'Running'!$K356,Running!$A$1:'Running'!$A356,"*"),60)+INT(SUMIFS(Running!$L$1:'Running'!$L356,Running!$A$1:'Running'!$A356,"*")/60),60),MOD(SUMIFS(Running!$L$1:'Running'!$L356,Running!$A$1:'Running'!$A356,"*"),60))+INT(INT((SUMIFS(Running!$K$1:'Running'!$K356,Running!$A$1:'Running'!$A356,"*")*60+SUMIFS(Running!$L$1:'Running'!$L356,Running!$A$1:'Running'!$A356,"*"))/(60*60))/24)</f>
        <v>6.1969907407407412</v>
      </c>
      <c r="I356" s="2">
        <f>SUM(Running!$M$1:'Running'!$M356)</f>
        <v>3614</v>
      </c>
      <c r="J356" s="20">
        <f>SUM(Running!$N$1:'Running'!$N356)</f>
        <v>73.540000000000006</v>
      </c>
      <c r="K356" s="35">
        <f>TIME(INT((SUMIFS(Running!$R$1:'Running'!$R356,Running!$A$1:'Running'!$A356,"*")*60+SUMIFS(Running!$S$1:'Running'!$S356,Running!$A$1:'Running'!$A356,"*"))/(60*60)),MOD(MOD(SUMIFS(Running!$R$1:'Running'!$R356,Running!$A$1:'Running'!$A356,"*"),60)+INT(SUMIFS(Running!$S$1:'Running'!$S356,Running!$A$1:'Running'!$A356,"*")/60),60),MOD(SUMIFS(Running!$S$1:'Running'!$S356,Running!$A$1:'Running'!$A356,"*"),60))+INT(INT((SUMIFS(Running!$R$1:'Running'!$R356,Running!$A$1:'Running'!$A356,"*")*60+SUMIFS(Running!$S$1:'Running'!$S356,Running!$A$1:'Running'!$A356,"*"))/(60*60))/24)</f>
        <v>0.81253472222222223</v>
      </c>
      <c r="L356" s="2">
        <f t="shared" si="35"/>
        <v>125584</v>
      </c>
      <c r="M356" s="20">
        <f t="shared" si="36"/>
        <v>1148.1399999999987</v>
      </c>
      <c r="N356" s="25">
        <f t="shared" si="37"/>
        <v>10093</v>
      </c>
      <c r="O356" s="25">
        <f t="shared" si="38"/>
        <v>43</v>
      </c>
      <c r="P356" s="35">
        <f t="shared" si="39"/>
        <v>7.0095254629629631</v>
      </c>
      <c r="S356" s="61">
        <f t="shared" si="40"/>
        <v>6</v>
      </c>
      <c r="T356" s="61">
        <f t="shared" si="41"/>
        <v>21</v>
      </c>
      <c r="U356" t="s">
        <v>74</v>
      </c>
    </row>
    <row r="357" spans="1:21">
      <c r="A357">
        <v>354</v>
      </c>
      <c r="B357" s="2" t="s">
        <v>2</v>
      </c>
      <c r="C357" s="2">
        <v>1</v>
      </c>
      <c r="D357" s="2">
        <v>19</v>
      </c>
      <c r="E357" s="37">
        <v>43484</v>
      </c>
      <c r="F357" s="2">
        <f>SUMIFS(Running!$F$1:'Running'!$F357,Running!$A$1:'Running'!$A357,"*")</f>
        <v>121970</v>
      </c>
      <c r="G357" s="20">
        <f>SUMIFS(Running!$G$1:'Running'!$G357,Running!$A$1:'Running'!$A357,"*")</f>
        <v>1074.5999999999988</v>
      </c>
      <c r="H357" s="35">
        <f>TIME(INT((SUMIFS(Running!$K$1:'Running'!$K357,Running!$A$1:'Running'!$A357,"*")*60+SUMIFS(Running!$L$1:'Running'!$L357,Running!$A$1:'Running'!$A357,"*"))/(60*60)),MOD(MOD(SUMIFS(Running!$K$1:'Running'!$K357,Running!$A$1:'Running'!$A357,"*"),60)+INT(SUMIFS(Running!$L$1:'Running'!$L357,Running!$A$1:'Running'!$A357,"*")/60),60),MOD(SUMIFS(Running!$L$1:'Running'!$L357,Running!$A$1:'Running'!$A357,"*"),60))+INT(INT((SUMIFS(Running!$K$1:'Running'!$K357,Running!$A$1:'Running'!$A357,"*")*60+SUMIFS(Running!$L$1:'Running'!$L357,Running!$A$1:'Running'!$A357,"*"))/(60*60))/24)</f>
        <v>6.1969907407407412</v>
      </c>
      <c r="I357" s="2">
        <f>SUM(Running!$M$1:'Running'!$M357)</f>
        <v>3614</v>
      </c>
      <c r="J357" s="20">
        <f>SUM(Running!$N$1:'Running'!$N357)</f>
        <v>73.540000000000006</v>
      </c>
      <c r="K357" s="35">
        <f>TIME(INT((SUMIFS(Running!$R$1:'Running'!$R357,Running!$A$1:'Running'!$A357,"*")*60+SUMIFS(Running!$S$1:'Running'!$S357,Running!$A$1:'Running'!$A357,"*"))/(60*60)),MOD(MOD(SUMIFS(Running!$R$1:'Running'!$R357,Running!$A$1:'Running'!$A357,"*"),60)+INT(SUMIFS(Running!$S$1:'Running'!$S357,Running!$A$1:'Running'!$A357,"*")/60),60),MOD(SUMIFS(Running!$S$1:'Running'!$S357,Running!$A$1:'Running'!$A357,"*"),60))+INT(INT((SUMIFS(Running!$R$1:'Running'!$R357,Running!$A$1:'Running'!$A357,"*")*60+SUMIFS(Running!$S$1:'Running'!$S357,Running!$A$1:'Running'!$A357,"*"))/(60*60))/24)</f>
        <v>0.81253472222222223</v>
      </c>
      <c r="L357" s="2">
        <f t="shared" si="35"/>
        <v>125584</v>
      </c>
      <c r="M357" s="20">
        <f t="shared" si="36"/>
        <v>1148.1399999999987</v>
      </c>
      <c r="N357" s="25">
        <f t="shared" si="37"/>
        <v>10093</v>
      </c>
      <c r="O357" s="25">
        <f t="shared" si="38"/>
        <v>43</v>
      </c>
      <c r="P357" s="35">
        <f t="shared" si="39"/>
        <v>7.0095254629629631</v>
      </c>
      <c r="S357" s="61">
        <f t="shared" si="40"/>
        <v>0</v>
      </c>
      <c r="T357" s="61">
        <f t="shared" si="41"/>
        <v>0</v>
      </c>
      <c r="U357" t="s">
        <v>74</v>
      </c>
    </row>
    <row r="358" spans="1:21">
      <c r="A358">
        <v>355</v>
      </c>
      <c r="B358" s="2" t="s">
        <v>1</v>
      </c>
      <c r="C358" s="2">
        <v>1</v>
      </c>
      <c r="D358" s="2">
        <v>20</v>
      </c>
      <c r="E358" s="37">
        <v>43485</v>
      </c>
      <c r="F358" s="2">
        <f>SUMIFS(Running!$F$1:'Running'!$F358,Running!$A$1:'Running'!$A358,"*")</f>
        <v>122864</v>
      </c>
      <c r="G358" s="20">
        <f>SUMIFS(Running!$G$1:'Running'!$G358,Running!$A$1:'Running'!$A358,"*")</f>
        <v>1082.0999999999988</v>
      </c>
      <c r="H358" s="35">
        <f>TIME(INT((SUMIFS(Running!$K$1:'Running'!$K358,Running!$A$1:'Running'!$A358,"*")*60+SUMIFS(Running!$L$1:'Running'!$L358,Running!$A$1:'Running'!$A358,"*"))/(60*60)),MOD(MOD(SUMIFS(Running!$K$1:'Running'!$K358,Running!$A$1:'Running'!$A358,"*"),60)+INT(SUMIFS(Running!$L$1:'Running'!$L358,Running!$A$1:'Running'!$A358,"*")/60),60),MOD(SUMIFS(Running!$L$1:'Running'!$L358,Running!$A$1:'Running'!$A358,"*"),60))+INT(INT((SUMIFS(Running!$K$1:'Running'!$K358,Running!$A$1:'Running'!$A358,"*")*60+SUMIFS(Running!$L$1:'Running'!$L358,Running!$A$1:'Running'!$A358,"*"))/(60*60))/24)</f>
        <v>6.2386574074074082</v>
      </c>
      <c r="I358" s="2">
        <f>SUM(Running!$M$1:'Running'!$M358)</f>
        <v>3638</v>
      </c>
      <c r="J358" s="20">
        <f>SUM(Running!$N$1:'Running'!$N358)</f>
        <v>73.87</v>
      </c>
      <c r="K358" s="35">
        <f>TIME(INT((SUMIFS(Running!$R$1:'Running'!$R358,Running!$A$1:'Running'!$A358,"*")*60+SUMIFS(Running!$S$1:'Running'!$S358,Running!$A$1:'Running'!$A358,"*"))/(60*60)),MOD(MOD(SUMIFS(Running!$R$1:'Running'!$R358,Running!$A$1:'Running'!$A358,"*"),60)+INT(SUMIFS(Running!$S$1:'Running'!$S358,Running!$A$1:'Running'!$A358,"*")/60),60),MOD(SUMIFS(Running!$S$1:'Running'!$S358,Running!$A$1:'Running'!$A358,"*"),60))+INT(INT((SUMIFS(Running!$R$1:'Running'!$R358,Running!$A$1:'Running'!$A358,"*")*60+SUMIFS(Running!$S$1:'Running'!$S358,Running!$A$1:'Running'!$A358,"*"))/(60*60))/24)</f>
        <v>0.81600694444444455</v>
      </c>
      <c r="L358" s="2">
        <f t="shared" si="35"/>
        <v>126502</v>
      </c>
      <c r="M358" s="20">
        <f t="shared" si="36"/>
        <v>1155.9699999999989</v>
      </c>
      <c r="N358" s="25">
        <f t="shared" si="37"/>
        <v>10158</v>
      </c>
      <c r="O358" s="25">
        <f t="shared" si="38"/>
        <v>43</v>
      </c>
      <c r="P358" s="35">
        <f t="shared" si="39"/>
        <v>7.0546643518518524</v>
      </c>
      <c r="S358" s="61">
        <f t="shared" si="40"/>
        <v>1</v>
      </c>
      <c r="T358" s="61">
        <f t="shared" si="41"/>
        <v>13</v>
      </c>
      <c r="U358" t="s">
        <v>74</v>
      </c>
    </row>
    <row r="359" spans="1:21">
      <c r="A359">
        <v>356</v>
      </c>
      <c r="B359" s="2" t="s">
        <v>0</v>
      </c>
      <c r="C359" s="2">
        <v>1</v>
      </c>
      <c r="D359" s="2">
        <v>21</v>
      </c>
      <c r="E359" s="37">
        <v>43486</v>
      </c>
      <c r="F359" s="2">
        <f>SUMIFS(Running!$F$1:'Running'!$F359,Running!$A$1:'Running'!$A359,"*")</f>
        <v>122864</v>
      </c>
      <c r="G359" s="20">
        <f>SUMIFS(Running!$G$1:'Running'!$G359,Running!$A$1:'Running'!$A359,"*")</f>
        <v>1082.0999999999988</v>
      </c>
      <c r="H359" s="35">
        <f>TIME(INT((SUMIFS(Running!$K$1:'Running'!$K359,Running!$A$1:'Running'!$A359,"*")*60+SUMIFS(Running!$L$1:'Running'!$L359,Running!$A$1:'Running'!$A359,"*"))/(60*60)),MOD(MOD(SUMIFS(Running!$K$1:'Running'!$K359,Running!$A$1:'Running'!$A359,"*"),60)+INT(SUMIFS(Running!$L$1:'Running'!$L359,Running!$A$1:'Running'!$A359,"*")/60),60),MOD(SUMIFS(Running!$L$1:'Running'!$L359,Running!$A$1:'Running'!$A359,"*"),60))+INT(INT((SUMIFS(Running!$K$1:'Running'!$K359,Running!$A$1:'Running'!$A359,"*")*60+SUMIFS(Running!$L$1:'Running'!$L359,Running!$A$1:'Running'!$A359,"*"))/(60*60))/24)</f>
        <v>6.2386574074074082</v>
      </c>
      <c r="I359" s="2">
        <f>SUM(Running!$M$1:'Running'!$M359)</f>
        <v>3638</v>
      </c>
      <c r="J359" s="20">
        <f>SUM(Running!$N$1:'Running'!$N359)</f>
        <v>73.87</v>
      </c>
      <c r="K359" s="35">
        <f>TIME(INT((SUMIFS(Running!$R$1:'Running'!$R359,Running!$A$1:'Running'!$A359,"*")*60+SUMIFS(Running!$S$1:'Running'!$S359,Running!$A$1:'Running'!$A359,"*"))/(60*60)),MOD(MOD(SUMIFS(Running!$R$1:'Running'!$R359,Running!$A$1:'Running'!$A359,"*"),60)+INT(SUMIFS(Running!$S$1:'Running'!$S359,Running!$A$1:'Running'!$A359,"*")/60),60),MOD(SUMIFS(Running!$S$1:'Running'!$S359,Running!$A$1:'Running'!$A359,"*"),60))+INT(INT((SUMIFS(Running!$R$1:'Running'!$R359,Running!$A$1:'Running'!$A359,"*")*60+SUMIFS(Running!$S$1:'Running'!$S359,Running!$A$1:'Running'!$A359,"*"))/(60*60))/24)</f>
        <v>0.81600694444444455</v>
      </c>
      <c r="L359" s="2">
        <f t="shared" si="35"/>
        <v>126502</v>
      </c>
      <c r="M359" s="20">
        <f t="shared" si="36"/>
        <v>1155.9699999999989</v>
      </c>
      <c r="N359" s="25">
        <f t="shared" si="37"/>
        <v>10158</v>
      </c>
      <c r="O359" s="25">
        <f t="shared" si="38"/>
        <v>43</v>
      </c>
      <c r="P359" s="35">
        <f t="shared" si="39"/>
        <v>7.0546643518518524</v>
      </c>
      <c r="S359" s="61">
        <f t="shared" si="40"/>
        <v>0</v>
      </c>
      <c r="T359" s="61">
        <f t="shared" si="41"/>
        <v>0</v>
      </c>
      <c r="U359" t="s">
        <v>74</v>
      </c>
    </row>
    <row r="360" spans="1:21">
      <c r="A360">
        <v>357</v>
      </c>
      <c r="B360" s="2" t="s">
        <v>6</v>
      </c>
      <c r="C360" s="2">
        <v>1</v>
      </c>
      <c r="D360" s="2">
        <v>22</v>
      </c>
      <c r="E360" s="37">
        <v>43487</v>
      </c>
      <c r="F360" s="2">
        <f>SUMIFS(Running!$F$1:'Running'!$F360,Running!$A$1:'Running'!$A360,"*")</f>
        <v>122864</v>
      </c>
      <c r="G360" s="20">
        <f>SUMIFS(Running!$G$1:'Running'!$G360,Running!$A$1:'Running'!$A360,"*")</f>
        <v>1082.0999999999988</v>
      </c>
      <c r="H360" s="35">
        <f>TIME(INT((SUMIFS(Running!$K$1:'Running'!$K360,Running!$A$1:'Running'!$A360,"*")*60+SUMIFS(Running!$L$1:'Running'!$L360,Running!$A$1:'Running'!$A360,"*"))/(60*60)),MOD(MOD(SUMIFS(Running!$K$1:'Running'!$K360,Running!$A$1:'Running'!$A360,"*"),60)+INT(SUMIFS(Running!$L$1:'Running'!$L360,Running!$A$1:'Running'!$A360,"*")/60),60),MOD(SUMIFS(Running!$L$1:'Running'!$L360,Running!$A$1:'Running'!$A360,"*"),60))+INT(INT((SUMIFS(Running!$K$1:'Running'!$K360,Running!$A$1:'Running'!$A360,"*")*60+SUMIFS(Running!$L$1:'Running'!$L360,Running!$A$1:'Running'!$A360,"*"))/(60*60))/24)</f>
        <v>6.2386574074074082</v>
      </c>
      <c r="I360" s="2">
        <f>SUM(Running!$M$1:'Running'!$M360)</f>
        <v>3638</v>
      </c>
      <c r="J360" s="20">
        <f>SUM(Running!$N$1:'Running'!$N360)</f>
        <v>73.87</v>
      </c>
      <c r="K360" s="35">
        <f>TIME(INT((SUMIFS(Running!$R$1:'Running'!$R360,Running!$A$1:'Running'!$A360,"*")*60+SUMIFS(Running!$S$1:'Running'!$S360,Running!$A$1:'Running'!$A360,"*"))/(60*60)),MOD(MOD(SUMIFS(Running!$R$1:'Running'!$R360,Running!$A$1:'Running'!$A360,"*"),60)+INT(SUMIFS(Running!$S$1:'Running'!$S360,Running!$A$1:'Running'!$A360,"*")/60),60),MOD(SUMIFS(Running!$S$1:'Running'!$S360,Running!$A$1:'Running'!$A360,"*"),60))+INT(INT((SUMIFS(Running!$R$1:'Running'!$R360,Running!$A$1:'Running'!$A360,"*")*60+SUMIFS(Running!$S$1:'Running'!$S360,Running!$A$1:'Running'!$A360,"*"))/(60*60))/24)</f>
        <v>0.81600694444444455</v>
      </c>
      <c r="L360" s="2">
        <f t="shared" si="35"/>
        <v>126502</v>
      </c>
      <c r="M360" s="20">
        <f t="shared" si="36"/>
        <v>1155.9699999999989</v>
      </c>
      <c r="N360" s="25">
        <f t="shared" si="37"/>
        <v>10158</v>
      </c>
      <c r="O360" s="25">
        <f t="shared" si="38"/>
        <v>43</v>
      </c>
      <c r="P360" s="35">
        <f t="shared" si="39"/>
        <v>7.0546643518518524</v>
      </c>
      <c r="S360" s="61">
        <f t="shared" si="40"/>
        <v>0</v>
      </c>
      <c r="T360" s="61">
        <f t="shared" si="41"/>
        <v>0</v>
      </c>
      <c r="U360" t="s">
        <v>74</v>
      </c>
    </row>
    <row r="361" spans="1:21">
      <c r="A361">
        <v>358</v>
      </c>
      <c r="B361" s="2" t="s">
        <v>5</v>
      </c>
      <c r="C361" s="2">
        <v>1</v>
      </c>
      <c r="D361" s="2">
        <v>23</v>
      </c>
      <c r="E361" s="37">
        <v>43488</v>
      </c>
      <c r="F361" s="2">
        <f>SUMIFS(Running!$F$1:'Running'!$F361,Running!$A$1:'Running'!$A361,"*")</f>
        <v>123375</v>
      </c>
      <c r="G361" s="20">
        <f>SUMIFS(Running!$G$1:'Running'!$G361,Running!$A$1:'Running'!$A361,"*")</f>
        <v>1086.3999999999987</v>
      </c>
      <c r="H361" s="35">
        <f>TIME(INT((SUMIFS(Running!$K$1:'Running'!$K361,Running!$A$1:'Running'!$A361,"*")*60+SUMIFS(Running!$L$1:'Running'!$L361,Running!$A$1:'Running'!$A361,"*"))/(60*60)),MOD(MOD(SUMIFS(Running!$K$1:'Running'!$K361,Running!$A$1:'Running'!$A361,"*"),60)+INT(SUMIFS(Running!$L$1:'Running'!$L361,Running!$A$1:'Running'!$A361,"*")/60),60),MOD(SUMIFS(Running!$L$1:'Running'!$L361,Running!$A$1:'Running'!$A361,"*"),60))+INT(INT((SUMIFS(Running!$K$1:'Running'!$K361,Running!$A$1:'Running'!$A361,"*")*60+SUMIFS(Running!$L$1:'Running'!$L361,Running!$A$1:'Running'!$A361,"*"))/(60*60))/24)</f>
        <v>6.2622685185185185</v>
      </c>
      <c r="I361" s="2">
        <f>SUM(Running!$M$1:'Running'!$M361)</f>
        <v>3663</v>
      </c>
      <c r="J361" s="20">
        <f>SUM(Running!$N$1:'Running'!$N361)</f>
        <v>74.2</v>
      </c>
      <c r="K361" s="35">
        <f>TIME(INT((SUMIFS(Running!$R$1:'Running'!$R361,Running!$A$1:'Running'!$A361,"*")*60+SUMIFS(Running!$S$1:'Running'!$S361,Running!$A$1:'Running'!$A361,"*"))/(60*60)),MOD(MOD(SUMIFS(Running!$R$1:'Running'!$R361,Running!$A$1:'Running'!$A361,"*"),60)+INT(SUMIFS(Running!$S$1:'Running'!$S361,Running!$A$1:'Running'!$A361,"*")/60),60),MOD(SUMIFS(Running!$S$1:'Running'!$S361,Running!$A$1:'Running'!$A361,"*"),60))+INT(INT((SUMIFS(Running!$R$1:'Running'!$R361,Running!$A$1:'Running'!$A361,"*")*60+SUMIFS(Running!$S$1:'Running'!$S361,Running!$A$1:'Running'!$A361,"*"))/(60*60))/24)</f>
        <v>0.81947916666666665</v>
      </c>
      <c r="L361" s="2">
        <f t="shared" si="35"/>
        <v>127038</v>
      </c>
      <c r="M361" s="20">
        <f t="shared" si="36"/>
        <v>1160.5999999999988</v>
      </c>
      <c r="N361" s="25">
        <f t="shared" si="37"/>
        <v>10197</v>
      </c>
      <c r="O361" s="25">
        <f t="shared" si="38"/>
        <v>43</v>
      </c>
      <c r="P361" s="35">
        <f t="shared" si="39"/>
        <v>7.081747685185185</v>
      </c>
      <c r="S361" s="61">
        <f t="shared" si="40"/>
        <v>1</v>
      </c>
      <c r="T361" s="61">
        <f t="shared" si="41"/>
        <v>6</v>
      </c>
      <c r="U361" t="s">
        <v>74</v>
      </c>
    </row>
    <row r="362" spans="1:21">
      <c r="A362">
        <v>359</v>
      </c>
      <c r="B362" s="2" t="s">
        <v>4</v>
      </c>
      <c r="C362" s="2">
        <v>1</v>
      </c>
      <c r="D362" s="2">
        <v>24</v>
      </c>
      <c r="E362" s="37">
        <v>43489</v>
      </c>
      <c r="F362" s="2">
        <f>SUMIFS(Running!$F$1:'Running'!$F362,Running!$A$1:'Running'!$A362,"*")</f>
        <v>123375</v>
      </c>
      <c r="G362" s="20">
        <f>SUMIFS(Running!$G$1:'Running'!$G362,Running!$A$1:'Running'!$A362,"*")</f>
        <v>1086.3999999999987</v>
      </c>
      <c r="H362" s="35">
        <f>TIME(INT((SUMIFS(Running!$K$1:'Running'!$K362,Running!$A$1:'Running'!$A362,"*")*60+SUMIFS(Running!$L$1:'Running'!$L362,Running!$A$1:'Running'!$A362,"*"))/(60*60)),MOD(MOD(SUMIFS(Running!$K$1:'Running'!$K362,Running!$A$1:'Running'!$A362,"*"),60)+INT(SUMIFS(Running!$L$1:'Running'!$L362,Running!$A$1:'Running'!$A362,"*")/60),60),MOD(SUMIFS(Running!$L$1:'Running'!$L362,Running!$A$1:'Running'!$A362,"*"),60))+INT(INT((SUMIFS(Running!$K$1:'Running'!$K362,Running!$A$1:'Running'!$A362,"*")*60+SUMIFS(Running!$L$1:'Running'!$L362,Running!$A$1:'Running'!$A362,"*"))/(60*60))/24)</f>
        <v>6.2622685185185185</v>
      </c>
      <c r="I362" s="2">
        <f>SUM(Running!$M$1:'Running'!$M362)</f>
        <v>3663</v>
      </c>
      <c r="J362" s="20">
        <f>SUM(Running!$N$1:'Running'!$N362)</f>
        <v>74.2</v>
      </c>
      <c r="K362" s="35">
        <f>TIME(INT((SUMIFS(Running!$R$1:'Running'!$R362,Running!$A$1:'Running'!$A362,"*")*60+SUMIFS(Running!$S$1:'Running'!$S362,Running!$A$1:'Running'!$A362,"*"))/(60*60)),MOD(MOD(SUMIFS(Running!$R$1:'Running'!$R362,Running!$A$1:'Running'!$A362,"*"),60)+INT(SUMIFS(Running!$S$1:'Running'!$S362,Running!$A$1:'Running'!$A362,"*")/60),60),MOD(SUMIFS(Running!$S$1:'Running'!$S362,Running!$A$1:'Running'!$A362,"*"),60))+INT(INT((SUMIFS(Running!$R$1:'Running'!$R362,Running!$A$1:'Running'!$A362,"*")*60+SUMIFS(Running!$S$1:'Running'!$S362,Running!$A$1:'Running'!$A362,"*"))/(60*60))/24)</f>
        <v>0.81947916666666665</v>
      </c>
      <c r="L362" s="2">
        <f t="shared" si="35"/>
        <v>127038</v>
      </c>
      <c r="M362" s="20">
        <f t="shared" si="36"/>
        <v>1160.5999999999988</v>
      </c>
      <c r="N362" s="25">
        <f t="shared" si="37"/>
        <v>10197</v>
      </c>
      <c r="O362" s="25">
        <f t="shared" si="38"/>
        <v>43</v>
      </c>
      <c r="P362" s="35">
        <f t="shared" si="39"/>
        <v>7.081747685185185</v>
      </c>
      <c r="S362" s="61">
        <f t="shared" si="40"/>
        <v>0</v>
      </c>
      <c r="T362" s="61">
        <f t="shared" si="41"/>
        <v>0</v>
      </c>
      <c r="U362" t="s">
        <v>74</v>
      </c>
    </row>
    <row r="363" spans="1:21">
      <c r="A363">
        <v>360</v>
      </c>
      <c r="B363" s="2" t="s">
        <v>3</v>
      </c>
      <c r="C363" s="2">
        <v>1</v>
      </c>
      <c r="D363" s="2">
        <v>25</v>
      </c>
      <c r="E363" s="37">
        <v>43490</v>
      </c>
      <c r="F363" s="2">
        <f>SUMIFS(Running!$F$1:'Running'!$F363,Running!$A$1:'Running'!$A363,"*")</f>
        <v>123887</v>
      </c>
      <c r="G363" s="20">
        <f>SUMIFS(Running!$G$1:'Running'!$G363,Running!$A$1:'Running'!$A363,"*")</f>
        <v>1090.6999999999987</v>
      </c>
      <c r="H363" s="35">
        <f>TIME(INT((SUMIFS(Running!$K$1:'Running'!$K363,Running!$A$1:'Running'!$A363,"*")*60+SUMIFS(Running!$L$1:'Running'!$L363,Running!$A$1:'Running'!$A363,"*"))/(60*60)),MOD(MOD(SUMIFS(Running!$K$1:'Running'!$K363,Running!$A$1:'Running'!$A363,"*"),60)+INT(SUMIFS(Running!$L$1:'Running'!$L363,Running!$A$1:'Running'!$A363,"*")/60),60),MOD(SUMIFS(Running!$L$1:'Running'!$L363,Running!$A$1:'Running'!$A363,"*"),60))+INT(INT((SUMIFS(Running!$K$1:'Running'!$K363,Running!$A$1:'Running'!$A363,"*")*60+SUMIFS(Running!$L$1:'Running'!$L363,Running!$A$1:'Running'!$A363,"*"))/(60*60))/24)</f>
        <v>6.2858796296296298</v>
      </c>
      <c r="I363" s="2">
        <f>SUM(Running!$M$1:'Running'!$M363)</f>
        <v>3687</v>
      </c>
      <c r="J363" s="20">
        <f>SUM(Running!$N$1:'Running'!$N363)</f>
        <v>74.53</v>
      </c>
      <c r="K363" s="35">
        <f>TIME(INT((SUMIFS(Running!$R$1:'Running'!$R363,Running!$A$1:'Running'!$A363,"*")*60+SUMIFS(Running!$S$1:'Running'!$S363,Running!$A$1:'Running'!$A363,"*"))/(60*60)),MOD(MOD(SUMIFS(Running!$R$1:'Running'!$R363,Running!$A$1:'Running'!$A363,"*"),60)+INT(SUMIFS(Running!$S$1:'Running'!$S363,Running!$A$1:'Running'!$A363,"*")/60),60),MOD(SUMIFS(Running!$S$1:'Running'!$S363,Running!$A$1:'Running'!$A363,"*"),60))+INT(INT((SUMIFS(Running!$R$1:'Running'!$R363,Running!$A$1:'Running'!$A363,"*")*60+SUMIFS(Running!$S$1:'Running'!$S363,Running!$A$1:'Running'!$A363,"*"))/(60*60))/24)</f>
        <v>0.82295138888888886</v>
      </c>
      <c r="L363" s="2">
        <f t="shared" si="35"/>
        <v>127574</v>
      </c>
      <c r="M363" s="20">
        <f t="shared" si="36"/>
        <v>1165.2299999999987</v>
      </c>
      <c r="N363" s="25">
        <f t="shared" si="37"/>
        <v>10236</v>
      </c>
      <c r="O363" s="25">
        <f t="shared" si="38"/>
        <v>43</v>
      </c>
      <c r="P363" s="35">
        <f t="shared" si="39"/>
        <v>7.1088310185185186</v>
      </c>
      <c r="S363" s="61">
        <f t="shared" si="40"/>
        <v>1</v>
      </c>
      <c r="T363" s="61">
        <f t="shared" si="41"/>
        <v>22</v>
      </c>
      <c r="U363" t="s">
        <v>74</v>
      </c>
    </row>
    <row r="364" spans="1:21">
      <c r="A364">
        <v>361</v>
      </c>
      <c r="B364" s="2" t="s">
        <v>2</v>
      </c>
      <c r="C364" s="2">
        <v>1</v>
      </c>
      <c r="D364" s="2">
        <v>26</v>
      </c>
      <c r="E364" s="37">
        <v>43491</v>
      </c>
      <c r="F364" s="2">
        <f>SUMIFS(Running!$F$1:'Running'!$F364,Running!$A$1:'Running'!$A364,"*")</f>
        <v>124174</v>
      </c>
      <c r="G364" s="20">
        <f>SUMIFS(Running!$G$1:'Running'!$G364,Running!$A$1:'Running'!$A364,"*")</f>
        <v>1093.0999999999988</v>
      </c>
      <c r="H364" s="35">
        <f>TIME(INT((SUMIFS(Running!$K$1:'Running'!$K364,Running!$A$1:'Running'!$A364,"*")*60+SUMIFS(Running!$L$1:'Running'!$L364,Running!$A$1:'Running'!$A364,"*"))/(60*60)),MOD(MOD(SUMIFS(Running!$K$1:'Running'!$K364,Running!$A$1:'Running'!$A364,"*"),60)+INT(SUMIFS(Running!$L$1:'Running'!$L364,Running!$A$1:'Running'!$A364,"*")/60),60),MOD(SUMIFS(Running!$L$1:'Running'!$L364,Running!$A$1:'Running'!$A364,"*"),60))+INT(INT((SUMIFS(Running!$K$1:'Running'!$K364,Running!$A$1:'Running'!$A364,"*")*60+SUMIFS(Running!$L$1:'Running'!$L364,Running!$A$1:'Running'!$A364,"*"))/(60*60))/24)</f>
        <v>6.299768518518519</v>
      </c>
      <c r="I364" s="2">
        <f>SUM(Running!$M$1:'Running'!$M364)</f>
        <v>3706</v>
      </c>
      <c r="J364" s="20">
        <f>SUM(Running!$N$1:'Running'!$N364)</f>
        <v>74.8</v>
      </c>
      <c r="K364" s="35">
        <f>TIME(INT((SUMIFS(Running!$R$1:'Running'!$R364,Running!$A$1:'Running'!$A364,"*")*60+SUMIFS(Running!$S$1:'Running'!$S364,Running!$A$1:'Running'!$A364,"*"))/(60*60)),MOD(MOD(SUMIFS(Running!$R$1:'Running'!$R364,Running!$A$1:'Running'!$A364,"*"),60)+INT(SUMIFS(Running!$S$1:'Running'!$S364,Running!$A$1:'Running'!$A364,"*")/60),60),MOD(SUMIFS(Running!$S$1:'Running'!$S364,Running!$A$1:'Running'!$A364,"*"),60))+INT(INT((SUMIFS(Running!$R$1:'Running'!$R364,Running!$A$1:'Running'!$A364,"*")*60+SUMIFS(Running!$S$1:'Running'!$S364,Running!$A$1:'Running'!$A364,"*"))/(60*60))/24)</f>
        <v>0.82572916666666663</v>
      </c>
      <c r="L364" s="2">
        <f t="shared" si="35"/>
        <v>127880</v>
      </c>
      <c r="M364" s="20">
        <f t="shared" si="36"/>
        <v>1167.8999999999987</v>
      </c>
      <c r="N364" s="25">
        <f t="shared" si="37"/>
        <v>10260</v>
      </c>
      <c r="O364" s="25">
        <f t="shared" si="38"/>
        <v>43</v>
      </c>
      <c r="P364" s="35">
        <f t="shared" si="39"/>
        <v>7.1254976851851861</v>
      </c>
      <c r="S364" s="61">
        <f t="shared" si="40"/>
        <v>2</v>
      </c>
      <c r="T364" s="61">
        <f t="shared" si="41"/>
        <v>1</v>
      </c>
      <c r="U364" t="s">
        <v>74</v>
      </c>
    </row>
    <row r="365" spans="1:21">
      <c r="A365">
        <v>362</v>
      </c>
      <c r="B365" s="2" t="s">
        <v>1</v>
      </c>
      <c r="C365" s="2">
        <v>1</v>
      </c>
      <c r="D365" s="2">
        <v>27</v>
      </c>
      <c r="E365" s="37">
        <v>43492</v>
      </c>
      <c r="F365" s="2">
        <f>SUMIFS(Running!$F$1:'Running'!$F365,Running!$A$1:'Running'!$A365,"*")</f>
        <v>124174</v>
      </c>
      <c r="G365" s="20">
        <f>SUMIFS(Running!$G$1:'Running'!$G365,Running!$A$1:'Running'!$A365,"*")</f>
        <v>1093.0999999999988</v>
      </c>
      <c r="H365" s="35">
        <f>TIME(INT((SUMIFS(Running!$K$1:'Running'!$K365,Running!$A$1:'Running'!$A365,"*")*60+SUMIFS(Running!$L$1:'Running'!$L365,Running!$A$1:'Running'!$A365,"*"))/(60*60)),MOD(MOD(SUMIFS(Running!$K$1:'Running'!$K365,Running!$A$1:'Running'!$A365,"*"),60)+INT(SUMIFS(Running!$L$1:'Running'!$L365,Running!$A$1:'Running'!$A365,"*")/60),60),MOD(SUMIFS(Running!$L$1:'Running'!$L365,Running!$A$1:'Running'!$A365,"*"),60))+INT(INT((SUMIFS(Running!$K$1:'Running'!$K365,Running!$A$1:'Running'!$A365,"*")*60+SUMIFS(Running!$L$1:'Running'!$L365,Running!$A$1:'Running'!$A365,"*"))/(60*60))/24)</f>
        <v>6.299768518518519</v>
      </c>
      <c r="I365" s="2">
        <f>SUM(Running!$M$1:'Running'!$M365)</f>
        <v>3706</v>
      </c>
      <c r="J365" s="20">
        <f>SUM(Running!$N$1:'Running'!$N365)</f>
        <v>74.8</v>
      </c>
      <c r="K365" s="35">
        <f>TIME(INT((SUMIFS(Running!$R$1:'Running'!$R365,Running!$A$1:'Running'!$A365,"*")*60+SUMIFS(Running!$S$1:'Running'!$S365,Running!$A$1:'Running'!$A365,"*"))/(60*60)),MOD(MOD(SUMIFS(Running!$R$1:'Running'!$R365,Running!$A$1:'Running'!$A365,"*"),60)+INT(SUMIFS(Running!$S$1:'Running'!$S365,Running!$A$1:'Running'!$A365,"*")/60),60),MOD(SUMIFS(Running!$S$1:'Running'!$S365,Running!$A$1:'Running'!$A365,"*"),60))+INT(INT((SUMIFS(Running!$R$1:'Running'!$R365,Running!$A$1:'Running'!$A365,"*")*60+SUMIFS(Running!$S$1:'Running'!$S365,Running!$A$1:'Running'!$A365,"*"))/(60*60))/24)</f>
        <v>0.82572916666666663</v>
      </c>
      <c r="L365" s="2">
        <f t="shared" si="35"/>
        <v>127880</v>
      </c>
      <c r="M365" s="20">
        <f t="shared" si="36"/>
        <v>1167.8999999999987</v>
      </c>
      <c r="N365" s="25">
        <f t="shared" si="37"/>
        <v>10260</v>
      </c>
      <c r="O365" s="25">
        <f t="shared" si="38"/>
        <v>43</v>
      </c>
      <c r="P365" s="35">
        <f t="shared" si="39"/>
        <v>7.1254976851851861</v>
      </c>
      <c r="S365" s="61">
        <f t="shared" si="40"/>
        <v>0</v>
      </c>
      <c r="T365" s="61">
        <f t="shared" si="41"/>
        <v>0</v>
      </c>
      <c r="U365" t="s">
        <v>74</v>
      </c>
    </row>
    <row r="366" spans="1:21">
      <c r="A366">
        <v>363</v>
      </c>
      <c r="B366" s="2" t="s">
        <v>0</v>
      </c>
      <c r="C366" s="2">
        <v>1</v>
      </c>
      <c r="D366" s="2">
        <v>28</v>
      </c>
      <c r="E366" s="37">
        <v>43493</v>
      </c>
      <c r="F366" s="2">
        <f>SUMIFS(Running!$F$1:'Running'!$F366,Running!$A$1:'Running'!$A366,"*")</f>
        <v>124686</v>
      </c>
      <c r="G366" s="20">
        <f>SUMIFS(Running!$G$1:'Running'!$G366,Running!$A$1:'Running'!$A366,"*")</f>
        <v>1097.3999999999987</v>
      </c>
      <c r="H366" s="35">
        <f>TIME(INT((SUMIFS(Running!$K$1:'Running'!$K366,Running!$A$1:'Running'!$A366,"*")*60+SUMIFS(Running!$L$1:'Running'!$L366,Running!$A$1:'Running'!$A366,"*"))/(60*60)),MOD(MOD(SUMIFS(Running!$K$1:'Running'!$K366,Running!$A$1:'Running'!$A366,"*"),60)+INT(SUMIFS(Running!$L$1:'Running'!$L366,Running!$A$1:'Running'!$A366,"*")/60),60),MOD(SUMIFS(Running!$L$1:'Running'!$L366,Running!$A$1:'Running'!$A366,"*"),60))+INT(INT((SUMIFS(Running!$K$1:'Running'!$K366,Running!$A$1:'Running'!$A366,"*")*60+SUMIFS(Running!$L$1:'Running'!$L366,Running!$A$1:'Running'!$A366,"*"))/(60*60))/24)</f>
        <v>6.3233796296296303</v>
      </c>
      <c r="I366" s="2">
        <f>SUM(Running!$M$1:'Running'!$M366)</f>
        <v>3730</v>
      </c>
      <c r="J366" s="20">
        <f>SUM(Running!$N$1:'Running'!$N366)</f>
        <v>75.13</v>
      </c>
      <c r="K366" s="35">
        <f>TIME(INT((SUMIFS(Running!$R$1:'Running'!$R366,Running!$A$1:'Running'!$A366,"*")*60+SUMIFS(Running!$S$1:'Running'!$S366,Running!$A$1:'Running'!$A366,"*"))/(60*60)),MOD(MOD(SUMIFS(Running!$R$1:'Running'!$R366,Running!$A$1:'Running'!$A366,"*"),60)+INT(SUMIFS(Running!$S$1:'Running'!$S366,Running!$A$1:'Running'!$A366,"*")/60),60),MOD(SUMIFS(Running!$S$1:'Running'!$S366,Running!$A$1:'Running'!$A366,"*"),60))+INT(INT((SUMIFS(Running!$R$1:'Running'!$R366,Running!$A$1:'Running'!$A366,"*")*60+SUMIFS(Running!$S$1:'Running'!$S366,Running!$A$1:'Running'!$A366,"*"))/(60*60))/24)</f>
        <v>0.82920138888888895</v>
      </c>
      <c r="L366" s="2">
        <f t="shared" si="35"/>
        <v>128416</v>
      </c>
      <c r="M366" s="20">
        <f t="shared" si="36"/>
        <v>1172.5299999999988</v>
      </c>
      <c r="N366" s="25">
        <f t="shared" si="37"/>
        <v>10299</v>
      </c>
      <c r="O366" s="25">
        <f t="shared" si="38"/>
        <v>43</v>
      </c>
      <c r="P366" s="35">
        <f t="shared" si="39"/>
        <v>7.1525810185185197</v>
      </c>
      <c r="S366" s="61">
        <f t="shared" si="40"/>
        <v>1</v>
      </c>
      <c r="T366" s="61">
        <f t="shared" si="41"/>
        <v>1</v>
      </c>
      <c r="U366" t="s">
        <v>74</v>
      </c>
    </row>
    <row r="367" spans="1:21">
      <c r="A367">
        <v>364</v>
      </c>
      <c r="B367" s="2" t="s">
        <v>6</v>
      </c>
      <c r="C367" s="2">
        <v>1</v>
      </c>
      <c r="D367" s="2">
        <v>29</v>
      </c>
      <c r="E367" s="37">
        <v>43494</v>
      </c>
      <c r="F367" s="2">
        <f>SUMIFS(Running!$F$1:'Running'!$F367,Running!$A$1:'Running'!$A367,"*")</f>
        <v>125198</v>
      </c>
      <c r="G367" s="20">
        <f>SUMIFS(Running!$G$1:'Running'!$G367,Running!$A$1:'Running'!$A367,"*")</f>
        <v>1101.6999999999987</v>
      </c>
      <c r="H367" s="35">
        <f>TIME(INT((SUMIFS(Running!$K$1:'Running'!$K367,Running!$A$1:'Running'!$A367,"*")*60+SUMIFS(Running!$L$1:'Running'!$L367,Running!$A$1:'Running'!$A367,"*"))/(60*60)),MOD(MOD(SUMIFS(Running!$K$1:'Running'!$K367,Running!$A$1:'Running'!$A367,"*"),60)+INT(SUMIFS(Running!$L$1:'Running'!$L367,Running!$A$1:'Running'!$A367,"*")/60),60),MOD(SUMIFS(Running!$L$1:'Running'!$L367,Running!$A$1:'Running'!$A367,"*"),60))+INT(INT((SUMIFS(Running!$K$1:'Running'!$K367,Running!$A$1:'Running'!$A367,"*")*60+SUMIFS(Running!$L$1:'Running'!$L367,Running!$A$1:'Running'!$A367,"*"))/(60*60))/24)</f>
        <v>6.3469907407407407</v>
      </c>
      <c r="I367" s="2">
        <f>SUM(Running!$M$1:'Running'!$M367)</f>
        <v>3754</v>
      </c>
      <c r="J367" s="20">
        <f>SUM(Running!$N$1:'Running'!$N367)</f>
        <v>75.47</v>
      </c>
      <c r="K367" s="35">
        <f>TIME(INT((SUMIFS(Running!$R$1:'Running'!$R367,Running!$A$1:'Running'!$A367,"*")*60+SUMIFS(Running!$S$1:'Running'!$S367,Running!$A$1:'Running'!$A367,"*"))/(60*60)),MOD(MOD(SUMIFS(Running!$R$1:'Running'!$R367,Running!$A$1:'Running'!$A367,"*"),60)+INT(SUMIFS(Running!$S$1:'Running'!$S367,Running!$A$1:'Running'!$A367,"*")/60),60),MOD(SUMIFS(Running!$S$1:'Running'!$S367,Running!$A$1:'Running'!$A367,"*"),60))+INT(INT((SUMIFS(Running!$R$1:'Running'!$R367,Running!$A$1:'Running'!$A367,"*")*60+SUMIFS(Running!$S$1:'Running'!$S367,Running!$A$1:'Running'!$A367,"*"))/(60*60))/24)</f>
        <v>0.83267361111111116</v>
      </c>
      <c r="L367" s="2">
        <f t="shared" si="35"/>
        <v>128952</v>
      </c>
      <c r="M367" s="20">
        <f t="shared" si="36"/>
        <v>1177.1699999999987</v>
      </c>
      <c r="N367" s="25">
        <f t="shared" si="37"/>
        <v>10338</v>
      </c>
      <c r="O367" s="25">
        <f t="shared" si="38"/>
        <v>43</v>
      </c>
      <c r="P367" s="35">
        <f t="shared" si="39"/>
        <v>7.1796643518518515</v>
      </c>
      <c r="S367" s="61">
        <f t="shared" si="40"/>
        <v>2</v>
      </c>
      <c r="T367" s="61">
        <f t="shared" si="41"/>
        <v>1</v>
      </c>
      <c r="U367" t="s">
        <v>74</v>
      </c>
    </row>
    <row r="368" spans="1:21">
      <c r="A368">
        <v>365</v>
      </c>
      <c r="B368" s="2" t="s">
        <v>5</v>
      </c>
      <c r="C368" s="2">
        <v>1</v>
      </c>
      <c r="D368" s="2">
        <v>30</v>
      </c>
      <c r="E368" s="37">
        <v>43495</v>
      </c>
      <c r="F368" s="2">
        <f>SUMIFS(Running!$F$1:'Running'!$F368,Running!$A$1:'Running'!$A368,"*")</f>
        <v>125198</v>
      </c>
      <c r="G368" s="20">
        <f>SUMIFS(Running!$G$1:'Running'!$G368,Running!$A$1:'Running'!$A368,"*")</f>
        <v>1101.6999999999987</v>
      </c>
      <c r="H368" s="35">
        <f>TIME(INT((SUMIFS(Running!$K$1:'Running'!$K368,Running!$A$1:'Running'!$A368,"*")*60+SUMIFS(Running!$L$1:'Running'!$L368,Running!$A$1:'Running'!$A368,"*"))/(60*60)),MOD(MOD(SUMIFS(Running!$K$1:'Running'!$K368,Running!$A$1:'Running'!$A368,"*"),60)+INT(SUMIFS(Running!$L$1:'Running'!$L368,Running!$A$1:'Running'!$A368,"*")/60),60),MOD(SUMIFS(Running!$L$1:'Running'!$L368,Running!$A$1:'Running'!$A368,"*"),60))+INT(INT((SUMIFS(Running!$K$1:'Running'!$K368,Running!$A$1:'Running'!$A368,"*")*60+SUMIFS(Running!$L$1:'Running'!$L368,Running!$A$1:'Running'!$A368,"*"))/(60*60))/24)</f>
        <v>6.3469907407407407</v>
      </c>
      <c r="I368" s="2">
        <f>SUM(Running!$M$1:'Running'!$M368)</f>
        <v>3754</v>
      </c>
      <c r="J368" s="20">
        <f>SUM(Running!$N$1:'Running'!$N368)</f>
        <v>75.47</v>
      </c>
      <c r="K368" s="35">
        <f>TIME(INT((SUMIFS(Running!$R$1:'Running'!$R368,Running!$A$1:'Running'!$A368,"*")*60+SUMIFS(Running!$S$1:'Running'!$S368,Running!$A$1:'Running'!$A368,"*"))/(60*60)),MOD(MOD(SUMIFS(Running!$R$1:'Running'!$R368,Running!$A$1:'Running'!$A368,"*"),60)+INT(SUMIFS(Running!$S$1:'Running'!$S368,Running!$A$1:'Running'!$A368,"*")/60),60),MOD(SUMIFS(Running!$S$1:'Running'!$S368,Running!$A$1:'Running'!$A368,"*"),60))+INT(INT((SUMIFS(Running!$R$1:'Running'!$R368,Running!$A$1:'Running'!$A368,"*")*60+SUMIFS(Running!$S$1:'Running'!$S368,Running!$A$1:'Running'!$A368,"*"))/(60*60))/24)</f>
        <v>0.83267361111111116</v>
      </c>
      <c r="L368" s="2">
        <f t="shared" si="35"/>
        <v>128952</v>
      </c>
      <c r="M368" s="20">
        <f t="shared" si="36"/>
        <v>1177.1699999999987</v>
      </c>
      <c r="N368" s="25">
        <f t="shared" si="37"/>
        <v>10338</v>
      </c>
      <c r="O368" s="25">
        <f t="shared" si="38"/>
        <v>43</v>
      </c>
      <c r="P368" s="35">
        <f t="shared" si="39"/>
        <v>7.1796643518518515</v>
      </c>
      <c r="S368" s="61">
        <f t="shared" si="40"/>
        <v>0</v>
      </c>
      <c r="T368" s="61">
        <f t="shared" si="41"/>
        <v>0</v>
      </c>
      <c r="U368" t="s">
        <v>74</v>
      </c>
    </row>
    <row r="369" spans="1:21">
      <c r="A369">
        <v>366</v>
      </c>
      <c r="B369" s="2" t="s">
        <v>4</v>
      </c>
      <c r="C369" s="2">
        <v>1</v>
      </c>
      <c r="D369" s="2">
        <v>31</v>
      </c>
      <c r="E369" s="37">
        <v>43496</v>
      </c>
      <c r="F369" s="2">
        <f>SUMIFS(Running!$F$1:'Running'!$F369,Running!$A$1:'Running'!$A369,"*")</f>
        <v>125198</v>
      </c>
      <c r="G369" s="20">
        <f>SUMIFS(Running!$G$1:'Running'!$G369,Running!$A$1:'Running'!$A369,"*")</f>
        <v>1101.6999999999987</v>
      </c>
      <c r="H369" s="35">
        <f>TIME(INT((SUMIFS(Running!$K$1:'Running'!$K369,Running!$A$1:'Running'!$A369,"*")*60+SUMIFS(Running!$L$1:'Running'!$L369,Running!$A$1:'Running'!$A369,"*"))/(60*60)),MOD(MOD(SUMIFS(Running!$K$1:'Running'!$K369,Running!$A$1:'Running'!$A369,"*"),60)+INT(SUMIFS(Running!$L$1:'Running'!$L369,Running!$A$1:'Running'!$A369,"*")/60),60),MOD(SUMIFS(Running!$L$1:'Running'!$L369,Running!$A$1:'Running'!$A369,"*"),60))+INT(INT((SUMIFS(Running!$K$1:'Running'!$K369,Running!$A$1:'Running'!$A369,"*")*60+SUMIFS(Running!$L$1:'Running'!$L369,Running!$A$1:'Running'!$A369,"*"))/(60*60))/24)</f>
        <v>6.3469907407407407</v>
      </c>
      <c r="I369" s="2">
        <f>SUM(Running!$M$1:'Running'!$M369)</f>
        <v>3754</v>
      </c>
      <c r="J369" s="20">
        <f>SUM(Running!$N$1:'Running'!$N369)</f>
        <v>75.47</v>
      </c>
      <c r="K369" s="35">
        <f>TIME(INT((SUMIFS(Running!$R$1:'Running'!$R369,Running!$A$1:'Running'!$A369,"*")*60+SUMIFS(Running!$S$1:'Running'!$S369,Running!$A$1:'Running'!$A369,"*"))/(60*60)),MOD(MOD(SUMIFS(Running!$R$1:'Running'!$R369,Running!$A$1:'Running'!$A369,"*"),60)+INT(SUMIFS(Running!$S$1:'Running'!$S369,Running!$A$1:'Running'!$A369,"*")/60),60),MOD(SUMIFS(Running!$S$1:'Running'!$S369,Running!$A$1:'Running'!$A369,"*"),60))+INT(INT((SUMIFS(Running!$R$1:'Running'!$R369,Running!$A$1:'Running'!$A369,"*")*60+SUMIFS(Running!$S$1:'Running'!$S369,Running!$A$1:'Running'!$A369,"*"))/(60*60))/24)</f>
        <v>0.83267361111111116</v>
      </c>
      <c r="L369" s="2">
        <f t="shared" si="35"/>
        <v>128952</v>
      </c>
      <c r="M369" s="20">
        <f t="shared" si="36"/>
        <v>1177.1699999999987</v>
      </c>
      <c r="N369" s="25">
        <f t="shared" si="37"/>
        <v>10338</v>
      </c>
      <c r="O369" s="25">
        <f t="shared" si="38"/>
        <v>43</v>
      </c>
      <c r="P369" s="35">
        <f t="shared" si="39"/>
        <v>7.1796643518518515</v>
      </c>
      <c r="S369" s="61">
        <f t="shared" si="40"/>
        <v>0</v>
      </c>
      <c r="T369" s="61">
        <f t="shared" si="41"/>
        <v>0</v>
      </c>
      <c r="U369" t="s">
        <v>74</v>
      </c>
    </row>
    <row r="370" spans="1:21">
      <c r="A370">
        <v>367</v>
      </c>
      <c r="B370" s="2" t="s">
        <v>3</v>
      </c>
      <c r="C370" s="2">
        <v>2</v>
      </c>
      <c r="D370" s="2">
        <v>1</v>
      </c>
      <c r="E370" s="37">
        <v>43497</v>
      </c>
      <c r="F370" s="2">
        <f>SUMIFS(Running!$F$1:'Running'!$F370,Running!$A$1:'Running'!$A370,"*")</f>
        <v>125710</v>
      </c>
      <c r="G370" s="20">
        <f>SUMIFS(Running!$G$1:'Running'!$G370,Running!$A$1:'Running'!$A370,"*")</f>
        <v>1105.9999999999986</v>
      </c>
      <c r="H370" s="35">
        <f>TIME(INT((SUMIFS(Running!$K$1:'Running'!$K370,Running!$A$1:'Running'!$A370,"*")*60+SUMIFS(Running!$L$1:'Running'!$L370,Running!$A$1:'Running'!$A370,"*"))/(60*60)),MOD(MOD(SUMIFS(Running!$K$1:'Running'!$K370,Running!$A$1:'Running'!$A370,"*"),60)+INT(SUMIFS(Running!$L$1:'Running'!$L370,Running!$A$1:'Running'!$A370,"*")/60),60),MOD(SUMIFS(Running!$L$1:'Running'!$L370,Running!$A$1:'Running'!$A370,"*"),60))+INT(INT((SUMIFS(Running!$K$1:'Running'!$K370,Running!$A$1:'Running'!$A370,"*")*60+SUMIFS(Running!$L$1:'Running'!$L370,Running!$A$1:'Running'!$A370,"*"))/(60*60))/24)</f>
        <v>6.3706018518518519</v>
      </c>
      <c r="I370" s="2">
        <f>SUM(Running!$M$1:'Running'!$M370)</f>
        <v>3778</v>
      </c>
      <c r="J370" s="20">
        <f>SUM(Running!$N$1:'Running'!$N370)</f>
        <v>75.81</v>
      </c>
      <c r="K370" s="35">
        <f>TIME(INT((SUMIFS(Running!$R$1:'Running'!$R370,Running!$A$1:'Running'!$A370,"*")*60+SUMIFS(Running!$S$1:'Running'!$S370,Running!$A$1:'Running'!$A370,"*"))/(60*60)),MOD(MOD(SUMIFS(Running!$R$1:'Running'!$R370,Running!$A$1:'Running'!$A370,"*"),60)+INT(SUMIFS(Running!$S$1:'Running'!$S370,Running!$A$1:'Running'!$A370,"*")/60),60),MOD(SUMIFS(Running!$S$1:'Running'!$S370,Running!$A$1:'Running'!$A370,"*"),60))+INT(INT((SUMIFS(Running!$R$1:'Running'!$R370,Running!$A$1:'Running'!$A370,"*")*60+SUMIFS(Running!$S$1:'Running'!$S370,Running!$A$1:'Running'!$A370,"*"))/(60*60))/24)</f>
        <v>0.83614583333333325</v>
      </c>
      <c r="L370" s="2">
        <f t="shared" si="35"/>
        <v>129488</v>
      </c>
      <c r="M370" s="20">
        <f t="shared" si="36"/>
        <v>1181.8099999999986</v>
      </c>
      <c r="N370" s="25">
        <f t="shared" si="37"/>
        <v>10377</v>
      </c>
      <c r="O370" s="25">
        <f t="shared" si="38"/>
        <v>43</v>
      </c>
      <c r="P370" s="35">
        <f t="shared" si="39"/>
        <v>7.206747685185185</v>
      </c>
      <c r="S370" s="61">
        <f t="shared" si="40"/>
        <v>1</v>
      </c>
      <c r="T370" s="61">
        <f t="shared" si="41"/>
        <v>23</v>
      </c>
      <c r="U370" t="s">
        <v>74</v>
      </c>
    </row>
    <row r="371" spans="1:21">
      <c r="A371">
        <v>368</v>
      </c>
      <c r="B371" s="2" t="s">
        <v>2</v>
      </c>
      <c r="C371" s="2">
        <v>2</v>
      </c>
      <c r="D371" s="2">
        <v>2</v>
      </c>
      <c r="E371" s="37">
        <v>43498</v>
      </c>
      <c r="F371" s="2">
        <f>SUMIFS(Running!$F$1:'Running'!$F371,Running!$A$1:'Running'!$A371,"*")</f>
        <v>126009</v>
      </c>
      <c r="G371" s="20">
        <f>SUMIFS(Running!$G$1:'Running'!$G371,Running!$A$1:'Running'!$A371,"*")</f>
        <v>1108.5099999999986</v>
      </c>
      <c r="H371" s="35">
        <f>TIME(INT((SUMIFS(Running!$K$1:'Running'!$K371,Running!$A$1:'Running'!$A371,"*")*60+SUMIFS(Running!$L$1:'Running'!$L371,Running!$A$1:'Running'!$A371,"*"))/(60*60)),MOD(MOD(SUMIFS(Running!$K$1:'Running'!$K371,Running!$A$1:'Running'!$A371,"*"),60)+INT(SUMIFS(Running!$L$1:'Running'!$L371,Running!$A$1:'Running'!$A371,"*")/60),60),MOD(SUMIFS(Running!$L$1:'Running'!$L371,Running!$A$1:'Running'!$A371,"*"),60))+INT(INT((SUMIFS(Running!$K$1:'Running'!$K371,Running!$A$1:'Running'!$A371,"*")*60+SUMIFS(Running!$L$1:'Running'!$L371,Running!$A$1:'Running'!$A371,"*"))/(60*60))/24)</f>
        <v>6.3844907407407412</v>
      </c>
      <c r="I371" s="2">
        <f>SUM(Running!$M$1:'Running'!$M371)</f>
        <v>3797</v>
      </c>
      <c r="J371" s="20">
        <f>SUM(Running!$N$1:'Running'!$N371)</f>
        <v>76.08</v>
      </c>
      <c r="K371" s="35">
        <f>TIME(INT((SUMIFS(Running!$R$1:'Running'!$R371,Running!$A$1:'Running'!$A371,"*")*60+SUMIFS(Running!$S$1:'Running'!$S371,Running!$A$1:'Running'!$A371,"*"))/(60*60)),MOD(MOD(SUMIFS(Running!$R$1:'Running'!$R371,Running!$A$1:'Running'!$A371,"*"),60)+INT(SUMIFS(Running!$S$1:'Running'!$S371,Running!$A$1:'Running'!$A371,"*")/60),60),MOD(SUMIFS(Running!$S$1:'Running'!$S371,Running!$A$1:'Running'!$A371,"*"),60))+INT(INT((SUMIFS(Running!$R$1:'Running'!$R371,Running!$A$1:'Running'!$A371,"*")*60+SUMIFS(Running!$S$1:'Running'!$S371,Running!$A$1:'Running'!$A371,"*"))/(60*60))/24)</f>
        <v>0.83892361111111102</v>
      </c>
      <c r="L371" s="2">
        <f t="shared" si="35"/>
        <v>129806</v>
      </c>
      <c r="M371" s="20">
        <f t="shared" si="36"/>
        <v>1184.5899999999986</v>
      </c>
      <c r="N371" s="25">
        <f t="shared" si="37"/>
        <v>10401</v>
      </c>
      <c r="O371" s="25">
        <f t="shared" si="38"/>
        <v>43</v>
      </c>
      <c r="P371" s="35">
        <f t="shared" si="39"/>
        <v>7.2234143518518525</v>
      </c>
      <c r="S371" s="61">
        <f t="shared" si="40"/>
        <v>2</v>
      </c>
      <c r="T371" s="61">
        <f t="shared" si="41"/>
        <v>2</v>
      </c>
      <c r="U371" t="s">
        <v>74</v>
      </c>
    </row>
    <row r="372" spans="1:21">
      <c r="A372">
        <v>369</v>
      </c>
      <c r="B372" s="2" t="s">
        <v>1</v>
      </c>
      <c r="C372" s="2">
        <v>2</v>
      </c>
      <c r="D372" s="2">
        <v>3</v>
      </c>
      <c r="E372" s="37">
        <v>43499</v>
      </c>
      <c r="F372" s="2">
        <f>SUMIFS(Running!$F$1:'Running'!$F372,Running!$A$1:'Running'!$A372,"*")</f>
        <v>126520</v>
      </c>
      <c r="G372" s="20">
        <f>SUMIFS(Running!$G$1:'Running'!$G372,Running!$A$1:'Running'!$A372,"*")</f>
        <v>1112.8099999999986</v>
      </c>
      <c r="H372" s="35">
        <f>TIME(INT((SUMIFS(Running!$K$1:'Running'!$K372,Running!$A$1:'Running'!$A372,"*")*60+SUMIFS(Running!$L$1:'Running'!$L372,Running!$A$1:'Running'!$A372,"*"))/(60*60)),MOD(MOD(SUMIFS(Running!$K$1:'Running'!$K372,Running!$A$1:'Running'!$A372,"*"),60)+INT(SUMIFS(Running!$L$1:'Running'!$L372,Running!$A$1:'Running'!$A372,"*")/60),60),MOD(SUMIFS(Running!$L$1:'Running'!$L372,Running!$A$1:'Running'!$A372,"*"),60))+INT(INT((SUMIFS(Running!$K$1:'Running'!$K372,Running!$A$1:'Running'!$A372,"*")*60+SUMIFS(Running!$L$1:'Running'!$L372,Running!$A$1:'Running'!$A372,"*"))/(60*60))/24)</f>
        <v>6.4081018518518524</v>
      </c>
      <c r="I372" s="2">
        <f>SUM(Running!$M$1:'Running'!$M372)</f>
        <v>3822</v>
      </c>
      <c r="J372" s="20">
        <f>SUM(Running!$N$1:'Running'!$N372)</f>
        <v>76.41</v>
      </c>
      <c r="K372" s="35">
        <f>TIME(INT((SUMIFS(Running!$R$1:'Running'!$R372,Running!$A$1:'Running'!$A372,"*")*60+SUMIFS(Running!$S$1:'Running'!$S372,Running!$A$1:'Running'!$A372,"*"))/(60*60)),MOD(MOD(SUMIFS(Running!$R$1:'Running'!$R372,Running!$A$1:'Running'!$A372,"*"),60)+INT(SUMIFS(Running!$S$1:'Running'!$S372,Running!$A$1:'Running'!$A372,"*")/60),60),MOD(SUMIFS(Running!$S$1:'Running'!$S372,Running!$A$1:'Running'!$A372,"*"),60))+INT(INT((SUMIFS(Running!$R$1:'Running'!$R372,Running!$A$1:'Running'!$A372,"*")*60+SUMIFS(Running!$S$1:'Running'!$S372,Running!$A$1:'Running'!$A372,"*"))/(60*60))/24)</f>
        <v>0.84239583333333334</v>
      </c>
      <c r="L372" s="2">
        <f t="shared" si="35"/>
        <v>130342</v>
      </c>
      <c r="M372" s="20">
        <f t="shared" si="36"/>
        <v>1189.2199999999987</v>
      </c>
      <c r="N372" s="25">
        <f t="shared" si="37"/>
        <v>10440</v>
      </c>
      <c r="O372" s="25">
        <f t="shared" si="38"/>
        <v>43</v>
      </c>
      <c r="P372" s="35">
        <f t="shared" si="39"/>
        <v>7.2504976851851861</v>
      </c>
      <c r="S372" s="61">
        <f t="shared" si="40"/>
        <v>3</v>
      </c>
      <c r="T372" s="61">
        <f t="shared" si="41"/>
        <v>1</v>
      </c>
      <c r="U372" t="s">
        <v>74</v>
      </c>
    </row>
    <row r="373" spans="1:21">
      <c r="A373">
        <v>370</v>
      </c>
      <c r="B373" s="2" t="s">
        <v>0</v>
      </c>
      <c r="C373" s="2">
        <v>2</v>
      </c>
      <c r="D373" s="2">
        <v>4</v>
      </c>
      <c r="E373" s="37">
        <v>43500</v>
      </c>
      <c r="F373" s="2">
        <f>SUMIFS(Running!$F$1:'Running'!$F373,Running!$A$1:'Running'!$A373,"*")</f>
        <v>126520</v>
      </c>
      <c r="G373" s="20">
        <f>SUMIFS(Running!$G$1:'Running'!$G373,Running!$A$1:'Running'!$A373,"*")</f>
        <v>1112.8099999999986</v>
      </c>
      <c r="H373" s="35">
        <f>TIME(INT((SUMIFS(Running!$K$1:'Running'!$K373,Running!$A$1:'Running'!$A373,"*")*60+SUMIFS(Running!$L$1:'Running'!$L373,Running!$A$1:'Running'!$A373,"*"))/(60*60)),MOD(MOD(SUMIFS(Running!$K$1:'Running'!$K373,Running!$A$1:'Running'!$A373,"*"),60)+INT(SUMIFS(Running!$L$1:'Running'!$L373,Running!$A$1:'Running'!$A373,"*")/60),60),MOD(SUMIFS(Running!$L$1:'Running'!$L373,Running!$A$1:'Running'!$A373,"*"),60))+INT(INT((SUMIFS(Running!$K$1:'Running'!$K373,Running!$A$1:'Running'!$A373,"*")*60+SUMIFS(Running!$L$1:'Running'!$L373,Running!$A$1:'Running'!$A373,"*"))/(60*60))/24)</f>
        <v>6.4081018518518524</v>
      </c>
      <c r="I373" s="2">
        <f>SUM(Running!$M$1:'Running'!$M373)</f>
        <v>3822</v>
      </c>
      <c r="J373" s="20">
        <f>SUM(Running!$N$1:'Running'!$N373)</f>
        <v>76.41</v>
      </c>
      <c r="K373" s="35">
        <f>TIME(INT((SUMIFS(Running!$R$1:'Running'!$R373,Running!$A$1:'Running'!$A373,"*")*60+SUMIFS(Running!$S$1:'Running'!$S373,Running!$A$1:'Running'!$A373,"*"))/(60*60)),MOD(MOD(SUMIFS(Running!$R$1:'Running'!$R373,Running!$A$1:'Running'!$A373,"*"),60)+INT(SUMIFS(Running!$S$1:'Running'!$S373,Running!$A$1:'Running'!$A373,"*")/60),60),MOD(SUMIFS(Running!$S$1:'Running'!$S373,Running!$A$1:'Running'!$A373,"*"),60))+INT(INT((SUMIFS(Running!$R$1:'Running'!$R373,Running!$A$1:'Running'!$A373,"*")*60+SUMIFS(Running!$S$1:'Running'!$S373,Running!$A$1:'Running'!$A373,"*"))/(60*60))/24)</f>
        <v>0.84239583333333334</v>
      </c>
      <c r="L373" s="2">
        <f t="shared" si="35"/>
        <v>130342</v>
      </c>
      <c r="M373" s="20">
        <f t="shared" si="36"/>
        <v>1189.2199999999987</v>
      </c>
      <c r="N373" s="25">
        <f t="shared" si="37"/>
        <v>10440</v>
      </c>
      <c r="O373" s="25">
        <f t="shared" si="38"/>
        <v>43</v>
      </c>
      <c r="P373" s="35">
        <f t="shared" si="39"/>
        <v>7.2504976851851861</v>
      </c>
      <c r="S373" s="61">
        <f t="shared" si="40"/>
        <v>0</v>
      </c>
      <c r="T373" s="61">
        <f t="shared" si="41"/>
        <v>0</v>
      </c>
      <c r="U373" t="s">
        <v>74</v>
      </c>
    </row>
    <row r="374" spans="1:21">
      <c r="A374">
        <v>371</v>
      </c>
      <c r="B374" s="2" t="s">
        <v>6</v>
      </c>
      <c r="C374" s="2">
        <v>2</v>
      </c>
      <c r="D374" s="2">
        <v>5</v>
      </c>
      <c r="E374" s="37">
        <v>43501</v>
      </c>
      <c r="F374" s="2">
        <f>SUMIFS(Running!$F$1:'Running'!$F374,Running!$A$1:'Running'!$A374,"*")</f>
        <v>126520</v>
      </c>
      <c r="G374" s="20">
        <f>SUMIFS(Running!$G$1:'Running'!$G374,Running!$A$1:'Running'!$A374,"*")</f>
        <v>1112.8099999999986</v>
      </c>
      <c r="H374" s="35">
        <f>TIME(INT((SUMIFS(Running!$K$1:'Running'!$K374,Running!$A$1:'Running'!$A374,"*")*60+SUMIFS(Running!$L$1:'Running'!$L374,Running!$A$1:'Running'!$A374,"*"))/(60*60)),MOD(MOD(SUMIFS(Running!$K$1:'Running'!$K374,Running!$A$1:'Running'!$A374,"*"),60)+INT(SUMIFS(Running!$L$1:'Running'!$L374,Running!$A$1:'Running'!$A374,"*")/60),60),MOD(SUMIFS(Running!$L$1:'Running'!$L374,Running!$A$1:'Running'!$A374,"*"),60))+INT(INT((SUMIFS(Running!$K$1:'Running'!$K374,Running!$A$1:'Running'!$A374,"*")*60+SUMIFS(Running!$L$1:'Running'!$L374,Running!$A$1:'Running'!$A374,"*"))/(60*60))/24)</f>
        <v>6.4081018518518524</v>
      </c>
      <c r="I374" s="2">
        <f>SUM(Running!$M$1:'Running'!$M374)</f>
        <v>3822</v>
      </c>
      <c r="J374" s="20">
        <f>SUM(Running!$N$1:'Running'!$N374)</f>
        <v>76.41</v>
      </c>
      <c r="K374" s="35">
        <f>TIME(INT((SUMIFS(Running!$R$1:'Running'!$R374,Running!$A$1:'Running'!$A374,"*")*60+SUMIFS(Running!$S$1:'Running'!$S374,Running!$A$1:'Running'!$A374,"*"))/(60*60)),MOD(MOD(SUMIFS(Running!$R$1:'Running'!$R374,Running!$A$1:'Running'!$A374,"*"),60)+INT(SUMIFS(Running!$S$1:'Running'!$S374,Running!$A$1:'Running'!$A374,"*")/60),60),MOD(SUMIFS(Running!$S$1:'Running'!$S374,Running!$A$1:'Running'!$A374,"*"),60))+INT(INT((SUMIFS(Running!$R$1:'Running'!$R374,Running!$A$1:'Running'!$A374,"*")*60+SUMIFS(Running!$S$1:'Running'!$S374,Running!$A$1:'Running'!$A374,"*"))/(60*60))/24)</f>
        <v>0.84239583333333334</v>
      </c>
      <c r="L374" s="2">
        <f t="shared" si="35"/>
        <v>130342</v>
      </c>
      <c r="M374" s="20">
        <f t="shared" si="36"/>
        <v>1189.2199999999987</v>
      </c>
      <c r="N374" s="25">
        <f t="shared" si="37"/>
        <v>10440</v>
      </c>
      <c r="O374" s="25">
        <f t="shared" si="38"/>
        <v>43</v>
      </c>
      <c r="P374" s="35">
        <f t="shared" si="39"/>
        <v>7.2504976851851861</v>
      </c>
      <c r="S374" s="61">
        <f t="shared" si="40"/>
        <v>0</v>
      </c>
      <c r="T374" s="61">
        <f t="shared" si="41"/>
        <v>0</v>
      </c>
      <c r="U374" t="s">
        <v>74</v>
      </c>
    </row>
    <row r="375" spans="1:21">
      <c r="A375">
        <v>372</v>
      </c>
      <c r="B375" s="2" t="s">
        <v>5</v>
      </c>
      <c r="C375" s="2">
        <v>2</v>
      </c>
      <c r="D375" s="2">
        <v>6</v>
      </c>
      <c r="E375" s="37">
        <v>43502</v>
      </c>
      <c r="F375" s="2">
        <f>SUMIFS(Running!$F$1:'Running'!$F375,Running!$A$1:'Running'!$A375,"*")</f>
        <v>126520</v>
      </c>
      <c r="G375" s="20">
        <f>SUMIFS(Running!$G$1:'Running'!$G375,Running!$A$1:'Running'!$A375,"*")</f>
        <v>1112.8099999999986</v>
      </c>
      <c r="H375" s="35">
        <f>TIME(INT((SUMIFS(Running!$K$1:'Running'!$K375,Running!$A$1:'Running'!$A375,"*")*60+SUMIFS(Running!$L$1:'Running'!$L375,Running!$A$1:'Running'!$A375,"*"))/(60*60)),MOD(MOD(SUMIFS(Running!$K$1:'Running'!$K375,Running!$A$1:'Running'!$A375,"*"),60)+INT(SUMIFS(Running!$L$1:'Running'!$L375,Running!$A$1:'Running'!$A375,"*")/60),60),MOD(SUMIFS(Running!$L$1:'Running'!$L375,Running!$A$1:'Running'!$A375,"*"),60))+INT(INT((SUMIFS(Running!$K$1:'Running'!$K375,Running!$A$1:'Running'!$A375,"*")*60+SUMIFS(Running!$L$1:'Running'!$L375,Running!$A$1:'Running'!$A375,"*"))/(60*60))/24)</f>
        <v>6.4081018518518524</v>
      </c>
      <c r="I375" s="2">
        <f>SUM(Running!$M$1:'Running'!$M375)</f>
        <v>3822</v>
      </c>
      <c r="J375" s="20">
        <f>SUM(Running!$N$1:'Running'!$N375)</f>
        <v>76.41</v>
      </c>
      <c r="K375" s="35">
        <f>TIME(INT((SUMIFS(Running!$R$1:'Running'!$R375,Running!$A$1:'Running'!$A375,"*")*60+SUMIFS(Running!$S$1:'Running'!$S375,Running!$A$1:'Running'!$A375,"*"))/(60*60)),MOD(MOD(SUMIFS(Running!$R$1:'Running'!$R375,Running!$A$1:'Running'!$A375,"*"),60)+INT(SUMIFS(Running!$S$1:'Running'!$S375,Running!$A$1:'Running'!$A375,"*")/60),60),MOD(SUMIFS(Running!$S$1:'Running'!$S375,Running!$A$1:'Running'!$A375,"*"),60))+INT(INT((SUMIFS(Running!$R$1:'Running'!$R375,Running!$A$1:'Running'!$A375,"*")*60+SUMIFS(Running!$S$1:'Running'!$S375,Running!$A$1:'Running'!$A375,"*"))/(60*60))/24)</f>
        <v>0.84239583333333334</v>
      </c>
      <c r="L375" s="2">
        <f t="shared" si="35"/>
        <v>130342</v>
      </c>
      <c r="M375" s="20">
        <f t="shared" si="36"/>
        <v>1189.2199999999987</v>
      </c>
      <c r="N375" s="25">
        <f t="shared" si="37"/>
        <v>10440</v>
      </c>
      <c r="O375" s="25">
        <f t="shared" si="38"/>
        <v>43</v>
      </c>
      <c r="P375" s="35">
        <f t="shared" si="39"/>
        <v>7.2504976851851861</v>
      </c>
      <c r="S375" s="61">
        <f t="shared" si="40"/>
        <v>0</v>
      </c>
      <c r="T375" s="61">
        <f t="shared" si="41"/>
        <v>0</v>
      </c>
      <c r="U375" t="s">
        <v>74</v>
      </c>
    </row>
    <row r="376" spans="1:21">
      <c r="A376">
        <v>373</v>
      </c>
      <c r="B376" s="2" t="s">
        <v>4</v>
      </c>
      <c r="C376" s="2">
        <v>2</v>
      </c>
      <c r="D376" s="2">
        <v>7</v>
      </c>
      <c r="E376" s="37">
        <v>43503</v>
      </c>
      <c r="F376" s="2">
        <f>SUMIFS(Running!$F$1:'Running'!$F376,Running!$A$1:'Running'!$A376,"*")</f>
        <v>126520</v>
      </c>
      <c r="G376" s="20">
        <f>SUMIFS(Running!$G$1:'Running'!$G376,Running!$A$1:'Running'!$A376,"*")</f>
        <v>1112.8099999999986</v>
      </c>
      <c r="H376" s="35">
        <f>TIME(INT((SUMIFS(Running!$K$1:'Running'!$K376,Running!$A$1:'Running'!$A376,"*")*60+SUMIFS(Running!$L$1:'Running'!$L376,Running!$A$1:'Running'!$A376,"*"))/(60*60)),MOD(MOD(SUMIFS(Running!$K$1:'Running'!$K376,Running!$A$1:'Running'!$A376,"*"),60)+INT(SUMIFS(Running!$L$1:'Running'!$L376,Running!$A$1:'Running'!$A376,"*")/60),60),MOD(SUMIFS(Running!$L$1:'Running'!$L376,Running!$A$1:'Running'!$A376,"*"),60))+INT(INT((SUMIFS(Running!$K$1:'Running'!$K376,Running!$A$1:'Running'!$A376,"*")*60+SUMIFS(Running!$L$1:'Running'!$L376,Running!$A$1:'Running'!$A376,"*"))/(60*60))/24)</f>
        <v>6.4081018518518524</v>
      </c>
      <c r="I376" s="2">
        <f>SUM(Running!$M$1:'Running'!$M376)</f>
        <v>3822</v>
      </c>
      <c r="J376" s="20">
        <f>SUM(Running!$N$1:'Running'!$N376)</f>
        <v>76.41</v>
      </c>
      <c r="K376" s="35">
        <f>TIME(INT((SUMIFS(Running!$R$1:'Running'!$R376,Running!$A$1:'Running'!$A376,"*")*60+SUMIFS(Running!$S$1:'Running'!$S376,Running!$A$1:'Running'!$A376,"*"))/(60*60)),MOD(MOD(SUMIFS(Running!$R$1:'Running'!$R376,Running!$A$1:'Running'!$A376,"*"),60)+INT(SUMIFS(Running!$S$1:'Running'!$S376,Running!$A$1:'Running'!$A376,"*")/60),60),MOD(SUMIFS(Running!$S$1:'Running'!$S376,Running!$A$1:'Running'!$A376,"*"),60))+INT(INT((SUMIFS(Running!$R$1:'Running'!$R376,Running!$A$1:'Running'!$A376,"*")*60+SUMIFS(Running!$S$1:'Running'!$S376,Running!$A$1:'Running'!$A376,"*"))/(60*60))/24)</f>
        <v>0.84239583333333334</v>
      </c>
      <c r="L376" s="2">
        <f t="shared" si="35"/>
        <v>130342</v>
      </c>
      <c r="M376" s="20">
        <f t="shared" si="36"/>
        <v>1189.2199999999987</v>
      </c>
      <c r="N376" s="25">
        <f t="shared" si="37"/>
        <v>10440</v>
      </c>
      <c r="O376" s="25">
        <f t="shared" si="38"/>
        <v>43</v>
      </c>
      <c r="P376" s="35">
        <f t="shared" si="39"/>
        <v>7.2504976851851861</v>
      </c>
      <c r="S376" s="61">
        <f t="shared" si="40"/>
        <v>0</v>
      </c>
      <c r="T376" s="61">
        <f t="shared" si="41"/>
        <v>0</v>
      </c>
      <c r="U376" t="s">
        <v>74</v>
      </c>
    </row>
    <row r="377" spans="1:21">
      <c r="A377">
        <v>374</v>
      </c>
      <c r="B377" s="2" t="s">
        <v>3</v>
      </c>
      <c r="C377" s="2">
        <v>2</v>
      </c>
      <c r="D377" s="2">
        <v>8</v>
      </c>
      <c r="E377" s="37">
        <v>43504</v>
      </c>
      <c r="F377" s="2">
        <f>SUMIFS(Running!$F$1:'Running'!$F377,Running!$A$1:'Running'!$A377,"*")</f>
        <v>127032</v>
      </c>
      <c r="G377" s="20">
        <f>SUMIFS(Running!$G$1:'Running'!$G377,Running!$A$1:'Running'!$A377,"*")</f>
        <v>1117.1099999999985</v>
      </c>
      <c r="H377" s="35">
        <f>TIME(INT((SUMIFS(Running!$K$1:'Running'!$K377,Running!$A$1:'Running'!$A377,"*")*60+SUMIFS(Running!$L$1:'Running'!$L377,Running!$A$1:'Running'!$A377,"*"))/(60*60)),MOD(MOD(SUMIFS(Running!$K$1:'Running'!$K377,Running!$A$1:'Running'!$A377,"*"),60)+INT(SUMIFS(Running!$L$1:'Running'!$L377,Running!$A$1:'Running'!$A377,"*")/60),60),MOD(SUMIFS(Running!$L$1:'Running'!$L377,Running!$A$1:'Running'!$A377,"*"),60))+INT(INT((SUMIFS(Running!$K$1:'Running'!$K377,Running!$A$1:'Running'!$A377,"*")*60+SUMIFS(Running!$L$1:'Running'!$L377,Running!$A$1:'Running'!$A377,"*"))/(60*60))/24)</f>
        <v>6.4317129629629628</v>
      </c>
      <c r="I377" s="2">
        <f>SUM(Running!$M$1:'Running'!$M377)</f>
        <v>3846</v>
      </c>
      <c r="J377" s="20">
        <f>SUM(Running!$N$1:'Running'!$N377)</f>
        <v>76.739999999999995</v>
      </c>
      <c r="K377" s="35">
        <f>TIME(INT((SUMIFS(Running!$R$1:'Running'!$R377,Running!$A$1:'Running'!$A377,"*")*60+SUMIFS(Running!$S$1:'Running'!$S377,Running!$A$1:'Running'!$A377,"*"))/(60*60)),MOD(MOD(SUMIFS(Running!$R$1:'Running'!$R377,Running!$A$1:'Running'!$A377,"*"),60)+INT(SUMIFS(Running!$S$1:'Running'!$S377,Running!$A$1:'Running'!$A377,"*")/60),60),MOD(SUMIFS(Running!$S$1:'Running'!$S377,Running!$A$1:'Running'!$A377,"*"),60))+INT(INT((SUMIFS(Running!$R$1:'Running'!$R377,Running!$A$1:'Running'!$A377,"*")*60+SUMIFS(Running!$S$1:'Running'!$S377,Running!$A$1:'Running'!$A377,"*"))/(60*60))/24)</f>
        <v>0.84586805555555555</v>
      </c>
      <c r="L377" s="2">
        <f t="shared" si="35"/>
        <v>130878</v>
      </c>
      <c r="M377" s="20">
        <f t="shared" si="36"/>
        <v>1193.8499999999985</v>
      </c>
      <c r="N377" s="25">
        <f t="shared" si="37"/>
        <v>10479</v>
      </c>
      <c r="O377" s="25">
        <f t="shared" si="38"/>
        <v>43</v>
      </c>
      <c r="P377" s="35">
        <f t="shared" si="39"/>
        <v>7.2775810185185179</v>
      </c>
      <c r="S377" s="61">
        <f t="shared" si="40"/>
        <v>1</v>
      </c>
      <c r="T377" s="61">
        <f t="shared" si="41"/>
        <v>24</v>
      </c>
      <c r="U377" t="s">
        <v>74</v>
      </c>
    </row>
    <row r="378" spans="1:21">
      <c r="A378">
        <v>375</v>
      </c>
      <c r="B378" s="2" t="s">
        <v>2</v>
      </c>
      <c r="C378" s="2">
        <v>2</v>
      </c>
      <c r="D378" s="2">
        <v>9</v>
      </c>
      <c r="E378" s="37">
        <v>43505</v>
      </c>
      <c r="F378" s="2">
        <f>SUMIFS(Running!$F$1:'Running'!$F378,Running!$A$1:'Running'!$A378,"*")</f>
        <v>127032</v>
      </c>
      <c r="G378" s="20">
        <f>SUMIFS(Running!$G$1:'Running'!$G378,Running!$A$1:'Running'!$A378,"*")</f>
        <v>1117.1099999999985</v>
      </c>
      <c r="H378" s="35">
        <f>TIME(INT((SUMIFS(Running!$K$1:'Running'!$K378,Running!$A$1:'Running'!$A378,"*")*60+SUMIFS(Running!$L$1:'Running'!$L378,Running!$A$1:'Running'!$A378,"*"))/(60*60)),MOD(MOD(SUMIFS(Running!$K$1:'Running'!$K378,Running!$A$1:'Running'!$A378,"*"),60)+INT(SUMIFS(Running!$L$1:'Running'!$L378,Running!$A$1:'Running'!$A378,"*")/60),60),MOD(SUMIFS(Running!$L$1:'Running'!$L378,Running!$A$1:'Running'!$A378,"*"),60))+INT(INT((SUMIFS(Running!$K$1:'Running'!$K378,Running!$A$1:'Running'!$A378,"*")*60+SUMIFS(Running!$L$1:'Running'!$L378,Running!$A$1:'Running'!$A378,"*"))/(60*60))/24)</f>
        <v>6.4317129629629628</v>
      </c>
      <c r="I378" s="2">
        <f>SUM(Running!$M$1:'Running'!$M378)</f>
        <v>3846</v>
      </c>
      <c r="J378" s="20">
        <f>SUM(Running!$N$1:'Running'!$N378)</f>
        <v>76.739999999999995</v>
      </c>
      <c r="K378" s="35">
        <f>TIME(INT((SUMIFS(Running!$R$1:'Running'!$R378,Running!$A$1:'Running'!$A378,"*")*60+SUMIFS(Running!$S$1:'Running'!$S378,Running!$A$1:'Running'!$A378,"*"))/(60*60)),MOD(MOD(SUMIFS(Running!$R$1:'Running'!$R378,Running!$A$1:'Running'!$A378,"*"),60)+INT(SUMIFS(Running!$S$1:'Running'!$S378,Running!$A$1:'Running'!$A378,"*")/60),60),MOD(SUMIFS(Running!$S$1:'Running'!$S378,Running!$A$1:'Running'!$A378,"*"),60))+INT(INT((SUMIFS(Running!$R$1:'Running'!$R378,Running!$A$1:'Running'!$A378,"*")*60+SUMIFS(Running!$S$1:'Running'!$S378,Running!$A$1:'Running'!$A378,"*"))/(60*60))/24)</f>
        <v>0.84586805555555555</v>
      </c>
      <c r="L378" s="2">
        <f t="shared" si="35"/>
        <v>130878</v>
      </c>
      <c r="M378" s="20">
        <f t="shared" si="36"/>
        <v>1193.8499999999985</v>
      </c>
      <c r="N378" s="25">
        <f t="shared" si="37"/>
        <v>10479</v>
      </c>
      <c r="O378" s="25">
        <f t="shared" si="38"/>
        <v>43</v>
      </c>
      <c r="P378" s="35">
        <f t="shared" si="39"/>
        <v>7.2775810185185179</v>
      </c>
      <c r="S378" s="61">
        <f t="shared" si="40"/>
        <v>0</v>
      </c>
      <c r="T378" s="61">
        <f t="shared" si="41"/>
        <v>0</v>
      </c>
      <c r="U378" t="s">
        <v>74</v>
      </c>
    </row>
    <row r="379" spans="1:21">
      <c r="A379">
        <v>376</v>
      </c>
      <c r="B379" s="2" t="s">
        <v>1</v>
      </c>
      <c r="C379" s="2">
        <v>2</v>
      </c>
      <c r="D379" s="2">
        <v>10</v>
      </c>
      <c r="E379" s="37">
        <v>43506</v>
      </c>
      <c r="F379" s="2">
        <f>SUMIFS(Running!$F$1:'Running'!$F379,Running!$A$1:'Running'!$A379,"*")</f>
        <v>127892</v>
      </c>
      <c r="G379" s="20">
        <f>SUMIFS(Running!$G$1:'Running'!$G379,Running!$A$1:'Running'!$A379,"*")</f>
        <v>1124.3099999999986</v>
      </c>
      <c r="H379" s="35">
        <f>TIME(INT((SUMIFS(Running!$K$1:'Running'!$K379,Running!$A$1:'Running'!$A379,"*")*60+SUMIFS(Running!$L$1:'Running'!$L379,Running!$A$1:'Running'!$A379,"*"))/(60*60)),MOD(MOD(SUMIFS(Running!$K$1:'Running'!$K379,Running!$A$1:'Running'!$A379,"*"),60)+INT(SUMIFS(Running!$L$1:'Running'!$L379,Running!$A$1:'Running'!$A379,"*")/60),60),MOD(SUMIFS(Running!$L$1:'Running'!$L379,Running!$A$1:'Running'!$A379,"*"),60))+INT(INT((SUMIFS(Running!$K$1:'Running'!$K379,Running!$A$1:'Running'!$A379,"*")*60+SUMIFS(Running!$L$1:'Running'!$L379,Running!$A$1:'Running'!$A379,"*"))/(60*60))/24)</f>
        <v>6.4733796296296298</v>
      </c>
      <c r="I379" s="2">
        <f>SUM(Running!$M$1:'Running'!$M379)</f>
        <v>3871</v>
      </c>
      <c r="J379" s="20">
        <f>SUM(Running!$N$1:'Running'!$N379)</f>
        <v>77.069999999999993</v>
      </c>
      <c r="K379" s="35">
        <f>TIME(INT((SUMIFS(Running!$R$1:'Running'!$R379,Running!$A$1:'Running'!$A379,"*")*60+SUMIFS(Running!$S$1:'Running'!$S379,Running!$A$1:'Running'!$A379,"*"))/(60*60)),MOD(MOD(SUMIFS(Running!$R$1:'Running'!$R379,Running!$A$1:'Running'!$A379,"*"),60)+INT(SUMIFS(Running!$S$1:'Running'!$S379,Running!$A$1:'Running'!$A379,"*")/60),60),MOD(SUMIFS(Running!$S$1:'Running'!$S379,Running!$A$1:'Running'!$A379,"*"),60))+INT(INT((SUMIFS(Running!$R$1:'Running'!$R379,Running!$A$1:'Running'!$A379,"*")*60+SUMIFS(Running!$S$1:'Running'!$S379,Running!$A$1:'Running'!$A379,"*"))/(60*60))/24)</f>
        <v>0.84934027777777776</v>
      </c>
      <c r="L379" s="2">
        <f t="shared" si="35"/>
        <v>131763</v>
      </c>
      <c r="M379" s="20">
        <f t="shared" si="36"/>
        <v>1201.3799999999985</v>
      </c>
      <c r="N379" s="25">
        <f t="shared" si="37"/>
        <v>10544</v>
      </c>
      <c r="O379" s="25">
        <f t="shared" si="38"/>
        <v>43</v>
      </c>
      <c r="P379" s="35">
        <f t="shared" si="39"/>
        <v>7.3227199074074072</v>
      </c>
      <c r="S379" s="61">
        <f t="shared" si="40"/>
        <v>1</v>
      </c>
      <c r="T379" s="61">
        <f t="shared" si="41"/>
        <v>2</v>
      </c>
      <c r="U379" t="s">
        <v>74</v>
      </c>
    </row>
    <row r="380" spans="1:21">
      <c r="A380">
        <v>377</v>
      </c>
      <c r="B380" s="2" t="s">
        <v>0</v>
      </c>
      <c r="C380" s="2">
        <v>2</v>
      </c>
      <c r="D380" s="2">
        <v>11</v>
      </c>
      <c r="E380" s="37">
        <v>43507</v>
      </c>
      <c r="F380" s="2">
        <f>SUMIFS(Running!$F$1:'Running'!$F380,Running!$A$1:'Running'!$A380,"*")</f>
        <v>127892</v>
      </c>
      <c r="G380" s="20">
        <f>SUMIFS(Running!$G$1:'Running'!$G380,Running!$A$1:'Running'!$A380,"*")</f>
        <v>1124.3099999999986</v>
      </c>
      <c r="H380" s="35">
        <f>TIME(INT((SUMIFS(Running!$K$1:'Running'!$K380,Running!$A$1:'Running'!$A380,"*")*60+SUMIFS(Running!$L$1:'Running'!$L380,Running!$A$1:'Running'!$A380,"*"))/(60*60)),MOD(MOD(SUMIFS(Running!$K$1:'Running'!$K380,Running!$A$1:'Running'!$A380,"*"),60)+INT(SUMIFS(Running!$L$1:'Running'!$L380,Running!$A$1:'Running'!$A380,"*")/60),60),MOD(SUMIFS(Running!$L$1:'Running'!$L380,Running!$A$1:'Running'!$A380,"*"),60))+INT(INT((SUMIFS(Running!$K$1:'Running'!$K380,Running!$A$1:'Running'!$A380,"*")*60+SUMIFS(Running!$L$1:'Running'!$L380,Running!$A$1:'Running'!$A380,"*"))/(60*60))/24)</f>
        <v>6.4733796296296298</v>
      </c>
      <c r="I380" s="2">
        <f>SUM(Running!$M$1:'Running'!$M380)</f>
        <v>3871</v>
      </c>
      <c r="J380" s="20">
        <f>SUM(Running!$N$1:'Running'!$N380)</f>
        <v>77.069999999999993</v>
      </c>
      <c r="K380" s="35">
        <f>TIME(INT((SUMIFS(Running!$R$1:'Running'!$R380,Running!$A$1:'Running'!$A380,"*")*60+SUMIFS(Running!$S$1:'Running'!$S380,Running!$A$1:'Running'!$A380,"*"))/(60*60)),MOD(MOD(SUMIFS(Running!$R$1:'Running'!$R380,Running!$A$1:'Running'!$A380,"*"),60)+INT(SUMIFS(Running!$S$1:'Running'!$S380,Running!$A$1:'Running'!$A380,"*")/60),60),MOD(SUMIFS(Running!$S$1:'Running'!$S380,Running!$A$1:'Running'!$A380,"*"),60))+INT(INT((SUMIFS(Running!$R$1:'Running'!$R380,Running!$A$1:'Running'!$A380,"*")*60+SUMIFS(Running!$S$1:'Running'!$S380,Running!$A$1:'Running'!$A380,"*"))/(60*60))/24)</f>
        <v>0.84934027777777776</v>
      </c>
      <c r="L380" s="2">
        <f t="shared" si="35"/>
        <v>131763</v>
      </c>
      <c r="M380" s="20">
        <f t="shared" si="36"/>
        <v>1201.3799999999985</v>
      </c>
      <c r="N380" s="25">
        <f t="shared" si="37"/>
        <v>10544</v>
      </c>
      <c r="O380" s="25">
        <f t="shared" si="38"/>
        <v>43</v>
      </c>
      <c r="P380" s="35">
        <f t="shared" si="39"/>
        <v>7.3227199074074072</v>
      </c>
      <c r="S380" s="61">
        <f t="shared" si="40"/>
        <v>0</v>
      </c>
      <c r="T380" s="61">
        <f t="shared" si="41"/>
        <v>0</v>
      </c>
      <c r="U380" t="s">
        <v>74</v>
      </c>
    </row>
    <row r="381" spans="1:21">
      <c r="A381">
        <v>378</v>
      </c>
      <c r="B381" s="2" t="s">
        <v>6</v>
      </c>
      <c r="C381" s="2">
        <v>2</v>
      </c>
      <c r="D381" s="2">
        <v>12</v>
      </c>
      <c r="E381" s="37">
        <v>43508</v>
      </c>
      <c r="F381" s="2">
        <f>SUMIFS(Running!$F$1:'Running'!$F381,Running!$A$1:'Running'!$A381,"*")</f>
        <v>127892</v>
      </c>
      <c r="G381" s="20">
        <f>SUMIFS(Running!$G$1:'Running'!$G381,Running!$A$1:'Running'!$A381,"*")</f>
        <v>1124.3099999999986</v>
      </c>
      <c r="H381" s="35">
        <f>TIME(INT((SUMIFS(Running!$K$1:'Running'!$K381,Running!$A$1:'Running'!$A381,"*")*60+SUMIFS(Running!$L$1:'Running'!$L381,Running!$A$1:'Running'!$A381,"*"))/(60*60)),MOD(MOD(SUMIFS(Running!$K$1:'Running'!$K381,Running!$A$1:'Running'!$A381,"*"),60)+INT(SUMIFS(Running!$L$1:'Running'!$L381,Running!$A$1:'Running'!$A381,"*")/60),60),MOD(SUMIFS(Running!$L$1:'Running'!$L381,Running!$A$1:'Running'!$A381,"*"),60))+INT(INT((SUMIFS(Running!$K$1:'Running'!$K381,Running!$A$1:'Running'!$A381,"*")*60+SUMIFS(Running!$L$1:'Running'!$L381,Running!$A$1:'Running'!$A381,"*"))/(60*60))/24)</f>
        <v>6.4733796296296298</v>
      </c>
      <c r="I381" s="2">
        <f>SUM(Running!$M$1:'Running'!$M381)</f>
        <v>3871</v>
      </c>
      <c r="J381" s="20">
        <f>SUM(Running!$N$1:'Running'!$N381)</f>
        <v>77.069999999999993</v>
      </c>
      <c r="K381" s="35">
        <f>TIME(INT((SUMIFS(Running!$R$1:'Running'!$R381,Running!$A$1:'Running'!$A381,"*")*60+SUMIFS(Running!$S$1:'Running'!$S381,Running!$A$1:'Running'!$A381,"*"))/(60*60)),MOD(MOD(SUMIFS(Running!$R$1:'Running'!$R381,Running!$A$1:'Running'!$A381,"*"),60)+INT(SUMIFS(Running!$S$1:'Running'!$S381,Running!$A$1:'Running'!$A381,"*")/60),60),MOD(SUMIFS(Running!$S$1:'Running'!$S381,Running!$A$1:'Running'!$A381,"*"),60))+INT(INT((SUMIFS(Running!$R$1:'Running'!$R381,Running!$A$1:'Running'!$A381,"*")*60+SUMIFS(Running!$S$1:'Running'!$S381,Running!$A$1:'Running'!$A381,"*"))/(60*60))/24)</f>
        <v>0.84934027777777776</v>
      </c>
      <c r="L381" s="2">
        <f t="shared" si="35"/>
        <v>131763</v>
      </c>
      <c r="M381" s="20">
        <f t="shared" si="36"/>
        <v>1201.3799999999985</v>
      </c>
      <c r="N381" s="25">
        <f t="shared" si="37"/>
        <v>10544</v>
      </c>
      <c r="O381" s="25">
        <f t="shared" si="38"/>
        <v>43</v>
      </c>
      <c r="P381" s="35">
        <f t="shared" si="39"/>
        <v>7.3227199074074072</v>
      </c>
      <c r="S381" s="61">
        <f t="shared" si="40"/>
        <v>0</v>
      </c>
      <c r="T381" s="61">
        <f t="shared" si="41"/>
        <v>0</v>
      </c>
      <c r="U381" t="s">
        <v>74</v>
      </c>
    </row>
    <row r="382" spans="1:21">
      <c r="A382">
        <v>379</v>
      </c>
      <c r="B382" s="2" t="s">
        <v>5</v>
      </c>
      <c r="C382" s="2">
        <v>2</v>
      </c>
      <c r="D382" s="2">
        <v>13</v>
      </c>
      <c r="E382" s="37">
        <v>43509</v>
      </c>
      <c r="F382" s="2">
        <f>SUMIFS(Running!$F$1:'Running'!$F382,Running!$A$1:'Running'!$A382,"*")</f>
        <v>128199</v>
      </c>
      <c r="G382" s="20">
        <f>SUMIFS(Running!$G$1:'Running'!$G382,Running!$A$1:'Running'!$A382,"*")</f>
        <v>1126.8899999999985</v>
      </c>
      <c r="H382" s="35">
        <f>TIME(INT((SUMIFS(Running!$K$1:'Running'!$K382,Running!$A$1:'Running'!$A382,"*")*60+SUMIFS(Running!$L$1:'Running'!$L382,Running!$A$1:'Running'!$A382,"*"))/(60*60)),MOD(MOD(SUMIFS(Running!$K$1:'Running'!$K382,Running!$A$1:'Running'!$A382,"*"),60)+INT(SUMIFS(Running!$L$1:'Running'!$L382,Running!$A$1:'Running'!$A382,"*")/60),60),MOD(SUMIFS(Running!$L$1:'Running'!$L382,Running!$A$1:'Running'!$A382,"*"),60))+INT(INT((SUMIFS(Running!$K$1:'Running'!$K382,Running!$A$1:'Running'!$A382,"*")*60+SUMIFS(Running!$L$1:'Running'!$L382,Running!$A$1:'Running'!$A382,"*"))/(60*60))/24)</f>
        <v>6.487268518518519</v>
      </c>
      <c r="I382" s="2">
        <f>SUM(Running!$M$1:'Running'!$M382)</f>
        <v>3890</v>
      </c>
      <c r="J382" s="20">
        <f>SUM(Running!$N$1:'Running'!$N382)</f>
        <v>77.339999999999989</v>
      </c>
      <c r="K382" s="35">
        <f>TIME(INT((SUMIFS(Running!$R$1:'Running'!$R382,Running!$A$1:'Running'!$A382,"*")*60+SUMIFS(Running!$S$1:'Running'!$S382,Running!$A$1:'Running'!$A382,"*"))/(60*60)),MOD(MOD(SUMIFS(Running!$R$1:'Running'!$R382,Running!$A$1:'Running'!$A382,"*"),60)+INT(SUMIFS(Running!$S$1:'Running'!$S382,Running!$A$1:'Running'!$A382,"*")/60),60),MOD(SUMIFS(Running!$S$1:'Running'!$S382,Running!$A$1:'Running'!$A382,"*"),60))+INT(INT((SUMIFS(Running!$R$1:'Running'!$R382,Running!$A$1:'Running'!$A382,"*")*60+SUMIFS(Running!$S$1:'Running'!$S382,Running!$A$1:'Running'!$A382,"*"))/(60*60))/24)</f>
        <v>0.85211805555555553</v>
      </c>
      <c r="L382" s="2">
        <f t="shared" si="35"/>
        <v>132089</v>
      </c>
      <c r="M382" s="20">
        <f t="shared" si="36"/>
        <v>1204.2299999999984</v>
      </c>
      <c r="N382" s="25">
        <f t="shared" si="37"/>
        <v>10568</v>
      </c>
      <c r="O382" s="25">
        <f t="shared" si="38"/>
        <v>43</v>
      </c>
      <c r="P382" s="35">
        <f t="shared" si="39"/>
        <v>7.3393865740740747</v>
      </c>
      <c r="S382" s="61">
        <f t="shared" si="40"/>
        <v>1</v>
      </c>
      <c r="T382" s="61">
        <f t="shared" si="41"/>
        <v>1</v>
      </c>
      <c r="U382" t="s">
        <v>74</v>
      </c>
    </row>
    <row r="383" spans="1:21">
      <c r="A383">
        <v>380</v>
      </c>
      <c r="B383" s="2" t="s">
        <v>4</v>
      </c>
      <c r="C383" s="2">
        <v>2</v>
      </c>
      <c r="D383" s="2">
        <v>14</v>
      </c>
      <c r="E383" s="37">
        <v>43510</v>
      </c>
      <c r="F383" s="2">
        <f>SUMIFS(Running!$F$1:'Running'!$F383,Running!$A$1:'Running'!$A383,"*")</f>
        <v>128199</v>
      </c>
      <c r="G383" s="20">
        <f>SUMIFS(Running!$G$1:'Running'!$G383,Running!$A$1:'Running'!$A383,"*")</f>
        <v>1126.8899999999985</v>
      </c>
      <c r="H383" s="35">
        <f>TIME(INT((SUMIFS(Running!$K$1:'Running'!$K383,Running!$A$1:'Running'!$A383,"*")*60+SUMIFS(Running!$L$1:'Running'!$L383,Running!$A$1:'Running'!$A383,"*"))/(60*60)),MOD(MOD(SUMIFS(Running!$K$1:'Running'!$K383,Running!$A$1:'Running'!$A383,"*"),60)+INT(SUMIFS(Running!$L$1:'Running'!$L383,Running!$A$1:'Running'!$A383,"*")/60),60),MOD(SUMIFS(Running!$L$1:'Running'!$L383,Running!$A$1:'Running'!$A383,"*"),60))+INT(INT((SUMIFS(Running!$K$1:'Running'!$K383,Running!$A$1:'Running'!$A383,"*")*60+SUMIFS(Running!$L$1:'Running'!$L383,Running!$A$1:'Running'!$A383,"*"))/(60*60))/24)</f>
        <v>6.487268518518519</v>
      </c>
      <c r="I383" s="2">
        <f>SUM(Running!$M$1:'Running'!$M383)</f>
        <v>3890</v>
      </c>
      <c r="J383" s="20">
        <f>SUM(Running!$N$1:'Running'!$N383)</f>
        <v>77.339999999999989</v>
      </c>
      <c r="K383" s="35">
        <f>TIME(INT((SUMIFS(Running!$R$1:'Running'!$R383,Running!$A$1:'Running'!$A383,"*")*60+SUMIFS(Running!$S$1:'Running'!$S383,Running!$A$1:'Running'!$A383,"*"))/(60*60)),MOD(MOD(SUMIFS(Running!$R$1:'Running'!$R383,Running!$A$1:'Running'!$A383,"*"),60)+INT(SUMIFS(Running!$S$1:'Running'!$S383,Running!$A$1:'Running'!$A383,"*")/60),60),MOD(SUMIFS(Running!$S$1:'Running'!$S383,Running!$A$1:'Running'!$A383,"*"),60))+INT(INT((SUMIFS(Running!$R$1:'Running'!$R383,Running!$A$1:'Running'!$A383,"*")*60+SUMIFS(Running!$S$1:'Running'!$S383,Running!$A$1:'Running'!$A383,"*"))/(60*60))/24)</f>
        <v>0.85211805555555553</v>
      </c>
      <c r="L383" s="2">
        <f t="shared" si="35"/>
        <v>132089</v>
      </c>
      <c r="M383" s="20">
        <f t="shared" si="36"/>
        <v>1204.2299999999984</v>
      </c>
      <c r="N383" s="25">
        <f t="shared" si="37"/>
        <v>10568</v>
      </c>
      <c r="O383" s="25">
        <f t="shared" si="38"/>
        <v>43</v>
      </c>
      <c r="P383" s="35">
        <f t="shared" si="39"/>
        <v>7.3393865740740747</v>
      </c>
      <c r="S383" s="61">
        <f t="shared" si="40"/>
        <v>0</v>
      </c>
      <c r="T383" s="61">
        <f t="shared" si="41"/>
        <v>0</v>
      </c>
      <c r="U383" t="s">
        <v>74</v>
      </c>
    </row>
    <row r="384" spans="1:21">
      <c r="A384">
        <v>381</v>
      </c>
      <c r="B384" s="2" t="s">
        <v>3</v>
      </c>
      <c r="C384" s="2">
        <v>2</v>
      </c>
      <c r="D384" s="2">
        <v>15</v>
      </c>
      <c r="E384" s="37">
        <v>43511</v>
      </c>
      <c r="F384" s="2">
        <f>SUMIFS(Running!$F$1:'Running'!$F384,Running!$A$1:'Running'!$A384,"*")</f>
        <v>128796</v>
      </c>
      <c r="G384" s="20">
        <f>SUMIFS(Running!$G$1:'Running'!$G384,Running!$A$1:'Running'!$A384,"*")</f>
        <v>1131.9599999999984</v>
      </c>
      <c r="H384" s="35">
        <f>TIME(INT((SUMIFS(Running!$K$1:'Running'!$K384,Running!$A$1:'Running'!$A384,"*")*60+SUMIFS(Running!$L$1:'Running'!$L384,Running!$A$1:'Running'!$A384,"*"))/(60*60)),MOD(MOD(SUMIFS(Running!$K$1:'Running'!$K384,Running!$A$1:'Running'!$A384,"*"),60)+INT(SUMIFS(Running!$L$1:'Running'!$L384,Running!$A$1:'Running'!$A384,"*")/60),60),MOD(SUMIFS(Running!$L$1:'Running'!$L384,Running!$A$1:'Running'!$A384,"*"),60))+INT(INT((SUMIFS(Running!$K$1:'Running'!$K384,Running!$A$1:'Running'!$A384,"*")*60+SUMIFS(Running!$L$1:'Running'!$L384,Running!$A$1:'Running'!$A384,"*"))/(60*60))/24)</f>
        <v>6.5115740740740735</v>
      </c>
      <c r="I384" s="2">
        <f>SUM(Running!$M$1:'Running'!$M384)</f>
        <v>3914</v>
      </c>
      <c r="J384" s="20">
        <f>SUM(Running!$N$1:'Running'!$N384)</f>
        <v>77.669999999999987</v>
      </c>
      <c r="K384" s="35">
        <f>TIME(INT((SUMIFS(Running!$R$1:'Running'!$R384,Running!$A$1:'Running'!$A384,"*")*60+SUMIFS(Running!$S$1:'Running'!$S384,Running!$A$1:'Running'!$A384,"*"))/(60*60)),MOD(MOD(SUMIFS(Running!$R$1:'Running'!$R384,Running!$A$1:'Running'!$A384,"*"),60)+INT(SUMIFS(Running!$S$1:'Running'!$S384,Running!$A$1:'Running'!$A384,"*")/60),60),MOD(SUMIFS(Running!$S$1:'Running'!$S384,Running!$A$1:'Running'!$A384,"*"),60))+INT(INT((SUMIFS(Running!$R$1:'Running'!$R384,Running!$A$1:'Running'!$A384,"*")*60+SUMIFS(Running!$S$1:'Running'!$S384,Running!$A$1:'Running'!$A384,"*"))/(60*60))/24)</f>
        <v>0.85559027777777785</v>
      </c>
      <c r="L384" s="2">
        <f t="shared" si="35"/>
        <v>132710</v>
      </c>
      <c r="M384" s="20">
        <f t="shared" si="36"/>
        <v>1209.6299999999985</v>
      </c>
      <c r="N384" s="25">
        <f t="shared" si="37"/>
        <v>10608</v>
      </c>
      <c r="O384" s="25">
        <f t="shared" si="38"/>
        <v>43</v>
      </c>
      <c r="P384" s="35">
        <f t="shared" si="39"/>
        <v>7.3671643518518515</v>
      </c>
      <c r="S384" s="61">
        <f t="shared" si="40"/>
        <v>1</v>
      </c>
      <c r="T384" s="61">
        <f t="shared" si="41"/>
        <v>25</v>
      </c>
      <c r="U384" t="s">
        <v>74</v>
      </c>
    </row>
    <row r="385" spans="1:21">
      <c r="A385">
        <v>382</v>
      </c>
      <c r="B385" s="2" t="s">
        <v>2</v>
      </c>
      <c r="C385" s="2">
        <v>2</v>
      </c>
      <c r="D385" s="2">
        <v>16</v>
      </c>
      <c r="E385" s="37">
        <v>43512</v>
      </c>
      <c r="F385" s="2">
        <f>SUMIFS(Running!$F$1:'Running'!$F385,Running!$A$1:'Running'!$A385,"*")</f>
        <v>129076</v>
      </c>
      <c r="G385" s="20">
        <f>SUMIFS(Running!$G$1:'Running'!$G385,Running!$A$1:'Running'!$A385,"*")</f>
        <v>1134.2899999999984</v>
      </c>
      <c r="H385" s="35">
        <f>TIME(INT((SUMIFS(Running!$K$1:'Running'!$K385,Running!$A$1:'Running'!$A385,"*")*60+SUMIFS(Running!$L$1:'Running'!$L385,Running!$A$1:'Running'!$A385,"*"))/(60*60)),MOD(MOD(SUMIFS(Running!$K$1:'Running'!$K385,Running!$A$1:'Running'!$A385,"*"),60)+INT(SUMIFS(Running!$L$1:'Running'!$L385,Running!$A$1:'Running'!$A385,"*")/60),60),MOD(SUMIFS(Running!$L$1:'Running'!$L385,Running!$A$1:'Running'!$A385,"*"),60))+INT(INT((SUMIFS(Running!$K$1:'Running'!$K385,Running!$A$1:'Running'!$A385,"*")*60+SUMIFS(Running!$L$1:'Running'!$L385,Running!$A$1:'Running'!$A385,"*"))/(60*60))/24)</f>
        <v>6.5254629629629628</v>
      </c>
      <c r="I385" s="2">
        <f>SUM(Running!$M$1:'Running'!$M385)</f>
        <v>3933</v>
      </c>
      <c r="J385" s="20">
        <f>SUM(Running!$N$1:'Running'!$N385)</f>
        <v>77.939999999999984</v>
      </c>
      <c r="K385" s="35">
        <f>TIME(INT((SUMIFS(Running!$R$1:'Running'!$R385,Running!$A$1:'Running'!$A385,"*")*60+SUMIFS(Running!$S$1:'Running'!$S385,Running!$A$1:'Running'!$A385,"*"))/(60*60)),MOD(MOD(SUMIFS(Running!$R$1:'Running'!$R385,Running!$A$1:'Running'!$A385,"*"),60)+INT(SUMIFS(Running!$S$1:'Running'!$S385,Running!$A$1:'Running'!$A385,"*")/60),60),MOD(SUMIFS(Running!$S$1:'Running'!$S385,Running!$A$1:'Running'!$A385,"*"),60))+INT(INT((SUMIFS(Running!$R$1:'Running'!$R385,Running!$A$1:'Running'!$A385,"*")*60+SUMIFS(Running!$S$1:'Running'!$S385,Running!$A$1:'Running'!$A385,"*"))/(60*60))/24)</f>
        <v>0.85836805555555562</v>
      </c>
      <c r="L385" s="2">
        <f t="shared" si="35"/>
        <v>133009</v>
      </c>
      <c r="M385" s="20">
        <f t="shared" si="36"/>
        <v>1212.2299999999984</v>
      </c>
      <c r="N385" s="25">
        <f t="shared" si="37"/>
        <v>10632</v>
      </c>
      <c r="O385" s="25">
        <f t="shared" si="38"/>
        <v>43</v>
      </c>
      <c r="P385" s="35">
        <f t="shared" si="39"/>
        <v>7.3838310185185181</v>
      </c>
      <c r="S385" s="61">
        <f t="shared" si="40"/>
        <v>2</v>
      </c>
      <c r="T385" s="61">
        <f t="shared" si="41"/>
        <v>1</v>
      </c>
      <c r="U385" t="s">
        <v>74</v>
      </c>
    </row>
    <row r="386" spans="1:21">
      <c r="A386">
        <v>383</v>
      </c>
      <c r="B386" s="2" t="s">
        <v>1</v>
      </c>
      <c r="C386" s="2">
        <v>2</v>
      </c>
      <c r="D386" s="2">
        <v>17</v>
      </c>
      <c r="E386" s="37">
        <v>43513</v>
      </c>
      <c r="F386" s="2">
        <f>SUMIFS(Running!$F$1:'Running'!$F386,Running!$A$1:'Running'!$A386,"*")</f>
        <v>129938</v>
      </c>
      <c r="G386" s="20">
        <f>SUMIFS(Running!$G$1:'Running'!$G386,Running!$A$1:'Running'!$A386,"*")</f>
        <v>1141.4999999999984</v>
      </c>
      <c r="H386" s="35">
        <f>TIME(INT((SUMIFS(Running!$K$1:'Running'!$K386,Running!$A$1:'Running'!$A386,"*")*60+SUMIFS(Running!$L$1:'Running'!$L386,Running!$A$1:'Running'!$A386,"*"))/(60*60)),MOD(MOD(SUMIFS(Running!$K$1:'Running'!$K386,Running!$A$1:'Running'!$A386,"*"),60)+INT(SUMIFS(Running!$L$1:'Running'!$L386,Running!$A$1:'Running'!$A386,"*")/60),60),MOD(SUMIFS(Running!$L$1:'Running'!$L386,Running!$A$1:'Running'!$A386,"*"),60))+INT(INT((SUMIFS(Running!$K$1:'Running'!$K386,Running!$A$1:'Running'!$A386,"*")*60+SUMIFS(Running!$L$1:'Running'!$L386,Running!$A$1:'Running'!$A386,"*"))/(60*60))/24)</f>
        <v>6.5671296296296298</v>
      </c>
      <c r="I386" s="2">
        <f>SUM(Running!$M$1:'Running'!$M386)</f>
        <v>3957</v>
      </c>
      <c r="J386" s="20">
        <f>SUM(Running!$N$1:'Running'!$N386)</f>
        <v>78.269999999999982</v>
      </c>
      <c r="K386" s="35">
        <f>TIME(INT((SUMIFS(Running!$R$1:'Running'!$R386,Running!$A$1:'Running'!$A386,"*")*60+SUMIFS(Running!$S$1:'Running'!$S386,Running!$A$1:'Running'!$A386,"*"))/(60*60)),MOD(MOD(SUMIFS(Running!$R$1:'Running'!$R386,Running!$A$1:'Running'!$A386,"*"),60)+INT(SUMIFS(Running!$S$1:'Running'!$S386,Running!$A$1:'Running'!$A386,"*")/60),60),MOD(SUMIFS(Running!$S$1:'Running'!$S386,Running!$A$1:'Running'!$A386,"*"),60))+INT(INT((SUMIFS(Running!$R$1:'Running'!$R386,Running!$A$1:'Running'!$A386,"*")*60+SUMIFS(Running!$S$1:'Running'!$S386,Running!$A$1:'Running'!$A386,"*"))/(60*60))/24)</f>
        <v>0.86184027777777772</v>
      </c>
      <c r="L386" s="2">
        <f t="shared" si="35"/>
        <v>133895</v>
      </c>
      <c r="M386" s="20">
        <f t="shared" si="36"/>
        <v>1219.7699999999984</v>
      </c>
      <c r="N386" s="25">
        <f t="shared" si="37"/>
        <v>10697</v>
      </c>
      <c r="O386" s="25">
        <f t="shared" si="38"/>
        <v>43</v>
      </c>
      <c r="P386" s="35">
        <f t="shared" si="39"/>
        <v>7.4289699074074074</v>
      </c>
      <c r="S386" s="61">
        <f t="shared" si="40"/>
        <v>3</v>
      </c>
      <c r="T386" s="61">
        <f t="shared" si="41"/>
        <v>3</v>
      </c>
      <c r="U386" t="s">
        <v>74</v>
      </c>
    </row>
    <row r="387" spans="1:21">
      <c r="A387">
        <v>384</v>
      </c>
      <c r="B387" s="2" t="s">
        <v>0</v>
      </c>
      <c r="C387" s="2">
        <v>2</v>
      </c>
      <c r="D387" s="2">
        <v>18</v>
      </c>
      <c r="E387" s="37">
        <v>43514</v>
      </c>
      <c r="F387" s="2">
        <f>SUMIFS(Running!$F$1:'Running'!$F387,Running!$A$1:'Running'!$A387,"*")</f>
        <v>130218</v>
      </c>
      <c r="G387" s="20">
        <f>SUMIFS(Running!$G$1:'Running'!$G387,Running!$A$1:'Running'!$A387,"*")</f>
        <v>1143.8399999999983</v>
      </c>
      <c r="H387" s="35">
        <f>TIME(INT((SUMIFS(Running!$K$1:'Running'!$K387,Running!$A$1:'Running'!$A387,"*")*60+SUMIFS(Running!$L$1:'Running'!$L387,Running!$A$1:'Running'!$A387,"*"))/(60*60)),MOD(MOD(SUMIFS(Running!$K$1:'Running'!$K387,Running!$A$1:'Running'!$A387,"*"),60)+INT(SUMIFS(Running!$L$1:'Running'!$L387,Running!$A$1:'Running'!$A387,"*")/60),60),MOD(SUMIFS(Running!$L$1:'Running'!$L387,Running!$A$1:'Running'!$A387,"*"),60))+INT(INT((SUMIFS(Running!$K$1:'Running'!$K387,Running!$A$1:'Running'!$A387,"*")*60+SUMIFS(Running!$L$1:'Running'!$L387,Running!$A$1:'Running'!$A387,"*"))/(60*60))/24)</f>
        <v>6.581018518518519</v>
      </c>
      <c r="I387" s="2">
        <f>SUM(Running!$M$1:'Running'!$M387)</f>
        <v>3977</v>
      </c>
      <c r="J387" s="20">
        <f>SUM(Running!$N$1:'Running'!$N387)</f>
        <v>78.539999999999978</v>
      </c>
      <c r="K387" s="35">
        <f>TIME(INT((SUMIFS(Running!$R$1:'Running'!$R387,Running!$A$1:'Running'!$A387,"*")*60+SUMIFS(Running!$S$1:'Running'!$S387,Running!$A$1:'Running'!$A387,"*"))/(60*60)),MOD(MOD(SUMIFS(Running!$R$1:'Running'!$R387,Running!$A$1:'Running'!$A387,"*"),60)+INT(SUMIFS(Running!$S$1:'Running'!$S387,Running!$A$1:'Running'!$A387,"*")/60),60),MOD(SUMIFS(Running!$S$1:'Running'!$S387,Running!$A$1:'Running'!$A387,"*"),60))+INT(INT((SUMIFS(Running!$R$1:'Running'!$R387,Running!$A$1:'Running'!$A387,"*")*60+SUMIFS(Running!$S$1:'Running'!$S387,Running!$A$1:'Running'!$A387,"*"))/(60*60))/24)</f>
        <v>0.86461805555555549</v>
      </c>
      <c r="L387" s="2">
        <f t="shared" si="35"/>
        <v>134195</v>
      </c>
      <c r="M387" s="20">
        <f t="shared" si="36"/>
        <v>1222.3799999999983</v>
      </c>
      <c r="N387" s="25">
        <f t="shared" si="37"/>
        <v>10721</v>
      </c>
      <c r="O387" s="25">
        <f t="shared" si="38"/>
        <v>43</v>
      </c>
      <c r="P387" s="35">
        <f t="shared" si="39"/>
        <v>7.4456365740740749</v>
      </c>
      <c r="S387" s="61">
        <f t="shared" si="40"/>
        <v>4</v>
      </c>
      <c r="T387" s="61">
        <f t="shared" si="41"/>
        <v>1</v>
      </c>
      <c r="U387" t="s">
        <v>74</v>
      </c>
    </row>
    <row r="388" spans="1:21">
      <c r="A388">
        <v>385</v>
      </c>
      <c r="B388" s="2" t="s">
        <v>6</v>
      </c>
      <c r="C388" s="2">
        <v>2</v>
      </c>
      <c r="D388" s="2">
        <v>19</v>
      </c>
      <c r="E388" s="37">
        <v>43515</v>
      </c>
      <c r="F388" s="2">
        <f>SUMIFS(Running!$F$1:'Running'!$F388,Running!$A$1:'Running'!$A388,"*")</f>
        <v>130218</v>
      </c>
      <c r="G388" s="20">
        <f>SUMIFS(Running!$G$1:'Running'!$G388,Running!$A$1:'Running'!$A388,"*")</f>
        <v>1143.8399999999983</v>
      </c>
      <c r="H388" s="35">
        <f>TIME(INT((SUMIFS(Running!$K$1:'Running'!$K388,Running!$A$1:'Running'!$A388,"*")*60+SUMIFS(Running!$L$1:'Running'!$L388,Running!$A$1:'Running'!$A388,"*"))/(60*60)),MOD(MOD(SUMIFS(Running!$K$1:'Running'!$K388,Running!$A$1:'Running'!$A388,"*"),60)+INT(SUMIFS(Running!$L$1:'Running'!$L388,Running!$A$1:'Running'!$A388,"*")/60),60),MOD(SUMIFS(Running!$L$1:'Running'!$L388,Running!$A$1:'Running'!$A388,"*"),60))+INT(INT((SUMIFS(Running!$K$1:'Running'!$K388,Running!$A$1:'Running'!$A388,"*")*60+SUMIFS(Running!$L$1:'Running'!$L388,Running!$A$1:'Running'!$A388,"*"))/(60*60))/24)</f>
        <v>6.581018518518519</v>
      </c>
      <c r="I388" s="2">
        <f>SUM(Running!$M$1:'Running'!$M388)</f>
        <v>3977</v>
      </c>
      <c r="J388" s="20">
        <f>SUM(Running!$N$1:'Running'!$N388)</f>
        <v>78.539999999999978</v>
      </c>
      <c r="K388" s="35">
        <f>TIME(INT((SUMIFS(Running!$R$1:'Running'!$R388,Running!$A$1:'Running'!$A388,"*")*60+SUMIFS(Running!$S$1:'Running'!$S388,Running!$A$1:'Running'!$A388,"*"))/(60*60)),MOD(MOD(SUMIFS(Running!$R$1:'Running'!$R388,Running!$A$1:'Running'!$A388,"*"),60)+INT(SUMIFS(Running!$S$1:'Running'!$S388,Running!$A$1:'Running'!$A388,"*")/60),60),MOD(SUMIFS(Running!$S$1:'Running'!$S388,Running!$A$1:'Running'!$A388,"*"),60))+INT(INT((SUMIFS(Running!$R$1:'Running'!$R388,Running!$A$1:'Running'!$A388,"*")*60+SUMIFS(Running!$S$1:'Running'!$S388,Running!$A$1:'Running'!$A388,"*"))/(60*60))/24)</f>
        <v>0.86461805555555549</v>
      </c>
      <c r="L388" s="2">
        <f t="shared" ref="L388:L451" si="42">$F388+$I388</f>
        <v>134195</v>
      </c>
      <c r="M388" s="20">
        <f t="shared" ref="M388:M451" si="43">$G388+$J388</f>
        <v>1222.3799999999983</v>
      </c>
      <c r="N388" s="25">
        <f t="shared" ref="N388:N451" si="44">INT($P388)*24*60+HOUR($P388)*60+MINUTE($P388)</f>
        <v>10721</v>
      </c>
      <c r="O388" s="25">
        <f t="shared" ref="O388:O451" si="45">SECOND($H388+$K388)</f>
        <v>43</v>
      </c>
      <c r="P388" s="35">
        <f t="shared" ref="P388:P451" si="46">$H388+$K388</f>
        <v>7.4456365740740749</v>
      </c>
      <c r="S388" s="61">
        <f t="shared" si="40"/>
        <v>0</v>
      </c>
      <c r="T388" s="61">
        <f t="shared" si="41"/>
        <v>0</v>
      </c>
      <c r="U388" t="s">
        <v>74</v>
      </c>
    </row>
    <row r="389" spans="1:21">
      <c r="A389">
        <v>386</v>
      </c>
      <c r="B389" s="2" t="s">
        <v>5</v>
      </c>
      <c r="C389" s="2">
        <v>2</v>
      </c>
      <c r="D389" s="2">
        <v>20</v>
      </c>
      <c r="E389" s="37">
        <v>43516</v>
      </c>
      <c r="F389" s="2">
        <f>SUMIFS(Running!$F$1:'Running'!$F389,Running!$A$1:'Running'!$A389,"*")</f>
        <v>130218</v>
      </c>
      <c r="G389" s="20">
        <f>SUMIFS(Running!$G$1:'Running'!$G389,Running!$A$1:'Running'!$A389,"*")</f>
        <v>1143.8399999999983</v>
      </c>
      <c r="H389" s="35">
        <f>TIME(INT((SUMIFS(Running!$K$1:'Running'!$K389,Running!$A$1:'Running'!$A389,"*")*60+SUMIFS(Running!$L$1:'Running'!$L389,Running!$A$1:'Running'!$A389,"*"))/(60*60)),MOD(MOD(SUMIFS(Running!$K$1:'Running'!$K389,Running!$A$1:'Running'!$A389,"*"),60)+INT(SUMIFS(Running!$L$1:'Running'!$L389,Running!$A$1:'Running'!$A389,"*")/60),60),MOD(SUMIFS(Running!$L$1:'Running'!$L389,Running!$A$1:'Running'!$A389,"*"),60))+INT(INT((SUMIFS(Running!$K$1:'Running'!$K389,Running!$A$1:'Running'!$A389,"*")*60+SUMIFS(Running!$L$1:'Running'!$L389,Running!$A$1:'Running'!$A389,"*"))/(60*60))/24)</f>
        <v>6.581018518518519</v>
      </c>
      <c r="I389" s="2">
        <f>SUM(Running!$M$1:'Running'!$M389)</f>
        <v>3977</v>
      </c>
      <c r="J389" s="20">
        <f>SUM(Running!$N$1:'Running'!$N389)</f>
        <v>78.539999999999978</v>
      </c>
      <c r="K389" s="35">
        <f>TIME(INT((SUMIFS(Running!$R$1:'Running'!$R389,Running!$A$1:'Running'!$A389,"*")*60+SUMIFS(Running!$S$1:'Running'!$S389,Running!$A$1:'Running'!$A389,"*"))/(60*60)),MOD(MOD(SUMIFS(Running!$R$1:'Running'!$R389,Running!$A$1:'Running'!$A389,"*"),60)+INT(SUMIFS(Running!$S$1:'Running'!$S389,Running!$A$1:'Running'!$A389,"*")/60),60),MOD(SUMIFS(Running!$S$1:'Running'!$S389,Running!$A$1:'Running'!$A389,"*"),60))+INT(INT((SUMIFS(Running!$R$1:'Running'!$R389,Running!$A$1:'Running'!$A389,"*")*60+SUMIFS(Running!$S$1:'Running'!$S389,Running!$A$1:'Running'!$A389,"*"))/(60*60))/24)</f>
        <v>0.86461805555555549</v>
      </c>
      <c r="L389" s="2">
        <f t="shared" si="42"/>
        <v>134195</v>
      </c>
      <c r="M389" s="20">
        <f t="shared" si="43"/>
        <v>1222.3799999999983</v>
      </c>
      <c r="N389" s="25">
        <f t="shared" si="44"/>
        <v>10721</v>
      </c>
      <c r="O389" s="25">
        <f t="shared" si="45"/>
        <v>43</v>
      </c>
      <c r="P389" s="35">
        <f t="shared" si="46"/>
        <v>7.4456365740740749</v>
      </c>
      <c r="S389" s="61">
        <f t="shared" ref="S389:S452" si="47">IF($G389&lt;&gt;$G388,$S388+1,0)</f>
        <v>0</v>
      </c>
      <c r="T389" s="61">
        <f t="shared" si="41"/>
        <v>0</v>
      </c>
      <c r="U389" t="s">
        <v>74</v>
      </c>
    </row>
    <row r="390" spans="1:21">
      <c r="A390">
        <v>387</v>
      </c>
      <c r="B390" s="2" t="s">
        <v>4</v>
      </c>
      <c r="C390" s="2">
        <v>2</v>
      </c>
      <c r="D390" s="2">
        <v>21</v>
      </c>
      <c r="E390" s="37">
        <v>43517</v>
      </c>
      <c r="F390" s="2">
        <f>SUMIFS(Running!$F$1:'Running'!$F390,Running!$A$1:'Running'!$A390,"*")</f>
        <v>130509</v>
      </c>
      <c r="G390" s="20">
        <f>SUMIFS(Running!$G$1:'Running'!$G390,Running!$A$1:'Running'!$A390,"*")</f>
        <v>1146.2799999999984</v>
      </c>
      <c r="H390" s="35">
        <f>TIME(INT((SUMIFS(Running!$K$1:'Running'!$K390,Running!$A$1:'Running'!$A390,"*")*60+SUMIFS(Running!$L$1:'Running'!$L390,Running!$A$1:'Running'!$A390,"*"))/(60*60)),MOD(MOD(SUMIFS(Running!$K$1:'Running'!$K390,Running!$A$1:'Running'!$A390,"*"),60)+INT(SUMIFS(Running!$L$1:'Running'!$L390,Running!$A$1:'Running'!$A390,"*")/60),60),MOD(SUMIFS(Running!$L$1:'Running'!$L390,Running!$A$1:'Running'!$A390,"*"),60))+INT(INT((SUMIFS(Running!$K$1:'Running'!$K390,Running!$A$1:'Running'!$A390,"*")*60+SUMIFS(Running!$L$1:'Running'!$L390,Running!$A$1:'Running'!$A390,"*"))/(60*60))/24)</f>
        <v>6.5949074074074074</v>
      </c>
      <c r="I390" s="2">
        <f>SUM(Running!$M$1:'Running'!$M390)</f>
        <v>3997</v>
      </c>
      <c r="J390" s="20">
        <f>SUM(Running!$N$1:'Running'!$N390)</f>
        <v>78.809999999999974</v>
      </c>
      <c r="K390" s="35">
        <f>TIME(INT((SUMIFS(Running!$R$1:'Running'!$R390,Running!$A$1:'Running'!$A390,"*")*60+SUMIFS(Running!$S$1:'Running'!$S390,Running!$A$1:'Running'!$A390,"*"))/(60*60)),MOD(MOD(SUMIFS(Running!$R$1:'Running'!$R390,Running!$A$1:'Running'!$A390,"*"),60)+INT(SUMIFS(Running!$S$1:'Running'!$S390,Running!$A$1:'Running'!$A390,"*")/60),60),MOD(SUMIFS(Running!$S$1:'Running'!$S390,Running!$A$1:'Running'!$A390,"*"),60))+INT(INT((SUMIFS(Running!$R$1:'Running'!$R390,Running!$A$1:'Running'!$A390,"*")*60+SUMIFS(Running!$S$1:'Running'!$S390,Running!$A$1:'Running'!$A390,"*"))/(60*60))/24)</f>
        <v>0.86739583333333325</v>
      </c>
      <c r="L390" s="2">
        <f t="shared" si="42"/>
        <v>134506</v>
      </c>
      <c r="M390" s="20">
        <f t="shared" si="43"/>
        <v>1225.0899999999983</v>
      </c>
      <c r="N390" s="25">
        <f t="shared" si="44"/>
        <v>10745</v>
      </c>
      <c r="O390" s="25">
        <f t="shared" si="45"/>
        <v>43</v>
      </c>
      <c r="P390" s="35">
        <f t="shared" si="46"/>
        <v>7.4623032407407406</v>
      </c>
      <c r="S390" s="61">
        <f t="shared" si="47"/>
        <v>1</v>
      </c>
      <c r="T390" s="61">
        <f t="shared" si="41"/>
        <v>1</v>
      </c>
      <c r="U390" t="s">
        <v>74</v>
      </c>
    </row>
    <row r="391" spans="1:21">
      <c r="A391">
        <v>388</v>
      </c>
      <c r="B391" s="2" t="s">
        <v>3</v>
      </c>
      <c r="C391" s="2">
        <v>2</v>
      </c>
      <c r="D391" s="2">
        <v>22</v>
      </c>
      <c r="E391" s="37">
        <v>43518</v>
      </c>
      <c r="F391" s="2">
        <f>SUMIFS(Running!$F$1:'Running'!$F391,Running!$A$1:'Running'!$A391,"*")</f>
        <v>131021</v>
      </c>
      <c r="G391" s="20">
        <f>SUMIFS(Running!$G$1:'Running'!$G391,Running!$A$1:'Running'!$A391,"*")</f>
        <v>1150.5799999999983</v>
      </c>
      <c r="H391" s="35">
        <f>TIME(INT((SUMIFS(Running!$K$1:'Running'!$K391,Running!$A$1:'Running'!$A391,"*")*60+SUMIFS(Running!$L$1:'Running'!$L391,Running!$A$1:'Running'!$A391,"*"))/(60*60)),MOD(MOD(SUMIFS(Running!$K$1:'Running'!$K391,Running!$A$1:'Running'!$A391,"*"),60)+INT(SUMIFS(Running!$L$1:'Running'!$L391,Running!$A$1:'Running'!$A391,"*")/60),60),MOD(SUMIFS(Running!$L$1:'Running'!$L391,Running!$A$1:'Running'!$A391,"*"),60))+INT(INT((SUMIFS(Running!$K$1:'Running'!$K391,Running!$A$1:'Running'!$A391,"*")*60+SUMIFS(Running!$L$1:'Running'!$L391,Running!$A$1:'Running'!$A391,"*"))/(60*60))/24)</f>
        <v>6.6185185185185178</v>
      </c>
      <c r="I391" s="2">
        <f>SUM(Running!$M$1:'Running'!$M391)</f>
        <v>4021</v>
      </c>
      <c r="J391" s="20">
        <f>SUM(Running!$N$1:'Running'!$N391)</f>
        <v>79.139999999999972</v>
      </c>
      <c r="K391" s="35">
        <f>TIME(INT((SUMIFS(Running!$R$1:'Running'!$R391,Running!$A$1:'Running'!$A391,"*")*60+SUMIFS(Running!$S$1:'Running'!$S391,Running!$A$1:'Running'!$A391,"*"))/(60*60)),MOD(MOD(SUMIFS(Running!$R$1:'Running'!$R391,Running!$A$1:'Running'!$A391,"*"),60)+INT(SUMIFS(Running!$S$1:'Running'!$S391,Running!$A$1:'Running'!$A391,"*")/60),60),MOD(SUMIFS(Running!$S$1:'Running'!$S391,Running!$A$1:'Running'!$A391,"*"),60))+INT(INT((SUMIFS(Running!$R$1:'Running'!$R391,Running!$A$1:'Running'!$A391,"*")*60+SUMIFS(Running!$S$1:'Running'!$S391,Running!$A$1:'Running'!$A391,"*"))/(60*60))/24)</f>
        <v>0.87086805555555558</v>
      </c>
      <c r="L391" s="2">
        <f t="shared" si="42"/>
        <v>135042</v>
      </c>
      <c r="M391" s="20">
        <f t="shared" si="43"/>
        <v>1229.7199999999982</v>
      </c>
      <c r="N391" s="25">
        <f t="shared" si="44"/>
        <v>10784</v>
      </c>
      <c r="O391" s="25">
        <f t="shared" si="45"/>
        <v>43</v>
      </c>
      <c r="P391" s="35">
        <f t="shared" si="46"/>
        <v>7.4893865740740733</v>
      </c>
      <c r="S391" s="61">
        <f t="shared" si="47"/>
        <v>2</v>
      </c>
      <c r="T391" s="61">
        <f t="shared" si="41"/>
        <v>26</v>
      </c>
      <c r="U391" t="s">
        <v>74</v>
      </c>
    </row>
    <row r="392" spans="1:21">
      <c r="A392">
        <v>389</v>
      </c>
      <c r="B392" s="2" t="s">
        <v>2</v>
      </c>
      <c r="C392" s="2">
        <v>2</v>
      </c>
      <c r="D392" s="2">
        <v>23</v>
      </c>
      <c r="E392" s="37">
        <v>43519</v>
      </c>
      <c r="F392" s="2">
        <f>SUMIFS(Running!$F$1:'Running'!$F392,Running!$A$1:'Running'!$A392,"*")</f>
        <v>131972</v>
      </c>
      <c r="G392" s="20">
        <f>SUMIFS(Running!$G$1:'Running'!$G392,Running!$A$1:'Running'!$A392,"*")</f>
        <v>1158.6099999999983</v>
      </c>
      <c r="H392" s="35">
        <f>TIME(INT((SUMIFS(Running!$K$1:'Running'!$K392,Running!$A$1:'Running'!$A392,"*")*60+SUMIFS(Running!$L$1:'Running'!$L392,Running!$A$1:'Running'!$A392,"*"))/(60*60)),MOD(MOD(SUMIFS(Running!$K$1:'Running'!$K392,Running!$A$1:'Running'!$A392,"*"),60)+INT(SUMIFS(Running!$L$1:'Running'!$L392,Running!$A$1:'Running'!$A392,"*")/60),60),MOD(SUMIFS(Running!$L$1:'Running'!$L392,Running!$A$1:'Running'!$A392,"*"),60))+INT(INT((SUMIFS(Running!$K$1:'Running'!$K392,Running!$A$1:'Running'!$A392,"*")*60+SUMIFS(Running!$L$1:'Running'!$L392,Running!$A$1:'Running'!$A392,"*"))/(60*60))/24)</f>
        <v>6.6601851851851848</v>
      </c>
      <c r="I392" s="2">
        <f>SUM(Running!$M$1:'Running'!$M392)</f>
        <v>4045</v>
      </c>
      <c r="J392" s="20">
        <f>SUM(Running!$N$1:'Running'!$N392)</f>
        <v>79.46999999999997</v>
      </c>
      <c r="K392" s="35">
        <f>TIME(INT((SUMIFS(Running!$R$1:'Running'!$R392,Running!$A$1:'Running'!$A392,"*")*60+SUMIFS(Running!$S$1:'Running'!$S392,Running!$A$1:'Running'!$A392,"*"))/(60*60)),MOD(MOD(SUMIFS(Running!$R$1:'Running'!$R392,Running!$A$1:'Running'!$A392,"*"),60)+INT(SUMIFS(Running!$S$1:'Running'!$S392,Running!$A$1:'Running'!$A392,"*")/60),60),MOD(SUMIFS(Running!$S$1:'Running'!$S392,Running!$A$1:'Running'!$A392,"*"),60))+INT(INT((SUMIFS(Running!$R$1:'Running'!$R392,Running!$A$1:'Running'!$A392,"*")*60+SUMIFS(Running!$S$1:'Running'!$S392,Running!$A$1:'Running'!$A392,"*"))/(60*60))/24)</f>
        <v>0.87434027777777779</v>
      </c>
      <c r="L392" s="2">
        <f t="shared" si="42"/>
        <v>136017</v>
      </c>
      <c r="M392" s="20">
        <f t="shared" si="43"/>
        <v>1238.0799999999983</v>
      </c>
      <c r="N392" s="25">
        <f t="shared" si="44"/>
        <v>10849</v>
      </c>
      <c r="O392" s="25">
        <f t="shared" si="45"/>
        <v>43</v>
      </c>
      <c r="P392" s="35">
        <f t="shared" si="46"/>
        <v>7.5345254629629625</v>
      </c>
      <c r="S392" s="61">
        <f t="shared" si="47"/>
        <v>3</v>
      </c>
      <c r="T392" s="61">
        <f t="shared" si="41"/>
        <v>2</v>
      </c>
      <c r="U392" t="s">
        <v>74</v>
      </c>
    </row>
    <row r="393" spans="1:21">
      <c r="A393">
        <v>390</v>
      </c>
      <c r="B393" s="2" t="s">
        <v>1</v>
      </c>
      <c r="C393" s="2">
        <v>2</v>
      </c>
      <c r="D393" s="2">
        <v>24</v>
      </c>
      <c r="E393" s="37">
        <v>43520</v>
      </c>
      <c r="F393" s="2">
        <f>SUMIFS(Running!$F$1:'Running'!$F393,Running!$A$1:'Running'!$A393,"*")</f>
        <v>132241</v>
      </c>
      <c r="G393" s="20">
        <f>SUMIFS(Running!$G$1:'Running'!$G393,Running!$A$1:'Running'!$A393,"*")</f>
        <v>1160.8399999999983</v>
      </c>
      <c r="H393" s="35">
        <f>TIME(INT((SUMIFS(Running!$K$1:'Running'!$K393,Running!$A$1:'Running'!$A393,"*")*60+SUMIFS(Running!$L$1:'Running'!$L393,Running!$A$1:'Running'!$A393,"*"))/(60*60)),MOD(MOD(SUMIFS(Running!$K$1:'Running'!$K393,Running!$A$1:'Running'!$A393,"*"),60)+INT(SUMIFS(Running!$L$1:'Running'!$L393,Running!$A$1:'Running'!$A393,"*")/60),60),MOD(SUMIFS(Running!$L$1:'Running'!$L393,Running!$A$1:'Running'!$A393,"*"),60))+INT(INT((SUMIFS(Running!$K$1:'Running'!$K393,Running!$A$1:'Running'!$A393,"*")*60+SUMIFS(Running!$L$1:'Running'!$L393,Running!$A$1:'Running'!$A393,"*"))/(60*60))/24)</f>
        <v>6.674074074074074</v>
      </c>
      <c r="I393" s="2">
        <f>SUM(Running!$M$1:'Running'!$M393)</f>
        <v>4064</v>
      </c>
      <c r="J393" s="20">
        <f>SUM(Running!$N$1:'Running'!$N393)</f>
        <v>79.739999999999966</v>
      </c>
      <c r="K393" s="35">
        <f>TIME(INT((SUMIFS(Running!$R$1:'Running'!$R393,Running!$A$1:'Running'!$A393,"*")*60+SUMIFS(Running!$S$1:'Running'!$S393,Running!$A$1:'Running'!$A393,"*"))/(60*60)),MOD(MOD(SUMIFS(Running!$R$1:'Running'!$R393,Running!$A$1:'Running'!$A393,"*"),60)+INT(SUMIFS(Running!$S$1:'Running'!$S393,Running!$A$1:'Running'!$A393,"*")/60),60),MOD(SUMIFS(Running!$S$1:'Running'!$S393,Running!$A$1:'Running'!$A393,"*"),60))+INT(INT((SUMIFS(Running!$R$1:'Running'!$R393,Running!$A$1:'Running'!$A393,"*")*60+SUMIFS(Running!$S$1:'Running'!$S393,Running!$A$1:'Running'!$A393,"*"))/(60*60))/24)</f>
        <v>0.87711805555555555</v>
      </c>
      <c r="L393" s="2">
        <f t="shared" si="42"/>
        <v>136305</v>
      </c>
      <c r="M393" s="20">
        <f t="shared" si="43"/>
        <v>1240.5799999999983</v>
      </c>
      <c r="N393" s="25">
        <f t="shared" si="44"/>
        <v>10873</v>
      </c>
      <c r="O393" s="25">
        <f t="shared" si="45"/>
        <v>43</v>
      </c>
      <c r="P393" s="35">
        <f t="shared" si="46"/>
        <v>7.55119212962963</v>
      </c>
      <c r="S393" s="61">
        <f t="shared" si="47"/>
        <v>4</v>
      </c>
      <c r="T393" s="61">
        <f t="shared" si="41"/>
        <v>4</v>
      </c>
      <c r="U393" t="s">
        <v>74</v>
      </c>
    </row>
    <row r="394" spans="1:21">
      <c r="A394">
        <v>391</v>
      </c>
      <c r="B394" s="2" t="s">
        <v>0</v>
      </c>
      <c r="C394" s="2">
        <v>2</v>
      </c>
      <c r="D394" s="2">
        <v>25</v>
      </c>
      <c r="E394" s="37">
        <v>43521</v>
      </c>
      <c r="F394" s="2">
        <f>SUMIFS(Running!$F$1:'Running'!$F394,Running!$A$1:'Running'!$A394,"*")</f>
        <v>132753</v>
      </c>
      <c r="G394" s="20">
        <f>SUMIFS(Running!$G$1:'Running'!$G394,Running!$A$1:'Running'!$A394,"*")</f>
        <v>1165.1399999999983</v>
      </c>
      <c r="H394" s="35">
        <f>TIME(INT((SUMIFS(Running!$K$1:'Running'!$K394,Running!$A$1:'Running'!$A394,"*")*60+SUMIFS(Running!$L$1:'Running'!$L394,Running!$A$1:'Running'!$A394,"*"))/(60*60)),MOD(MOD(SUMIFS(Running!$K$1:'Running'!$K394,Running!$A$1:'Running'!$A394,"*"),60)+INT(SUMIFS(Running!$L$1:'Running'!$L394,Running!$A$1:'Running'!$A394,"*")/60),60),MOD(SUMIFS(Running!$L$1:'Running'!$L394,Running!$A$1:'Running'!$A394,"*"),60))+INT(INT((SUMIFS(Running!$K$1:'Running'!$K394,Running!$A$1:'Running'!$A394,"*")*60+SUMIFS(Running!$L$1:'Running'!$L394,Running!$A$1:'Running'!$A394,"*"))/(60*60))/24)</f>
        <v>6.6976851851851853</v>
      </c>
      <c r="I394" s="2">
        <f>SUM(Running!$M$1:'Running'!$M394)</f>
        <v>4083</v>
      </c>
      <c r="J394" s="20">
        <f>SUM(Running!$N$1:'Running'!$N394)</f>
        <v>80.069999999999965</v>
      </c>
      <c r="K394" s="35">
        <f>TIME(INT((SUMIFS(Running!$R$1:'Running'!$R394,Running!$A$1:'Running'!$A394,"*")*60+SUMIFS(Running!$S$1:'Running'!$S394,Running!$A$1:'Running'!$A394,"*"))/(60*60)),MOD(MOD(SUMIFS(Running!$R$1:'Running'!$R394,Running!$A$1:'Running'!$A394,"*"),60)+INT(SUMIFS(Running!$S$1:'Running'!$S394,Running!$A$1:'Running'!$A394,"*")/60),60),MOD(SUMIFS(Running!$S$1:'Running'!$S394,Running!$A$1:'Running'!$A394,"*"),60))+INT(INT((SUMIFS(Running!$R$1:'Running'!$R394,Running!$A$1:'Running'!$A394,"*")*60+SUMIFS(Running!$S$1:'Running'!$S394,Running!$A$1:'Running'!$A394,"*"))/(60*60))/24)</f>
        <v>0.88059027777777776</v>
      </c>
      <c r="L394" s="2">
        <f t="shared" si="42"/>
        <v>136836</v>
      </c>
      <c r="M394" s="20">
        <f t="shared" si="43"/>
        <v>1245.2099999999982</v>
      </c>
      <c r="N394" s="25">
        <f t="shared" si="44"/>
        <v>10912</v>
      </c>
      <c r="O394" s="25">
        <f t="shared" si="45"/>
        <v>43</v>
      </c>
      <c r="P394" s="35">
        <f t="shared" si="46"/>
        <v>7.5782754629629627</v>
      </c>
      <c r="S394" s="61">
        <f t="shared" si="47"/>
        <v>5</v>
      </c>
      <c r="T394" s="61">
        <f t="shared" si="41"/>
        <v>2</v>
      </c>
      <c r="U394" t="s">
        <v>74</v>
      </c>
    </row>
    <row r="395" spans="1:21">
      <c r="A395">
        <v>392</v>
      </c>
      <c r="B395" s="2" t="s">
        <v>6</v>
      </c>
      <c r="C395" s="2">
        <v>2</v>
      </c>
      <c r="D395" s="2">
        <v>26</v>
      </c>
      <c r="E395" s="37">
        <v>43522</v>
      </c>
      <c r="F395" s="2">
        <f>SUMIFS(Running!$F$1:'Running'!$F395,Running!$A$1:'Running'!$A395,"*")</f>
        <v>132753</v>
      </c>
      <c r="G395" s="20">
        <f>SUMIFS(Running!$G$1:'Running'!$G395,Running!$A$1:'Running'!$A395,"*")</f>
        <v>1165.1399999999983</v>
      </c>
      <c r="H395" s="35">
        <f>TIME(INT((SUMIFS(Running!$K$1:'Running'!$K395,Running!$A$1:'Running'!$A395,"*")*60+SUMIFS(Running!$L$1:'Running'!$L395,Running!$A$1:'Running'!$A395,"*"))/(60*60)),MOD(MOD(SUMIFS(Running!$K$1:'Running'!$K395,Running!$A$1:'Running'!$A395,"*"),60)+INT(SUMIFS(Running!$L$1:'Running'!$L395,Running!$A$1:'Running'!$A395,"*")/60),60),MOD(SUMIFS(Running!$L$1:'Running'!$L395,Running!$A$1:'Running'!$A395,"*"),60))+INT(INT((SUMIFS(Running!$K$1:'Running'!$K395,Running!$A$1:'Running'!$A395,"*")*60+SUMIFS(Running!$L$1:'Running'!$L395,Running!$A$1:'Running'!$A395,"*"))/(60*60))/24)</f>
        <v>6.6976851851851853</v>
      </c>
      <c r="I395" s="2">
        <f>SUM(Running!$M$1:'Running'!$M395)</f>
        <v>4083</v>
      </c>
      <c r="J395" s="20">
        <f>SUM(Running!$N$1:'Running'!$N395)</f>
        <v>80.069999999999965</v>
      </c>
      <c r="K395" s="35">
        <f>TIME(INT((SUMIFS(Running!$R$1:'Running'!$R395,Running!$A$1:'Running'!$A395,"*")*60+SUMIFS(Running!$S$1:'Running'!$S395,Running!$A$1:'Running'!$A395,"*"))/(60*60)),MOD(MOD(SUMIFS(Running!$R$1:'Running'!$R395,Running!$A$1:'Running'!$A395,"*"),60)+INT(SUMIFS(Running!$S$1:'Running'!$S395,Running!$A$1:'Running'!$A395,"*")/60),60),MOD(SUMIFS(Running!$S$1:'Running'!$S395,Running!$A$1:'Running'!$A395,"*"),60))+INT(INT((SUMIFS(Running!$R$1:'Running'!$R395,Running!$A$1:'Running'!$A395,"*")*60+SUMIFS(Running!$S$1:'Running'!$S395,Running!$A$1:'Running'!$A395,"*"))/(60*60))/24)</f>
        <v>0.88059027777777776</v>
      </c>
      <c r="L395" s="2">
        <f t="shared" si="42"/>
        <v>136836</v>
      </c>
      <c r="M395" s="20">
        <f t="shared" si="43"/>
        <v>1245.2099999999982</v>
      </c>
      <c r="N395" s="25">
        <f t="shared" si="44"/>
        <v>10912</v>
      </c>
      <c r="O395" s="25">
        <f t="shared" si="45"/>
        <v>43</v>
      </c>
      <c r="P395" s="35">
        <f t="shared" si="46"/>
        <v>7.5782754629629627</v>
      </c>
      <c r="S395" s="61">
        <f t="shared" si="47"/>
        <v>0</v>
      </c>
      <c r="T395" s="61">
        <f t="shared" ref="T395:T459" si="48">IF($G395&lt;&gt;$G394,$T388+1,0)</f>
        <v>0</v>
      </c>
      <c r="U395" t="s">
        <v>74</v>
      </c>
    </row>
    <row r="396" spans="1:21">
      <c r="A396">
        <v>393</v>
      </c>
      <c r="B396" s="2" t="s">
        <v>5</v>
      </c>
      <c r="C396" s="2">
        <v>2</v>
      </c>
      <c r="D396" s="2">
        <v>27</v>
      </c>
      <c r="E396" s="37">
        <v>43523</v>
      </c>
      <c r="F396" s="2">
        <f>SUMIFS(Running!$F$1:'Running'!$F396,Running!$A$1:'Running'!$A396,"*")</f>
        <v>132753</v>
      </c>
      <c r="G396" s="20">
        <f>SUMIFS(Running!$G$1:'Running'!$G396,Running!$A$1:'Running'!$A396,"*")</f>
        <v>1165.1399999999983</v>
      </c>
      <c r="H396" s="35">
        <f>TIME(INT((SUMIFS(Running!$K$1:'Running'!$K396,Running!$A$1:'Running'!$A396,"*")*60+SUMIFS(Running!$L$1:'Running'!$L396,Running!$A$1:'Running'!$A396,"*"))/(60*60)),MOD(MOD(SUMIFS(Running!$K$1:'Running'!$K396,Running!$A$1:'Running'!$A396,"*"),60)+INT(SUMIFS(Running!$L$1:'Running'!$L396,Running!$A$1:'Running'!$A396,"*")/60),60),MOD(SUMIFS(Running!$L$1:'Running'!$L396,Running!$A$1:'Running'!$A396,"*"),60))+INT(INT((SUMIFS(Running!$K$1:'Running'!$K396,Running!$A$1:'Running'!$A396,"*")*60+SUMIFS(Running!$L$1:'Running'!$L396,Running!$A$1:'Running'!$A396,"*"))/(60*60))/24)</f>
        <v>6.6976851851851853</v>
      </c>
      <c r="I396" s="2">
        <f>SUM(Running!$M$1:'Running'!$M396)</f>
        <v>4083</v>
      </c>
      <c r="J396" s="20">
        <f>SUM(Running!$N$1:'Running'!$N396)</f>
        <v>80.069999999999965</v>
      </c>
      <c r="K396" s="35">
        <f>TIME(INT((SUMIFS(Running!$R$1:'Running'!$R396,Running!$A$1:'Running'!$A396,"*")*60+SUMIFS(Running!$S$1:'Running'!$S396,Running!$A$1:'Running'!$A396,"*"))/(60*60)),MOD(MOD(SUMIFS(Running!$R$1:'Running'!$R396,Running!$A$1:'Running'!$A396,"*"),60)+INT(SUMIFS(Running!$S$1:'Running'!$S396,Running!$A$1:'Running'!$A396,"*")/60),60),MOD(SUMIFS(Running!$S$1:'Running'!$S396,Running!$A$1:'Running'!$A396,"*"),60))+INT(INT((SUMIFS(Running!$R$1:'Running'!$R396,Running!$A$1:'Running'!$A396,"*")*60+SUMIFS(Running!$S$1:'Running'!$S396,Running!$A$1:'Running'!$A396,"*"))/(60*60))/24)</f>
        <v>0.88059027777777776</v>
      </c>
      <c r="L396" s="2">
        <f t="shared" si="42"/>
        <v>136836</v>
      </c>
      <c r="M396" s="20">
        <f t="shared" si="43"/>
        <v>1245.2099999999982</v>
      </c>
      <c r="N396" s="25">
        <f t="shared" si="44"/>
        <v>10912</v>
      </c>
      <c r="O396" s="25">
        <f t="shared" si="45"/>
        <v>43</v>
      </c>
      <c r="P396" s="35">
        <f t="shared" si="46"/>
        <v>7.5782754629629627</v>
      </c>
      <c r="S396" s="61">
        <f t="shared" si="47"/>
        <v>0</v>
      </c>
      <c r="T396" s="61">
        <f t="shared" si="48"/>
        <v>0</v>
      </c>
      <c r="U396" t="s">
        <v>74</v>
      </c>
    </row>
    <row r="397" spans="1:21">
      <c r="A397">
        <v>394</v>
      </c>
      <c r="B397" s="2" t="s">
        <v>4</v>
      </c>
      <c r="C397" s="2">
        <v>2</v>
      </c>
      <c r="D397" s="2">
        <v>28</v>
      </c>
      <c r="E397" s="37">
        <v>43524</v>
      </c>
      <c r="F397" s="2">
        <f>SUMIFS(Running!$F$1:'Running'!$F397,Running!$A$1:'Running'!$A397,"*")</f>
        <v>132753</v>
      </c>
      <c r="G397" s="20">
        <f>SUMIFS(Running!$G$1:'Running'!$G397,Running!$A$1:'Running'!$A397,"*")</f>
        <v>1165.1399999999983</v>
      </c>
      <c r="H397" s="35">
        <f>TIME(INT((SUMIFS(Running!$K$1:'Running'!$K397,Running!$A$1:'Running'!$A397,"*")*60+SUMIFS(Running!$L$1:'Running'!$L397,Running!$A$1:'Running'!$A397,"*"))/(60*60)),MOD(MOD(SUMIFS(Running!$K$1:'Running'!$K397,Running!$A$1:'Running'!$A397,"*"),60)+INT(SUMIFS(Running!$L$1:'Running'!$L397,Running!$A$1:'Running'!$A397,"*")/60),60),MOD(SUMIFS(Running!$L$1:'Running'!$L397,Running!$A$1:'Running'!$A397,"*"),60))+INT(INT((SUMIFS(Running!$K$1:'Running'!$K397,Running!$A$1:'Running'!$A397,"*")*60+SUMIFS(Running!$L$1:'Running'!$L397,Running!$A$1:'Running'!$A397,"*"))/(60*60))/24)</f>
        <v>6.6976851851851853</v>
      </c>
      <c r="I397" s="2">
        <f>SUM(Running!$M$1:'Running'!$M397)</f>
        <v>4083</v>
      </c>
      <c r="J397" s="20">
        <f>SUM(Running!$N$1:'Running'!$N397)</f>
        <v>80.069999999999965</v>
      </c>
      <c r="K397" s="35">
        <f>TIME(INT((SUMIFS(Running!$R$1:'Running'!$R397,Running!$A$1:'Running'!$A397,"*")*60+SUMIFS(Running!$S$1:'Running'!$S397,Running!$A$1:'Running'!$A397,"*"))/(60*60)),MOD(MOD(SUMIFS(Running!$R$1:'Running'!$R397,Running!$A$1:'Running'!$A397,"*"),60)+INT(SUMIFS(Running!$S$1:'Running'!$S397,Running!$A$1:'Running'!$A397,"*")/60),60),MOD(SUMIFS(Running!$S$1:'Running'!$S397,Running!$A$1:'Running'!$A397,"*"),60))+INT(INT((SUMIFS(Running!$R$1:'Running'!$R397,Running!$A$1:'Running'!$A397,"*")*60+SUMIFS(Running!$S$1:'Running'!$S397,Running!$A$1:'Running'!$A397,"*"))/(60*60))/24)</f>
        <v>0.88059027777777776</v>
      </c>
      <c r="L397" s="2">
        <f t="shared" si="42"/>
        <v>136836</v>
      </c>
      <c r="M397" s="20">
        <f t="shared" si="43"/>
        <v>1245.2099999999982</v>
      </c>
      <c r="N397" s="25">
        <f t="shared" si="44"/>
        <v>10912</v>
      </c>
      <c r="O397" s="25">
        <f t="shared" si="45"/>
        <v>43</v>
      </c>
      <c r="P397" s="35">
        <f t="shared" si="46"/>
        <v>7.5782754629629627</v>
      </c>
      <c r="S397" s="61">
        <f t="shared" si="47"/>
        <v>0</v>
      </c>
      <c r="T397" s="61">
        <f t="shared" si="48"/>
        <v>0</v>
      </c>
      <c r="U397" t="s">
        <v>74</v>
      </c>
    </row>
    <row r="398" spans="1:21">
      <c r="A398">
        <v>395</v>
      </c>
      <c r="B398" s="2" t="s">
        <v>3</v>
      </c>
      <c r="C398" s="2">
        <v>3</v>
      </c>
      <c r="D398" s="2">
        <v>1</v>
      </c>
      <c r="E398" s="37">
        <v>43525</v>
      </c>
      <c r="F398" s="2">
        <f>SUMIFS(Running!$F$1:'Running'!$F398,Running!$A$1:'Running'!$A398,"*")</f>
        <v>132753</v>
      </c>
      <c r="G398" s="20">
        <f>SUMIFS(Running!$G$1:'Running'!$G398,Running!$A$1:'Running'!$A398,"*")</f>
        <v>1165.1399999999983</v>
      </c>
      <c r="H398" s="35">
        <f>TIME(INT((SUMIFS(Running!$K$1:'Running'!$K398,Running!$A$1:'Running'!$A398,"*")*60+SUMIFS(Running!$L$1:'Running'!$L398,Running!$A$1:'Running'!$A398,"*"))/(60*60)),MOD(MOD(SUMIFS(Running!$K$1:'Running'!$K398,Running!$A$1:'Running'!$A398,"*"),60)+INT(SUMIFS(Running!$L$1:'Running'!$L398,Running!$A$1:'Running'!$A398,"*")/60),60),MOD(SUMIFS(Running!$L$1:'Running'!$L398,Running!$A$1:'Running'!$A398,"*"),60))+INT(INT((SUMIFS(Running!$K$1:'Running'!$K398,Running!$A$1:'Running'!$A398,"*")*60+SUMIFS(Running!$L$1:'Running'!$L398,Running!$A$1:'Running'!$A398,"*"))/(60*60))/24)</f>
        <v>6.6976851851851853</v>
      </c>
      <c r="I398" s="2">
        <f>SUM(Running!$M$1:'Running'!$M398)</f>
        <v>4083</v>
      </c>
      <c r="J398" s="20">
        <f>SUM(Running!$N$1:'Running'!$N398)</f>
        <v>80.069999999999965</v>
      </c>
      <c r="K398" s="35">
        <f>TIME(INT((SUMIFS(Running!$R$1:'Running'!$R398,Running!$A$1:'Running'!$A398,"*")*60+SUMIFS(Running!$S$1:'Running'!$S398,Running!$A$1:'Running'!$A398,"*"))/(60*60)),MOD(MOD(SUMIFS(Running!$R$1:'Running'!$R398,Running!$A$1:'Running'!$A398,"*"),60)+INT(SUMIFS(Running!$S$1:'Running'!$S398,Running!$A$1:'Running'!$A398,"*")/60),60),MOD(SUMIFS(Running!$S$1:'Running'!$S398,Running!$A$1:'Running'!$A398,"*"),60))+INT(INT((SUMIFS(Running!$R$1:'Running'!$R398,Running!$A$1:'Running'!$A398,"*")*60+SUMIFS(Running!$S$1:'Running'!$S398,Running!$A$1:'Running'!$A398,"*"))/(60*60))/24)</f>
        <v>0.88059027777777776</v>
      </c>
      <c r="L398" s="2">
        <f t="shared" si="42"/>
        <v>136836</v>
      </c>
      <c r="M398" s="20">
        <f t="shared" si="43"/>
        <v>1245.2099999999982</v>
      </c>
      <c r="N398" s="25">
        <f t="shared" si="44"/>
        <v>10912</v>
      </c>
      <c r="O398" s="25">
        <f t="shared" si="45"/>
        <v>43</v>
      </c>
      <c r="P398" s="35">
        <f t="shared" si="46"/>
        <v>7.5782754629629627</v>
      </c>
      <c r="S398" s="61">
        <f t="shared" si="47"/>
        <v>0</v>
      </c>
      <c r="T398" s="61">
        <f t="shared" si="48"/>
        <v>0</v>
      </c>
      <c r="U398" t="s">
        <v>74</v>
      </c>
    </row>
    <row r="399" spans="1:21">
      <c r="A399">
        <v>396</v>
      </c>
      <c r="B399" s="2" t="s">
        <v>2</v>
      </c>
      <c r="C399" s="2">
        <v>3</v>
      </c>
      <c r="D399" s="2">
        <v>2</v>
      </c>
      <c r="E399" s="37">
        <v>43526</v>
      </c>
      <c r="F399" s="2">
        <f>SUMIFS(Running!$F$1:'Running'!$F399,Running!$A$1:'Running'!$A399,"*")</f>
        <v>132753</v>
      </c>
      <c r="G399" s="20">
        <f>SUMIFS(Running!$G$1:'Running'!$G399,Running!$A$1:'Running'!$A399,"*")</f>
        <v>1165.1399999999983</v>
      </c>
      <c r="H399" s="35">
        <f>TIME(INT((SUMIFS(Running!$K$1:'Running'!$K399,Running!$A$1:'Running'!$A399,"*")*60+SUMIFS(Running!$L$1:'Running'!$L399,Running!$A$1:'Running'!$A399,"*"))/(60*60)),MOD(MOD(SUMIFS(Running!$K$1:'Running'!$K399,Running!$A$1:'Running'!$A399,"*"),60)+INT(SUMIFS(Running!$L$1:'Running'!$L399,Running!$A$1:'Running'!$A399,"*")/60),60),MOD(SUMIFS(Running!$L$1:'Running'!$L399,Running!$A$1:'Running'!$A399,"*"),60))+INT(INT((SUMIFS(Running!$K$1:'Running'!$K399,Running!$A$1:'Running'!$A399,"*")*60+SUMIFS(Running!$L$1:'Running'!$L399,Running!$A$1:'Running'!$A399,"*"))/(60*60))/24)</f>
        <v>6.6976851851851853</v>
      </c>
      <c r="I399" s="2">
        <f>SUM(Running!$M$1:'Running'!$M399)</f>
        <v>4083</v>
      </c>
      <c r="J399" s="20">
        <f>SUM(Running!$N$1:'Running'!$N399)</f>
        <v>80.069999999999965</v>
      </c>
      <c r="K399" s="35">
        <f>TIME(INT((SUMIFS(Running!$R$1:'Running'!$R399,Running!$A$1:'Running'!$A399,"*")*60+SUMIFS(Running!$S$1:'Running'!$S399,Running!$A$1:'Running'!$A399,"*"))/(60*60)),MOD(MOD(SUMIFS(Running!$R$1:'Running'!$R399,Running!$A$1:'Running'!$A399,"*"),60)+INT(SUMIFS(Running!$S$1:'Running'!$S399,Running!$A$1:'Running'!$A399,"*")/60),60),MOD(SUMIFS(Running!$S$1:'Running'!$S399,Running!$A$1:'Running'!$A399,"*"),60))+INT(INT((SUMIFS(Running!$R$1:'Running'!$R399,Running!$A$1:'Running'!$A399,"*")*60+SUMIFS(Running!$S$1:'Running'!$S399,Running!$A$1:'Running'!$A399,"*"))/(60*60))/24)</f>
        <v>0.88059027777777776</v>
      </c>
      <c r="L399" s="2">
        <f t="shared" si="42"/>
        <v>136836</v>
      </c>
      <c r="M399" s="20">
        <f t="shared" si="43"/>
        <v>1245.2099999999982</v>
      </c>
      <c r="N399" s="25">
        <f t="shared" si="44"/>
        <v>10912</v>
      </c>
      <c r="O399" s="25">
        <f t="shared" si="45"/>
        <v>43</v>
      </c>
      <c r="P399" s="35">
        <f t="shared" si="46"/>
        <v>7.5782754629629627</v>
      </c>
      <c r="S399" s="61">
        <f t="shared" si="47"/>
        <v>0</v>
      </c>
      <c r="T399" s="61">
        <f t="shared" si="48"/>
        <v>0</v>
      </c>
      <c r="U399" t="s">
        <v>74</v>
      </c>
    </row>
    <row r="400" spans="1:21">
      <c r="A400">
        <v>397</v>
      </c>
      <c r="B400" s="2" t="s">
        <v>1</v>
      </c>
      <c r="C400" s="2">
        <v>3</v>
      </c>
      <c r="D400" s="2">
        <v>3</v>
      </c>
      <c r="E400" s="37">
        <v>43527</v>
      </c>
      <c r="F400" s="2">
        <f>SUMIFS(Running!$F$1:'Running'!$F400,Running!$A$1:'Running'!$A400,"*")</f>
        <v>132753</v>
      </c>
      <c r="G400" s="20">
        <f>SUMIFS(Running!$G$1:'Running'!$G400,Running!$A$1:'Running'!$A400,"*")</f>
        <v>1165.1399999999983</v>
      </c>
      <c r="H400" s="35">
        <f>TIME(INT((SUMIFS(Running!$K$1:'Running'!$K400,Running!$A$1:'Running'!$A400,"*")*60+SUMIFS(Running!$L$1:'Running'!$L400,Running!$A$1:'Running'!$A400,"*"))/(60*60)),MOD(MOD(SUMIFS(Running!$K$1:'Running'!$K400,Running!$A$1:'Running'!$A400,"*"),60)+INT(SUMIFS(Running!$L$1:'Running'!$L400,Running!$A$1:'Running'!$A400,"*")/60),60),MOD(SUMIFS(Running!$L$1:'Running'!$L400,Running!$A$1:'Running'!$A400,"*"),60))+INT(INT((SUMIFS(Running!$K$1:'Running'!$K400,Running!$A$1:'Running'!$A400,"*")*60+SUMIFS(Running!$L$1:'Running'!$L400,Running!$A$1:'Running'!$A400,"*"))/(60*60))/24)</f>
        <v>6.6976851851851853</v>
      </c>
      <c r="I400" s="2">
        <f>SUM(Running!$M$1:'Running'!$M400)</f>
        <v>4083</v>
      </c>
      <c r="J400" s="20">
        <f>SUM(Running!$N$1:'Running'!$N400)</f>
        <v>80.069999999999965</v>
      </c>
      <c r="K400" s="35">
        <f>TIME(INT((SUMIFS(Running!$R$1:'Running'!$R400,Running!$A$1:'Running'!$A400,"*")*60+SUMIFS(Running!$S$1:'Running'!$S400,Running!$A$1:'Running'!$A400,"*"))/(60*60)),MOD(MOD(SUMIFS(Running!$R$1:'Running'!$R400,Running!$A$1:'Running'!$A400,"*"),60)+INT(SUMIFS(Running!$S$1:'Running'!$S400,Running!$A$1:'Running'!$A400,"*")/60),60),MOD(SUMIFS(Running!$S$1:'Running'!$S400,Running!$A$1:'Running'!$A400,"*"),60))+INT(INT((SUMIFS(Running!$R$1:'Running'!$R400,Running!$A$1:'Running'!$A400,"*")*60+SUMIFS(Running!$S$1:'Running'!$S400,Running!$A$1:'Running'!$A400,"*"))/(60*60))/24)</f>
        <v>0.88059027777777776</v>
      </c>
      <c r="L400" s="2">
        <f t="shared" si="42"/>
        <v>136836</v>
      </c>
      <c r="M400" s="20">
        <f t="shared" si="43"/>
        <v>1245.2099999999982</v>
      </c>
      <c r="N400" s="25">
        <f t="shared" si="44"/>
        <v>10912</v>
      </c>
      <c r="O400" s="25">
        <f t="shared" si="45"/>
        <v>43</v>
      </c>
      <c r="P400" s="35">
        <f t="shared" si="46"/>
        <v>7.5782754629629627</v>
      </c>
      <c r="S400" s="61">
        <f t="shared" si="47"/>
        <v>0</v>
      </c>
      <c r="T400" s="61">
        <f t="shared" si="48"/>
        <v>0</v>
      </c>
      <c r="U400" t="s">
        <v>74</v>
      </c>
    </row>
    <row r="401" spans="1:21">
      <c r="A401">
        <v>398</v>
      </c>
      <c r="B401" s="2" t="s">
        <v>0</v>
      </c>
      <c r="C401" s="2">
        <v>3</v>
      </c>
      <c r="D401" s="2">
        <v>4</v>
      </c>
      <c r="E401" s="37">
        <v>43528</v>
      </c>
      <c r="F401" s="2">
        <f>SUMIFS(Running!$F$1:'Running'!$F401,Running!$A$1:'Running'!$A401,"*")</f>
        <v>132753</v>
      </c>
      <c r="G401" s="20">
        <f>SUMIFS(Running!$G$1:'Running'!$G401,Running!$A$1:'Running'!$A401,"*")</f>
        <v>1165.1399999999983</v>
      </c>
      <c r="H401" s="35">
        <f>TIME(INT((SUMIFS(Running!$K$1:'Running'!$K401,Running!$A$1:'Running'!$A401,"*")*60+SUMIFS(Running!$L$1:'Running'!$L401,Running!$A$1:'Running'!$A401,"*"))/(60*60)),MOD(MOD(SUMIFS(Running!$K$1:'Running'!$K401,Running!$A$1:'Running'!$A401,"*"),60)+INT(SUMIFS(Running!$L$1:'Running'!$L401,Running!$A$1:'Running'!$A401,"*")/60),60),MOD(SUMIFS(Running!$L$1:'Running'!$L401,Running!$A$1:'Running'!$A401,"*"),60))+INT(INT((SUMIFS(Running!$K$1:'Running'!$K401,Running!$A$1:'Running'!$A401,"*")*60+SUMIFS(Running!$L$1:'Running'!$L401,Running!$A$1:'Running'!$A401,"*"))/(60*60))/24)</f>
        <v>6.6976851851851853</v>
      </c>
      <c r="I401" s="2">
        <f>SUM(Running!$M$1:'Running'!$M401)</f>
        <v>4083</v>
      </c>
      <c r="J401" s="20">
        <f>SUM(Running!$N$1:'Running'!$N401)</f>
        <v>80.069999999999965</v>
      </c>
      <c r="K401" s="35">
        <f>TIME(INT((SUMIFS(Running!$R$1:'Running'!$R401,Running!$A$1:'Running'!$A401,"*")*60+SUMIFS(Running!$S$1:'Running'!$S401,Running!$A$1:'Running'!$A401,"*"))/(60*60)),MOD(MOD(SUMIFS(Running!$R$1:'Running'!$R401,Running!$A$1:'Running'!$A401,"*"),60)+INT(SUMIFS(Running!$S$1:'Running'!$S401,Running!$A$1:'Running'!$A401,"*")/60),60),MOD(SUMIFS(Running!$S$1:'Running'!$S401,Running!$A$1:'Running'!$A401,"*"),60))+INT(INT((SUMIFS(Running!$R$1:'Running'!$R401,Running!$A$1:'Running'!$A401,"*")*60+SUMIFS(Running!$S$1:'Running'!$S401,Running!$A$1:'Running'!$A401,"*"))/(60*60))/24)</f>
        <v>0.88059027777777776</v>
      </c>
      <c r="L401" s="2">
        <f t="shared" si="42"/>
        <v>136836</v>
      </c>
      <c r="M401" s="20">
        <f t="shared" si="43"/>
        <v>1245.2099999999982</v>
      </c>
      <c r="N401" s="25">
        <f t="shared" si="44"/>
        <v>10912</v>
      </c>
      <c r="O401" s="25">
        <f t="shared" si="45"/>
        <v>43</v>
      </c>
      <c r="P401" s="35">
        <f t="shared" si="46"/>
        <v>7.5782754629629627</v>
      </c>
      <c r="S401" s="61">
        <f t="shared" si="47"/>
        <v>0</v>
      </c>
      <c r="T401" s="61">
        <f t="shared" si="48"/>
        <v>0</v>
      </c>
      <c r="U401" t="s">
        <v>74</v>
      </c>
    </row>
    <row r="402" spans="1:21">
      <c r="A402">
        <v>399</v>
      </c>
      <c r="B402" s="2" t="s">
        <v>6</v>
      </c>
      <c r="C402" s="2">
        <v>3</v>
      </c>
      <c r="D402" s="2">
        <v>5</v>
      </c>
      <c r="E402" s="37">
        <v>43529</v>
      </c>
      <c r="F402" s="2">
        <f>SUMIFS(Running!$F$1:'Running'!$F402,Running!$A$1:'Running'!$A402,"*")</f>
        <v>132753</v>
      </c>
      <c r="G402" s="20">
        <f>SUMIFS(Running!$G$1:'Running'!$G402,Running!$A$1:'Running'!$A402,"*")</f>
        <v>1165.1399999999983</v>
      </c>
      <c r="H402" s="35">
        <f>TIME(INT((SUMIFS(Running!$K$1:'Running'!$K402,Running!$A$1:'Running'!$A402,"*")*60+SUMIFS(Running!$L$1:'Running'!$L402,Running!$A$1:'Running'!$A402,"*"))/(60*60)),MOD(MOD(SUMIFS(Running!$K$1:'Running'!$K402,Running!$A$1:'Running'!$A402,"*"),60)+INT(SUMIFS(Running!$L$1:'Running'!$L402,Running!$A$1:'Running'!$A402,"*")/60),60),MOD(SUMIFS(Running!$L$1:'Running'!$L402,Running!$A$1:'Running'!$A402,"*"),60))+INT(INT((SUMIFS(Running!$K$1:'Running'!$K402,Running!$A$1:'Running'!$A402,"*")*60+SUMIFS(Running!$L$1:'Running'!$L402,Running!$A$1:'Running'!$A402,"*"))/(60*60))/24)</f>
        <v>6.6976851851851853</v>
      </c>
      <c r="I402" s="2">
        <f>SUM(Running!$M$1:'Running'!$M402)</f>
        <v>4083</v>
      </c>
      <c r="J402" s="20">
        <f>SUM(Running!$N$1:'Running'!$N402)</f>
        <v>80.069999999999965</v>
      </c>
      <c r="K402" s="35">
        <f>TIME(INT((SUMIFS(Running!$R$1:'Running'!$R402,Running!$A$1:'Running'!$A402,"*")*60+SUMIFS(Running!$S$1:'Running'!$S402,Running!$A$1:'Running'!$A402,"*"))/(60*60)),MOD(MOD(SUMIFS(Running!$R$1:'Running'!$R402,Running!$A$1:'Running'!$A402,"*"),60)+INT(SUMIFS(Running!$S$1:'Running'!$S402,Running!$A$1:'Running'!$A402,"*")/60),60),MOD(SUMIFS(Running!$S$1:'Running'!$S402,Running!$A$1:'Running'!$A402,"*"),60))+INT(INT((SUMIFS(Running!$R$1:'Running'!$R402,Running!$A$1:'Running'!$A402,"*")*60+SUMIFS(Running!$S$1:'Running'!$S402,Running!$A$1:'Running'!$A402,"*"))/(60*60))/24)</f>
        <v>0.88059027777777776</v>
      </c>
      <c r="L402" s="2">
        <f t="shared" si="42"/>
        <v>136836</v>
      </c>
      <c r="M402" s="20">
        <f t="shared" si="43"/>
        <v>1245.2099999999982</v>
      </c>
      <c r="N402" s="25">
        <f t="shared" si="44"/>
        <v>10912</v>
      </c>
      <c r="O402" s="25">
        <f t="shared" si="45"/>
        <v>43</v>
      </c>
      <c r="P402" s="35">
        <f t="shared" si="46"/>
        <v>7.5782754629629627</v>
      </c>
      <c r="S402" s="61">
        <f t="shared" si="47"/>
        <v>0</v>
      </c>
      <c r="T402" s="61">
        <f t="shared" si="48"/>
        <v>0</v>
      </c>
      <c r="U402" t="s">
        <v>74</v>
      </c>
    </row>
    <row r="403" spans="1:21">
      <c r="A403">
        <v>400</v>
      </c>
      <c r="B403" s="2" t="s">
        <v>5</v>
      </c>
      <c r="C403" s="2">
        <v>3</v>
      </c>
      <c r="D403" s="2">
        <v>6</v>
      </c>
      <c r="E403" s="37">
        <v>43530</v>
      </c>
      <c r="F403" s="2">
        <f>SUMIFS(Running!$F$1:'Running'!$F403,Running!$A$1:'Running'!$A403,"*")</f>
        <v>132753</v>
      </c>
      <c r="G403" s="20">
        <f>SUMIFS(Running!$G$1:'Running'!$G403,Running!$A$1:'Running'!$A403,"*")</f>
        <v>1165.1399999999983</v>
      </c>
      <c r="H403" s="35">
        <f>TIME(INT((SUMIFS(Running!$K$1:'Running'!$K403,Running!$A$1:'Running'!$A403,"*")*60+SUMIFS(Running!$L$1:'Running'!$L403,Running!$A$1:'Running'!$A403,"*"))/(60*60)),MOD(MOD(SUMIFS(Running!$K$1:'Running'!$K403,Running!$A$1:'Running'!$A403,"*"),60)+INT(SUMIFS(Running!$L$1:'Running'!$L403,Running!$A$1:'Running'!$A403,"*")/60),60),MOD(SUMIFS(Running!$L$1:'Running'!$L403,Running!$A$1:'Running'!$A403,"*"),60))+INT(INT((SUMIFS(Running!$K$1:'Running'!$K403,Running!$A$1:'Running'!$A403,"*")*60+SUMIFS(Running!$L$1:'Running'!$L403,Running!$A$1:'Running'!$A403,"*"))/(60*60))/24)</f>
        <v>6.6976851851851853</v>
      </c>
      <c r="I403" s="2">
        <f>SUM(Running!$M$1:'Running'!$M403)</f>
        <v>4083</v>
      </c>
      <c r="J403" s="20">
        <f>SUM(Running!$N$1:'Running'!$N403)</f>
        <v>80.069999999999965</v>
      </c>
      <c r="K403" s="35">
        <f>TIME(INT((SUMIFS(Running!$R$1:'Running'!$R403,Running!$A$1:'Running'!$A403,"*")*60+SUMIFS(Running!$S$1:'Running'!$S403,Running!$A$1:'Running'!$A403,"*"))/(60*60)),MOD(MOD(SUMIFS(Running!$R$1:'Running'!$R403,Running!$A$1:'Running'!$A403,"*"),60)+INT(SUMIFS(Running!$S$1:'Running'!$S403,Running!$A$1:'Running'!$A403,"*")/60),60),MOD(SUMIFS(Running!$S$1:'Running'!$S403,Running!$A$1:'Running'!$A403,"*"),60))+INT(INT((SUMIFS(Running!$R$1:'Running'!$R403,Running!$A$1:'Running'!$A403,"*")*60+SUMIFS(Running!$S$1:'Running'!$S403,Running!$A$1:'Running'!$A403,"*"))/(60*60))/24)</f>
        <v>0.88059027777777776</v>
      </c>
      <c r="L403" s="2">
        <f t="shared" si="42"/>
        <v>136836</v>
      </c>
      <c r="M403" s="20">
        <f t="shared" si="43"/>
        <v>1245.2099999999982</v>
      </c>
      <c r="N403" s="25">
        <f t="shared" si="44"/>
        <v>10912</v>
      </c>
      <c r="O403" s="25">
        <f t="shared" si="45"/>
        <v>43</v>
      </c>
      <c r="P403" s="35">
        <f t="shared" si="46"/>
        <v>7.5782754629629627</v>
      </c>
      <c r="S403" s="61">
        <f t="shared" si="47"/>
        <v>0</v>
      </c>
      <c r="T403" s="61">
        <f t="shared" si="48"/>
        <v>0</v>
      </c>
      <c r="U403" t="s">
        <v>74</v>
      </c>
    </row>
    <row r="404" spans="1:21">
      <c r="A404">
        <v>401</v>
      </c>
      <c r="B404" s="2" t="s">
        <v>4</v>
      </c>
      <c r="C404" s="2">
        <v>3</v>
      </c>
      <c r="D404" s="2">
        <v>7</v>
      </c>
      <c r="E404" s="37">
        <v>43531</v>
      </c>
      <c r="F404" s="2">
        <f>SUMIFS(Running!$F$1:'Running'!$F404,Running!$A$1:'Running'!$A404,"*")</f>
        <v>132753</v>
      </c>
      <c r="G404" s="20">
        <f>SUMIFS(Running!$G$1:'Running'!$G404,Running!$A$1:'Running'!$A404,"*")</f>
        <v>1165.1399999999983</v>
      </c>
      <c r="H404" s="35">
        <f>TIME(INT((SUMIFS(Running!$K$1:'Running'!$K404,Running!$A$1:'Running'!$A404,"*")*60+SUMIFS(Running!$L$1:'Running'!$L404,Running!$A$1:'Running'!$A404,"*"))/(60*60)),MOD(MOD(SUMIFS(Running!$K$1:'Running'!$K404,Running!$A$1:'Running'!$A404,"*"),60)+INT(SUMIFS(Running!$L$1:'Running'!$L404,Running!$A$1:'Running'!$A404,"*")/60),60),MOD(SUMIFS(Running!$L$1:'Running'!$L404,Running!$A$1:'Running'!$A404,"*"),60))+INT(INT((SUMIFS(Running!$K$1:'Running'!$K404,Running!$A$1:'Running'!$A404,"*")*60+SUMIFS(Running!$L$1:'Running'!$L404,Running!$A$1:'Running'!$A404,"*"))/(60*60))/24)</f>
        <v>6.6976851851851853</v>
      </c>
      <c r="I404" s="2">
        <f>SUM(Running!$M$1:'Running'!$M404)</f>
        <v>4083</v>
      </c>
      <c r="J404" s="20">
        <f>SUM(Running!$N$1:'Running'!$N404)</f>
        <v>80.069999999999965</v>
      </c>
      <c r="K404" s="35">
        <f>TIME(INT((SUMIFS(Running!$R$1:'Running'!$R404,Running!$A$1:'Running'!$A404,"*")*60+SUMIFS(Running!$S$1:'Running'!$S404,Running!$A$1:'Running'!$A404,"*"))/(60*60)),MOD(MOD(SUMIFS(Running!$R$1:'Running'!$R404,Running!$A$1:'Running'!$A404,"*"),60)+INT(SUMIFS(Running!$S$1:'Running'!$S404,Running!$A$1:'Running'!$A404,"*")/60),60),MOD(SUMIFS(Running!$S$1:'Running'!$S404,Running!$A$1:'Running'!$A404,"*"),60))+INT(INT((SUMIFS(Running!$R$1:'Running'!$R404,Running!$A$1:'Running'!$A404,"*")*60+SUMIFS(Running!$S$1:'Running'!$S404,Running!$A$1:'Running'!$A404,"*"))/(60*60))/24)</f>
        <v>0.88059027777777776</v>
      </c>
      <c r="L404" s="2">
        <f t="shared" si="42"/>
        <v>136836</v>
      </c>
      <c r="M404" s="20">
        <f t="shared" si="43"/>
        <v>1245.2099999999982</v>
      </c>
      <c r="N404" s="25">
        <f t="shared" si="44"/>
        <v>10912</v>
      </c>
      <c r="O404" s="25">
        <f t="shared" si="45"/>
        <v>43</v>
      </c>
      <c r="P404" s="35">
        <f t="shared" si="46"/>
        <v>7.5782754629629627</v>
      </c>
      <c r="S404" s="61">
        <f t="shared" si="47"/>
        <v>0</v>
      </c>
      <c r="T404" s="61">
        <f t="shared" si="48"/>
        <v>0</v>
      </c>
      <c r="U404" t="s">
        <v>74</v>
      </c>
    </row>
    <row r="405" spans="1:21">
      <c r="A405">
        <v>402</v>
      </c>
      <c r="B405" s="2" t="s">
        <v>3</v>
      </c>
      <c r="C405" s="2">
        <v>3</v>
      </c>
      <c r="D405" s="2">
        <v>8</v>
      </c>
      <c r="E405" s="37">
        <v>43532</v>
      </c>
      <c r="F405" s="2">
        <f>SUMIFS(Running!$F$1:'Running'!$F405,Running!$A$1:'Running'!$A405,"*")</f>
        <v>132753</v>
      </c>
      <c r="G405" s="20">
        <f>SUMIFS(Running!$G$1:'Running'!$G405,Running!$A$1:'Running'!$A405,"*")</f>
        <v>1165.1399999999983</v>
      </c>
      <c r="H405" s="35">
        <f>TIME(INT((SUMIFS(Running!$K$1:'Running'!$K405,Running!$A$1:'Running'!$A405,"*")*60+SUMIFS(Running!$L$1:'Running'!$L405,Running!$A$1:'Running'!$A405,"*"))/(60*60)),MOD(MOD(SUMIFS(Running!$K$1:'Running'!$K405,Running!$A$1:'Running'!$A405,"*"),60)+INT(SUMIFS(Running!$L$1:'Running'!$L405,Running!$A$1:'Running'!$A405,"*")/60),60),MOD(SUMIFS(Running!$L$1:'Running'!$L405,Running!$A$1:'Running'!$A405,"*"),60))+INT(INT((SUMIFS(Running!$K$1:'Running'!$K405,Running!$A$1:'Running'!$A405,"*")*60+SUMIFS(Running!$L$1:'Running'!$L405,Running!$A$1:'Running'!$A405,"*"))/(60*60))/24)</f>
        <v>6.6976851851851853</v>
      </c>
      <c r="I405" s="2">
        <f>SUM(Running!$M$1:'Running'!$M405)</f>
        <v>4083</v>
      </c>
      <c r="J405" s="20">
        <f>SUM(Running!$N$1:'Running'!$N405)</f>
        <v>80.069999999999965</v>
      </c>
      <c r="K405" s="35">
        <f>TIME(INT((SUMIFS(Running!$R$1:'Running'!$R405,Running!$A$1:'Running'!$A405,"*")*60+SUMIFS(Running!$S$1:'Running'!$S405,Running!$A$1:'Running'!$A405,"*"))/(60*60)),MOD(MOD(SUMIFS(Running!$R$1:'Running'!$R405,Running!$A$1:'Running'!$A405,"*"),60)+INT(SUMIFS(Running!$S$1:'Running'!$S405,Running!$A$1:'Running'!$A405,"*")/60),60),MOD(SUMIFS(Running!$S$1:'Running'!$S405,Running!$A$1:'Running'!$A405,"*"),60))+INT(INT((SUMIFS(Running!$R$1:'Running'!$R405,Running!$A$1:'Running'!$A405,"*")*60+SUMIFS(Running!$S$1:'Running'!$S405,Running!$A$1:'Running'!$A405,"*"))/(60*60))/24)</f>
        <v>0.88059027777777776</v>
      </c>
      <c r="L405" s="2">
        <f t="shared" si="42"/>
        <v>136836</v>
      </c>
      <c r="M405" s="20">
        <f t="shared" si="43"/>
        <v>1245.2099999999982</v>
      </c>
      <c r="N405" s="25">
        <f t="shared" si="44"/>
        <v>10912</v>
      </c>
      <c r="O405" s="25">
        <f t="shared" si="45"/>
        <v>43</v>
      </c>
      <c r="P405" s="35">
        <f t="shared" si="46"/>
        <v>7.5782754629629627</v>
      </c>
      <c r="S405" s="61">
        <f t="shared" si="47"/>
        <v>0</v>
      </c>
      <c r="T405" s="61">
        <f t="shared" si="48"/>
        <v>0</v>
      </c>
      <c r="U405" t="s">
        <v>74</v>
      </c>
    </row>
    <row r="406" spans="1:21">
      <c r="A406">
        <v>403</v>
      </c>
      <c r="B406" s="2" t="s">
        <v>2</v>
      </c>
      <c r="C406" s="2">
        <v>3</v>
      </c>
      <c r="D406" s="2">
        <v>9</v>
      </c>
      <c r="E406" s="37">
        <v>43533</v>
      </c>
      <c r="F406" s="2">
        <f>SUMIFS(Running!$F$1:'Running'!$F406,Running!$A$1:'Running'!$A406,"*")</f>
        <v>132753</v>
      </c>
      <c r="G406" s="20">
        <f>SUMIFS(Running!$G$1:'Running'!$G406,Running!$A$1:'Running'!$A406,"*")</f>
        <v>1165.1399999999983</v>
      </c>
      <c r="H406" s="35">
        <f>TIME(INT((SUMIFS(Running!$K$1:'Running'!$K406,Running!$A$1:'Running'!$A406,"*")*60+SUMIFS(Running!$L$1:'Running'!$L406,Running!$A$1:'Running'!$A406,"*"))/(60*60)),MOD(MOD(SUMIFS(Running!$K$1:'Running'!$K406,Running!$A$1:'Running'!$A406,"*"),60)+INT(SUMIFS(Running!$L$1:'Running'!$L406,Running!$A$1:'Running'!$A406,"*")/60),60),MOD(SUMIFS(Running!$L$1:'Running'!$L406,Running!$A$1:'Running'!$A406,"*"),60))+INT(INT((SUMIFS(Running!$K$1:'Running'!$K406,Running!$A$1:'Running'!$A406,"*")*60+SUMIFS(Running!$L$1:'Running'!$L406,Running!$A$1:'Running'!$A406,"*"))/(60*60))/24)</f>
        <v>6.6976851851851853</v>
      </c>
      <c r="I406" s="2">
        <f>SUM(Running!$M$1:'Running'!$M406)</f>
        <v>4083</v>
      </c>
      <c r="J406" s="20">
        <f>SUM(Running!$N$1:'Running'!$N406)</f>
        <v>80.069999999999965</v>
      </c>
      <c r="K406" s="35">
        <f>TIME(INT((SUMIFS(Running!$R$1:'Running'!$R406,Running!$A$1:'Running'!$A406,"*")*60+SUMIFS(Running!$S$1:'Running'!$S406,Running!$A$1:'Running'!$A406,"*"))/(60*60)),MOD(MOD(SUMIFS(Running!$R$1:'Running'!$R406,Running!$A$1:'Running'!$A406,"*"),60)+INT(SUMIFS(Running!$S$1:'Running'!$S406,Running!$A$1:'Running'!$A406,"*")/60),60),MOD(SUMIFS(Running!$S$1:'Running'!$S406,Running!$A$1:'Running'!$A406,"*"),60))+INT(INT((SUMIFS(Running!$R$1:'Running'!$R406,Running!$A$1:'Running'!$A406,"*")*60+SUMIFS(Running!$S$1:'Running'!$S406,Running!$A$1:'Running'!$A406,"*"))/(60*60))/24)</f>
        <v>0.88059027777777776</v>
      </c>
      <c r="L406" s="2">
        <f t="shared" si="42"/>
        <v>136836</v>
      </c>
      <c r="M406" s="20">
        <f t="shared" si="43"/>
        <v>1245.2099999999982</v>
      </c>
      <c r="N406" s="25">
        <f t="shared" si="44"/>
        <v>10912</v>
      </c>
      <c r="O406" s="25">
        <f t="shared" si="45"/>
        <v>43</v>
      </c>
      <c r="P406" s="35">
        <f t="shared" si="46"/>
        <v>7.5782754629629627</v>
      </c>
      <c r="S406" s="61">
        <f t="shared" si="47"/>
        <v>0</v>
      </c>
      <c r="T406" s="61">
        <f t="shared" si="48"/>
        <v>0</v>
      </c>
      <c r="U406" t="s">
        <v>74</v>
      </c>
    </row>
    <row r="407" spans="1:21">
      <c r="A407">
        <v>404</v>
      </c>
      <c r="B407" s="2" t="s">
        <v>1</v>
      </c>
      <c r="C407" s="2">
        <v>3</v>
      </c>
      <c r="D407" s="2">
        <v>10</v>
      </c>
      <c r="E407" s="37">
        <v>43534</v>
      </c>
      <c r="F407" s="2">
        <f>SUMIFS(Running!$F$1:'Running'!$F407,Running!$A$1:'Running'!$A407,"*")</f>
        <v>132753</v>
      </c>
      <c r="G407" s="20">
        <f>SUMIFS(Running!$G$1:'Running'!$G407,Running!$A$1:'Running'!$A407,"*")</f>
        <v>1165.1399999999983</v>
      </c>
      <c r="H407" s="35">
        <f>TIME(INT((SUMIFS(Running!$K$1:'Running'!$K407,Running!$A$1:'Running'!$A407,"*")*60+SUMIFS(Running!$L$1:'Running'!$L407,Running!$A$1:'Running'!$A407,"*"))/(60*60)),MOD(MOD(SUMIFS(Running!$K$1:'Running'!$K407,Running!$A$1:'Running'!$A407,"*"),60)+INT(SUMIFS(Running!$L$1:'Running'!$L407,Running!$A$1:'Running'!$A407,"*")/60),60),MOD(SUMIFS(Running!$L$1:'Running'!$L407,Running!$A$1:'Running'!$A407,"*"),60))+INT(INT((SUMIFS(Running!$K$1:'Running'!$K407,Running!$A$1:'Running'!$A407,"*")*60+SUMIFS(Running!$L$1:'Running'!$L407,Running!$A$1:'Running'!$A407,"*"))/(60*60))/24)</f>
        <v>6.6976851851851853</v>
      </c>
      <c r="I407" s="2">
        <f>SUM(Running!$M$1:'Running'!$M407)</f>
        <v>4083</v>
      </c>
      <c r="J407" s="20">
        <f>SUM(Running!$N$1:'Running'!$N407)</f>
        <v>80.069999999999965</v>
      </c>
      <c r="K407" s="35">
        <f>TIME(INT((SUMIFS(Running!$R$1:'Running'!$R407,Running!$A$1:'Running'!$A407,"*")*60+SUMIFS(Running!$S$1:'Running'!$S407,Running!$A$1:'Running'!$A407,"*"))/(60*60)),MOD(MOD(SUMIFS(Running!$R$1:'Running'!$R407,Running!$A$1:'Running'!$A407,"*"),60)+INT(SUMIFS(Running!$S$1:'Running'!$S407,Running!$A$1:'Running'!$A407,"*")/60),60),MOD(SUMIFS(Running!$S$1:'Running'!$S407,Running!$A$1:'Running'!$A407,"*"),60))+INT(INT((SUMIFS(Running!$R$1:'Running'!$R407,Running!$A$1:'Running'!$A407,"*")*60+SUMIFS(Running!$S$1:'Running'!$S407,Running!$A$1:'Running'!$A407,"*"))/(60*60))/24)</f>
        <v>0.88059027777777776</v>
      </c>
      <c r="L407" s="2">
        <f t="shared" si="42"/>
        <v>136836</v>
      </c>
      <c r="M407" s="20">
        <f t="shared" si="43"/>
        <v>1245.2099999999982</v>
      </c>
      <c r="N407" s="25">
        <f t="shared" si="44"/>
        <v>10912</v>
      </c>
      <c r="O407" s="25">
        <f t="shared" si="45"/>
        <v>43</v>
      </c>
      <c r="P407" s="35">
        <f t="shared" si="46"/>
        <v>7.5782754629629627</v>
      </c>
      <c r="S407" s="61">
        <f t="shared" si="47"/>
        <v>0</v>
      </c>
      <c r="T407" s="61">
        <f t="shared" si="48"/>
        <v>0</v>
      </c>
      <c r="U407" t="s">
        <v>74</v>
      </c>
    </row>
    <row r="408" spans="1:21">
      <c r="A408">
        <v>405</v>
      </c>
      <c r="B408" s="2" t="s">
        <v>0</v>
      </c>
      <c r="C408" s="2">
        <v>3</v>
      </c>
      <c r="D408" s="2">
        <v>11</v>
      </c>
      <c r="E408" s="37">
        <v>43535</v>
      </c>
      <c r="F408" s="2">
        <f>SUMIFS(Running!$F$1:'Running'!$F408,Running!$A$1:'Running'!$A408,"*")</f>
        <v>132753</v>
      </c>
      <c r="G408" s="20">
        <f>SUMIFS(Running!$G$1:'Running'!$G408,Running!$A$1:'Running'!$A408,"*")</f>
        <v>1165.1399999999983</v>
      </c>
      <c r="H408" s="35">
        <f>TIME(INT((SUMIFS(Running!$K$1:'Running'!$K408,Running!$A$1:'Running'!$A408,"*")*60+SUMIFS(Running!$L$1:'Running'!$L408,Running!$A$1:'Running'!$A408,"*"))/(60*60)),MOD(MOD(SUMIFS(Running!$K$1:'Running'!$K408,Running!$A$1:'Running'!$A408,"*"),60)+INT(SUMIFS(Running!$L$1:'Running'!$L408,Running!$A$1:'Running'!$A408,"*")/60),60),MOD(SUMIFS(Running!$L$1:'Running'!$L408,Running!$A$1:'Running'!$A408,"*"),60))+INT(INT((SUMIFS(Running!$K$1:'Running'!$K408,Running!$A$1:'Running'!$A408,"*")*60+SUMIFS(Running!$L$1:'Running'!$L408,Running!$A$1:'Running'!$A408,"*"))/(60*60))/24)</f>
        <v>6.6976851851851853</v>
      </c>
      <c r="I408" s="2">
        <f>SUM(Running!$M$1:'Running'!$M408)</f>
        <v>4083</v>
      </c>
      <c r="J408" s="20">
        <f>SUM(Running!$N$1:'Running'!$N408)</f>
        <v>80.069999999999965</v>
      </c>
      <c r="K408" s="35">
        <f>TIME(INT((SUMIFS(Running!$R$1:'Running'!$R408,Running!$A$1:'Running'!$A408,"*")*60+SUMIFS(Running!$S$1:'Running'!$S408,Running!$A$1:'Running'!$A408,"*"))/(60*60)),MOD(MOD(SUMIFS(Running!$R$1:'Running'!$R408,Running!$A$1:'Running'!$A408,"*"),60)+INT(SUMIFS(Running!$S$1:'Running'!$S408,Running!$A$1:'Running'!$A408,"*")/60),60),MOD(SUMIFS(Running!$S$1:'Running'!$S408,Running!$A$1:'Running'!$A408,"*"),60))+INT(INT((SUMIFS(Running!$R$1:'Running'!$R408,Running!$A$1:'Running'!$A408,"*")*60+SUMIFS(Running!$S$1:'Running'!$S408,Running!$A$1:'Running'!$A408,"*"))/(60*60))/24)</f>
        <v>0.88059027777777776</v>
      </c>
      <c r="L408" s="2">
        <f t="shared" si="42"/>
        <v>136836</v>
      </c>
      <c r="M408" s="20">
        <f t="shared" si="43"/>
        <v>1245.2099999999982</v>
      </c>
      <c r="N408" s="25">
        <f t="shared" si="44"/>
        <v>10912</v>
      </c>
      <c r="O408" s="25">
        <f t="shared" si="45"/>
        <v>43</v>
      </c>
      <c r="P408" s="35">
        <f t="shared" si="46"/>
        <v>7.5782754629629627</v>
      </c>
      <c r="S408" s="61">
        <f t="shared" si="47"/>
        <v>0</v>
      </c>
      <c r="T408" s="61">
        <f t="shared" si="48"/>
        <v>0</v>
      </c>
      <c r="U408" t="s">
        <v>74</v>
      </c>
    </row>
    <row r="409" spans="1:21">
      <c r="A409">
        <v>406</v>
      </c>
      <c r="B409" s="2" t="s">
        <v>6</v>
      </c>
      <c r="C409" s="2">
        <v>3</v>
      </c>
      <c r="D409" s="2">
        <v>12</v>
      </c>
      <c r="E409" s="37">
        <v>43536</v>
      </c>
      <c r="F409" s="2">
        <f>SUMIFS(Running!$F$1:'Running'!$F409,Running!$A$1:'Running'!$A409,"*")</f>
        <v>132753</v>
      </c>
      <c r="G409" s="20">
        <f>SUMIFS(Running!$G$1:'Running'!$G409,Running!$A$1:'Running'!$A409,"*")</f>
        <v>1165.1399999999983</v>
      </c>
      <c r="H409" s="35">
        <f>TIME(INT((SUMIFS(Running!$K$1:'Running'!$K409,Running!$A$1:'Running'!$A409,"*")*60+SUMIFS(Running!$L$1:'Running'!$L409,Running!$A$1:'Running'!$A409,"*"))/(60*60)),MOD(MOD(SUMIFS(Running!$K$1:'Running'!$K409,Running!$A$1:'Running'!$A409,"*"),60)+INT(SUMIFS(Running!$L$1:'Running'!$L409,Running!$A$1:'Running'!$A409,"*")/60),60),MOD(SUMIFS(Running!$L$1:'Running'!$L409,Running!$A$1:'Running'!$A409,"*"),60))+INT(INT((SUMIFS(Running!$K$1:'Running'!$K409,Running!$A$1:'Running'!$A409,"*")*60+SUMIFS(Running!$L$1:'Running'!$L409,Running!$A$1:'Running'!$A409,"*"))/(60*60))/24)</f>
        <v>6.6976851851851853</v>
      </c>
      <c r="I409" s="2">
        <f>SUM(Running!$M$1:'Running'!$M409)</f>
        <v>4083</v>
      </c>
      <c r="J409" s="20">
        <f>SUM(Running!$N$1:'Running'!$N409)</f>
        <v>80.069999999999965</v>
      </c>
      <c r="K409" s="35">
        <f>TIME(INT((SUMIFS(Running!$R$1:'Running'!$R409,Running!$A$1:'Running'!$A409,"*")*60+SUMIFS(Running!$S$1:'Running'!$S409,Running!$A$1:'Running'!$A409,"*"))/(60*60)),MOD(MOD(SUMIFS(Running!$R$1:'Running'!$R409,Running!$A$1:'Running'!$A409,"*"),60)+INT(SUMIFS(Running!$S$1:'Running'!$S409,Running!$A$1:'Running'!$A409,"*")/60),60),MOD(SUMIFS(Running!$S$1:'Running'!$S409,Running!$A$1:'Running'!$A409,"*"),60))+INT(INT((SUMIFS(Running!$R$1:'Running'!$R409,Running!$A$1:'Running'!$A409,"*")*60+SUMIFS(Running!$S$1:'Running'!$S409,Running!$A$1:'Running'!$A409,"*"))/(60*60))/24)</f>
        <v>0.88059027777777776</v>
      </c>
      <c r="L409" s="2">
        <f t="shared" si="42"/>
        <v>136836</v>
      </c>
      <c r="M409" s="20">
        <f t="shared" si="43"/>
        <v>1245.2099999999982</v>
      </c>
      <c r="N409" s="25">
        <f t="shared" si="44"/>
        <v>10912</v>
      </c>
      <c r="O409" s="25">
        <f t="shared" si="45"/>
        <v>43</v>
      </c>
      <c r="P409" s="35">
        <f t="shared" si="46"/>
        <v>7.5782754629629627</v>
      </c>
      <c r="S409" s="61">
        <f t="shared" si="47"/>
        <v>0</v>
      </c>
      <c r="T409" s="61">
        <f t="shared" si="48"/>
        <v>0</v>
      </c>
      <c r="U409" t="s">
        <v>74</v>
      </c>
    </row>
    <row r="410" spans="1:21">
      <c r="A410">
        <v>407</v>
      </c>
      <c r="B410" s="2" t="s">
        <v>5</v>
      </c>
      <c r="C410" s="2">
        <v>3</v>
      </c>
      <c r="D410" s="2">
        <v>13</v>
      </c>
      <c r="E410" s="37">
        <v>43537</v>
      </c>
      <c r="F410" s="2">
        <f>SUMIFS(Running!$F$1:'Running'!$F410,Running!$A$1:'Running'!$A410,"*")</f>
        <v>132753</v>
      </c>
      <c r="G410" s="20">
        <f>SUMIFS(Running!$G$1:'Running'!$G410,Running!$A$1:'Running'!$A410,"*")</f>
        <v>1165.1399999999983</v>
      </c>
      <c r="H410" s="35">
        <f>TIME(INT((SUMIFS(Running!$K$1:'Running'!$K410,Running!$A$1:'Running'!$A410,"*")*60+SUMIFS(Running!$L$1:'Running'!$L410,Running!$A$1:'Running'!$A410,"*"))/(60*60)),MOD(MOD(SUMIFS(Running!$K$1:'Running'!$K410,Running!$A$1:'Running'!$A410,"*"),60)+INT(SUMIFS(Running!$L$1:'Running'!$L410,Running!$A$1:'Running'!$A410,"*")/60),60),MOD(SUMIFS(Running!$L$1:'Running'!$L410,Running!$A$1:'Running'!$A410,"*"),60))+INT(INT((SUMIFS(Running!$K$1:'Running'!$K410,Running!$A$1:'Running'!$A410,"*")*60+SUMIFS(Running!$L$1:'Running'!$L410,Running!$A$1:'Running'!$A410,"*"))/(60*60))/24)</f>
        <v>6.6976851851851853</v>
      </c>
      <c r="I410" s="2">
        <f>SUM(Running!$M$1:'Running'!$M410)</f>
        <v>4083</v>
      </c>
      <c r="J410" s="20">
        <f>SUM(Running!$N$1:'Running'!$N410)</f>
        <v>80.069999999999965</v>
      </c>
      <c r="K410" s="35">
        <f>TIME(INT((SUMIFS(Running!$R$1:'Running'!$R410,Running!$A$1:'Running'!$A410,"*")*60+SUMIFS(Running!$S$1:'Running'!$S410,Running!$A$1:'Running'!$A410,"*"))/(60*60)),MOD(MOD(SUMIFS(Running!$R$1:'Running'!$R410,Running!$A$1:'Running'!$A410,"*"),60)+INT(SUMIFS(Running!$S$1:'Running'!$S410,Running!$A$1:'Running'!$A410,"*")/60),60),MOD(SUMIFS(Running!$S$1:'Running'!$S410,Running!$A$1:'Running'!$A410,"*"),60))+INT(INT((SUMIFS(Running!$R$1:'Running'!$R410,Running!$A$1:'Running'!$A410,"*")*60+SUMIFS(Running!$S$1:'Running'!$S410,Running!$A$1:'Running'!$A410,"*"))/(60*60))/24)</f>
        <v>0.88059027777777776</v>
      </c>
      <c r="L410" s="2">
        <f t="shared" si="42"/>
        <v>136836</v>
      </c>
      <c r="M410" s="20">
        <f t="shared" si="43"/>
        <v>1245.2099999999982</v>
      </c>
      <c r="N410" s="25">
        <f t="shared" si="44"/>
        <v>10912</v>
      </c>
      <c r="O410" s="25">
        <f t="shared" si="45"/>
        <v>43</v>
      </c>
      <c r="P410" s="35">
        <f t="shared" si="46"/>
        <v>7.5782754629629627</v>
      </c>
      <c r="S410" s="61">
        <f t="shared" si="47"/>
        <v>0</v>
      </c>
      <c r="T410" s="61">
        <f t="shared" si="48"/>
        <v>0</v>
      </c>
      <c r="U410" t="s">
        <v>74</v>
      </c>
    </row>
    <row r="411" spans="1:21">
      <c r="A411">
        <v>408</v>
      </c>
      <c r="B411" s="2" t="s">
        <v>4</v>
      </c>
      <c r="C411" s="2">
        <v>3</v>
      </c>
      <c r="D411" s="2">
        <v>14</v>
      </c>
      <c r="E411" s="37">
        <v>43538</v>
      </c>
      <c r="F411" s="2">
        <f>SUMIFS(Running!$F$1:'Running'!$F411,Running!$A$1:'Running'!$A411,"*")</f>
        <v>132753</v>
      </c>
      <c r="G411" s="20">
        <f>SUMIFS(Running!$G$1:'Running'!$G411,Running!$A$1:'Running'!$A411,"*")</f>
        <v>1165.1399999999983</v>
      </c>
      <c r="H411" s="35">
        <f>TIME(INT((SUMIFS(Running!$K$1:'Running'!$K411,Running!$A$1:'Running'!$A411,"*")*60+SUMIFS(Running!$L$1:'Running'!$L411,Running!$A$1:'Running'!$A411,"*"))/(60*60)),MOD(MOD(SUMIFS(Running!$K$1:'Running'!$K411,Running!$A$1:'Running'!$A411,"*"),60)+INT(SUMIFS(Running!$L$1:'Running'!$L411,Running!$A$1:'Running'!$A411,"*")/60),60),MOD(SUMIFS(Running!$L$1:'Running'!$L411,Running!$A$1:'Running'!$A411,"*"),60))+INT(INT((SUMIFS(Running!$K$1:'Running'!$K411,Running!$A$1:'Running'!$A411,"*")*60+SUMIFS(Running!$L$1:'Running'!$L411,Running!$A$1:'Running'!$A411,"*"))/(60*60))/24)</f>
        <v>6.6976851851851853</v>
      </c>
      <c r="I411" s="2">
        <f>SUM(Running!$M$1:'Running'!$M411)</f>
        <v>4083</v>
      </c>
      <c r="J411" s="20">
        <f>SUM(Running!$N$1:'Running'!$N411)</f>
        <v>80.069999999999965</v>
      </c>
      <c r="K411" s="35">
        <f>TIME(INT((SUMIFS(Running!$R$1:'Running'!$R411,Running!$A$1:'Running'!$A411,"*")*60+SUMIFS(Running!$S$1:'Running'!$S411,Running!$A$1:'Running'!$A411,"*"))/(60*60)),MOD(MOD(SUMIFS(Running!$R$1:'Running'!$R411,Running!$A$1:'Running'!$A411,"*"),60)+INT(SUMIFS(Running!$S$1:'Running'!$S411,Running!$A$1:'Running'!$A411,"*")/60),60),MOD(SUMIFS(Running!$S$1:'Running'!$S411,Running!$A$1:'Running'!$A411,"*"),60))+INT(INT((SUMIFS(Running!$R$1:'Running'!$R411,Running!$A$1:'Running'!$A411,"*")*60+SUMIFS(Running!$S$1:'Running'!$S411,Running!$A$1:'Running'!$A411,"*"))/(60*60))/24)</f>
        <v>0.88059027777777776</v>
      </c>
      <c r="L411" s="2">
        <f t="shared" si="42"/>
        <v>136836</v>
      </c>
      <c r="M411" s="20">
        <f t="shared" si="43"/>
        <v>1245.2099999999982</v>
      </c>
      <c r="N411" s="25">
        <f t="shared" si="44"/>
        <v>10912</v>
      </c>
      <c r="O411" s="25">
        <f t="shared" si="45"/>
        <v>43</v>
      </c>
      <c r="P411" s="35">
        <f t="shared" si="46"/>
        <v>7.5782754629629627</v>
      </c>
      <c r="S411" s="61">
        <f t="shared" si="47"/>
        <v>0</v>
      </c>
      <c r="T411" s="61">
        <f t="shared" si="48"/>
        <v>0</v>
      </c>
      <c r="U411" t="s">
        <v>74</v>
      </c>
    </row>
    <row r="412" spans="1:21">
      <c r="A412">
        <v>409</v>
      </c>
      <c r="B412" s="2" t="s">
        <v>3</v>
      </c>
      <c r="C412" s="2">
        <v>3</v>
      </c>
      <c r="D412" s="2">
        <v>15</v>
      </c>
      <c r="E412" s="37">
        <v>43539</v>
      </c>
      <c r="F412" s="2">
        <f>SUMIFS(Running!$F$1:'Running'!$F412,Running!$A$1:'Running'!$A412,"*")</f>
        <v>132753</v>
      </c>
      <c r="G412" s="20">
        <f>SUMIFS(Running!$G$1:'Running'!$G412,Running!$A$1:'Running'!$A412,"*")</f>
        <v>1165.1399999999983</v>
      </c>
      <c r="H412" s="35">
        <f>TIME(INT((SUMIFS(Running!$K$1:'Running'!$K412,Running!$A$1:'Running'!$A412,"*")*60+SUMIFS(Running!$L$1:'Running'!$L412,Running!$A$1:'Running'!$A412,"*"))/(60*60)),MOD(MOD(SUMIFS(Running!$K$1:'Running'!$K412,Running!$A$1:'Running'!$A412,"*"),60)+INT(SUMIFS(Running!$L$1:'Running'!$L412,Running!$A$1:'Running'!$A412,"*")/60),60),MOD(SUMIFS(Running!$L$1:'Running'!$L412,Running!$A$1:'Running'!$A412,"*"),60))+INT(INT((SUMIFS(Running!$K$1:'Running'!$K412,Running!$A$1:'Running'!$A412,"*")*60+SUMIFS(Running!$L$1:'Running'!$L412,Running!$A$1:'Running'!$A412,"*"))/(60*60))/24)</f>
        <v>6.6976851851851853</v>
      </c>
      <c r="I412" s="2">
        <f>SUM(Running!$M$1:'Running'!$M412)</f>
        <v>4083</v>
      </c>
      <c r="J412" s="20">
        <f>SUM(Running!$N$1:'Running'!$N412)</f>
        <v>80.069999999999965</v>
      </c>
      <c r="K412" s="35">
        <f>TIME(INT((SUMIFS(Running!$R$1:'Running'!$R412,Running!$A$1:'Running'!$A412,"*")*60+SUMIFS(Running!$S$1:'Running'!$S412,Running!$A$1:'Running'!$A412,"*"))/(60*60)),MOD(MOD(SUMIFS(Running!$R$1:'Running'!$R412,Running!$A$1:'Running'!$A412,"*"),60)+INT(SUMIFS(Running!$S$1:'Running'!$S412,Running!$A$1:'Running'!$A412,"*")/60),60),MOD(SUMIFS(Running!$S$1:'Running'!$S412,Running!$A$1:'Running'!$A412,"*"),60))+INT(INT((SUMIFS(Running!$R$1:'Running'!$R412,Running!$A$1:'Running'!$A412,"*")*60+SUMIFS(Running!$S$1:'Running'!$S412,Running!$A$1:'Running'!$A412,"*"))/(60*60))/24)</f>
        <v>0.88059027777777776</v>
      </c>
      <c r="L412" s="2">
        <f t="shared" si="42"/>
        <v>136836</v>
      </c>
      <c r="M412" s="20">
        <f t="shared" si="43"/>
        <v>1245.2099999999982</v>
      </c>
      <c r="N412" s="25">
        <f t="shared" si="44"/>
        <v>10912</v>
      </c>
      <c r="O412" s="25">
        <f t="shared" si="45"/>
        <v>43</v>
      </c>
      <c r="P412" s="35">
        <f t="shared" si="46"/>
        <v>7.5782754629629627</v>
      </c>
      <c r="S412" s="61">
        <f t="shared" si="47"/>
        <v>0</v>
      </c>
      <c r="T412" s="61">
        <f t="shared" si="48"/>
        <v>0</v>
      </c>
      <c r="U412" t="s">
        <v>74</v>
      </c>
    </row>
    <row r="413" spans="1:21">
      <c r="A413">
        <v>410</v>
      </c>
      <c r="B413" s="2" t="s">
        <v>2</v>
      </c>
      <c r="C413" s="2">
        <v>3</v>
      </c>
      <c r="D413" s="2">
        <v>16</v>
      </c>
      <c r="E413" s="37">
        <v>43540</v>
      </c>
      <c r="F413" s="2">
        <f>SUMIFS(Running!$F$1:'Running'!$F413,Running!$A$1:'Running'!$A413,"*")</f>
        <v>132753</v>
      </c>
      <c r="G413" s="20">
        <f>SUMIFS(Running!$G$1:'Running'!$G413,Running!$A$1:'Running'!$A413,"*")</f>
        <v>1165.1399999999983</v>
      </c>
      <c r="H413" s="35">
        <f>TIME(INT((SUMIFS(Running!$K$1:'Running'!$K413,Running!$A$1:'Running'!$A413,"*")*60+SUMIFS(Running!$L$1:'Running'!$L413,Running!$A$1:'Running'!$A413,"*"))/(60*60)),MOD(MOD(SUMIFS(Running!$K$1:'Running'!$K413,Running!$A$1:'Running'!$A413,"*"),60)+INT(SUMIFS(Running!$L$1:'Running'!$L413,Running!$A$1:'Running'!$A413,"*")/60),60),MOD(SUMIFS(Running!$L$1:'Running'!$L413,Running!$A$1:'Running'!$A413,"*"),60))+INT(INT((SUMIFS(Running!$K$1:'Running'!$K413,Running!$A$1:'Running'!$A413,"*")*60+SUMIFS(Running!$L$1:'Running'!$L413,Running!$A$1:'Running'!$A413,"*"))/(60*60))/24)</f>
        <v>6.6976851851851853</v>
      </c>
      <c r="I413" s="2">
        <f>SUM(Running!$M$1:'Running'!$M413)</f>
        <v>4083</v>
      </c>
      <c r="J413" s="20">
        <f>SUM(Running!$N$1:'Running'!$N413)</f>
        <v>80.069999999999965</v>
      </c>
      <c r="K413" s="35">
        <f>TIME(INT((SUMIFS(Running!$R$1:'Running'!$R413,Running!$A$1:'Running'!$A413,"*")*60+SUMIFS(Running!$S$1:'Running'!$S413,Running!$A$1:'Running'!$A413,"*"))/(60*60)),MOD(MOD(SUMIFS(Running!$R$1:'Running'!$R413,Running!$A$1:'Running'!$A413,"*"),60)+INT(SUMIFS(Running!$S$1:'Running'!$S413,Running!$A$1:'Running'!$A413,"*")/60),60),MOD(SUMIFS(Running!$S$1:'Running'!$S413,Running!$A$1:'Running'!$A413,"*"),60))+INT(INT((SUMIFS(Running!$R$1:'Running'!$R413,Running!$A$1:'Running'!$A413,"*")*60+SUMIFS(Running!$S$1:'Running'!$S413,Running!$A$1:'Running'!$A413,"*"))/(60*60))/24)</f>
        <v>0.88059027777777776</v>
      </c>
      <c r="L413" s="2">
        <f t="shared" si="42"/>
        <v>136836</v>
      </c>
      <c r="M413" s="20">
        <f t="shared" si="43"/>
        <v>1245.2099999999982</v>
      </c>
      <c r="N413" s="25">
        <f t="shared" si="44"/>
        <v>10912</v>
      </c>
      <c r="O413" s="25">
        <f t="shared" si="45"/>
        <v>43</v>
      </c>
      <c r="P413" s="35">
        <f t="shared" si="46"/>
        <v>7.5782754629629627</v>
      </c>
      <c r="S413" s="61">
        <f t="shared" si="47"/>
        <v>0</v>
      </c>
      <c r="T413" s="61">
        <f t="shared" si="48"/>
        <v>0</v>
      </c>
      <c r="U413" t="s">
        <v>74</v>
      </c>
    </row>
    <row r="414" spans="1:21">
      <c r="A414">
        <v>411</v>
      </c>
      <c r="B414" s="2" t="s">
        <v>1</v>
      </c>
      <c r="C414" s="2">
        <v>3</v>
      </c>
      <c r="D414" s="2">
        <v>17</v>
      </c>
      <c r="E414" s="37">
        <v>43541</v>
      </c>
      <c r="F414" s="2">
        <f>SUMIFS(Running!$F$1:'Running'!$F414,Running!$A$1:'Running'!$A414,"*")</f>
        <v>132753</v>
      </c>
      <c r="G414" s="20">
        <f>SUMIFS(Running!$G$1:'Running'!$G414,Running!$A$1:'Running'!$A414,"*")</f>
        <v>1165.1399999999983</v>
      </c>
      <c r="H414" s="35">
        <f>TIME(INT((SUMIFS(Running!$K$1:'Running'!$K414,Running!$A$1:'Running'!$A414,"*")*60+SUMIFS(Running!$L$1:'Running'!$L414,Running!$A$1:'Running'!$A414,"*"))/(60*60)),MOD(MOD(SUMIFS(Running!$K$1:'Running'!$K414,Running!$A$1:'Running'!$A414,"*"),60)+INT(SUMIFS(Running!$L$1:'Running'!$L414,Running!$A$1:'Running'!$A414,"*")/60),60),MOD(SUMIFS(Running!$L$1:'Running'!$L414,Running!$A$1:'Running'!$A414,"*"),60))+INT(INT((SUMIFS(Running!$K$1:'Running'!$K414,Running!$A$1:'Running'!$A414,"*")*60+SUMIFS(Running!$L$1:'Running'!$L414,Running!$A$1:'Running'!$A414,"*"))/(60*60))/24)</f>
        <v>6.6976851851851853</v>
      </c>
      <c r="I414" s="2">
        <f>SUM(Running!$M$1:'Running'!$M414)</f>
        <v>4083</v>
      </c>
      <c r="J414" s="20">
        <f>SUM(Running!$N$1:'Running'!$N414)</f>
        <v>80.069999999999965</v>
      </c>
      <c r="K414" s="35">
        <f>TIME(INT((SUMIFS(Running!$R$1:'Running'!$R414,Running!$A$1:'Running'!$A414,"*")*60+SUMIFS(Running!$S$1:'Running'!$S414,Running!$A$1:'Running'!$A414,"*"))/(60*60)),MOD(MOD(SUMIFS(Running!$R$1:'Running'!$R414,Running!$A$1:'Running'!$A414,"*"),60)+INT(SUMIFS(Running!$S$1:'Running'!$S414,Running!$A$1:'Running'!$A414,"*")/60),60),MOD(SUMIFS(Running!$S$1:'Running'!$S414,Running!$A$1:'Running'!$A414,"*"),60))+INT(INT((SUMIFS(Running!$R$1:'Running'!$R414,Running!$A$1:'Running'!$A414,"*")*60+SUMIFS(Running!$S$1:'Running'!$S414,Running!$A$1:'Running'!$A414,"*"))/(60*60))/24)</f>
        <v>0.88059027777777776</v>
      </c>
      <c r="L414" s="2">
        <f t="shared" si="42"/>
        <v>136836</v>
      </c>
      <c r="M414" s="20">
        <f t="shared" si="43"/>
        <v>1245.2099999999982</v>
      </c>
      <c r="N414" s="25">
        <f t="shared" si="44"/>
        <v>10912</v>
      </c>
      <c r="O414" s="25">
        <f t="shared" si="45"/>
        <v>43</v>
      </c>
      <c r="P414" s="35">
        <f t="shared" si="46"/>
        <v>7.5782754629629627</v>
      </c>
      <c r="S414" s="61">
        <f t="shared" si="47"/>
        <v>0</v>
      </c>
      <c r="T414" s="61">
        <f t="shared" si="48"/>
        <v>0</v>
      </c>
      <c r="U414" t="s">
        <v>74</v>
      </c>
    </row>
    <row r="415" spans="1:21">
      <c r="A415">
        <v>412</v>
      </c>
      <c r="B415" s="2" t="s">
        <v>0</v>
      </c>
      <c r="C415" s="2">
        <v>3</v>
      </c>
      <c r="D415" s="2">
        <v>18</v>
      </c>
      <c r="E415" s="37">
        <v>43542</v>
      </c>
      <c r="F415" s="2">
        <f>SUMIFS(Running!$F$1:'Running'!$F415,Running!$A$1:'Running'!$A415,"*")</f>
        <v>132753</v>
      </c>
      <c r="G415" s="20">
        <f>SUMIFS(Running!$G$1:'Running'!$G415,Running!$A$1:'Running'!$A415,"*")</f>
        <v>1165.1399999999983</v>
      </c>
      <c r="H415" s="35">
        <f>TIME(INT((SUMIFS(Running!$K$1:'Running'!$K415,Running!$A$1:'Running'!$A415,"*")*60+SUMIFS(Running!$L$1:'Running'!$L415,Running!$A$1:'Running'!$A415,"*"))/(60*60)),MOD(MOD(SUMIFS(Running!$K$1:'Running'!$K415,Running!$A$1:'Running'!$A415,"*"),60)+INT(SUMIFS(Running!$L$1:'Running'!$L415,Running!$A$1:'Running'!$A415,"*")/60),60),MOD(SUMIFS(Running!$L$1:'Running'!$L415,Running!$A$1:'Running'!$A415,"*"),60))+INT(INT((SUMIFS(Running!$K$1:'Running'!$K415,Running!$A$1:'Running'!$A415,"*")*60+SUMIFS(Running!$L$1:'Running'!$L415,Running!$A$1:'Running'!$A415,"*"))/(60*60))/24)</f>
        <v>6.6976851851851853</v>
      </c>
      <c r="I415" s="2">
        <f>SUM(Running!$M$1:'Running'!$M415)</f>
        <v>4083</v>
      </c>
      <c r="J415" s="20">
        <f>SUM(Running!$N$1:'Running'!$N415)</f>
        <v>80.069999999999965</v>
      </c>
      <c r="K415" s="35">
        <f>TIME(INT((SUMIFS(Running!$R$1:'Running'!$R415,Running!$A$1:'Running'!$A415,"*")*60+SUMIFS(Running!$S$1:'Running'!$S415,Running!$A$1:'Running'!$A415,"*"))/(60*60)),MOD(MOD(SUMIFS(Running!$R$1:'Running'!$R415,Running!$A$1:'Running'!$A415,"*"),60)+INT(SUMIFS(Running!$S$1:'Running'!$S415,Running!$A$1:'Running'!$A415,"*")/60),60),MOD(SUMIFS(Running!$S$1:'Running'!$S415,Running!$A$1:'Running'!$A415,"*"),60))+INT(INT((SUMIFS(Running!$R$1:'Running'!$R415,Running!$A$1:'Running'!$A415,"*")*60+SUMIFS(Running!$S$1:'Running'!$S415,Running!$A$1:'Running'!$A415,"*"))/(60*60))/24)</f>
        <v>0.88059027777777776</v>
      </c>
      <c r="L415" s="2">
        <f t="shared" si="42"/>
        <v>136836</v>
      </c>
      <c r="M415" s="20">
        <f t="shared" si="43"/>
        <v>1245.2099999999982</v>
      </c>
      <c r="N415" s="25">
        <f t="shared" si="44"/>
        <v>10912</v>
      </c>
      <c r="O415" s="25">
        <f t="shared" si="45"/>
        <v>43</v>
      </c>
      <c r="P415" s="35">
        <f t="shared" si="46"/>
        <v>7.5782754629629627</v>
      </c>
      <c r="S415" s="61">
        <f t="shared" si="47"/>
        <v>0</v>
      </c>
      <c r="T415" s="61">
        <f t="shared" si="48"/>
        <v>0</v>
      </c>
      <c r="U415" t="s">
        <v>74</v>
      </c>
    </row>
    <row r="416" spans="1:21">
      <c r="A416">
        <v>413</v>
      </c>
      <c r="B416" s="2" t="s">
        <v>6</v>
      </c>
      <c r="C416" s="2">
        <v>3</v>
      </c>
      <c r="D416" s="2">
        <v>19</v>
      </c>
      <c r="E416" s="37">
        <v>43543</v>
      </c>
      <c r="F416" s="2">
        <f>SUMIFS(Running!$F$1:'Running'!$F416,Running!$A$1:'Running'!$A416,"*")</f>
        <v>132753</v>
      </c>
      <c r="G416" s="20">
        <f>SUMIFS(Running!$G$1:'Running'!$G416,Running!$A$1:'Running'!$A416,"*")</f>
        <v>1165.1399999999983</v>
      </c>
      <c r="H416" s="35">
        <f>TIME(INT((SUMIFS(Running!$K$1:'Running'!$K416,Running!$A$1:'Running'!$A416,"*")*60+SUMIFS(Running!$L$1:'Running'!$L416,Running!$A$1:'Running'!$A416,"*"))/(60*60)),MOD(MOD(SUMIFS(Running!$K$1:'Running'!$K416,Running!$A$1:'Running'!$A416,"*"),60)+INT(SUMIFS(Running!$L$1:'Running'!$L416,Running!$A$1:'Running'!$A416,"*")/60),60),MOD(SUMIFS(Running!$L$1:'Running'!$L416,Running!$A$1:'Running'!$A416,"*"),60))+INT(INT((SUMIFS(Running!$K$1:'Running'!$K416,Running!$A$1:'Running'!$A416,"*")*60+SUMIFS(Running!$L$1:'Running'!$L416,Running!$A$1:'Running'!$A416,"*"))/(60*60))/24)</f>
        <v>6.6976851851851853</v>
      </c>
      <c r="I416" s="2">
        <f>SUM(Running!$M$1:'Running'!$M416)</f>
        <v>4083</v>
      </c>
      <c r="J416" s="20">
        <f>SUM(Running!$N$1:'Running'!$N416)</f>
        <v>80.069999999999965</v>
      </c>
      <c r="K416" s="35">
        <f>TIME(INT((SUMIFS(Running!$R$1:'Running'!$R416,Running!$A$1:'Running'!$A416,"*")*60+SUMIFS(Running!$S$1:'Running'!$S416,Running!$A$1:'Running'!$A416,"*"))/(60*60)),MOD(MOD(SUMIFS(Running!$R$1:'Running'!$R416,Running!$A$1:'Running'!$A416,"*"),60)+INT(SUMIFS(Running!$S$1:'Running'!$S416,Running!$A$1:'Running'!$A416,"*")/60),60),MOD(SUMIFS(Running!$S$1:'Running'!$S416,Running!$A$1:'Running'!$A416,"*"),60))+INT(INT((SUMIFS(Running!$R$1:'Running'!$R416,Running!$A$1:'Running'!$A416,"*")*60+SUMIFS(Running!$S$1:'Running'!$S416,Running!$A$1:'Running'!$A416,"*"))/(60*60))/24)</f>
        <v>0.88059027777777776</v>
      </c>
      <c r="L416" s="2">
        <f t="shared" si="42"/>
        <v>136836</v>
      </c>
      <c r="M416" s="20">
        <f t="shared" si="43"/>
        <v>1245.2099999999982</v>
      </c>
      <c r="N416" s="25">
        <f t="shared" si="44"/>
        <v>10912</v>
      </c>
      <c r="O416" s="25">
        <f t="shared" si="45"/>
        <v>43</v>
      </c>
      <c r="P416" s="35">
        <f t="shared" si="46"/>
        <v>7.5782754629629627</v>
      </c>
      <c r="S416" s="61">
        <f t="shared" si="47"/>
        <v>0</v>
      </c>
      <c r="T416" s="61">
        <f t="shared" si="48"/>
        <v>0</v>
      </c>
      <c r="U416" t="s">
        <v>74</v>
      </c>
    </row>
    <row r="417" spans="1:21">
      <c r="A417">
        <v>414</v>
      </c>
      <c r="B417" s="2" t="s">
        <v>5</v>
      </c>
      <c r="C417" s="2">
        <v>3</v>
      </c>
      <c r="D417" s="2">
        <v>20</v>
      </c>
      <c r="E417" s="37">
        <v>43544</v>
      </c>
      <c r="F417" s="2">
        <f>SUMIFS(Running!$F$1:'Running'!$F417,Running!$A$1:'Running'!$A417,"*")</f>
        <v>132753</v>
      </c>
      <c r="G417" s="20">
        <f>SUMIFS(Running!$G$1:'Running'!$G417,Running!$A$1:'Running'!$A417,"*")</f>
        <v>1165.1399999999983</v>
      </c>
      <c r="H417" s="35">
        <f>TIME(INT((SUMIFS(Running!$K$1:'Running'!$K417,Running!$A$1:'Running'!$A417,"*")*60+SUMIFS(Running!$L$1:'Running'!$L417,Running!$A$1:'Running'!$A417,"*"))/(60*60)),MOD(MOD(SUMIFS(Running!$K$1:'Running'!$K417,Running!$A$1:'Running'!$A417,"*"),60)+INT(SUMIFS(Running!$L$1:'Running'!$L417,Running!$A$1:'Running'!$A417,"*")/60),60),MOD(SUMIFS(Running!$L$1:'Running'!$L417,Running!$A$1:'Running'!$A417,"*"),60))+INT(INT((SUMIFS(Running!$K$1:'Running'!$K417,Running!$A$1:'Running'!$A417,"*")*60+SUMIFS(Running!$L$1:'Running'!$L417,Running!$A$1:'Running'!$A417,"*"))/(60*60))/24)</f>
        <v>6.6976851851851853</v>
      </c>
      <c r="I417" s="2">
        <f>SUM(Running!$M$1:'Running'!$M417)</f>
        <v>4083</v>
      </c>
      <c r="J417" s="20">
        <f>SUM(Running!$N$1:'Running'!$N417)</f>
        <v>80.069999999999965</v>
      </c>
      <c r="K417" s="35">
        <f>TIME(INT((SUMIFS(Running!$R$1:'Running'!$R417,Running!$A$1:'Running'!$A417,"*")*60+SUMIFS(Running!$S$1:'Running'!$S417,Running!$A$1:'Running'!$A417,"*"))/(60*60)),MOD(MOD(SUMIFS(Running!$R$1:'Running'!$R417,Running!$A$1:'Running'!$A417,"*"),60)+INT(SUMIFS(Running!$S$1:'Running'!$S417,Running!$A$1:'Running'!$A417,"*")/60),60),MOD(SUMIFS(Running!$S$1:'Running'!$S417,Running!$A$1:'Running'!$A417,"*"),60))+INT(INT((SUMIFS(Running!$R$1:'Running'!$R417,Running!$A$1:'Running'!$A417,"*")*60+SUMIFS(Running!$S$1:'Running'!$S417,Running!$A$1:'Running'!$A417,"*"))/(60*60))/24)</f>
        <v>0.88059027777777776</v>
      </c>
      <c r="L417" s="2">
        <f t="shared" si="42"/>
        <v>136836</v>
      </c>
      <c r="M417" s="20">
        <f t="shared" si="43"/>
        <v>1245.2099999999982</v>
      </c>
      <c r="N417" s="25">
        <f t="shared" si="44"/>
        <v>10912</v>
      </c>
      <c r="O417" s="25">
        <f t="shared" si="45"/>
        <v>43</v>
      </c>
      <c r="P417" s="35">
        <f t="shared" si="46"/>
        <v>7.5782754629629627</v>
      </c>
      <c r="S417" s="61">
        <f t="shared" si="47"/>
        <v>0</v>
      </c>
      <c r="T417" s="61">
        <f t="shared" si="48"/>
        <v>0</v>
      </c>
      <c r="U417" t="s">
        <v>74</v>
      </c>
    </row>
    <row r="418" spans="1:21">
      <c r="A418">
        <v>415</v>
      </c>
      <c r="B418" s="2" t="s">
        <v>4</v>
      </c>
      <c r="C418" s="2">
        <v>3</v>
      </c>
      <c r="D418" s="2">
        <v>21</v>
      </c>
      <c r="E418" s="37">
        <v>43545</v>
      </c>
      <c r="F418" s="2">
        <f>SUMIFS(Running!$F$1:'Running'!$F418,Running!$A$1:'Running'!$A418,"*")</f>
        <v>132753</v>
      </c>
      <c r="G418" s="20">
        <f>SUMIFS(Running!$G$1:'Running'!$G418,Running!$A$1:'Running'!$A418,"*")</f>
        <v>1165.1399999999983</v>
      </c>
      <c r="H418" s="35">
        <f>TIME(INT((SUMIFS(Running!$K$1:'Running'!$K418,Running!$A$1:'Running'!$A418,"*")*60+SUMIFS(Running!$L$1:'Running'!$L418,Running!$A$1:'Running'!$A418,"*"))/(60*60)),MOD(MOD(SUMIFS(Running!$K$1:'Running'!$K418,Running!$A$1:'Running'!$A418,"*"),60)+INT(SUMIFS(Running!$L$1:'Running'!$L418,Running!$A$1:'Running'!$A418,"*")/60),60),MOD(SUMIFS(Running!$L$1:'Running'!$L418,Running!$A$1:'Running'!$A418,"*"),60))+INT(INT((SUMIFS(Running!$K$1:'Running'!$K418,Running!$A$1:'Running'!$A418,"*")*60+SUMIFS(Running!$L$1:'Running'!$L418,Running!$A$1:'Running'!$A418,"*"))/(60*60))/24)</f>
        <v>6.6976851851851853</v>
      </c>
      <c r="I418" s="2">
        <f>SUM(Running!$M$1:'Running'!$M418)</f>
        <v>4083</v>
      </c>
      <c r="J418" s="20">
        <f>SUM(Running!$N$1:'Running'!$N418)</f>
        <v>80.069999999999965</v>
      </c>
      <c r="K418" s="35">
        <f>TIME(INT((SUMIFS(Running!$R$1:'Running'!$R418,Running!$A$1:'Running'!$A418,"*")*60+SUMIFS(Running!$S$1:'Running'!$S418,Running!$A$1:'Running'!$A418,"*"))/(60*60)),MOD(MOD(SUMIFS(Running!$R$1:'Running'!$R418,Running!$A$1:'Running'!$A418,"*"),60)+INT(SUMIFS(Running!$S$1:'Running'!$S418,Running!$A$1:'Running'!$A418,"*")/60),60),MOD(SUMIFS(Running!$S$1:'Running'!$S418,Running!$A$1:'Running'!$A418,"*"),60))+INT(INT((SUMIFS(Running!$R$1:'Running'!$R418,Running!$A$1:'Running'!$A418,"*")*60+SUMIFS(Running!$S$1:'Running'!$S418,Running!$A$1:'Running'!$A418,"*"))/(60*60))/24)</f>
        <v>0.88059027777777776</v>
      </c>
      <c r="L418" s="2">
        <f t="shared" si="42"/>
        <v>136836</v>
      </c>
      <c r="M418" s="20">
        <f t="shared" si="43"/>
        <v>1245.2099999999982</v>
      </c>
      <c r="N418" s="25">
        <f t="shared" si="44"/>
        <v>10912</v>
      </c>
      <c r="O418" s="25">
        <f t="shared" si="45"/>
        <v>43</v>
      </c>
      <c r="P418" s="35">
        <f t="shared" si="46"/>
        <v>7.5782754629629627</v>
      </c>
      <c r="S418" s="61">
        <f t="shared" si="47"/>
        <v>0</v>
      </c>
      <c r="T418" s="61">
        <f t="shared" si="48"/>
        <v>0</v>
      </c>
      <c r="U418" t="s">
        <v>74</v>
      </c>
    </row>
    <row r="419" spans="1:21">
      <c r="A419">
        <v>416</v>
      </c>
      <c r="B419" s="2" t="s">
        <v>3</v>
      </c>
      <c r="C419" s="2">
        <v>3</v>
      </c>
      <c r="D419" s="2">
        <v>22</v>
      </c>
      <c r="E419" s="37">
        <v>43546</v>
      </c>
      <c r="F419" s="2">
        <f>SUMIFS(Running!$F$1:'Running'!$F419,Running!$A$1:'Running'!$A419,"*")</f>
        <v>132753</v>
      </c>
      <c r="G419" s="20">
        <f>SUMIFS(Running!$G$1:'Running'!$G419,Running!$A$1:'Running'!$A419,"*")</f>
        <v>1165.1399999999983</v>
      </c>
      <c r="H419" s="35">
        <f>TIME(INT((SUMIFS(Running!$K$1:'Running'!$K419,Running!$A$1:'Running'!$A419,"*")*60+SUMIFS(Running!$L$1:'Running'!$L419,Running!$A$1:'Running'!$A419,"*"))/(60*60)),MOD(MOD(SUMIFS(Running!$K$1:'Running'!$K419,Running!$A$1:'Running'!$A419,"*"),60)+INT(SUMIFS(Running!$L$1:'Running'!$L419,Running!$A$1:'Running'!$A419,"*")/60),60),MOD(SUMIFS(Running!$L$1:'Running'!$L419,Running!$A$1:'Running'!$A419,"*"),60))+INT(INT((SUMIFS(Running!$K$1:'Running'!$K419,Running!$A$1:'Running'!$A419,"*")*60+SUMIFS(Running!$L$1:'Running'!$L419,Running!$A$1:'Running'!$A419,"*"))/(60*60))/24)</f>
        <v>6.6976851851851853</v>
      </c>
      <c r="I419" s="2">
        <f>SUM(Running!$M$1:'Running'!$M419)</f>
        <v>4083</v>
      </c>
      <c r="J419" s="20">
        <f>SUM(Running!$N$1:'Running'!$N419)</f>
        <v>80.069999999999965</v>
      </c>
      <c r="K419" s="35">
        <f>TIME(INT((SUMIFS(Running!$R$1:'Running'!$R419,Running!$A$1:'Running'!$A419,"*")*60+SUMIFS(Running!$S$1:'Running'!$S419,Running!$A$1:'Running'!$A419,"*"))/(60*60)),MOD(MOD(SUMIFS(Running!$R$1:'Running'!$R419,Running!$A$1:'Running'!$A419,"*"),60)+INT(SUMIFS(Running!$S$1:'Running'!$S419,Running!$A$1:'Running'!$A419,"*")/60),60),MOD(SUMIFS(Running!$S$1:'Running'!$S419,Running!$A$1:'Running'!$A419,"*"),60))+INT(INT((SUMIFS(Running!$R$1:'Running'!$R419,Running!$A$1:'Running'!$A419,"*")*60+SUMIFS(Running!$S$1:'Running'!$S419,Running!$A$1:'Running'!$A419,"*"))/(60*60))/24)</f>
        <v>0.88059027777777776</v>
      </c>
      <c r="L419" s="2">
        <f t="shared" si="42"/>
        <v>136836</v>
      </c>
      <c r="M419" s="20">
        <f t="shared" si="43"/>
        <v>1245.2099999999982</v>
      </c>
      <c r="N419" s="25">
        <f t="shared" si="44"/>
        <v>10912</v>
      </c>
      <c r="O419" s="25">
        <f t="shared" si="45"/>
        <v>43</v>
      </c>
      <c r="P419" s="35">
        <f t="shared" si="46"/>
        <v>7.5782754629629627</v>
      </c>
      <c r="S419" s="61">
        <f t="shared" si="47"/>
        <v>0</v>
      </c>
      <c r="T419" s="61">
        <f t="shared" si="48"/>
        <v>0</v>
      </c>
      <c r="U419" t="s">
        <v>74</v>
      </c>
    </row>
    <row r="420" spans="1:21">
      <c r="A420">
        <v>417</v>
      </c>
      <c r="B420" s="2" t="s">
        <v>2</v>
      </c>
      <c r="C420" s="2">
        <v>3</v>
      </c>
      <c r="D420" s="2">
        <v>23</v>
      </c>
      <c r="E420" s="37">
        <v>43547</v>
      </c>
      <c r="F420" s="2">
        <f>SUMIFS(Running!$F$1:'Running'!$F420,Running!$A$1:'Running'!$A420,"*")</f>
        <v>132753</v>
      </c>
      <c r="G420" s="20">
        <f>SUMIFS(Running!$G$1:'Running'!$G420,Running!$A$1:'Running'!$A420,"*")</f>
        <v>1165.1399999999983</v>
      </c>
      <c r="H420" s="35">
        <f>TIME(INT((SUMIFS(Running!$K$1:'Running'!$K420,Running!$A$1:'Running'!$A420,"*")*60+SUMIFS(Running!$L$1:'Running'!$L420,Running!$A$1:'Running'!$A420,"*"))/(60*60)),MOD(MOD(SUMIFS(Running!$K$1:'Running'!$K420,Running!$A$1:'Running'!$A420,"*"),60)+INT(SUMIFS(Running!$L$1:'Running'!$L420,Running!$A$1:'Running'!$A420,"*")/60),60),MOD(SUMIFS(Running!$L$1:'Running'!$L420,Running!$A$1:'Running'!$A420,"*"),60))+INT(INT((SUMIFS(Running!$K$1:'Running'!$K420,Running!$A$1:'Running'!$A420,"*")*60+SUMIFS(Running!$L$1:'Running'!$L420,Running!$A$1:'Running'!$A420,"*"))/(60*60))/24)</f>
        <v>6.6976851851851853</v>
      </c>
      <c r="I420" s="2">
        <f>SUM(Running!$M$1:'Running'!$M420)</f>
        <v>4083</v>
      </c>
      <c r="J420" s="20">
        <f>SUM(Running!$N$1:'Running'!$N420)</f>
        <v>80.069999999999965</v>
      </c>
      <c r="K420" s="35">
        <f>TIME(INT((SUMIFS(Running!$R$1:'Running'!$R420,Running!$A$1:'Running'!$A420,"*")*60+SUMIFS(Running!$S$1:'Running'!$S420,Running!$A$1:'Running'!$A420,"*"))/(60*60)),MOD(MOD(SUMIFS(Running!$R$1:'Running'!$R420,Running!$A$1:'Running'!$A420,"*"),60)+INT(SUMIFS(Running!$S$1:'Running'!$S420,Running!$A$1:'Running'!$A420,"*")/60),60),MOD(SUMIFS(Running!$S$1:'Running'!$S420,Running!$A$1:'Running'!$A420,"*"),60))+INT(INT((SUMIFS(Running!$R$1:'Running'!$R420,Running!$A$1:'Running'!$A420,"*")*60+SUMIFS(Running!$S$1:'Running'!$S420,Running!$A$1:'Running'!$A420,"*"))/(60*60))/24)</f>
        <v>0.88059027777777776</v>
      </c>
      <c r="L420" s="2">
        <f t="shared" si="42"/>
        <v>136836</v>
      </c>
      <c r="M420" s="20">
        <f t="shared" si="43"/>
        <v>1245.2099999999982</v>
      </c>
      <c r="N420" s="25">
        <f t="shared" si="44"/>
        <v>10912</v>
      </c>
      <c r="O420" s="25">
        <f t="shared" si="45"/>
        <v>43</v>
      </c>
      <c r="P420" s="35">
        <f t="shared" si="46"/>
        <v>7.5782754629629627</v>
      </c>
      <c r="S420" s="61">
        <f t="shared" si="47"/>
        <v>0</v>
      </c>
      <c r="T420" s="61">
        <f t="shared" si="48"/>
        <v>0</v>
      </c>
      <c r="U420" t="s">
        <v>74</v>
      </c>
    </row>
    <row r="421" spans="1:21">
      <c r="A421">
        <v>418</v>
      </c>
      <c r="B421" s="2" t="s">
        <v>1</v>
      </c>
      <c r="C421" s="2">
        <v>3</v>
      </c>
      <c r="D421" s="2">
        <v>24</v>
      </c>
      <c r="E421" s="37">
        <v>43548</v>
      </c>
      <c r="F421" s="2">
        <f>SUMIFS(Running!$F$1:'Running'!$F421,Running!$A$1:'Running'!$A421,"*")</f>
        <v>132753</v>
      </c>
      <c r="G421" s="20">
        <f>SUMIFS(Running!$G$1:'Running'!$G421,Running!$A$1:'Running'!$A421,"*")</f>
        <v>1165.1399999999983</v>
      </c>
      <c r="H421" s="35">
        <f>TIME(INT((SUMIFS(Running!$K$1:'Running'!$K421,Running!$A$1:'Running'!$A421,"*")*60+SUMIFS(Running!$L$1:'Running'!$L421,Running!$A$1:'Running'!$A421,"*"))/(60*60)),MOD(MOD(SUMIFS(Running!$K$1:'Running'!$K421,Running!$A$1:'Running'!$A421,"*"),60)+INT(SUMIFS(Running!$L$1:'Running'!$L421,Running!$A$1:'Running'!$A421,"*")/60),60),MOD(SUMIFS(Running!$L$1:'Running'!$L421,Running!$A$1:'Running'!$A421,"*"),60))+INT(INT((SUMIFS(Running!$K$1:'Running'!$K421,Running!$A$1:'Running'!$A421,"*")*60+SUMIFS(Running!$L$1:'Running'!$L421,Running!$A$1:'Running'!$A421,"*"))/(60*60))/24)</f>
        <v>6.6976851851851853</v>
      </c>
      <c r="I421" s="2">
        <f>SUM(Running!$M$1:'Running'!$M421)</f>
        <v>4083</v>
      </c>
      <c r="J421" s="20">
        <f>SUM(Running!$N$1:'Running'!$N421)</f>
        <v>80.069999999999965</v>
      </c>
      <c r="K421" s="35">
        <f>TIME(INT((SUMIFS(Running!$R$1:'Running'!$R421,Running!$A$1:'Running'!$A421,"*")*60+SUMIFS(Running!$S$1:'Running'!$S421,Running!$A$1:'Running'!$A421,"*"))/(60*60)),MOD(MOD(SUMIFS(Running!$R$1:'Running'!$R421,Running!$A$1:'Running'!$A421,"*"),60)+INT(SUMIFS(Running!$S$1:'Running'!$S421,Running!$A$1:'Running'!$A421,"*")/60),60),MOD(SUMIFS(Running!$S$1:'Running'!$S421,Running!$A$1:'Running'!$A421,"*"),60))+INT(INT((SUMIFS(Running!$R$1:'Running'!$R421,Running!$A$1:'Running'!$A421,"*")*60+SUMIFS(Running!$S$1:'Running'!$S421,Running!$A$1:'Running'!$A421,"*"))/(60*60))/24)</f>
        <v>0.88059027777777776</v>
      </c>
      <c r="L421" s="2">
        <f t="shared" si="42"/>
        <v>136836</v>
      </c>
      <c r="M421" s="20">
        <f t="shared" si="43"/>
        <v>1245.2099999999982</v>
      </c>
      <c r="N421" s="25">
        <f t="shared" si="44"/>
        <v>10912</v>
      </c>
      <c r="O421" s="25">
        <f t="shared" si="45"/>
        <v>43</v>
      </c>
      <c r="P421" s="35">
        <f t="shared" si="46"/>
        <v>7.5782754629629627</v>
      </c>
      <c r="S421" s="61">
        <f t="shared" si="47"/>
        <v>0</v>
      </c>
      <c r="T421" s="61">
        <f t="shared" si="48"/>
        <v>0</v>
      </c>
      <c r="U421" t="s">
        <v>74</v>
      </c>
    </row>
    <row r="422" spans="1:21">
      <c r="A422">
        <v>419</v>
      </c>
      <c r="B422" s="2" t="s">
        <v>0</v>
      </c>
      <c r="C422" s="2">
        <v>3</v>
      </c>
      <c r="D422" s="2">
        <v>25</v>
      </c>
      <c r="E422" s="37">
        <v>43549</v>
      </c>
      <c r="F422" s="2">
        <f>SUMIFS(Running!$F$1:'Running'!$F422,Running!$A$1:'Running'!$A422,"*")</f>
        <v>132753</v>
      </c>
      <c r="G422" s="20">
        <f>SUMIFS(Running!$G$1:'Running'!$G422,Running!$A$1:'Running'!$A422,"*")</f>
        <v>1165.1399999999983</v>
      </c>
      <c r="H422" s="35">
        <f>TIME(INT((SUMIFS(Running!$K$1:'Running'!$K422,Running!$A$1:'Running'!$A422,"*")*60+SUMIFS(Running!$L$1:'Running'!$L422,Running!$A$1:'Running'!$A422,"*"))/(60*60)),MOD(MOD(SUMIFS(Running!$K$1:'Running'!$K422,Running!$A$1:'Running'!$A422,"*"),60)+INT(SUMIFS(Running!$L$1:'Running'!$L422,Running!$A$1:'Running'!$A422,"*")/60),60),MOD(SUMIFS(Running!$L$1:'Running'!$L422,Running!$A$1:'Running'!$A422,"*"),60))+INT(INT((SUMIFS(Running!$K$1:'Running'!$K422,Running!$A$1:'Running'!$A422,"*")*60+SUMIFS(Running!$L$1:'Running'!$L422,Running!$A$1:'Running'!$A422,"*"))/(60*60))/24)</f>
        <v>6.6976851851851853</v>
      </c>
      <c r="I422" s="2">
        <f>SUM(Running!$M$1:'Running'!$M422)</f>
        <v>4083</v>
      </c>
      <c r="J422" s="20">
        <f>SUM(Running!$N$1:'Running'!$N422)</f>
        <v>80.069999999999965</v>
      </c>
      <c r="K422" s="35">
        <f>TIME(INT((SUMIFS(Running!$R$1:'Running'!$R422,Running!$A$1:'Running'!$A422,"*")*60+SUMIFS(Running!$S$1:'Running'!$S422,Running!$A$1:'Running'!$A422,"*"))/(60*60)),MOD(MOD(SUMIFS(Running!$R$1:'Running'!$R422,Running!$A$1:'Running'!$A422,"*"),60)+INT(SUMIFS(Running!$S$1:'Running'!$S422,Running!$A$1:'Running'!$A422,"*")/60),60),MOD(SUMIFS(Running!$S$1:'Running'!$S422,Running!$A$1:'Running'!$A422,"*"),60))+INT(INT((SUMIFS(Running!$R$1:'Running'!$R422,Running!$A$1:'Running'!$A422,"*")*60+SUMIFS(Running!$S$1:'Running'!$S422,Running!$A$1:'Running'!$A422,"*"))/(60*60))/24)</f>
        <v>0.88059027777777776</v>
      </c>
      <c r="L422" s="2">
        <f t="shared" si="42"/>
        <v>136836</v>
      </c>
      <c r="M422" s="20">
        <f t="shared" si="43"/>
        <v>1245.2099999999982</v>
      </c>
      <c r="N422" s="25">
        <f t="shared" si="44"/>
        <v>10912</v>
      </c>
      <c r="O422" s="25">
        <f t="shared" si="45"/>
        <v>43</v>
      </c>
      <c r="P422" s="35">
        <f t="shared" si="46"/>
        <v>7.5782754629629627</v>
      </c>
      <c r="S422" s="61">
        <f t="shared" si="47"/>
        <v>0</v>
      </c>
      <c r="T422" s="61">
        <f t="shared" si="48"/>
        <v>0</v>
      </c>
      <c r="U422" t="s">
        <v>74</v>
      </c>
    </row>
    <row r="423" spans="1:21">
      <c r="A423">
        <v>420</v>
      </c>
      <c r="B423" s="2" t="s">
        <v>6</v>
      </c>
      <c r="C423" s="2">
        <v>3</v>
      </c>
      <c r="D423" s="2">
        <v>26</v>
      </c>
      <c r="E423" s="37">
        <v>43550</v>
      </c>
      <c r="F423" s="2">
        <f>SUMIFS(Running!$F$1:'Running'!$F423,Running!$A$1:'Running'!$A423,"*")</f>
        <v>132753</v>
      </c>
      <c r="G423" s="20">
        <f>SUMIFS(Running!$G$1:'Running'!$G423,Running!$A$1:'Running'!$A423,"*")</f>
        <v>1165.1399999999983</v>
      </c>
      <c r="H423" s="35">
        <f>TIME(INT((SUMIFS(Running!$K$1:'Running'!$K423,Running!$A$1:'Running'!$A423,"*")*60+SUMIFS(Running!$L$1:'Running'!$L423,Running!$A$1:'Running'!$A423,"*"))/(60*60)),MOD(MOD(SUMIFS(Running!$K$1:'Running'!$K423,Running!$A$1:'Running'!$A423,"*"),60)+INT(SUMIFS(Running!$L$1:'Running'!$L423,Running!$A$1:'Running'!$A423,"*")/60),60),MOD(SUMIFS(Running!$L$1:'Running'!$L423,Running!$A$1:'Running'!$A423,"*"),60))+INT(INT((SUMIFS(Running!$K$1:'Running'!$K423,Running!$A$1:'Running'!$A423,"*")*60+SUMIFS(Running!$L$1:'Running'!$L423,Running!$A$1:'Running'!$A423,"*"))/(60*60))/24)</f>
        <v>6.6976851851851853</v>
      </c>
      <c r="I423" s="2">
        <f>SUM(Running!$M$1:'Running'!$M423)</f>
        <v>4083</v>
      </c>
      <c r="J423" s="20">
        <f>SUM(Running!$N$1:'Running'!$N423)</f>
        <v>80.069999999999965</v>
      </c>
      <c r="K423" s="35">
        <f>TIME(INT((SUMIFS(Running!$R$1:'Running'!$R423,Running!$A$1:'Running'!$A423,"*")*60+SUMIFS(Running!$S$1:'Running'!$S423,Running!$A$1:'Running'!$A423,"*"))/(60*60)),MOD(MOD(SUMIFS(Running!$R$1:'Running'!$R423,Running!$A$1:'Running'!$A423,"*"),60)+INT(SUMIFS(Running!$S$1:'Running'!$S423,Running!$A$1:'Running'!$A423,"*")/60),60),MOD(SUMIFS(Running!$S$1:'Running'!$S423,Running!$A$1:'Running'!$A423,"*"),60))+INT(INT((SUMIFS(Running!$R$1:'Running'!$R423,Running!$A$1:'Running'!$A423,"*")*60+SUMIFS(Running!$S$1:'Running'!$S423,Running!$A$1:'Running'!$A423,"*"))/(60*60))/24)</f>
        <v>0.88059027777777776</v>
      </c>
      <c r="L423" s="2">
        <f t="shared" si="42"/>
        <v>136836</v>
      </c>
      <c r="M423" s="20">
        <f t="shared" si="43"/>
        <v>1245.2099999999982</v>
      </c>
      <c r="N423" s="25">
        <f t="shared" si="44"/>
        <v>10912</v>
      </c>
      <c r="O423" s="25">
        <f t="shared" si="45"/>
        <v>43</v>
      </c>
      <c r="P423" s="35">
        <f t="shared" si="46"/>
        <v>7.5782754629629627</v>
      </c>
      <c r="S423" s="61">
        <f t="shared" si="47"/>
        <v>0</v>
      </c>
      <c r="T423" s="61">
        <f t="shared" si="48"/>
        <v>0</v>
      </c>
      <c r="U423" t="s">
        <v>74</v>
      </c>
    </row>
    <row r="424" spans="1:21">
      <c r="A424">
        <v>421</v>
      </c>
      <c r="B424" s="2" t="s">
        <v>5</v>
      </c>
      <c r="C424" s="2">
        <v>3</v>
      </c>
      <c r="D424" s="2">
        <v>27</v>
      </c>
      <c r="E424" s="37">
        <v>43551</v>
      </c>
      <c r="F424" s="2">
        <f>SUMIFS(Running!$F$1:'Running'!$F424,Running!$A$1:'Running'!$A424,"*")</f>
        <v>132753</v>
      </c>
      <c r="G424" s="20">
        <f>SUMIFS(Running!$G$1:'Running'!$G424,Running!$A$1:'Running'!$A424,"*")</f>
        <v>1165.1399999999983</v>
      </c>
      <c r="H424" s="35">
        <f>TIME(INT((SUMIFS(Running!$K$1:'Running'!$K424,Running!$A$1:'Running'!$A424,"*")*60+SUMIFS(Running!$L$1:'Running'!$L424,Running!$A$1:'Running'!$A424,"*"))/(60*60)),MOD(MOD(SUMIFS(Running!$K$1:'Running'!$K424,Running!$A$1:'Running'!$A424,"*"),60)+INT(SUMIFS(Running!$L$1:'Running'!$L424,Running!$A$1:'Running'!$A424,"*")/60),60),MOD(SUMIFS(Running!$L$1:'Running'!$L424,Running!$A$1:'Running'!$A424,"*"),60))+INT(INT((SUMIFS(Running!$K$1:'Running'!$K424,Running!$A$1:'Running'!$A424,"*")*60+SUMIFS(Running!$L$1:'Running'!$L424,Running!$A$1:'Running'!$A424,"*"))/(60*60))/24)</f>
        <v>6.6976851851851853</v>
      </c>
      <c r="I424" s="2">
        <f>SUM(Running!$M$1:'Running'!$M424)</f>
        <v>4083</v>
      </c>
      <c r="J424" s="20">
        <f>SUM(Running!$N$1:'Running'!$N424)</f>
        <v>80.069999999999965</v>
      </c>
      <c r="K424" s="35">
        <f>TIME(INT((SUMIFS(Running!$R$1:'Running'!$R424,Running!$A$1:'Running'!$A424,"*")*60+SUMIFS(Running!$S$1:'Running'!$S424,Running!$A$1:'Running'!$A424,"*"))/(60*60)),MOD(MOD(SUMIFS(Running!$R$1:'Running'!$R424,Running!$A$1:'Running'!$A424,"*"),60)+INT(SUMIFS(Running!$S$1:'Running'!$S424,Running!$A$1:'Running'!$A424,"*")/60),60),MOD(SUMIFS(Running!$S$1:'Running'!$S424,Running!$A$1:'Running'!$A424,"*"),60))+INT(INT((SUMIFS(Running!$R$1:'Running'!$R424,Running!$A$1:'Running'!$A424,"*")*60+SUMIFS(Running!$S$1:'Running'!$S424,Running!$A$1:'Running'!$A424,"*"))/(60*60))/24)</f>
        <v>0.88059027777777776</v>
      </c>
      <c r="L424" s="2">
        <f t="shared" si="42"/>
        <v>136836</v>
      </c>
      <c r="M424" s="20">
        <f t="shared" si="43"/>
        <v>1245.2099999999982</v>
      </c>
      <c r="N424" s="25">
        <f t="shared" si="44"/>
        <v>10912</v>
      </c>
      <c r="O424" s="25">
        <f t="shared" si="45"/>
        <v>43</v>
      </c>
      <c r="P424" s="35">
        <f t="shared" si="46"/>
        <v>7.5782754629629627</v>
      </c>
      <c r="S424" s="61">
        <f t="shared" si="47"/>
        <v>0</v>
      </c>
      <c r="T424" s="61">
        <f t="shared" si="48"/>
        <v>0</v>
      </c>
      <c r="U424" t="s">
        <v>74</v>
      </c>
    </row>
    <row r="425" spans="1:21">
      <c r="A425">
        <v>422</v>
      </c>
      <c r="B425" s="2" t="s">
        <v>4</v>
      </c>
      <c r="C425" s="2">
        <v>3</v>
      </c>
      <c r="D425" s="2">
        <v>28</v>
      </c>
      <c r="E425" s="37">
        <v>43552</v>
      </c>
      <c r="F425" s="2">
        <f>SUMIFS(Running!$F$1:'Running'!$F425,Running!$A$1:'Running'!$A425,"*")</f>
        <v>132753</v>
      </c>
      <c r="G425" s="20">
        <f>SUMIFS(Running!$G$1:'Running'!$G425,Running!$A$1:'Running'!$A425,"*")</f>
        <v>1165.1399999999983</v>
      </c>
      <c r="H425" s="35">
        <f>TIME(INT((SUMIFS(Running!$K$1:'Running'!$K425,Running!$A$1:'Running'!$A425,"*")*60+SUMIFS(Running!$L$1:'Running'!$L425,Running!$A$1:'Running'!$A425,"*"))/(60*60)),MOD(MOD(SUMIFS(Running!$K$1:'Running'!$K425,Running!$A$1:'Running'!$A425,"*"),60)+INT(SUMIFS(Running!$L$1:'Running'!$L425,Running!$A$1:'Running'!$A425,"*")/60),60),MOD(SUMIFS(Running!$L$1:'Running'!$L425,Running!$A$1:'Running'!$A425,"*"),60))+INT(INT((SUMIFS(Running!$K$1:'Running'!$K425,Running!$A$1:'Running'!$A425,"*")*60+SUMIFS(Running!$L$1:'Running'!$L425,Running!$A$1:'Running'!$A425,"*"))/(60*60))/24)</f>
        <v>6.6976851851851853</v>
      </c>
      <c r="I425" s="2">
        <f>SUM(Running!$M$1:'Running'!$M425)</f>
        <v>4083</v>
      </c>
      <c r="J425" s="20">
        <f>SUM(Running!$N$1:'Running'!$N425)</f>
        <v>80.069999999999965</v>
      </c>
      <c r="K425" s="35">
        <f>TIME(INT((SUMIFS(Running!$R$1:'Running'!$R425,Running!$A$1:'Running'!$A425,"*")*60+SUMIFS(Running!$S$1:'Running'!$S425,Running!$A$1:'Running'!$A425,"*"))/(60*60)),MOD(MOD(SUMIFS(Running!$R$1:'Running'!$R425,Running!$A$1:'Running'!$A425,"*"),60)+INT(SUMIFS(Running!$S$1:'Running'!$S425,Running!$A$1:'Running'!$A425,"*")/60),60),MOD(SUMIFS(Running!$S$1:'Running'!$S425,Running!$A$1:'Running'!$A425,"*"),60))+INT(INT((SUMIFS(Running!$R$1:'Running'!$R425,Running!$A$1:'Running'!$A425,"*")*60+SUMIFS(Running!$S$1:'Running'!$S425,Running!$A$1:'Running'!$A425,"*"))/(60*60))/24)</f>
        <v>0.88059027777777776</v>
      </c>
      <c r="L425" s="2">
        <f t="shared" si="42"/>
        <v>136836</v>
      </c>
      <c r="M425" s="20">
        <f t="shared" si="43"/>
        <v>1245.2099999999982</v>
      </c>
      <c r="N425" s="25">
        <f t="shared" si="44"/>
        <v>10912</v>
      </c>
      <c r="O425" s="25">
        <f t="shared" si="45"/>
        <v>43</v>
      </c>
      <c r="P425" s="35">
        <f t="shared" si="46"/>
        <v>7.5782754629629627</v>
      </c>
      <c r="S425" s="61">
        <f t="shared" si="47"/>
        <v>0</v>
      </c>
      <c r="T425" s="61">
        <f t="shared" si="48"/>
        <v>0</v>
      </c>
      <c r="U425" t="s">
        <v>74</v>
      </c>
    </row>
    <row r="426" spans="1:21">
      <c r="A426">
        <v>423</v>
      </c>
      <c r="B426" s="2" t="s">
        <v>3</v>
      </c>
      <c r="C426" s="2">
        <v>3</v>
      </c>
      <c r="D426" s="2">
        <v>29</v>
      </c>
      <c r="E426" s="37">
        <v>43553</v>
      </c>
      <c r="F426" s="2">
        <f>SUMIFS(Running!$F$1:'Running'!$F426,Running!$A$1:'Running'!$A426,"*")</f>
        <v>132753</v>
      </c>
      <c r="G426" s="20">
        <f>SUMIFS(Running!$G$1:'Running'!$G426,Running!$A$1:'Running'!$A426,"*")</f>
        <v>1165.1399999999983</v>
      </c>
      <c r="H426" s="35">
        <f>TIME(INT((SUMIFS(Running!$K$1:'Running'!$K426,Running!$A$1:'Running'!$A426,"*")*60+SUMIFS(Running!$L$1:'Running'!$L426,Running!$A$1:'Running'!$A426,"*"))/(60*60)),MOD(MOD(SUMIFS(Running!$K$1:'Running'!$K426,Running!$A$1:'Running'!$A426,"*"),60)+INT(SUMIFS(Running!$L$1:'Running'!$L426,Running!$A$1:'Running'!$A426,"*")/60),60),MOD(SUMIFS(Running!$L$1:'Running'!$L426,Running!$A$1:'Running'!$A426,"*"),60))+INT(INT((SUMIFS(Running!$K$1:'Running'!$K426,Running!$A$1:'Running'!$A426,"*")*60+SUMIFS(Running!$L$1:'Running'!$L426,Running!$A$1:'Running'!$A426,"*"))/(60*60))/24)</f>
        <v>6.6976851851851853</v>
      </c>
      <c r="I426" s="2">
        <f>SUM(Running!$M$1:'Running'!$M426)</f>
        <v>4083</v>
      </c>
      <c r="J426" s="20">
        <f>SUM(Running!$N$1:'Running'!$N426)</f>
        <v>80.069999999999965</v>
      </c>
      <c r="K426" s="35">
        <f>TIME(INT((SUMIFS(Running!$R$1:'Running'!$R426,Running!$A$1:'Running'!$A426,"*")*60+SUMIFS(Running!$S$1:'Running'!$S426,Running!$A$1:'Running'!$A426,"*"))/(60*60)),MOD(MOD(SUMIFS(Running!$R$1:'Running'!$R426,Running!$A$1:'Running'!$A426,"*"),60)+INT(SUMIFS(Running!$S$1:'Running'!$S426,Running!$A$1:'Running'!$A426,"*")/60),60),MOD(SUMIFS(Running!$S$1:'Running'!$S426,Running!$A$1:'Running'!$A426,"*"),60))+INT(INT((SUMIFS(Running!$R$1:'Running'!$R426,Running!$A$1:'Running'!$A426,"*")*60+SUMIFS(Running!$S$1:'Running'!$S426,Running!$A$1:'Running'!$A426,"*"))/(60*60))/24)</f>
        <v>0.88059027777777776</v>
      </c>
      <c r="L426" s="2">
        <f t="shared" si="42"/>
        <v>136836</v>
      </c>
      <c r="M426" s="20">
        <f t="shared" si="43"/>
        <v>1245.2099999999982</v>
      </c>
      <c r="N426" s="25">
        <f t="shared" si="44"/>
        <v>10912</v>
      </c>
      <c r="O426" s="25">
        <f t="shared" si="45"/>
        <v>43</v>
      </c>
      <c r="P426" s="35">
        <f t="shared" si="46"/>
        <v>7.5782754629629627</v>
      </c>
      <c r="S426" s="61">
        <f t="shared" si="47"/>
        <v>0</v>
      </c>
      <c r="T426" s="61">
        <f t="shared" si="48"/>
        <v>0</v>
      </c>
      <c r="U426" t="s">
        <v>74</v>
      </c>
    </row>
    <row r="427" spans="1:21">
      <c r="A427">
        <v>424</v>
      </c>
      <c r="B427" s="2" t="s">
        <v>2</v>
      </c>
      <c r="C427" s="2">
        <v>3</v>
      </c>
      <c r="D427" s="2">
        <v>30</v>
      </c>
      <c r="E427" s="37">
        <v>43554</v>
      </c>
      <c r="F427" s="2">
        <f>SUMIFS(Running!$F$1:'Running'!$F427,Running!$A$1:'Running'!$A427,"*")</f>
        <v>132753</v>
      </c>
      <c r="G427" s="20">
        <f>SUMIFS(Running!$G$1:'Running'!$G427,Running!$A$1:'Running'!$A427,"*")</f>
        <v>1165.1399999999983</v>
      </c>
      <c r="H427" s="35">
        <f>TIME(INT((SUMIFS(Running!$K$1:'Running'!$K427,Running!$A$1:'Running'!$A427,"*")*60+SUMIFS(Running!$L$1:'Running'!$L427,Running!$A$1:'Running'!$A427,"*"))/(60*60)),MOD(MOD(SUMIFS(Running!$K$1:'Running'!$K427,Running!$A$1:'Running'!$A427,"*"),60)+INT(SUMIFS(Running!$L$1:'Running'!$L427,Running!$A$1:'Running'!$A427,"*")/60),60),MOD(SUMIFS(Running!$L$1:'Running'!$L427,Running!$A$1:'Running'!$A427,"*"),60))+INT(INT((SUMIFS(Running!$K$1:'Running'!$K427,Running!$A$1:'Running'!$A427,"*")*60+SUMIFS(Running!$L$1:'Running'!$L427,Running!$A$1:'Running'!$A427,"*"))/(60*60))/24)</f>
        <v>6.6976851851851853</v>
      </c>
      <c r="I427" s="2">
        <f>SUM(Running!$M$1:'Running'!$M427)</f>
        <v>4083</v>
      </c>
      <c r="J427" s="20">
        <f>SUM(Running!$N$1:'Running'!$N427)</f>
        <v>80.069999999999965</v>
      </c>
      <c r="K427" s="35">
        <f>TIME(INT((SUMIFS(Running!$R$1:'Running'!$R427,Running!$A$1:'Running'!$A427,"*")*60+SUMIFS(Running!$S$1:'Running'!$S427,Running!$A$1:'Running'!$A427,"*"))/(60*60)),MOD(MOD(SUMIFS(Running!$R$1:'Running'!$R427,Running!$A$1:'Running'!$A427,"*"),60)+INT(SUMIFS(Running!$S$1:'Running'!$S427,Running!$A$1:'Running'!$A427,"*")/60),60),MOD(SUMIFS(Running!$S$1:'Running'!$S427,Running!$A$1:'Running'!$A427,"*"),60))+INT(INT((SUMIFS(Running!$R$1:'Running'!$R427,Running!$A$1:'Running'!$A427,"*")*60+SUMIFS(Running!$S$1:'Running'!$S427,Running!$A$1:'Running'!$A427,"*"))/(60*60))/24)</f>
        <v>0.88059027777777776</v>
      </c>
      <c r="L427" s="2">
        <f t="shared" si="42"/>
        <v>136836</v>
      </c>
      <c r="M427" s="20">
        <f t="shared" si="43"/>
        <v>1245.2099999999982</v>
      </c>
      <c r="N427" s="25">
        <f t="shared" si="44"/>
        <v>10912</v>
      </c>
      <c r="O427" s="25">
        <f t="shared" si="45"/>
        <v>43</v>
      </c>
      <c r="P427" s="35">
        <f t="shared" si="46"/>
        <v>7.5782754629629627</v>
      </c>
      <c r="S427" s="61">
        <f t="shared" si="47"/>
        <v>0</v>
      </c>
      <c r="T427" s="61">
        <f t="shared" si="48"/>
        <v>0</v>
      </c>
      <c r="U427" t="s">
        <v>74</v>
      </c>
    </row>
    <row r="428" spans="1:21">
      <c r="A428">
        <v>425</v>
      </c>
      <c r="B428" s="2" t="s">
        <v>1</v>
      </c>
      <c r="C428" s="2">
        <v>3</v>
      </c>
      <c r="D428" s="2">
        <v>31</v>
      </c>
      <c r="E428" s="37">
        <v>43555</v>
      </c>
      <c r="F428" s="2">
        <f>SUMIFS(Running!$F$1:'Running'!$F428,Running!$A$1:'Running'!$A428,"*")</f>
        <v>132753</v>
      </c>
      <c r="G428" s="20">
        <f>SUMIFS(Running!$G$1:'Running'!$G428,Running!$A$1:'Running'!$A428,"*")</f>
        <v>1165.1399999999983</v>
      </c>
      <c r="H428" s="35">
        <f>TIME(INT((SUMIFS(Running!$K$1:'Running'!$K428,Running!$A$1:'Running'!$A428,"*")*60+SUMIFS(Running!$L$1:'Running'!$L428,Running!$A$1:'Running'!$A428,"*"))/(60*60)),MOD(MOD(SUMIFS(Running!$K$1:'Running'!$K428,Running!$A$1:'Running'!$A428,"*"),60)+INT(SUMIFS(Running!$L$1:'Running'!$L428,Running!$A$1:'Running'!$A428,"*")/60),60),MOD(SUMIFS(Running!$L$1:'Running'!$L428,Running!$A$1:'Running'!$A428,"*"),60))+INT(INT((SUMIFS(Running!$K$1:'Running'!$K428,Running!$A$1:'Running'!$A428,"*")*60+SUMIFS(Running!$L$1:'Running'!$L428,Running!$A$1:'Running'!$A428,"*"))/(60*60))/24)</f>
        <v>6.6976851851851853</v>
      </c>
      <c r="I428" s="2">
        <f>SUM(Running!$M$1:'Running'!$M428)</f>
        <v>4083</v>
      </c>
      <c r="J428" s="20">
        <f>SUM(Running!$N$1:'Running'!$N428)</f>
        <v>80.069999999999965</v>
      </c>
      <c r="K428" s="35">
        <f>TIME(INT((SUMIFS(Running!$R$1:'Running'!$R428,Running!$A$1:'Running'!$A428,"*")*60+SUMIFS(Running!$S$1:'Running'!$S428,Running!$A$1:'Running'!$A428,"*"))/(60*60)),MOD(MOD(SUMIFS(Running!$R$1:'Running'!$R428,Running!$A$1:'Running'!$A428,"*"),60)+INT(SUMIFS(Running!$S$1:'Running'!$S428,Running!$A$1:'Running'!$A428,"*")/60),60),MOD(SUMIFS(Running!$S$1:'Running'!$S428,Running!$A$1:'Running'!$A428,"*"),60))+INT(INT((SUMIFS(Running!$R$1:'Running'!$R428,Running!$A$1:'Running'!$A428,"*")*60+SUMIFS(Running!$S$1:'Running'!$S428,Running!$A$1:'Running'!$A428,"*"))/(60*60))/24)</f>
        <v>0.88059027777777776</v>
      </c>
      <c r="L428" s="2">
        <f t="shared" si="42"/>
        <v>136836</v>
      </c>
      <c r="M428" s="20">
        <f t="shared" si="43"/>
        <v>1245.2099999999982</v>
      </c>
      <c r="N428" s="25">
        <f t="shared" si="44"/>
        <v>10912</v>
      </c>
      <c r="O428" s="25">
        <f t="shared" si="45"/>
        <v>43</v>
      </c>
      <c r="P428" s="35">
        <f t="shared" si="46"/>
        <v>7.5782754629629627</v>
      </c>
      <c r="S428" s="61">
        <f t="shared" si="47"/>
        <v>0</v>
      </c>
      <c r="T428" s="61">
        <f t="shared" si="48"/>
        <v>0</v>
      </c>
      <c r="U428" t="s">
        <v>74</v>
      </c>
    </row>
    <row r="429" spans="1:21">
      <c r="A429">
        <v>426</v>
      </c>
      <c r="B429" s="2" t="s">
        <v>0</v>
      </c>
      <c r="C429" s="2">
        <v>4</v>
      </c>
      <c r="D429" s="2">
        <v>1</v>
      </c>
      <c r="E429" s="37">
        <v>43556</v>
      </c>
      <c r="F429" s="2">
        <f>SUMIFS(Running!$F$1:'Running'!$F429,Running!$A$1:'Running'!$A429,"*")</f>
        <v>132753</v>
      </c>
      <c r="G429" s="20">
        <f>SUMIFS(Running!$G$1:'Running'!$G429,Running!$A$1:'Running'!$A429,"*")</f>
        <v>1165.1399999999983</v>
      </c>
      <c r="H429" s="35">
        <f>TIME(INT((SUMIFS(Running!$K$1:'Running'!$K429,Running!$A$1:'Running'!$A429,"*")*60+SUMIFS(Running!$L$1:'Running'!$L429,Running!$A$1:'Running'!$A429,"*"))/(60*60)),MOD(MOD(SUMIFS(Running!$K$1:'Running'!$K429,Running!$A$1:'Running'!$A429,"*"),60)+INT(SUMIFS(Running!$L$1:'Running'!$L429,Running!$A$1:'Running'!$A429,"*")/60),60),MOD(SUMIFS(Running!$L$1:'Running'!$L429,Running!$A$1:'Running'!$A429,"*"),60))+INT(INT((SUMIFS(Running!$K$1:'Running'!$K429,Running!$A$1:'Running'!$A429,"*")*60+SUMIFS(Running!$L$1:'Running'!$L429,Running!$A$1:'Running'!$A429,"*"))/(60*60))/24)</f>
        <v>6.6976851851851853</v>
      </c>
      <c r="I429" s="2">
        <f>SUM(Running!$M$1:'Running'!$M429)</f>
        <v>4083</v>
      </c>
      <c r="J429" s="20">
        <f>SUM(Running!$N$1:'Running'!$N429)</f>
        <v>80.069999999999965</v>
      </c>
      <c r="K429" s="35">
        <f>TIME(INT((SUMIFS(Running!$R$1:'Running'!$R429,Running!$A$1:'Running'!$A429,"*")*60+SUMIFS(Running!$S$1:'Running'!$S429,Running!$A$1:'Running'!$A429,"*"))/(60*60)),MOD(MOD(SUMIFS(Running!$R$1:'Running'!$R429,Running!$A$1:'Running'!$A429,"*"),60)+INT(SUMIFS(Running!$S$1:'Running'!$S429,Running!$A$1:'Running'!$A429,"*")/60),60),MOD(SUMIFS(Running!$S$1:'Running'!$S429,Running!$A$1:'Running'!$A429,"*"),60))+INT(INT((SUMIFS(Running!$R$1:'Running'!$R429,Running!$A$1:'Running'!$A429,"*")*60+SUMIFS(Running!$S$1:'Running'!$S429,Running!$A$1:'Running'!$A429,"*"))/(60*60))/24)</f>
        <v>0.88059027777777776</v>
      </c>
      <c r="L429" s="2">
        <f t="shared" si="42"/>
        <v>136836</v>
      </c>
      <c r="M429" s="20">
        <f t="shared" si="43"/>
        <v>1245.2099999999982</v>
      </c>
      <c r="N429" s="25">
        <f t="shared" si="44"/>
        <v>10912</v>
      </c>
      <c r="O429" s="25">
        <f t="shared" si="45"/>
        <v>43</v>
      </c>
      <c r="P429" s="35">
        <f t="shared" si="46"/>
        <v>7.5782754629629627</v>
      </c>
      <c r="S429" s="61">
        <f t="shared" si="47"/>
        <v>0</v>
      </c>
      <c r="T429" s="61">
        <f t="shared" si="48"/>
        <v>0</v>
      </c>
      <c r="U429" t="s">
        <v>74</v>
      </c>
    </row>
    <row r="430" spans="1:21">
      <c r="A430">
        <v>427</v>
      </c>
      <c r="B430" s="2" t="s">
        <v>6</v>
      </c>
      <c r="C430" s="2">
        <v>4</v>
      </c>
      <c r="D430" s="2">
        <v>2</v>
      </c>
      <c r="E430" s="37">
        <v>43557</v>
      </c>
      <c r="F430" s="2">
        <f>SUMIFS(Running!$F$1:'Running'!$F430,Running!$A$1:'Running'!$A430,"*")</f>
        <v>132753</v>
      </c>
      <c r="G430" s="20">
        <f>SUMIFS(Running!$G$1:'Running'!$G430,Running!$A$1:'Running'!$A430,"*")</f>
        <v>1165.1399999999983</v>
      </c>
      <c r="H430" s="35">
        <f>TIME(INT((SUMIFS(Running!$K$1:'Running'!$K430,Running!$A$1:'Running'!$A430,"*")*60+SUMIFS(Running!$L$1:'Running'!$L430,Running!$A$1:'Running'!$A430,"*"))/(60*60)),MOD(MOD(SUMIFS(Running!$K$1:'Running'!$K430,Running!$A$1:'Running'!$A430,"*"),60)+INT(SUMIFS(Running!$L$1:'Running'!$L430,Running!$A$1:'Running'!$A430,"*")/60),60),MOD(SUMIFS(Running!$L$1:'Running'!$L430,Running!$A$1:'Running'!$A430,"*"),60))+INT(INT((SUMIFS(Running!$K$1:'Running'!$K430,Running!$A$1:'Running'!$A430,"*")*60+SUMIFS(Running!$L$1:'Running'!$L430,Running!$A$1:'Running'!$A430,"*"))/(60*60))/24)</f>
        <v>6.6976851851851853</v>
      </c>
      <c r="I430" s="2">
        <f>SUM(Running!$M$1:'Running'!$M430)</f>
        <v>4083</v>
      </c>
      <c r="J430" s="20">
        <f>SUM(Running!$N$1:'Running'!$N430)</f>
        <v>80.069999999999965</v>
      </c>
      <c r="K430" s="35">
        <f>TIME(INT((SUMIFS(Running!$R$1:'Running'!$R430,Running!$A$1:'Running'!$A430,"*")*60+SUMIFS(Running!$S$1:'Running'!$S430,Running!$A$1:'Running'!$A430,"*"))/(60*60)),MOD(MOD(SUMIFS(Running!$R$1:'Running'!$R430,Running!$A$1:'Running'!$A430,"*"),60)+INT(SUMIFS(Running!$S$1:'Running'!$S430,Running!$A$1:'Running'!$A430,"*")/60),60),MOD(SUMIFS(Running!$S$1:'Running'!$S430,Running!$A$1:'Running'!$A430,"*"),60))+INT(INT((SUMIFS(Running!$R$1:'Running'!$R430,Running!$A$1:'Running'!$A430,"*")*60+SUMIFS(Running!$S$1:'Running'!$S430,Running!$A$1:'Running'!$A430,"*"))/(60*60))/24)</f>
        <v>0.88059027777777776</v>
      </c>
      <c r="L430" s="2">
        <f t="shared" si="42"/>
        <v>136836</v>
      </c>
      <c r="M430" s="20">
        <f t="shared" si="43"/>
        <v>1245.2099999999982</v>
      </c>
      <c r="N430" s="25">
        <f t="shared" si="44"/>
        <v>10912</v>
      </c>
      <c r="O430" s="25">
        <f t="shared" si="45"/>
        <v>43</v>
      </c>
      <c r="P430" s="35">
        <f t="shared" si="46"/>
        <v>7.5782754629629627</v>
      </c>
      <c r="S430" s="61">
        <f t="shared" si="47"/>
        <v>0</v>
      </c>
      <c r="T430" s="61">
        <f t="shared" si="48"/>
        <v>0</v>
      </c>
      <c r="U430" t="s">
        <v>74</v>
      </c>
    </row>
    <row r="431" spans="1:21">
      <c r="A431">
        <v>428</v>
      </c>
      <c r="B431" s="2" t="s">
        <v>5</v>
      </c>
      <c r="C431" s="2">
        <v>4</v>
      </c>
      <c r="D431" s="2">
        <v>3</v>
      </c>
      <c r="E431" s="37">
        <v>43558</v>
      </c>
      <c r="F431" s="2">
        <f>SUMIFS(Running!$F$1:'Running'!$F431,Running!$A$1:'Running'!$A431,"*")</f>
        <v>132753</v>
      </c>
      <c r="G431" s="20">
        <f>SUMIFS(Running!$G$1:'Running'!$G431,Running!$A$1:'Running'!$A431,"*")</f>
        <v>1165.1399999999983</v>
      </c>
      <c r="H431" s="35">
        <f>TIME(INT((SUMIFS(Running!$K$1:'Running'!$K431,Running!$A$1:'Running'!$A431,"*")*60+SUMIFS(Running!$L$1:'Running'!$L431,Running!$A$1:'Running'!$A431,"*"))/(60*60)),MOD(MOD(SUMIFS(Running!$K$1:'Running'!$K431,Running!$A$1:'Running'!$A431,"*"),60)+INT(SUMIFS(Running!$L$1:'Running'!$L431,Running!$A$1:'Running'!$A431,"*")/60),60),MOD(SUMIFS(Running!$L$1:'Running'!$L431,Running!$A$1:'Running'!$A431,"*"),60))+INT(INT((SUMIFS(Running!$K$1:'Running'!$K431,Running!$A$1:'Running'!$A431,"*")*60+SUMIFS(Running!$L$1:'Running'!$L431,Running!$A$1:'Running'!$A431,"*"))/(60*60))/24)</f>
        <v>6.6976851851851853</v>
      </c>
      <c r="I431" s="2">
        <f>SUM(Running!$M$1:'Running'!$M431)</f>
        <v>4083</v>
      </c>
      <c r="J431" s="20">
        <f>SUM(Running!$N$1:'Running'!$N431)</f>
        <v>80.069999999999965</v>
      </c>
      <c r="K431" s="35">
        <f>TIME(INT((SUMIFS(Running!$R$1:'Running'!$R431,Running!$A$1:'Running'!$A431,"*")*60+SUMIFS(Running!$S$1:'Running'!$S431,Running!$A$1:'Running'!$A431,"*"))/(60*60)),MOD(MOD(SUMIFS(Running!$R$1:'Running'!$R431,Running!$A$1:'Running'!$A431,"*"),60)+INT(SUMIFS(Running!$S$1:'Running'!$S431,Running!$A$1:'Running'!$A431,"*")/60),60),MOD(SUMIFS(Running!$S$1:'Running'!$S431,Running!$A$1:'Running'!$A431,"*"),60))+INT(INT((SUMIFS(Running!$R$1:'Running'!$R431,Running!$A$1:'Running'!$A431,"*")*60+SUMIFS(Running!$S$1:'Running'!$S431,Running!$A$1:'Running'!$A431,"*"))/(60*60))/24)</f>
        <v>0.88059027777777776</v>
      </c>
      <c r="L431" s="2">
        <f t="shared" si="42"/>
        <v>136836</v>
      </c>
      <c r="M431" s="20">
        <f t="shared" si="43"/>
        <v>1245.2099999999982</v>
      </c>
      <c r="N431" s="25">
        <f t="shared" si="44"/>
        <v>10912</v>
      </c>
      <c r="O431" s="25">
        <f t="shared" si="45"/>
        <v>43</v>
      </c>
      <c r="P431" s="35">
        <f t="shared" si="46"/>
        <v>7.5782754629629627</v>
      </c>
      <c r="S431" s="61">
        <f t="shared" si="47"/>
        <v>0</v>
      </c>
      <c r="T431" s="61">
        <f t="shared" si="48"/>
        <v>0</v>
      </c>
      <c r="U431" t="s">
        <v>74</v>
      </c>
    </row>
    <row r="432" spans="1:21">
      <c r="A432">
        <v>429</v>
      </c>
      <c r="B432" s="2" t="s">
        <v>4</v>
      </c>
      <c r="C432" s="2">
        <v>4</v>
      </c>
      <c r="D432" s="2">
        <v>4</v>
      </c>
      <c r="E432" s="37">
        <v>43559</v>
      </c>
      <c r="F432" s="2">
        <f>SUMIFS(Running!$F$1:'Running'!$F432,Running!$A$1:'Running'!$A432,"*")</f>
        <v>132753</v>
      </c>
      <c r="G432" s="20">
        <f>SUMIFS(Running!$G$1:'Running'!$G432,Running!$A$1:'Running'!$A432,"*")</f>
        <v>1165.1399999999983</v>
      </c>
      <c r="H432" s="35">
        <f>TIME(INT((SUMIFS(Running!$K$1:'Running'!$K432,Running!$A$1:'Running'!$A432,"*")*60+SUMIFS(Running!$L$1:'Running'!$L432,Running!$A$1:'Running'!$A432,"*"))/(60*60)),MOD(MOD(SUMIFS(Running!$K$1:'Running'!$K432,Running!$A$1:'Running'!$A432,"*"),60)+INT(SUMIFS(Running!$L$1:'Running'!$L432,Running!$A$1:'Running'!$A432,"*")/60),60),MOD(SUMIFS(Running!$L$1:'Running'!$L432,Running!$A$1:'Running'!$A432,"*"),60))+INT(INT((SUMIFS(Running!$K$1:'Running'!$K432,Running!$A$1:'Running'!$A432,"*")*60+SUMIFS(Running!$L$1:'Running'!$L432,Running!$A$1:'Running'!$A432,"*"))/(60*60))/24)</f>
        <v>6.6976851851851853</v>
      </c>
      <c r="I432" s="2">
        <f>SUM(Running!$M$1:'Running'!$M432)</f>
        <v>4083</v>
      </c>
      <c r="J432" s="20">
        <f>SUM(Running!$N$1:'Running'!$N432)</f>
        <v>80.069999999999965</v>
      </c>
      <c r="K432" s="35">
        <f>TIME(INT((SUMIFS(Running!$R$1:'Running'!$R432,Running!$A$1:'Running'!$A432,"*")*60+SUMIFS(Running!$S$1:'Running'!$S432,Running!$A$1:'Running'!$A432,"*"))/(60*60)),MOD(MOD(SUMIFS(Running!$R$1:'Running'!$R432,Running!$A$1:'Running'!$A432,"*"),60)+INT(SUMIFS(Running!$S$1:'Running'!$S432,Running!$A$1:'Running'!$A432,"*")/60),60),MOD(SUMIFS(Running!$S$1:'Running'!$S432,Running!$A$1:'Running'!$A432,"*"),60))+INT(INT((SUMIFS(Running!$R$1:'Running'!$R432,Running!$A$1:'Running'!$A432,"*")*60+SUMIFS(Running!$S$1:'Running'!$S432,Running!$A$1:'Running'!$A432,"*"))/(60*60))/24)</f>
        <v>0.88059027777777776</v>
      </c>
      <c r="L432" s="2">
        <f t="shared" si="42"/>
        <v>136836</v>
      </c>
      <c r="M432" s="20">
        <f t="shared" si="43"/>
        <v>1245.2099999999982</v>
      </c>
      <c r="N432" s="25">
        <f t="shared" si="44"/>
        <v>10912</v>
      </c>
      <c r="O432" s="25">
        <f t="shared" si="45"/>
        <v>43</v>
      </c>
      <c r="P432" s="35">
        <f t="shared" si="46"/>
        <v>7.5782754629629627</v>
      </c>
      <c r="S432" s="61">
        <f t="shared" si="47"/>
        <v>0</v>
      </c>
      <c r="T432" s="61">
        <f t="shared" si="48"/>
        <v>0</v>
      </c>
      <c r="U432" t="s">
        <v>74</v>
      </c>
    </row>
    <row r="433" spans="1:21">
      <c r="A433">
        <v>430</v>
      </c>
      <c r="B433" s="2" t="s">
        <v>3</v>
      </c>
      <c r="C433" s="2">
        <v>4</v>
      </c>
      <c r="D433" s="2">
        <v>5</v>
      </c>
      <c r="E433" s="37">
        <v>43560</v>
      </c>
      <c r="F433" s="2">
        <f>SUMIFS(Running!$F$1:'Running'!$F433,Running!$A$1:'Running'!$A433,"*")</f>
        <v>132753</v>
      </c>
      <c r="G433" s="20">
        <f>SUMIFS(Running!$G$1:'Running'!$G433,Running!$A$1:'Running'!$A433,"*")</f>
        <v>1165.1399999999983</v>
      </c>
      <c r="H433" s="35">
        <f>TIME(INT((SUMIFS(Running!$K$1:'Running'!$K433,Running!$A$1:'Running'!$A433,"*")*60+SUMIFS(Running!$L$1:'Running'!$L433,Running!$A$1:'Running'!$A433,"*"))/(60*60)),MOD(MOD(SUMIFS(Running!$K$1:'Running'!$K433,Running!$A$1:'Running'!$A433,"*"),60)+INT(SUMIFS(Running!$L$1:'Running'!$L433,Running!$A$1:'Running'!$A433,"*")/60),60),MOD(SUMIFS(Running!$L$1:'Running'!$L433,Running!$A$1:'Running'!$A433,"*"),60))+INT(INT((SUMIFS(Running!$K$1:'Running'!$K433,Running!$A$1:'Running'!$A433,"*")*60+SUMIFS(Running!$L$1:'Running'!$L433,Running!$A$1:'Running'!$A433,"*"))/(60*60))/24)</f>
        <v>6.6976851851851853</v>
      </c>
      <c r="I433" s="2">
        <f>SUM(Running!$M$1:'Running'!$M433)</f>
        <v>4083</v>
      </c>
      <c r="J433" s="20">
        <f>SUM(Running!$N$1:'Running'!$N433)</f>
        <v>80.069999999999965</v>
      </c>
      <c r="K433" s="35">
        <f>TIME(INT((SUMIFS(Running!$R$1:'Running'!$R433,Running!$A$1:'Running'!$A433,"*")*60+SUMIFS(Running!$S$1:'Running'!$S433,Running!$A$1:'Running'!$A433,"*"))/(60*60)),MOD(MOD(SUMIFS(Running!$R$1:'Running'!$R433,Running!$A$1:'Running'!$A433,"*"),60)+INT(SUMIFS(Running!$S$1:'Running'!$S433,Running!$A$1:'Running'!$A433,"*")/60),60),MOD(SUMIFS(Running!$S$1:'Running'!$S433,Running!$A$1:'Running'!$A433,"*"),60))+INT(INT((SUMIFS(Running!$R$1:'Running'!$R433,Running!$A$1:'Running'!$A433,"*")*60+SUMIFS(Running!$S$1:'Running'!$S433,Running!$A$1:'Running'!$A433,"*"))/(60*60))/24)</f>
        <v>0.88059027777777776</v>
      </c>
      <c r="L433" s="2">
        <f t="shared" si="42"/>
        <v>136836</v>
      </c>
      <c r="M433" s="20">
        <f t="shared" si="43"/>
        <v>1245.2099999999982</v>
      </c>
      <c r="N433" s="25">
        <f t="shared" si="44"/>
        <v>10912</v>
      </c>
      <c r="O433" s="25">
        <f t="shared" si="45"/>
        <v>43</v>
      </c>
      <c r="P433" s="35">
        <f t="shared" si="46"/>
        <v>7.5782754629629627</v>
      </c>
      <c r="S433" s="61">
        <f t="shared" si="47"/>
        <v>0</v>
      </c>
      <c r="T433" s="61">
        <f t="shared" si="48"/>
        <v>0</v>
      </c>
      <c r="U433" t="s">
        <v>74</v>
      </c>
    </row>
    <row r="434" spans="1:21">
      <c r="A434">
        <v>431</v>
      </c>
      <c r="B434" s="2" t="s">
        <v>2</v>
      </c>
      <c r="C434" s="2">
        <v>4</v>
      </c>
      <c r="D434" s="2">
        <v>6</v>
      </c>
      <c r="E434" s="37">
        <v>43561</v>
      </c>
      <c r="F434" s="2">
        <f>SUMIFS(Running!$F$1:'Running'!$F434,Running!$A$1:'Running'!$A434,"*")</f>
        <v>132753</v>
      </c>
      <c r="G434" s="20">
        <f>SUMIFS(Running!$G$1:'Running'!$G434,Running!$A$1:'Running'!$A434,"*")</f>
        <v>1165.1399999999983</v>
      </c>
      <c r="H434" s="35">
        <f>TIME(INT((SUMIFS(Running!$K$1:'Running'!$K434,Running!$A$1:'Running'!$A434,"*")*60+SUMIFS(Running!$L$1:'Running'!$L434,Running!$A$1:'Running'!$A434,"*"))/(60*60)),MOD(MOD(SUMIFS(Running!$K$1:'Running'!$K434,Running!$A$1:'Running'!$A434,"*"),60)+INT(SUMIFS(Running!$L$1:'Running'!$L434,Running!$A$1:'Running'!$A434,"*")/60),60),MOD(SUMIFS(Running!$L$1:'Running'!$L434,Running!$A$1:'Running'!$A434,"*"),60))+INT(INT((SUMIFS(Running!$K$1:'Running'!$K434,Running!$A$1:'Running'!$A434,"*")*60+SUMIFS(Running!$L$1:'Running'!$L434,Running!$A$1:'Running'!$A434,"*"))/(60*60))/24)</f>
        <v>6.6976851851851853</v>
      </c>
      <c r="I434" s="2">
        <f>SUM(Running!$M$1:'Running'!$M434)</f>
        <v>4083</v>
      </c>
      <c r="J434" s="20">
        <f>SUM(Running!$N$1:'Running'!$N434)</f>
        <v>80.069999999999965</v>
      </c>
      <c r="K434" s="35">
        <f>TIME(INT((SUMIFS(Running!$R$1:'Running'!$R434,Running!$A$1:'Running'!$A434,"*")*60+SUMIFS(Running!$S$1:'Running'!$S434,Running!$A$1:'Running'!$A434,"*"))/(60*60)),MOD(MOD(SUMIFS(Running!$R$1:'Running'!$R434,Running!$A$1:'Running'!$A434,"*"),60)+INT(SUMIFS(Running!$S$1:'Running'!$S434,Running!$A$1:'Running'!$A434,"*")/60),60),MOD(SUMIFS(Running!$S$1:'Running'!$S434,Running!$A$1:'Running'!$A434,"*"),60))+INT(INT((SUMIFS(Running!$R$1:'Running'!$R434,Running!$A$1:'Running'!$A434,"*")*60+SUMIFS(Running!$S$1:'Running'!$S434,Running!$A$1:'Running'!$A434,"*"))/(60*60))/24)</f>
        <v>0.88059027777777776</v>
      </c>
      <c r="L434" s="2">
        <f t="shared" si="42"/>
        <v>136836</v>
      </c>
      <c r="M434" s="20">
        <f t="shared" si="43"/>
        <v>1245.2099999999982</v>
      </c>
      <c r="N434" s="25">
        <f t="shared" si="44"/>
        <v>10912</v>
      </c>
      <c r="O434" s="25">
        <f t="shared" si="45"/>
        <v>43</v>
      </c>
      <c r="P434" s="35">
        <f t="shared" si="46"/>
        <v>7.5782754629629627</v>
      </c>
      <c r="S434" s="61">
        <f t="shared" si="47"/>
        <v>0</v>
      </c>
      <c r="T434" s="61">
        <f t="shared" si="48"/>
        <v>0</v>
      </c>
      <c r="U434" t="s">
        <v>74</v>
      </c>
    </row>
    <row r="435" spans="1:21">
      <c r="A435">
        <v>432</v>
      </c>
      <c r="B435" s="2" t="s">
        <v>1</v>
      </c>
      <c r="C435" s="2">
        <v>4</v>
      </c>
      <c r="D435" s="2">
        <v>7</v>
      </c>
      <c r="E435" s="37">
        <v>43562</v>
      </c>
      <c r="F435" s="2">
        <f>SUMIFS(Running!$F$1:'Running'!$F435,Running!$A$1:'Running'!$A435,"*")</f>
        <v>132753</v>
      </c>
      <c r="G435" s="20">
        <f>SUMIFS(Running!$G$1:'Running'!$G435,Running!$A$1:'Running'!$A435,"*")</f>
        <v>1165.1399999999983</v>
      </c>
      <c r="H435" s="35">
        <f>TIME(INT((SUMIFS(Running!$K$1:'Running'!$K435,Running!$A$1:'Running'!$A435,"*")*60+SUMIFS(Running!$L$1:'Running'!$L435,Running!$A$1:'Running'!$A435,"*"))/(60*60)),MOD(MOD(SUMIFS(Running!$K$1:'Running'!$K435,Running!$A$1:'Running'!$A435,"*"),60)+INT(SUMIFS(Running!$L$1:'Running'!$L435,Running!$A$1:'Running'!$A435,"*")/60),60),MOD(SUMIFS(Running!$L$1:'Running'!$L435,Running!$A$1:'Running'!$A435,"*"),60))+INT(INT((SUMIFS(Running!$K$1:'Running'!$K435,Running!$A$1:'Running'!$A435,"*")*60+SUMIFS(Running!$L$1:'Running'!$L435,Running!$A$1:'Running'!$A435,"*"))/(60*60))/24)</f>
        <v>6.6976851851851853</v>
      </c>
      <c r="I435" s="2">
        <f>SUM(Running!$M$1:'Running'!$M435)</f>
        <v>4083</v>
      </c>
      <c r="J435" s="20">
        <f>SUM(Running!$N$1:'Running'!$N435)</f>
        <v>80.069999999999965</v>
      </c>
      <c r="K435" s="35">
        <f>TIME(INT((SUMIFS(Running!$R$1:'Running'!$R435,Running!$A$1:'Running'!$A435,"*")*60+SUMIFS(Running!$S$1:'Running'!$S435,Running!$A$1:'Running'!$A435,"*"))/(60*60)),MOD(MOD(SUMIFS(Running!$R$1:'Running'!$R435,Running!$A$1:'Running'!$A435,"*"),60)+INT(SUMIFS(Running!$S$1:'Running'!$S435,Running!$A$1:'Running'!$A435,"*")/60),60),MOD(SUMIFS(Running!$S$1:'Running'!$S435,Running!$A$1:'Running'!$A435,"*"),60))+INT(INT((SUMIFS(Running!$R$1:'Running'!$R435,Running!$A$1:'Running'!$A435,"*")*60+SUMIFS(Running!$S$1:'Running'!$S435,Running!$A$1:'Running'!$A435,"*"))/(60*60))/24)</f>
        <v>0.88059027777777776</v>
      </c>
      <c r="L435" s="2">
        <f t="shared" si="42"/>
        <v>136836</v>
      </c>
      <c r="M435" s="20">
        <f t="shared" si="43"/>
        <v>1245.2099999999982</v>
      </c>
      <c r="N435" s="25">
        <f t="shared" si="44"/>
        <v>10912</v>
      </c>
      <c r="O435" s="25">
        <f t="shared" si="45"/>
        <v>43</v>
      </c>
      <c r="P435" s="35">
        <f t="shared" si="46"/>
        <v>7.5782754629629627</v>
      </c>
      <c r="S435" s="61">
        <f t="shared" si="47"/>
        <v>0</v>
      </c>
      <c r="T435" s="61">
        <f t="shared" si="48"/>
        <v>0</v>
      </c>
      <c r="U435" t="s">
        <v>74</v>
      </c>
    </row>
    <row r="436" spans="1:21">
      <c r="A436">
        <v>433</v>
      </c>
      <c r="B436" s="2" t="s">
        <v>0</v>
      </c>
      <c r="C436" s="2">
        <v>4</v>
      </c>
      <c r="D436" s="2">
        <v>8</v>
      </c>
      <c r="E436" s="37">
        <v>43563</v>
      </c>
      <c r="F436" s="2">
        <f>SUMIFS(Running!$F$1:'Running'!$F436,Running!$A$1:'Running'!$A436,"*")</f>
        <v>132753</v>
      </c>
      <c r="G436" s="20">
        <f>SUMIFS(Running!$G$1:'Running'!$G436,Running!$A$1:'Running'!$A436,"*")</f>
        <v>1165.1399999999983</v>
      </c>
      <c r="H436" s="35">
        <f>TIME(INT((SUMIFS(Running!$K$1:'Running'!$K436,Running!$A$1:'Running'!$A436,"*")*60+SUMIFS(Running!$L$1:'Running'!$L436,Running!$A$1:'Running'!$A436,"*"))/(60*60)),MOD(MOD(SUMIFS(Running!$K$1:'Running'!$K436,Running!$A$1:'Running'!$A436,"*"),60)+INT(SUMIFS(Running!$L$1:'Running'!$L436,Running!$A$1:'Running'!$A436,"*")/60),60),MOD(SUMIFS(Running!$L$1:'Running'!$L436,Running!$A$1:'Running'!$A436,"*"),60))+INT(INT((SUMIFS(Running!$K$1:'Running'!$K436,Running!$A$1:'Running'!$A436,"*")*60+SUMIFS(Running!$L$1:'Running'!$L436,Running!$A$1:'Running'!$A436,"*"))/(60*60))/24)</f>
        <v>6.6976851851851853</v>
      </c>
      <c r="I436" s="2">
        <f>SUM(Running!$M$1:'Running'!$M436)</f>
        <v>4083</v>
      </c>
      <c r="J436" s="20">
        <f>SUM(Running!$N$1:'Running'!$N436)</f>
        <v>80.069999999999965</v>
      </c>
      <c r="K436" s="35">
        <f>TIME(INT((SUMIFS(Running!$R$1:'Running'!$R436,Running!$A$1:'Running'!$A436,"*")*60+SUMIFS(Running!$S$1:'Running'!$S436,Running!$A$1:'Running'!$A436,"*"))/(60*60)),MOD(MOD(SUMIFS(Running!$R$1:'Running'!$R436,Running!$A$1:'Running'!$A436,"*"),60)+INT(SUMIFS(Running!$S$1:'Running'!$S436,Running!$A$1:'Running'!$A436,"*")/60),60),MOD(SUMIFS(Running!$S$1:'Running'!$S436,Running!$A$1:'Running'!$A436,"*"),60))+INT(INT((SUMIFS(Running!$R$1:'Running'!$R436,Running!$A$1:'Running'!$A436,"*")*60+SUMIFS(Running!$S$1:'Running'!$S436,Running!$A$1:'Running'!$A436,"*"))/(60*60))/24)</f>
        <v>0.88059027777777776</v>
      </c>
      <c r="L436" s="2">
        <f t="shared" si="42"/>
        <v>136836</v>
      </c>
      <c r="M436" s="20">
        <f t="shared" si="43"/>
        <v>1245.2099999999982</v>
      </c>
      <c r="N436" s="25">
        <f t="shared" si="44"/>
        <v>10912</v>
      </c>
      <c r="O436" s="25">
        <f t="shared" si="45"/>
        <v>43</v>
      </c>
      <c r="P436" s="35">
        <f t="shared" si="46"/>
        <v>7.5782754629629627</v>
      </c>
      <c r="S436" s="61">
        <f t="shared" si="47"/>
        <v>0</v>
      </c>
      <c r="T436" s="61">
        <f t="shared" si="48"/>
        <v>0</v>
      </c>
      <c r="U436" t="s">
        <v>74</v>
      </c>
    </row>
    <row r="437" spans="1:21">
      <c r="A437">
        <v>434</v>
      </c>
      <c r="B437" s="2" t="s">
        <v>6</v>
      </c>
      <c r="C437" s="2">
        <v>4</v>
      </c>
      <c r="D437" s="2">
        <v>9</v>
      </c>
      <c r="E437" s="37">
        <v>43564</v>
      </c>
      <c r="F437" s="2">
        <f>SUMIFS(Running!$F$1:'Running'!$F437,Running!$A$1:'Running'!$A437,"*")</f>
        <v>132753</v>
      </c>
      <c r="G437" s="20">
        <f>SUMIFS(Running!$G$1:'Running'!$G437,Running!$A$1:'Running'!$A437,"*")</f>
        <v>1165.1399999999983</v>
      </c>
      <c r="H437" s="35">
        <f>TIME(INT((SUMIFS(Running!$K$1:'Running'!$K437,Running!$A$1:'Running'!$A437,"*")*60+SUMIFS(Running!$L$1:'Running'!$L437,Running!$A$1:'Running'!$A437,"*"))/(60*60)),MOD(MOD(SUMIFS(Running!$K$1:'Running'!$K437,Running!$A$1:'Running'!$A437,"*"),60)+INT(SUMIFS(Running!$L$1:'Running'!$L437,Running!$A$1:'Running'!$A437,"*")/60),60),MOD(SUMIFS(Running!$L$1:'Running'!$L437,Running!$A$1:'Running'!$A437,"*"),60))+INT(INT((SUMIFS(Running!$K$1:'Running'!$K437,Running!$A$1:'Running'!$A437,"*")*60+SUMIFS(Running!$L$1:'Running'!$L437,Running!$A$1:'Running'!$A437,"*"))/(60*60))/24)</f>
        <v>6.6976851851851853</v>
      </c>
      <c r="I437" s="2">
        <f>SUM(Running!$M$1:'Running'!$M437)</f>
        <v>4083</v>
      </c>
      <c r="J437" s="20">
        <f>SUM(Running!$N$1:'Running'!$N437)</f>
        <v>80.069999999999965</v>
      </c>
      <c r="K437" s="35">
        <f>TIME(INT((SUMIFS(Running!$R$1:'Running'!$R437,Running!$A$1:'Running'!$A437,"*")*60+SUMIFS(Running!$S$1:'Running'!$S437,Running!$A$1:'Running'!$A437,"*"))/(60*60)),MOD(MOD(SUMIFS(Running!$R$1:'Running'!$R437,Running!$A$1:'Running'!$A437,"*"),60)+INT(SUMIFS(Running!$S$1:'Running'!$S437,Running!$A$1:'Running'!$A437,"*")/60),60),MOD(SUMIFS(Running!$S$1:'Running'!$S437,Running!$A$1:'Running'!$A437,"*"),60))+INT(INT((SUMIFS(Running!$R$1:'Running'!$R437,Running!$A$1:'Running'!$A437,"*")*60+SUMIFS(Running!$S$1:'Running'!$S437,Running!$A$1:'Running'!$A437,"*"))/(60*60))/24)</f>
        <v>0.88059027777777776</v>
      </c>
      <c r="L437" s="2">
        <f t="shared" si="42"/>
        <v>136836</v>
      </c>
      <c r="M437" s="20">
        <f t="shared" si="43"/>
        <v>1245.2099999999982</v>
      </c>
      <c r="N437" s="25">
        <f t="shared" si="44"/>
        <v>10912</v>
      </c>
      <c r="O437" s="25">
        <f t="shared" si="45"/>
        <v>43</v>
      </c>
      <c r="P437" s="35">
        <f t="shared" si="46"/>
        <v>7.5782754629629627</v>
      </c>
      <c r="S437" s="61">
        <f t="shared" si="47"/>
        <v>0</v>
      </c>
      <c r="T437" s="61">
        <f t="shared" si="48"/>
        <v>0</v>
      </c>
      <c r="U437" t="s">
        <v>74</v>
      </c>
    </row>
    <row r="438" spans="1:21">
      <c r="A438">
        <v>435</v>
      </c>
      <c r="B438" s="2" t="s">
        <v>5</v>
      </c>
      <c r="C438" s="2">
        <v>4</v>
      </c>
      <c r="D438" s="2">
        <v>10</v>
      </c>
      <c r="E438" s="37">
        <v>43565</v>
      </c>
      <c r="F438" s="2">
        <f>SUMIFS(Running!$F$1:'Running'!$F438,Running!$A$1:'Running'!$A438,"*")</f>
        <v>132753</v>
      </c>
      <c r="G438" s="20">
        <f>SUMIFS(Running!$G$1:'Running'!$G438,Running!$A$1:'Running'!$A438,"*")</f>
        <v>1165.1399999999983</v>
      </c>
      <c r="H438" s="35">
        <f>TIME(INT((SUMIFS(Running!$K$1:'Running'!$K438,Running!$A$1:'Running'!$A438,"*")*60+SUMIFS(Running!$L$1:'Running'!$L438,Running!$A$1:'Running'!$A438,"*"))/(60*60)),MOD(MOD(SUMIFS(Running!$K$1:'Running'!$K438,Running!$A$1:'Running'!$A438,"*"),60)+INT(SUMIFS(Running!$L$1:'Running'!$L438,Running!$A$1:'Running'!$A438,"*")/60),60),MOD(SUMIFS(Running!$L$1:'Running'!$L438,Running!$A$1:'Running'!$A438,"*"),60))+INT(INT((SUMIFS(Running!$K$1:'Running'!$K438,Running!$A$1:'Running'!$A438,"*")*60+SUMIFS(Running!$L$1:'Running'!$L438,Running!$A$1:'Running'!$A438,"*"))/(60*60))/24)</f>
        <v>6.6976851851851853</v>
      </c>
      <c r="I438" s="2">
        <f>SUM(Running!$M$1:'Running'!$M438)</f>
        <v>4083</v>
      </c>
      <c r="J438" s="20">
        <f>SUM(Running!$N$1:'Running'!$N438)</f>
        <v>80.069999999999965</v>
      </c>
      <c r="K438" s="35">
        <f>TIME(INT((SUMIFS(Running!$R$1:'Running'!$R438,Running!$A$1:'Running'!$A438,"*")*60+SUMIFS(Running!$S$1:'Running'!$S438,Running!$A$1:'Running'!$A438,"*"))/(60*60)),MOD(MOD(SUMIFS(Running!$R$1:'Running'!$R438,Running!$A$1:'Running'!$A438,"*"),60)+INT(SUMIFS(Running!$S$1:'Running'!$S438,Running!$A$1:'Running'!$A438,"*")/60),60),MOD(SUMIFS(Running!$S$1:'Running'!$S438,Running!$A$1:'Running'!$A438,"*"),60))+INT(INT((SUMIFS(Running!$R$1:'Running'!$R438,Running!$A$1:'Running'!$A438,"*")*60+SUMIFS(Running!$S$1:'Running'!$S438,Running!$A$1:'Running'!$A438,"*"))/(60*60))/24)</f>
        <v>0.88059027777777776</v>
      </c>
      <c r="L438" s="2">
        <f t="shared" si="42"/>
        <v>136836</v>
      </c>
      <c r="M438" s="20">
        <f t="shared" si="43"/>
        <v>1245.2099999999982</v>
      </c>
      <c r="N438" s="25">
        <f t="shared" si="44"/>
        <v>10912</v>
      </c>
      <c r="O438" s="25">
        <f t="shared" si="45"/>
        <v>43</v>
      </c>
      <c r="P438" s="35">
        <f t="shared" si="46"/>
        <v>7.5782754629629627</v>
      </c>
      <c r="S438" s="61">
        <f t="shared" si="47"/>
        <v>0</v>
      </c>
      <c r="T438" s="61">
        <f t="shared" si="48"/>
        <v>0</v>
      </c>
      <c r="U438" t="s">
        <v>74</v>
      </c>
    </row>
    <row r="439" spans="1:21">
      <c r="A439">
        <v>436</v>
      </c>
      <c r="B439" s="2" t="s">
        <v>4</v>
      </c>
      <c r="C439" s="2">
        <v>4</v>
      </c>
      <c r="D439" s="2">
        <v>11</v>
      </c>
      <c r="E439" s="37">
        <v>43566</v>
      </c>
      <c r="F439" s="2">
        <f>SUMIFS(Running!$F$1:'Running'!$F439,Running!$A$1:'Running'!$A439,"*")</f>
        <v>132753</v>
      </c>
      <c r="G439" s="20">
        <f>SUMIFS(Running!$G$1:'Running'!$G439,Running!$A$1:'Running'!$A439,"*")</f>
        <v>1165.1399999999983</v>
      </c>
      <c r="H439" s="35">
        <f>TIME(INT((SUMIFS(Running!$K$1:'Running'!$K439,Running!$A$1:'Running'!$A439,"*")*60+SUMIFS(Running!$L$1:'Running'!$L439,Running!$A$1:'Running'!$A439,"*"))/(60*60)),MOD(MOD(SUMIFS(Running!$K$1:'Running'!$K439,Running!$A$1:'Running'!$A439,"*"),60)+INT(SUMIFS(Running!$L$1:'Running'!$L439,Running!$A$1:'Running'!$A439,"*")/60),60),MOD(SUMIFS(Running!$L$1:'Running'!$L439,Running!$A$1:'Running'!$A439,"*"),60))+INT(INT((SUMIFS(Running!$K$1:'Running'!$K439,Running!$A$1:'Running'!$A439,"*")*60+SUMIFS(Running!$L$1:'Running'!$L439,Running!$A$1:'Running'!$A439,"*"))/(60*60))/24)</f>
        <v>6.6976851851851853</v>
      </c>
      <c r="I439" s="2">
        <f>SUM(Running!$M$1:'Running'!$M439)</f>
        <v>4083</v>
      </c>
      <c r="J439" s="20">
        <f>SUM(Running!$N$1:'Running'!$N439)</f>
        <v>80.069999999999965</v>
      </c>
      <c r="K439" s="35">
        <f>TIME(INT((SUMIFS(Running!$R$1:'Running'!$R439,Running!$A$1:'Running'!$A439,"*")*60+SUMIFS(Running!$S$1:'Running'!$S439,Running!$A$1:'Running'!$A439,"*"))/(60*60)),MOD(MOD(SUMIFS(Running!$R$1:'Running'!$R439,Running!$A$1:'Running'!$A439,"*"),60)+INT(SUMIFS(Running!$S$1:'Running'!$S439,Running!$A$1:'Running'!$A439,"*")/60),60),MOD(SUMIFS(Running!$S$1:'Running'!$S439,Running!$A$1:'Running'!$A439,"*"),60))+INT(INT((SUMIFS(Running!$R$1:'Running'!$R439,Running!$A$1:'Running'!$A439,"*")*60+SUMIFS(Running!$S$1:'Running'!$S439,Running!$A$1:'Running'!$A439,"*"))/(60*60))/24)</f>
        <v>0.88059027777777776</v>
      </c>
      <c r="L439" s="2">
        <f t="shared" si="42"/>
        <v>136836</v>
      </c>
      <c r="M439" s="20">
        <f t="shared" si="43"/>
        <v>1245.2099999999982</v>
      </c>
      <c r="N439" s="25">
        <f t="shared" si="44"/>
        <v>10912</v>
      </c>
      <c r="O439" s="25">
        <f t="shared" si="45"/>
        <v>43</v>
      </c>
      <c r="P439" s="35">
        <f t="shared" si="46"/>
        <v>7.5782754629629627</v>
      </c>
      <c r="S439" s="61">
        <f t="shared" si="47"/>
        <v>0</v>
      </c>
      <c r="T439" s="61">
        <f t="shared" si="48"/>
        <v>0</v>
      </c>
      <c r="U439" t="s">
        <v>74</v>
      </c>
    </row>
    <row r="440" spans="1:21">
      <c r="A440">
        <v>437</v>
      </c>
      <c r="B440" s="2" t="s">
        <v>3</v>
      </c>
      <c r="C440" s="2">
        <v>4</v>
      </c>
      <c r="D440" s="2">
        <v>12</v>
      </c>
      <c r="E440" s="37">
        <v>43567</v>
      </c>
      <c r="F440" s="2">
        <f>SUMIFS(Running!$F$1:'Running'!$F440,Running!$A$1:'Running'!$A440,"*")</f>
        <v>132753</v>
      </c>
      <c r="G440" s="20">
        <f>SUMIFS(Running!$G$1:'Running'!$G440,Running!$A$1:'Running'!$A440,"*")</f>
        <v>1165.1399999999983</v>
      </c>
      <c r="H440" s="35">
        <f>TIME(INT((SUMIFS(Running!$K$1:'Running'!$K440,Running!$A$1:'Running'!$A440,"*")*60+SUMIFS(Running!$L$1:'Running'!$L440,Running!$A$1:'Running'!$A440,"*"))/(60*60)),MOD(MOD(SUMIFS(Running!$K$1:'Running'!$K440,Running!$A$1:'Running'!$A440,"*"),60)+INT(SUMIFS(Running!$L$1:'Running'!$L440,Running!$A$1:'Running'!$A440,"*")/60),60),MOD(SUMIFS(Running!$L$1:'Running'!$L440,Running!$A$1:'Running'!$A440,"*"),60))+INT(INT((SUMIFS(Running!$K$1:'Running'!$K440,Running!$A$1:'Running'!$A440,"*")*60+SUMIFS(Running!$L$1:'Running'!$L440,Running!$A$1:'Running'!$A440,"*"))/(60*60))/24)</f>
        <v>6.6976851851851853</v>
      </c>
      <c r="I440" s="2">
        <f>SUM(Running!$M$1:'Running'!$M440)</f>
        <v>4083</v>
      </c>
      <c r="J440" s="20">
        <f>SUM(Running!$N$1:'Running'!$N440)</f>
        <v>80.069999999999965</v>
      </c>
      <c r="K440" s="35">
        <f>TIME(INT((SUMIFS(Running!$R$1:'Running'!$R440,Running!$A$1:'Running'!$A440,"*")*60+SUMIFS(Running!$S$1:'Running'!$S440,Running!$A$1:'Running'!$A440,"*"))/(60*60)),MOD(MOD(SUMIFS(Running!$R$1:'Running'!$R440,Running!$A$1:'Running'!$A440,"*"),60)+INT(SUMIFS(Running!$S$1:'Running'!$S440,Running!$A$1:'Running'!$A440,"*")/60),60),MOD(SUMIFS(Running!$S$1:'Running'!$S440,Running!$A$1:'Running'!$A440,"*"),60))+INT(INT((SUMIFS(Running!$R$1:'Running'!$R440,Running!$A$1:'Running'!$A440,"*")*60+SUMIFS(Running!$S$1:'Running'!$S440,Running!$A$1:'Running'!$A440,"*"))/(60*60))/24)</f>
        <v>0.88059027777777776</v>
      </c>
      <c r="L440" s="2">
        <f t="shared" si="42"/>
        <v>136836</v>
      </c>
      <c r="M440" s="20">
        <f t="shared" si="43"/>
        <v>1245.2099999999982</v>
      </c>
      <c r="N440" s="25">
        <f t="shared" si="44"/>
        <v>10912</v>
      </c>
      <c r="O440" s="25">
        <f t="shared" si="45"/>
        <v>43</v>
      </c>
      <c r="P440" s="35">
        <f t="shared" si="46"/>
        <v>7.5782754629629627</v>
      </c>
      <c r="S440" s="61">
        <f t="shared" si="47"/>
        <v>0</v>
      </c>
      <c r="T440" s="61">
        <f t="shared" si="48"/>
        <v>0</v>
      </c>
      <c r="U440" t="s">
        <v>74</v>
      </c>
    </row>
    <row r="441" spans="1:21">
      <c r="A441">
        <v>438</v>
      </c>
      <c r="B441" s="2" t="s">
        <v>2</v>
      </c>
      <c r="C441" s="2">
        <v>4</v>
      </c>
      <c r="D441" s="2">
        <v>13</v>
      </c>
      <c r="E441" s="37">
        <v>43568</v>
      </c>
      <c r="F441" s="2">
        <f>SUMIFS(Running!$F$1:'Running'!$F441,Running!$A$1:'Running'!$A441,"*")</f>
        <v>132753</v>
      </c>
      <c r="G441" s="20">
        <f>SUMIFS(Running!$G$1:'Running'!$G441,Running!$A$1:'Running'!$A441,"*")</f>
        <v>1165.1399999999983</v>
      </c>
      <c r="H441" s="35">
        <f>TIME(INT((SUMIFS(Running!$K$1:'Running'!$K441,Running!$A$1:'Running'!$A441,"*")*60+SUMIFS(Running!$L$1:'Running'!$L441,Running!$A$1:'Running'!$A441,"*"))/(60*60)),MOD(MOD(SUMIFS(Running!$K$1:'Running'!$K441,Running!$A$1:'Running'!$A441,"*"),60)+INT(SUMIFS(Running!$L$1:'Running'!$L441,Running!$A$1:'Running'!$A441,"*")/60),60),MOD(SUMIFS(Running!$L$1:'Running'!$L441,Running!$A$1:'Running'!$A441,"*"),60))+INT(INT((SUMIFS(Running!$K$1:'Running'!$K441,Running!$A$1:'Running'!$A441,"*")*60+SUMIFS(Running!$L$1:'Running'!$L441,Running!$A$1:'Running'!$A441,"*"))/(60*60))/24)</f>
        <v>6.6976851851851853</v>
      </c>
      <c r="I441" s="2">
        <f>SUM(Running!$M$1:'Running'!$M441)</f>
        <v>4083</v>
      </c>
      <c r="J441" s="20">
        <f>SUM(Running!$N$1:'Running'!$N441)</f>
        <v>80.069999999999965</v>
      </c>
      <c r="K441" s="35">
        <f>TIME(INT((SUMIFS(Running!$R$1:'Running'!$R441,Running!$A$1:'Running'!$A441,"*")*60+SUMIFS(Running!$S$1:'Running'!$S441,Running!$A$1:'Running'!$A441,"*"))/(60*60)),MOD(MOD(SUMIFS(Running!$R$1:'Running'!$R441,Running!$A$1:'Running'!$A441,"*"),60)+INT(SUMIFS(Running!$S$1:'Running'!$S441,Running!$A$1:'Running'!$A441,"*")/60),60),MOD(SUMIFS(Running!$S$1:'Running'!$S441,Running!$A$1:'Running'!$A441,"*"),60))+INT(INT((SUMIFS(Running!$R$1:'Running'!$R441,Running!$A$1:'Running'!$A441,"*")*60+SUMIFS(Running!$S$1:'Running'!$S441,Running!$A$1:'Running'!$A441,"*"))/(60*60))/24)</f>
        <v>0.88059027777777776</v>
      </c>
      <c r="L441" s="2">
        <f t="shared" si="42"/>
        <v>136836</v>
      </c>
      <c r="M441" s="20">
        <f t="shared" si="43"/>
        <v>1245.2099999999982</v>
      </c>
      <c r="N441" s="25">
        <f t="shared" si="44"/>
        <v>10912</v>
      </c>
      <c r="O441" s="25">
        <f t="shared" si="45"/>
        <v>43</v>
      </c>
      <c r="P441" s="35">
        <f t="shared" si="46"/>
        <v>7.5782754629629627</v>
      </c>
      <c r="S441" s="61">
        <f t="shared" si="47"/>
        <v>0</v>
      </c>
      <c r="T441" s="61">
        <f t="shared" si="48"/>
        <v>0</v>
      </c>
      <c r="U441" t="s">
        <v>74</v>
      </c>
    </row>
    <row r="442" spans="1:21">
      <c r="A442">
        <v>439</v>
      </c>
      <c r="B442" s="2" t="s">
        <v>1</v>
      </c>
      <c r="C442" s="2">
        <v>4</v>
      </c>
      <c r="D442" s="2">
        <v>14</v>
      </c>
      <c r="E442" s="37">
        <v>43569</v>
      </c>
      <c r="F442" s="2">
        <f>SUMIFS(Running!$F$1:'Running'!$F442,Running!$A$1:'Running'!$A442,"*")</f>
        <v>132753</v>
      </c>
      <c r="G442" s="20">
        <f>SUMIFS(Running!$G$1:'Running'!$G442,Running!$A$1:'Running'!$A442,"*")</f>
        <v>1165.1399999999983</v>
      </c>
      <c r="H442" s="35">
        <f>TIME(INT((SUMIFS(Running!$K$1:'Running'!$K442,Running!$A$1:'Running'!$A442,"*")*60+SUMIFS(Running!$L$1:'Running'!$L442,Running!$A$1:'Running'!$A442,"*"))/(60*60)),MOD(MOD(SUMIFS(Running!$K$1:'Running'!$K442,Running!$A$1:'Running'!$A442,"*"),60)+INT(SUMIFS(Running!$L$1:'Running'!$L442,Running!$A$1:'Running'!$A442,"*")/60),60),MOD(SUMIFS(Running!$L$1:'Running'!$L442,Running!$A$1:'Running'!$A442,"*"),60))+INT(INT((SUMIFS(Running!$K$1:'Running'!$K442,Running!$A$1:'Running'!$A442,"*")*60+SUMIFS(Running!$L$1:'Running'!$L442,Running!$A$1:'Running'!$A442,"*"))/(60*60))/24)</f>
        <v>6.6976851851851853</v>
      </c>
      <c r="I442" s="2">
        <f>SUM(Running!$M$1:'Running'!$M442)</f>
        <v>4083</v>
      </c>
      <c r="J442" s="20">
        <f>SUM(Running!$N$1:'Running'!$N442)</f>
        <v>80.069999999999965</v>
      </c>
      <c r="K442" s="35">
        <f>TIME(INT((SUMIFS(Running!$R$1:'Running'!$R442,Running!$A$1:'Running'!$A442,"*")*60+SUMIFS(Running!$S$1:'Running'!$S442,Running!$A$1:'Running'!$A442,"*"))/(60*60)),MOD(MOD(SUMIFS(Running!$R$1:'Running'!$R442,Running!$A$1:'Running'!$A442,"*"),60)+INT(SUMIFS(Running!$S$1:'Running'!$S442,Running!$A$1:'Running'!$A442,"*")/60),60),MOD(SUMIFS(Running!$S$1:'Running'!$S442,Running!$A$1:'Running'!$A442,"*"),60))+INT(INT((SUMIFS(Running!$R$1:'Running'!$R442,Running!$A$1:'Running'!$A442,"*")*60+SUMIFS(Running!$S$1:'Running'!$S442,Running!$A$1:'Running'!$A442,"*"))/(60*60))/24)</f>
        <v>0.88059027777777776</v>
      </c>
      <c r="L442" s="2">
        <f t="shared" si="42"/>
        <v>136836</v>
      </c>
      <c r="M442" s="20">
        <f t="shared" si="43"/>
        <v>1245.2099999999982</v>
      </c>
      <c r="N442" s="25">
        <f t="shared" si="44"/>
        <v>10912</v>
      </c>
      <c r="O442" s="25">
        <f t="shared" si="45"/>
        <v>43</v>
      </c>
      <c r="P442" s="35">
        <f t="shared" si="46"/>
        <v>7.5782754629629627</v>
      </c>
      <c r="S442" s="61">
        <f t="shared" si="47"/>
        <v>0</v>
      </c>
      <c r="T442" s="61">
        <f t="shared" si="48"/>
        <v>0</v>
      </c>
      <c r="U442" t="s">
        <v>74</v>
      </c>
    </row>
    <row r="443" spans="1:21">
      <c r="A443">
        <v>440</v>
      </c>
      <c r="B443" s="2" t="s">
        <v>0</v>
      </c>
      <c r="C443" s="2">
        <v>4</v>
      </c>
      <c r="D443" s="2">
        <v>15</v>
      </c>
      <c r="E443" s="37">
        <v>43570</v>
      </c>
      <c r="F443" s="2">
        <f>SUMIFS(Running!$F$1:'Running'!$F443,Running!$A$1:'Running'!$A443,"*")</f>
        <v>132753</v>
      </c>
      <c r="G443" s="20">
        <f>SUMIFS(Running!$G$1:'Running'!$G443,Running!$A$1:'Running'!$A443,"*")</f>
        <v>1165.1399999999983</v>
      </c>
      <c r="H443" s="35">
        <f>TIME(INT((SUMIFS(Running!$K$1:'Running'!$K443,Running!$A$1:'Running'!$A443,"*")*60+SUMIFS(Running!$L$1:'Running'!$L443,Running!$A$1:'Running'!$A443,"*"))/(60*60)),MOD(MOD(SUMIFS(Running!$K$1:'Running'!$K443,Running!$A$1:'Running'!$A443,"*"),60)+INT(SUMIFS(Running!$L$1:'Running'!$L443,Running!$A$1:'Running'!$A443,"*")/60),60),MOD(SUMIFS(Running!$L$1:'Running'!$L443,Running!$A$1:'Running'!$A443,"*"),60))+INT(INT((SUMIFS(Running!$K$1:'Running'!$K443,Running!$A$1:'Running'!$A443,"*")*60+SUMIFS(Running!$L$1:'Running'!$L443,Running!$A$1:'Running'!$A443,"*"))/(60*60))/24)</f>
        <v>6.6976851851851853</v>
      </c>
      <c r="I443" s="2">
        <f>SUM(Running!$M$1:'Running'!$M443)</f>
        <v>4083</v>
      </c>
      <c r="J443" s="20">
        <f>SUM(Running!$N$1:'Running'!$N443)</f>
        <v>80.069999999999965</v>
      </c>
      <c r="K443" s="35">
        <f>TIME(INT((SUMIFS(Running!$R$1:'Running'!$R443,Running!$A$1:'Running'!$A443,"*")*60+SUMIFS(Running!$S$1:'Running'!$S443,Running!$A$1:'Running'!$A443,"*"))/(60*60)),MOD(MOD(SUMIFS(Running!$R$1:'Running'!$R443,Running!$A$1:'Running'!$A443,"*"),60)+INT(SUMIFS(Running!$S$1:'Running'!$S443,Running!$A$1:'Running'!$A443,"*")/60),60),MOD(SUMIFS(Running!$S$1:'Running'!$S443,Running!$A$1:'Running'!$A443,"*"),60))+INT(INT((SUMIFS(Running!$R$1:'Running'!$R443,Running!$A$1:'Running'!$A443,"*")*60+SUMIFS(Running!$S$1:'Running'!$S443,Running!$A$1:'Running'!$A443,"*"))/(60*60))/24)</f>
        <v>0.88059027777777776</v>
      </c>
      <c r="L443" s="2">
        <f t="shared" si="42"/>
        <v>136836</v>
      </c>
      <c r="M443" s="20">
        <f t="shared" si="43"/>
        <v>1245.2099999999982</v>
      </c>
      <c r="N443" s="25">
        <f t="shared" si="44"/>
        <v>10912</v>
      </c>
      <c r="O443" s="25">
        <f t="shared" si="45"/>
        <v>43</v>
      </c>
      <c r="P443" s="35">
        <f t="shared" si="46"/>
        <v>7.5782754629629627</v>
      </c>
      <c r="S443" s="61">
        <f t="shared" si="47"/>
        <v>0</v>
      </c>
      <c r="T443" s="61">
        <f t="shared" si="48"/>
        <v>0</v>
      </c>
      <c r="U443" t="s">
        <v>74</v>
      </c>
    </row>
    <row r="444" spans="1:21">
      <c r="A444">
        <v>441</v>
      </c>
      <c r="B444" s="2" t="s">
        <v>6</v>
      </c>
      <c r="C444" s="2">
        <v>4</v>
      </c>
      <c r="D444" s="2">
        <v>16</v>
      </c>
      <c r="E444" s="37">
        <v>43571</v>
      </c>
      <c r="F444" s="2">
        <f>SUMIFS(Running!$F$1:'Running'!$F444,Running!$A$1:'Running'!$A444,"*")</f>
        <v>132753</v>
      </c>
      <c r="G444" s="20">
        <f>SUMIFS(Running!$G$1:'Running'!$G444,Running!$A$1:'Running'!$A444,"*")</f>
        <v>1165.1399999999983</v>
      </c>
      <c r="H444" s="35">
        <f>TIME(INT((SUMIFS(Running!$K$1:'Running'!$K444,Running!$A$1:'Running'!$A444,"*")*60+SUMIFS(Running!$L$1:'Running'!$L444,Running!$A$1:'Running'!$A444,"*"))/(60*60)),MOD(MOD(SUMIFS(Running!$K$1:'Running'!$K444,Running!$A$1:'Running'!$A444,"*"),60)+INT(SUMIFS(Running!$L$1:'Running'!$L444,Running!$A$1:'Running'!$A444,"*")/60),60),MOD(SUMIFS(Running!$L$1:'Running'!$L444,Running!$A$1:'Running'!$A444,"*"),60))+INT(INT((SUMIFS(Running!$K$1:'Running'!$K444,Running!$A$1:'Running'!$A444,"*")*60+SUMIFS(Running!$L$1:'Running'!$L444,Running!$A$1:'Running'!$A444,"*"))/(60*60))/24)</f>
        <v>6.6976851851851853</v>
      </c>
      <c r="I444" s="2">
        <f>SUM(Running!$M$1:'Running'!$M444)</f>
        <v>4083</v>
      </c>
      <c r="J444" s="20">
        <f>SUM(Running!$N$1:'Running'!$N444)</f>
        <v>80.069999999999965</v>
      </c>
      <c r="K444" s="35">
        <f>TIME(INT((SUMIFS(Running!$R$1:'Running'!$R444,Running!$A$1:'Running'!$A444,"*")*60+SUMIFS(Running!$S$1:'Running'!$S444,Running!$A$1:'Running'!$A444,"*"))/(60*60)),MOD(MOD(SUMIFS(Running!$R$1:'Running'!$R444,Running!$A$1:'Running'!$A444,"*"),60)+INT(SUMIFS(Running!$S$1:'Running'!$S444,Running!$A$1:'Running'!$A444,"*")/60),60),MOD(SUMIFS(Running!$S$1:'Running'!$S444,Running!$A$1:'Running'!$A444,"*"),60))+INT(INT((SUMIFS(Running!$R$1:'Running'!$R444,Running!$A$1:'Running'!$A444,"*")*60+SUMIFS(Running!$S$1:'Running'!$S444,Running!$A$1:'Running'!$A444,"*"))/(60*60))/24)</f>
        <v>0.88059027777777776</v>
      </c>
      <c r="L444" s="2">
        <f t="shared" si="42"/>
        <v>136836</v>
      </c>
      <c r="M444" s="20">
        <f t="shared" si="43"/>
        <v>1245.2099999999982</v>
      </c>
      <c r="N444" s="25">
        <f t="shared" si="44"/>
        <v>10912</v>
      </c>
      <c r="O444" s="25">
        <f t="shared" si="45"/>
        <v>43</v>
      </c>
      <c r="P444" s="35">
        <f t="shared" si="46"/>
        <v>7.5782754629629627</v>
      </c>
      <c r="S444" s="61">
        <f t="shared" si="47"/>
        <v>0</v>
      </c>
      <c r="T444" s="61">
        <f t="shared" si="48"/>
        <v>0</v>
      </c>
      <c r="U444" t="s">
        <v>74</v>
      </c>
    </row>
    <row r="445" spans="1:21">
      <c r="A445">
        <v>442</v>
      </c>
      <c r="B445" s="2" t="s">
        <v>5</v>
      </c>
      <c r="C445" s="2">
        <v>4</v>
      </c>
      <c r="D445" s="2">
        <v>17</v>
      </c>
      <c r="E445" s="37">
        <v>43572</v>
      </c>
      <c r="F445" s="2">
        <f>SUMIFS(Running!$F$1:'Running'!$F445,Running!$A$1:'Running'!$A445,"*")</f>
        <v>132753</v>
      </c>
      <c r="G445" s="20">
        <f>SUMIFS(Running!$G$1:'Running'!$G445,Running!$A$1:'Running'!$A445,"*")</f>
        <v>1165.1399999999983</v>
      </c>
      <c r="H445" s="35">
        <f>TIME(INT((SUMIFS(Running!$K$1:'Running'!$K445,Running!$A$1:'Running'!$A445,"*")*60+SUMIFS(Running!$L$1:'Running'!$L445,Running!$A$1:'Running'!$A445,"*"))/(60*60)),MOD(MOD(SUMIFS(Running!$K$1:'Running'!$K445,Running!$A$1:'Running'!$A445,"*"),60)+INT(SUMIFS(Running!$L$1:'Running'!$L445,Running!$A$1:'Running'!$A445,"*")/60),60),MOD(SUMIFS(Running!$L$1:'Running'!$L445,Running!$A$1:'Running'!$A445,"*"),60))+INT(INT((SUMIFS(Running!$K$1:'Running'!$K445,Running!$A$1:'Running'!$A445,"*")*60+SUMIFS(Running!$L$1:'Running'!$L445,Running!$A$1:'Running'!$A445,"*"))/(60*60))/24)</f>
        <v>6.6976851851851853</v>
      </c>
      <c r="I445" s="2">
        <f>SUM(Running!$M$1:'Running'!$M445)</f>
        <v>4083</v>
      </c>
      <c r="J445" s="20">
        <f>SUM(Running!$N$1:'Running'!$N445)</f>
        <v>80.069999999999965</v>
      </c>
      <c r="K445" s="35">
        <f>TIME(INT((SUMIFS(Running!$R$1:'Running'!$R445,Running!$A$1:'Running'!$A445,"*")*60+SUMIFS(Running!$S$1:'Running'!$S445,Running!$A$1:'Running'!$A445,"*"))/(60*60)),MOD(MOD(SUMIFS(Running!$R$1:'Running'!$R445,Running!$A$1:'Running'!$A445,"*"),60)+INT(SUMIFS(Running!$S$1:'Running'!$S445,Running!$A$1:'Running'!$A445,"*")/60),60),MOD(SUMIFS(Running!$S$1:'Running'!$S445,Running!$A$1:'Running'!$A445,"*"),60))+INT(INT((SUMIFS(Running!$R$1:'Running'!$R445,Running!$A$1:'Running'!$A445,"*")*60+SUMIFS(Running!$S$1:'Running'!$S445,Running!$A$1:'Running'!$A445,"*"))/(60*60))/24)</f>
        <v>0.88059027777777776</v>
      </c>
      <c r="L445" s="2">
        <f t="shared" si="42"/>
        <v>136836</v>
      </c>
      <c r="M445" s="20">
        <f t="shared" si="43"/>
        <v>1245.2099999999982</v>
      </c>
      <c r="N445" s="25">
        <f t="shared" si="44"/>
        <v>10912</v>
      </c>
      <c r="O445" s="25">
        <f t="shared" si="45"/>
        <v>43</v>
      </c>
      <c r="P445" s="35">
        <f t="shared" si="46"/>
        <v>7.5782754629629627</v>
      </c>
      <c r="S445" s="61">
        <f t="shared" si="47"/>
        <v>0</v>
      </c>
      <c r="T445" s="61">
        <f t="shared" si="48"/>
        <v>0</v>
      </c>
      <c r="U445" t="s">
        <v>74</v>
      </c>
    </row>
    <row r="446" spans="1:21">
      <c r="A446">
        <v>443</v>
      </c>
      <c r="B446" s="2" t="s">
        <v>4</v>
      </c>
      <c r="C446" s="2">
        <v>4</v>
      </c>
      <c r="D446" s="2">
        <v>18</v>
      </c>
      <c r="E446" s="37">
        <v>43573</v>
      </c>
      <c r="F446" s="2">
        <f>SUMIFS(Running!$F$1:'Running'!$F446,Running!$A$1:'Running'!$A446,"*")</f>
        <v>132753</v>
      </c>
      <c r="G446" s="20">
        <f>SUMIFS(Running!$G$1:'Running'!$G446,Running!$A$1:'Running'!$A446,"*")</f>
        <v>1165.1399999999983</v>
      </c>
      <c r="H446" s="35">
        <f>TIME(INT((SUMIFS(Running!$K$1:'Running'!$K446,Running!$A$1:'Running'!$A446,"*")*60+SUMIFS(Running!$L$1:'Running'!$L446,Running!$A$1:'Running'!$A446,"*"))/(60*60)),MOD(MOD(SUMIFS(Running!$K$1:'Running'!$K446,Running!$A$1:'Running'!$A446,"*"),60)+INT(SUMIFS(Running!$L$1:'Running'!$L446,Running!$A$1:'Running'!$A446,"*")/60),60),MOD(SUMIFS(Running!$L$1:'Running'!$L446,Running!$A$1:'Running'!$A446,"*"),60))+INT(INT((SUMIFS(Running!$K$1:'Running'!$K446,Running!$A$1:'Running'!$A446,"*")*60+SUMIFS(Running!$L$1:'Running'!$L446,Running!$A$1:'Running'!$A446,"*"))/(60*60))/24)</f>
        <v>6.6976851851851853</v>
      </c>
      <c r="I446" s="2">
        <f>SUM(Running!$M$1:'Running'!$M446)</f>
        <v>4083</v>
      </c>
      <c r="J446" s="20">
        <f>SUM(Running!$N$1:'Running'!$N446)</f>
        <v>80.069999999999965</v>
      </c>
      <c r="K446" s="35">
        <f>TIME(INT((SUMIFS(Running!$R$1:'Running'!$R446,Running!$A$1:'Running'!$A446,"*")*60+SUMIFS(Running!$S$1:'Running'!$S446,Running!$A$1:'Running'!$A446,"*"))/(60*60)),MOD(MOD(SUMIFS(Running!$R$1:'Running'!$R446,Running!$A$1:'Running'!$A446,"*"),60)+INT(SUMIFS(Running!$S$1:'Running'!$S446,Running!$A$1:'Running'!$A446,"*")/60),60),MOD(SUMIFS(Running!$S$1:'Running'!$S446,Running!$A$1:'Running'!$A446,"*"),60))+INT(INT((SUMIFS(Running!$R$1:'Running'!$R446,Running!$A$1:'Running'!$A446,"*")*60+SUMIFS(Running!$S$1:'Running'!$S446,Running!$A$1:'Running'!$A446,"*"))/(60*60))/24)</f>
        <v>0.88059027777777776</v>
      </c>
      <c r="L446" s="2">
        <f t="shared" si="42"/>
        <v>136836</v>
      </c>
      <c r="M446" s="20">
        <f t="shared" si="43"/>
        <v>1245.2099999999982</v>
      </c>
      <c r="N446" s="25">
        <f t="shared" si="44"/>
        <v>10912</v>
      </c>
      <c r="O446" s="25">
        <f t="shared" si="45"/>
        <v>43</v>
      </c>
      <c r="P446" s="35">
        <f t="shared" si="46"/>
        <v>7.5782754629629627</v>
      </c>
      <c r="S446" s="61">
        <f t="shared" si="47"/>
        <v>0</v>
      </c>
      <c r="T446" s="61">
        <f t="shared" si="48"/>
        <v>0</v>
      </c>
      <c r="U446" t="s">
        <v>74</v>
      </c>
    </row>
    <row r="447" spans="1:21">
      <c r="A447">
        <v>444</v>
      </c>
      <c r="B447" s="2" t="s">
        <v>3</v>
      </c>
      <c r="C447" s="2">
        <v>4</v>
      </c>
      <c r="D447" s="2">
        <v>19</v>
      </c>
      <c r="E447" s="37">
        <v>43574</v>
      </c>
      <c r="F447" s="2">
        <f>SUMIFS(Running!$F$1:'Running'!$F447,Running!$A$1:'Running'!$A447,"*")</f>
        <v>132753</v>
      </c>
      <c r="G447" s="20">
        <f>SUMIFS(Running!$G$1:'Running'!$G447,Running!$A$1:'Running'!$A447,"*")</f>
        <v>1165.1399999999983</v>
      </c>
      <c r="H447" s="35">
        <f>TIME(INT((SUMIFS(Running!$K$1:'Running'!$K447,Running!$A$1:'Running'!$A447,"*")*60+SUMIFS(Running!$L$1:'Running'!$L447,Running!$A$1:'Running'!$A447,"*"))/(60*60)),MOD(MOD(SUMIFS(Running!$K$1:'Running'!$K447,Running!$A$1:'Running'!$A447,"*"),60)+INT(SUMIFS(Running!$L$1:'Running'!$L447,Running!$A$1:'Running'!$A447,"*")/60),60),MOD(SUMIFS(Running!$L$1:'Running'!$L447,Running!$A$1:'Running'!$A447,"*"),60))+INT(INT((SUMIFS(Running!$K$1:'Running'!$K447,Running!$A$1:'Running'!$A447,"*")*60+SUMIFS(Running!$L$1:'Running'!$L447,Running!$A$1:'Running'!$A447,"*"))/(60*60))/24)</f>
        <v>6.6976851851851853</v>
      </c>
      <c r="I447" s="2">
        <f>SUM(Running!$M$1:'Running'!$M447)</f>
        <v>4083</v>
      </c>
      <c r="J447" s="20">
        <f>SUM(Running!$N$1:'Running'!$N447)</f>
        <v>80.069999999999965</v>
      </c>
      <c r="K447" s="35">
        <f>TIME(INT((SUMIFS(Running!$R$1:'Running'!$R447,Running!$A$1:'Running'!$A447,"*")*60+SUMIFS(Running!$S$1:'Running'!$S447,Running!$A$1:'Running'!$A447,"*"))/(60*60)),MOD(MOD(SUMIFS(Running!$R$1:'Running'!$R447,Running!$A$1:'Running'!$A447,"*"),60)+INT(SUMIFS(Running!$S$1:'Running'!$S447,Running!$A$1:'Running'!$A447,"*")/60),60),MOD(SUMIFS(Running!$S$1:'Running'!$S447,Running!$A$1:'Running'!$A447,"*"),60))+INT(INT((SUMIFS(Running!$R$1:'Running'!$R447,Running!$A$1:'Running'!$A447,"*")*60+SUMIFS(Running!$S$1:'Running'!$S447,Running!$A$1:'Running'!$A447,"*"))/(60*60))/24)</f>
        <v>0.88059027777777776</v>
      </c>
      <c r="L447" s="2">
        <f t="shared" si="42"/>
        <v>136836</v>
      </c>
      <c r="M447" s="20">
        <f t="shared" si="43"/>
        <v>1245.2099999999982</v>
      </c>
      <c r="N447" s="25">
        <f t="shared" si="44"/>
        <v>10912</v>
      </c>
      <c r="O447" s="25">
        <f t="shared" si="45"/>
        <v>43</v>
      </c>
      <c r="P447" s="35">
        <f t="shared" si="46"/>
        <v>7.5782754629629627</v>
      </c>
      <c r="S447" s="61">
        <f t="shared" si="47"/>
        <v>0</v>
      </c>
      <c r="T447" s="61">
        <f t="shared" si="48"/>
        <v>0</v>
      </c>
      <c r="U447" t="s">
        <v>74</v>
      </c>
    </row>
    <row r="448" spans="1:21">
      <c r="A448">
        <v>445</v>
      </c>
      <c r="B448" s="2" t="s">
        <v>2</v>
      </c>
      <c r="C448" s="2">
        <v>4</v>
      </c>
      <c r="D448" s="2">
        <v>20</v>
      </c>
      <c r="E448" s="37">
        <v>43575</v>
      </c>
      <c r="F448" s="2">
        <f>SUMIFS(Running!$F$1:'Running'!$F448,Running!$A$1:'Running'!$A448,"*")</f>
        <v>132753</v>
      </c>
      <c r="G448" s="20">
        <f>SUMIFS(Running!$G$1:'Running'!$G448,Running!$A$1:'Running'!$A448,"*")</f>
        <v>1165.1399999999983</v>
      </c>
      <c r="H448" s="35">
        <f>TIME(INT((SUMIFS(Running!$K$1:'Running'!$K448,Running!$A$1:'Running'!$A448,"*")*60+SUMIFS(Running!$L$1:'Running'!$L448,Running!$A$1:'Running'!$A448,"*"))/(60*60)),MOD(MOD(SUMIFS(Running!$K$1:'Running'!$K448,Running!$A$1:'Running'!$A448,"*"),60)+INT(SUMIFS(Running!$L$1:'Running'!$L448,Running!$A$1:'Running'!$A448,"*")/60),60),MOD(SUMIFS(Running!$L$1:'Running'!$L448,Running!$A$1:'Running'!$A448,"*"),60))+INT(INT((SUMIFS(Running!$K$1:'Running'!$K448,Running!$A$1:'Running'!$A448,"*")*60+SUMIFS(Running!$L$1:'Running'!$L448,Running!$A$1:'Running'!$A448,"*"))/(60*60))/24)</f>
        <v>6.6976851851851853</v>
      </c>
      <c r="I448" s="2">
        <f>SUM(Running!$M$1:'Running'!$M448)</f>
        <v>4083</v>
      </c>
      <c r="J448" s="20">
        <f>SUM(Running!$N$1:'Running'!$N448)</f>
        <v>80.069999999999965</v>
      </c>
      <c r="K448" s="35">
        <f>TIME(INT((SUMIFS(Running!$R$1:'Running'!$R448,Running!$A$1:'Running'!$A448,"*")*60+SUMIFS(Running!$S$1:'Running'!$S448,Running!$A$1:'Running'!$A448,"*"))/(60*60)),MOD(MOD(SUMIFS(Running!$R$1:'Running'!$R448,Running!$A$1:'Running'!$A448,"*"),60)+INT(SUMIFS(Running!$S$1:'Running'!$S448,Running!$A$1:'Running'!$A448,"*")/60),60),MOD(SUMIFS(Running!$S$1:'Running'!$S448,Running!$A$1:'Running'!$A448,"*"),60))+INT(INT((SUMIFS(Running!$R$1:'Running'!$R448,Running!$A$1:'Running'!$A448,"*")*60+SUMIFS(Running!$S$1:'Running'!$S448,Running!$A$1:'Running'!$A448,"*"))/(60*60))/24)</f>
        <v>0.88059027777777776</v>
      </c>
      <c r="L448" s="2">
        <f t="shared" si="42"/>
        <v>136836</v>
      </c>
      <c r="M448" s="20">
        <f t="shared" si="43"/>
        <v>1245.2099999999982</v>
      </c>
      <c r="N448" s="25">
        <f t="shared" si="44"/>
        <v>10912</v>
      </c>
      <c r="O448" s="25">
        <f t="shared" si="45"/>
        <v>43</v>
      </c>
      <c r="P448" s="35">
        <f t="shared" si="46"/>
        <v>7.5782754629629627</v>
      </c>
      <c r="S448" s="61">
        <f t="shared" si="47"/>
        <v>0</v>
      </c>
      <c r="T448" s="61">
        <f t="shared" si="48"/>
        <v>0</v>
      </c>
      <c r="U448" t="s">
        <v>74</v>
      </c>
    </row>
    <row r="449" spans="1:21">
      <c r="A449">
        <v>446</v>
      </c>
      <c r="B449" s="2" t="s">
        <v>1</v>
      </c>
      <c r="C449" s="2">
        <v>4</v>
      </c>
      <c r="D449" s="2">
        <v>21</v>
      </c>
      <c r="E449" s="37">
        <v>43576</v>
      </c>
      <c r="F449" s="2">
        <f>SUMIFS(Running!$F$1:'Running'!$F449,Running!$A$1:'Running'!$A449,"*")</f>
        <v>132753</v>
      </c>
      <c r="G449" s="20">
        <f>SUMIFS(Running!$G$1:'Running'!$G449,Running!$A$1:'Running'!$A449,"*")</f>
        <v>1165.1399999999983</v>
      </c>
      <c r="H449" s="35">
        <f>TIME(INT((SUMIFS(Running!$K$1:'Running'!$K449,Running!$A$1:'Running'!$A449,"*")*60+SUMIFS(Running!$L$1:'Running'!$L449,Running!$A$1:'Running'!$A449,"*"))/(60*60)),MOD(MOD(SUMIFS(Running!$K$1:'Running'!$K449,Running!$A$1:'Running'!$A449,"*"),60)+INT(SUMIFS(Running!$L$1:'Running'!$L449,Running!$A$1:'Running'!$A449,"*")/60),60),MOD(SUMIFS(Running!$L$1:'Running'!$L449,Running!$A$1:'Running'!$A449,"*"),60))+INT(INT((SUMIFS(Running!$K$1:'Running'!$K449,Running!$A$1:'Running'!$A449,"*")*60+SUMIFS(Running!$L$1:'Running'!$L449,Running!$A$1:'Running'!$A449,"*"))/(60*60))/24)</f>
        <v>6.6976851851851853</v>
      </c>
      <c r="I449" s="2">
        <f>SUM(Running!$M$1:'Running'!$M449)</f>
        <v>4083</v>
      </c>
      <c r="J449" s="20">
        <f>SUM(Running!$N$1:'Running'!$N449)</f>
        <v>80.069999999999965</v>
      </c>
      <c r="K449" s="35">
        <f>TIME(INT((SUMIFS(Running!$R$1:'Running'!$R449,Running!$A$1:'Running'!$A449,"*")*60+SUMIFS(Running!$S$1:'Running'!$S449,Running!$A$1:'Running'!$A449,"*"))/(60*60)),MOD(MOD(SUMIFS(Running!$R$1:'Running'!$R449,Running!$A$1:'Running'!$A449,"*"),60)+INT(SUMIFS(Running!$S$1:'Running'!$S449,Running!$A$1:'Running'!$A449,"*")/60),60),MOD(SUMIFS(Running!$S$1:'Running'!$S449,Running!$A$1:'Running'!$A449,"*"),60))+INT(INT((SUMIFS(Running!$R$1:'Running'!$R449,Running!$A$1:'Running'!$A449,"*")*60+SUMIFS(Running!$S$1:'Running'!$S449,Running!$A$1:'Running'!$A449,"*"))/(60*60))/24)</f>
        <v>0.88059027777777776</v>
      </c>
      <c r="L449" s="2">
        <f t="shared" si="42"/>
        <v>136836</v>
      </c>
      <c r="M449" s="20">
        <f t="shared" si="43"/>
        <v>1245.2099999999982</v>
      </c>
      <c r="N449" s="25">
        <f t="shared" si="44"/>
        <v>10912</v>
      </c>
      <c r="O449" s="25">
        <f t="shared" si="45"/>
        <v>43</v>
      </c>
      <c r="P449" s="35">
        <f t="shared" si="46"/>
        <v>7.5782754629629627</v>
      </c>
      <c r="S449" s="61">
        <f t="shared" si="47"/>
        <v>0</v>
      </c>
      <c r="T449" s="61">
        <f t="shared" si="48"/>
        <v>0</v>
      </c>
      <c r="U449" t="s">
        <v>74</v>
      </c>
    </row>
    <row r="450" spans="1:21">
      <c r="A450">
        <v>447</v>
      </c>
      <c r="B450" s="2" t="s">
        <v>0</v>
      </c>
      <c r="C450" s="2">
        <v>4</v>
      </c>
      <c r="D450" s="2">
        <v>22</v>
      </c>
      <c r="E450" s="37">
        <v>43577</v>
      </c>
      <c r="F450" s="2">
        <f>SUMIFS(Running!$F$1:'Running'!$F450,Running!$A$1:'Running'!$A450,"*")</f>
        <v>132753</v>
      </c>
      <c r="G450" s="20">
        <f>SUMIFS(Running!$G$1:'Running'!$G450,Running!$A$1:'Running'!$A450,"*")</f>
        <v>1165.1399999999983</v>
      </c>
      <c r="H450" s="35">
        <f>TIME(INT((SUMIFS(Running!$K$1:'Running'!$K450,Running!$A$1:'Running'!$A450,"*")*60+SUMIFS(Running!$L$1:'Running'!$L450,Running!$A$1:'Running'!$A450,"*"))/(60*60)),MOD(MOD(SUMIFS(Running!$K$1:'Running'!$K450,Running!$A$1:'Running'!$A450,"*"),60)+INT(SUMIFS(Running!$L$1:'Running'!$L450,Running!$A$1:'Running'!$A450,"*")/60),60),MOD(SUMIFS(Running!$L$1:'Running'!$L450,Running!$A$1:'Running'!$A450,"*"),60))+INT(INT((SUMIFS(Running!$K$1:'Running'!$K450,Running!$A$1:'Running'!$A450,"*")*60+SUMIFS(Running!$L$1:'Running'!$L450,Running!$A$1:'Running'!$A450,"*"))/(60*60))/24)</f>
        <v>6.6976851851851853</v>
      </c>
      <c r="I450" s="2">
        <f>SUM(Running!$M$1:'Running'!$M450)</f>
        <v>4083</v>
      </c>
      <c r="J450" s="20">
        <f>SUM(Running!$N$1:'Running'!$N450)</f>
        <v>80.069999999999965</v>
      </c>
      <c r="K450" s="35">
        <f>TIME(INT((SUMIFS(Running!$R$1:'Running'!$R450,Running!$A$1:'Running'!$A450,"*")*60+SUMIFS(Running!$S$1:'Running'!$S450,Running!$A$1:'Running'!$A450,"*"))/(60*60)),MOD(MOD(SUMIFS(Running!$R$1:'Running'!$R450,Running!$A$1:'Running'!$A450,"*"),60)+INT(SUMIFS(Running!$S$1:'Running'!$S450,Running!$A$1:'Running'!$A450,"*")/60),60),MOD(SUMIFS(Running!$S$1:'Running'!$S450,Running!$A$1:'Running'!$A450,"*"),60))+INT(INT((SUMIFS(Running!$R$1:'Running'!$R450,Running!$A$1:'Running'!$A450,"*")*60+SUMIFS(Running!$S$1:'Running'!$S450,Running!$A$1:'Running'!$A450,"*"))/(60*60))/24)</f>
        <v>0.88059027777777776</v>
      </c>
      <c r="L450" s="2">
        <f t="shared" si="42"/>
        <v>136836</v>
      </c>
      <c r="M450" s="20">
        <f t="shared" si="43"/>
        <v>1245.2099999999982</v>
      </c>
      <c r="N450" s="25">
        <f t="shared" si="44"/>
        <v>10912</v>
      </c>
      <c r="O450" s="25">
        <f t="shared" si="45"/>
        <v>43</v>
      </c>
      <c r="P450" s="35">
        <f t="shared" si="46"/>
        <v>7.5782754629629627</v>
      </c>
      <c r="S450" s="61">
        <f t="shared" si="47"/>
        <v>0</v>
      </c>
      <c r="T450" s="61">
        <f t="shared" si="48"/>
        <v>0</v>
      </c>
      <c r="U450" t="s">
        <v>74</v>
      </c>
    </row>
    <row r="451" spans="1:21">
      <c r="A451">
        <v>448</v>
      </c>
      <c r="B451" s="2" t="s">
        <v>6</v>
      </c>
      <c r="C451" s="2">
        <v>4</v>
      </c>
      <c r="D451" s="2">
        <v>23</v>
      </c>
      <c r="E451" s="37">
        <v>43578</v>
      </c>
      <c r="F451" s="2">
        <f>SUMIFS(Running!$F$1:'Running'!$F451,Running!$A$1:'Running'!$A451,"*")</f>
        <v>132753</v>
      </c>
      <c r="G451" s="20">
        <f>SUMIFS(Running!$G$1:'Running'!$G451,Running!$A$1:'Running'!$A451,"*")</f>
        <v>1165.1399999999983</v>
      </c>
      <c r="H451" s="35">
        <f>TIME(INT((SUMIFS(Running!$K$1:'Running'!$K451,Running!$A$1:'Running'!$A451,"*")*60+SUMIFS(Running!$L$1:'Running'!$L451,Running!$A$1:'Running'!$A451,"*"))/(60*60)),MOD(MOD(SUMIFS(Running!$K$1:'Running'!$K451,Running!$A$1:'Running'!$A451,"*"),60)+INT(SUMIFS(Running!$L$1:'Running'!$L451,Running!$A$1:'Running'!$A451,"*")/60),60),MOD(SUMIFS(Running!$L$1:'Running'!$L451,Running!$A$1:'Running'!$A451,"*"),60))+INT(INT((SUMIFS(Running!$K$1:'Running'!$K451,Running!$A$1:'Running'!$A451,"*")*60+SUMIFS(Running!$L$1:'Running'!$L451,Running!$A$1:'Running'!$A451,"*"))/(60*60))/24)</f>
        <v>6.6976851851851853</v>
      </c>
      <c r="I451" s="2">
        <f>SUM(Running!$M$1:'Running'!$M451)</f>
        <v>4083</v>
      </c>
      <c r="J451" s="20">
        <f>SUM(Running!$N$1:'Running'!$N451)</f>
        <v>80.069999999999965</v>
      </c>
      <c r="K451" s="35">
        <f>TIME(INT((SUMIFS(Running!$R$1:'Running'!$R451,Running!$A$1:'Running'!$A451,"*")*60+SUMIFS(Running!$S$1:'Running'!$S451,Running!$A$1:'Running'!$A451,"*"))/(60*60)),MOD(MOD(SUMIFS(Running!$R$1:'Running'!$R451,Running!$A$1:'Running'!$A451,"*"),60)+INT(SUMIFS(Running!$S$1:'Running'!$S451,Running!$A$1:'Running'!$A451,"*")/60),60),MOD(SUMIFS(Running!$S$1:'Running'!$S451,Running!$A$1:'Running'!$A451,"*"),60))+INT(INT((SUMIFS(Running!$R$1:'Running'!$R451,Running!$A$1:'Running'!$A451,"*")*60+SUMIFS(Running!$S$1:'Running'!$S451,Running!$A$1:'Running'!$A451,"*"))/(60*60))/24)</f>
        <v>0.88059027777777776</v>
      </c>
      <c r="L451" s="2">
        <f t="shared" si="42"/>
        <v>136836</v>
      </c>
      <c r="M451" s="20">
        <f t="shared" si="43"/>
        <v>1245.2099999999982</v>
      </c>
      <c r="N451" s="25">
        <f t="shared" si="44"/>
        <v>10912</v>
      </c>
      <c r="O451" s="25">
        <f t="shared" si="45"/>
        <v>43</v>
      </c>
      <c r="P451" s="35">
        <f t="shared" si="46"/>
        <v>7.5782754629629627</v>
      </c>
      <c r="S451" s="61">
        <f t="shared" si="47"/>
        <v>0</v>
      </c>
      <c r="T451" s="61">
        <f t="shared" si="48"/>
        <v>0</v>
      </c>
      <c r="U451" t="s">
        <v>74</v>
      </c>
    </row>
    <row r="452" spans="1:21">
      <c r="A452">
        <v>449</v>
      </c>
      <c r="B452" s="2" t="s">
        <v>5</v>
      </c>
      <c r="C452" s="2">
        <v>4</v>
      </c>
      <c r="D452" s="2">
        <v>24</v>
      </c>
      <c r="E452" s="37">
        <v>43579</v>
      </c>
      <c r="F452" s="2">
        <f>SUMIFS(Running!$F$1:'Running'!$F452,Running!$A$1:'Running'!$A452,"*")</f>
        <v>132753</v>
      </c>
      <c r="G452" s="20">
        <f>SUMIFS(Running!$G$1:'Running'!$G452,Running!$A$1:'Running'!$A452,"*")</f>
        <v>1165.1399999999983</v>
      </c>
      <c r="H452" s="35">
        <f>TIME(INT((SUMIFS(Running!$K$1:'Running'!$K452,Running!$A$1:'Running'!$A452,"*")*60+SUMIFS(Running!$L$1:'Running'!$L452,Running!$A$1:'Running'!$A452,"*"))/(60*60)),MOD(MOD(SUMIFS(Running!$K$1:'Running'!$K452,Running!$A$1:'Running'!$A452,"*"),60)+INT(SUMIFS(Running!$L$1:'Running'!$L452,Running!$A$1:'Running'!$A452,"*")/60),60),MOD(SUMIFS(Running!$L$1:'Running'!$L452,Running!$A$1:'Running'!$A452,"*"),60))+INT(INT((SUMIFS(Running!$K$1:'Running'!$K452,Running!$A$1:'Running'!$A452,"*")*60+SUMIFS(Running!$L$1:'Running'!$L452,Running!$A$1:'Running'!$A452,"*"))/(60*60))/24)</f>
        <v>6.6976851851851853</v>
      </c>
      <c r="I452" s="2">
        <f>SUM(Running!$M$1:'Running'!$M452)</f>
        <v>4083</v>
      </c>
      <c r="J452" s="20">
        <f>SUM(Running!$N$1:'Running'!$N452)</f>
        <v>80.069999999999965</v>
      </c>
      <c r="K452" s="35">
        <f>TIME(INT((SUMIFS(Running!$R$1:'Running'!$R452,Running!$A$1:'Running'!$A452,"*")*60+SUMIFS(Running!$S$1:'Running'!$S452,Running!$A$1:'Running'!$A452,"*"))/(60*60)),MOD(MOD(SUMIFS(Running!$R$1:'Running'!$R452,Running!$A$1:'Running'!$A452,"*"),60)+INT(SUMIFS(Running!$S$1:'Running'!$S452,Running!$A$1:'Running'!$A452,"*")/60),60),MOD(SUMIFS(Running!$S$1:'Running'!$S452,Running!$A$1:'Running'!$A452,"*"),60))+INT(INT((SUMIFS(Running!$R$1:'Running'!$R452,Running!$A$1:'Running'!$A452,"*")*60+SUMIFS(Running!$S$1:'Running'!$S452,Running!$A$1:'Running'!$A452,"*"))/(60*60))/24)</f>
        <v>0.88059027777777776</v>
      </c>
      <c r="L452" s="2">
        <f t="shared" ref="L452:L458" si="49">$F452+$I452</f>
        <v>136836</v>
      </c>
      <c r="M452" s="20">
        <f t="shared" ref="M452:M458" si="50">$G452+$J452</f>
        <v>1245.2099999999982</v>
      </c>
      <c r="N452" s="25">
        <f t="shared" ref="N452:N458" si="51">INT($P452)*24*60+HOUR($P452)*60+MINUTE($P452)</f>
        <v>10912</v>
      </c>
      <c r="O452" s="25">
        <f t="shared" ref="O452:O458" si="52">SECOND($H452+$K452)</f>
        <v>43</v>
      </c>
      <c r="P452" s="35">
        <f t="shared" ref="P452:P458" si="53">$H452+$K452</f>
        <v>7.5782754629629627</v>
      </c>
      <c r="S452" s="61">
        <f t="shared" si="47"/>
        <v>0</v>
      </c>
      <c r="T452" s="61">
        <f t="shared" si="48"/>
        <v>0</v>
      </c>
      <c r="U452" t="s">
        <v>74</v>
      </c>
    </row>
    <row r="453" spans="1:21">
      <c r="A453">
        <v>450</v>
      </c>
      <c r="B453" s="2" t="s">
        <v>4</v>
      </c>
      <c r="C453" s="2">
        <v>4</v>
      </c>
      <c r="D453" s="2">
        <v>25</v>
      </c>
      <c r="E453" s="37">
        <v>43580</v>
      </c>
      <c r="F453" s="2">
        <f>SUMIFS(Running!$F$1:'Running'!$F453,Running!$A$1:'Running'!$A453,"*")</f>
        <v>132753</v>
      </c>
      <c r="G453" s="20">
        <f>SUMIFS(Running!$G$1:'Running'!$G453,Running!$A$1:'Running'!$A453,"*")</f>
        <v>1165.1399999999983</v>
      </c>
      <c r="H453" s="35">
        <f>TIME(INT((SUMIFS(Running!$K$1:'Running'!$K453,Running!$A$1:'Running'!$A453,"*")*60+SUMIFS(Running!$L$1:'Running'!$L453,Running!$A$1:'Running'!$A453,"*"))/(60*60)),MOD(MOD(SUMIFS(Running!$K$1:'Running'!$K453,Running!$A$1:'Running'!$A453,"*"),60)+INT(SUMIFS(Running!$L$1:'Running'!$L453,Running!$A$1:'Running'!$A453,"*")/60),60),MOD(SUMIFS(Running!$L$1:'Running'!$L453,Running!$A$1:'Running'!$A453,"*"),60))+INT(INT((SUMIFS(Running!$K$1:'Running'!$K453,Running!$A$1:'Running'!$A453,"*")*60+SUMIFS(Running!$L$1:'Running'!$L453,Running!$A$1:'Running'!$A453,"*"))/(60*60))/24)</f>
        <v>6.6976851851851853</v>
      </c>
      <c r="I453" s="2">
        <f>SUM(Running!$M$1:'Running'!$M453)</f>
        <v>4083</v>
      </c>
      <c r="J453" s="20">
        <f>SUM(Running!$N$1:'Running'!$N453)</f>
        <v>80.069999999999965</v>
      </c>
      <c r="K453" s="35">
        <f>TIME(INT((SUMIFS(Running!$R$1:'Running'!$R453,Running!$A$1:'Running'!$A453,"*")*60+SUMIFS(Running!$S$1:'Running'!$S453,Running!$A$1:'Running'!$A453,"*"))/(60*60)),MOD(MOD(SUMIFS(Running!$R$1:'Running'!$R453,Running!$A$1:'Running'!$A453,"*"),60)+INT(SUMIFS(Running!$S$1:'Running'!$S453,Running!$A$1:'Running'!$A453,"*")/60),60),MOD(SUMIFS(Running!$S$1:'Running'!$S453,Running!$A$1:'Running'!$A453,"*"),60))+INT(INT((SUMIFS(Running!$R$1:'Running'!$R453,Running!$A$1:'Running'!$A453,"*")*60+SUMIFS(Running!$S$1:'Running'!$S453,Running!$A$1:'Running'!$A453,"*"))/(60*60))/24)</f>
        <v>0.88059027777777776</v>
      </c>
      <c r="L453" s="2">
        <f t="shared" si="49"/>
        <v>136836</v>
      </c>
      <c r="M453" s="20">
        <f t="shared" si="50"/>
        <v>1245.2099999999982</v>
      </c>
      <c r="N453" s="25">
        <f t="shared" si="51"/>
        <v>10912</v>
      </c>
      <c r="O453" s="25">
        <f t="shared" si="52"/>
        <v>43</v>
      </c>
      <c r="P453" s="35">
        <f t="shared" si="53"/>
        <v>7.5782754629629627</v>
      </c>
      <c r="S453" s="61">
        <f t="shared" ref="S453:S459" si="54">IF($G453&lt;&gt;$G452,$S452+1,0)</f>
        <v>0</v>
      </c>
      <c r="T453" s="61">
        <f t="shared" si="48"/>
        <v>0</v>
      </c>
      <c r="U453" t="s">
        <v>74</v>
      </c>
    </row>
    <row r="454" spans="1:21">
      <c r="A454">
        <v>451</v>
      </c>
      <c r="B454" s="2" t="s">
        <v>3</v>
      </c>
      <c r="C454" s="2">
        <v>4</v>
      </c>
      <c r="D454" s="2">
        <v>26</v>
      </c>
      <c r="E454" s="37">
        <v>43581</v>
      </c>
      <c r="F454" s="2">
        <f>SUMIFS(Running!$F$1:'Running'!$F454,Running!$A$1:'Running'!$A454,"*")</f>
        <v>132753</v>
      </c>
      <c r="G454" s="20">
        <f>SUMIFS(Running!$G$1:'Running'!$G454,Running!$A$1:'Running'!$A454,"*")</f>
        <v>1165.1399999999983</v>
      </c>
      <c r="H454" s="35">
        <f>TIME(INT((SUMIFS(Running!$K$1:'Running'!$K454,Running!$A$1:'Running'!$A454,"*")*60+SUMIFS(Running!$L$1:'Running'!$L454,Running!$A$1:'Running'!$A454,"*"))/(60*60)),MOD(MOD(SUMIFS(Running!$K$1:'Running'!$K454,Running!$A$1:'Running'!$A454,"*"),60)+INT(SUMIFS(Running!$L$1:'Running'!$L454,Running!$A$1:'Running'!$A454,"*")/60),60),MOD(SUMIFS(Running!$L$1:'Running'!$L454,Running!$A$1:'Running'!$A454,"*"),60))+INT(INT((SUMIFS(Running!$K$1:'Running'!$K454,Running!$A$1:'Running'!$A454,"*")*60+SUMIFS(Running!$L$1:'Running'!$L454,Running!$A$1:'Running'!$A454,"*"))/(60*60))/24)</f>
        <v>6.6976851851851853</v>
      </c>
      <c r="I454" s="2">
        <f>SUM(Running!$M$1:'Running'!$M454)</f>
        <v>4083</v>
      </c>
      <c r="J454" s="20">
        <f>SUM(Running!$N$1:'Running'!$N454)</f>
        <v>80.069999999999965</v>
      </c>
      <c r="K454" s="35">
        <f>TIME(INT((SUMIFS(Running!$R$1:'Running'!$R454,Running!$A$1:'Running'!$A454,"*")*60+SUMIFS(Running!$S$1:'Running'!$S454,Running!$A$1:'Running'!$A454,"*"))/(60*60)),MOD(MOD(SUMIFS(Running!$R$1:'Running'!$R454,Running!$A$1:'Running'!$A454,"*"),60)+INT(SUMIFS(Running!$S$1:'Running'!$S454,Running!$A$1:'Running'!$A454,"*")/60),60),MOD(SUMIFS(Running!$S$1:'Running'!$S454,Running!$A$1:'Running'!$A454,"*"),60))+INT(INT((SUMIFS(Running!$R$1:'Running'!$R454,Running!$A$1:'Running'!$A454,"*")*60+SUMIFS(Running!$S$1:'Running'!$S454,Running!$A$1:'Running'!$A454,"*"))/(60*60))/24)</f>
        <v>0.88059027777777776</v>
      </c>
      <c r="L454" s="2">
        <f t="shared" si="49"/>
        <v>136836</v>
      </c>
      <c r="M454" s="20">
        <f t="shared" si="50"/>
        <v>1245.2099999999982</v>
      </c>
      <c r="N454" s="25">
        <f t="shared" si="51"/>
        <v>10912</v>
      </c>
      <c r="O454" s="25">
        <f t="shared" si="52"/>
        <v>43</v>
      </c>
      <c r="P454" s="35">
        <f t="shared" si="53"/>
        <v>7.5782754629629627</v>
      </c>
      <c r="S454" s="61">
        <f t="shared" si="54"/>
        <v>0</v>
      </c>
      <c r="T454" s="61">
        <f t="shared" si="48"/>
        <v>0</v>
      </c>
      <c r="U454" t="s">
        <v>74</v>
      </c>
    </row>
    <row r="455" spans="1:21">
      <c r="A455">
        <v>452</v>
      </c>
      <c r="B455" s="2" t="s">
        <v>2</v>
      </c>
      <c r="C455" s="2">
        <v>4</v>
      </c>
      <c r="D455" s="2">
        <v>27</v>
      </c>
      <c r="E455" s="37">
        <v>43582</v>
      </c>
      <c r="F455" s="2">
        <f>SUMIFS(Running!$F$1:'Running'!$F455,Running!$A$1:'Running'!$A455,"*")</f>
        <v>132753</v>
      </c>
      <c r="G455" s="20">
        <f>SUMIFS(Running!$G$1:'Running'!$G455,Running!$A$1:'Running'!$A455,"*")</f>
        <v>1165.1399999999983</v>
      </c>
      <c r="H455" s="35">
        <f>TIME(INT((SUMIFS(Running!$K$1:'Running'!$K455,Running!$A$1:'Running'!$A455,"*")*60+SUMIFS(Running!$L$1:'Running'!$L455,Running!$A$1:'Running'!$A455,"*"))/(60*60)),MOD(MOD(SUMIFS(Running!$K$1:'Running'!$K455,Running!$A$1:'Running'!$A455,"*"),60)+INT(SUMIFS(Running!$L$1:'Running'!$L455,Running!$A$1:'Running'!$A455,"*")/60),60),MOD(SUMIFS(Running!$L$1:'Running'!$L455,Running!$A$1:'Running'!$A455,"*"),60))+INT(INT((SUMIFS(Running!$K$1:'Running'!$K455,Running!$A$1:'Running'!$A455,"*")*60+SUMIFS(Running!$L$1:'Running'!$L455,Running!$A$1:'Running'!$A455,"*"))/(60*60))/24)</f>
        <v>6.6976851851851853</v>
      </c>
      <c r="I455" s="2">
        <f>SUM(Running!$M$1:'Running'!$M455)</f>
        <v>4083</v>
      </c>
      <c r="J455" s="20">
        <f>SUM(Running!$N$1:'Running'!$N455)</f>
        <v>80.069999999999965</v>
      </c>
      <c r="K455" s="35">
        <f>TIME(INT((SUMIFS(Running!$R$1:'Running'!$R455,Running!$A$1:'Running'!$A455,"*")*60+SUMIFS(Running!$S$1:'Running'!$S455,Running!$A$1:'Running'!$A455,"*"))/(60*60)),MOD(MOD(SUMIFS(Running!$R$1:'Running'!$R455,Running!$A$1:'Running'!$A455,"*"),60)+INT(SUMIFS(Running!$S$1:'Running'!$S455,Running!$A$1:'Running'!$A455,"*")/60),60),MOD(SUMIFS(Running!$S$1:'Running'!$S455,Running!$A$1:'Running'!$A455,"*"),60))+INT(INT((SUMIFS(Running!$R$1:'Running'!$R455,Running!$A$1:'Running'!$A455,"*")*60+SUMIFS(Running!$S$1:'Running'!$S455,Running!$A$1:'Running'!$A455,"*"))/(60*60))/24)</f>
        <v>0.88059027777777776</v>
      </c>
      <c r="L455" s="2">
        <f t="shared" si="49"/>
        <v>136836</v>
      </c>
      <c r="M455" s="20">
        <f t="shared" si="50"/>
        <v>1245.2099999999982</v>
      </c>
      <c r="N455" s="25">
        <f t="shared" si="51"/>
        <v>10912</v>
      </c>
      <c r="O455" s="25">
        <f t="shared" si="52"/>
        <v>43</v>
      </c>
      <c r="P455" s="35">
        <f t="shared" si="53"/>
        <v>7.5782754629629627</v>
      </c>
      <c r="S455" s="61">
        <f t="shared" si="54"/>
        <v>0</v>
      </c>
      <c r="T455" s="61">
        <f t="shared" si="48"/>
        <v>0</v>
      </c>
      <c r="U455" t="s">
        <v>74</v>
      </c>
    </row>
    <row r="456" spans="1:21">
      <c r="A456">
        <v>453</v>
      </c>
      <c r="B456" s="2" t="s">
        <v>1</v>
      </c>
      <c r="C456" s="2">
        <v>4</v>
      </c>
      <c r="D456" s="2">
        <v>28</v>
      </c>
      <c r="E456" s="37">
        <v>43583</v>
      </c>
      <c r="F456" s="2">
        <f>SUMIFS(Running!$F$1:'Running'!$F456,Running!$A$1:'Running'!$A456,"*")</f>
        <v>132753</v>
      </c>
      <c r="G456" s="20">
        <f>SUMIFS(Running!$G$1:'Running'!$G456,Running!$A$1:'Running'!$A456,"*")</f>
        <v>1165.1399999999983</v>
      </c>
      <c r="H456" s="35">
        <f>TIME(INT((SUMIFS(Running!$K$1:'Running'!$K456,Running!$A$1:'Running'!$A456,"*")*60+SUMIFS(Running!$L$1:'Running'!$L456,Running!$A$1:'Running'!$A456,"*"))/(60*60)),MOD(MOD(SUMIFS(Running!$K$1:'Running'!$K456,Running!$A$1:'Running'!$A456,"*"),60)+INT(SUMIFS(Running!$L$1:'Running'!$L456,Running!$A$1:'Running'!$A456,"*")/60),60),MOD(SUMIFS(Running!$L$1:'Running'!$L456,Running!$A$1:'Running'!$A456,"*"),60))+INT(INT((SUMIFS(Running!$K$1:'Running'!$K456,Running!$A$1:'Running'!$A456,"*")*60+SUMIFS(Running!$L$1:'Running'!$L456,Running!$A$1:'Running'!$A456,"*"))/(60*60))/24)</f>
        <v>6.6976851851851853</v>
      </c>
      <c r="I456" s="2">
        <f>SUM(Running!$M$1:'Running'!$M456)</f>
        <v>4083</v>
      </c>
      <c r="J456" s="20">
        <f>SUM(Running!$N$1:'Running'!$N456)</f>
        <v>80.069999999999965</v>
      </c>
      <c r="K456" s="35">
        <f>TIME(INT((SUMIFS(Running!$R$1:'Running'!$R456,Running!$A$1:'Running'!$A456,"*")*60+SUMIFS(Running!$S$1:'Running'!$S456,Running!$A$1:'Running'!$A456,"*"))/(60*60)),MOD(MOD(SUMIFS(Running!$R$1:'Running'!$R456,Running!$A$1:'Running'!$A456,"*"),60)+INT(SUMIFS(Running!$S$1:'Running'!$S456,Running!$A$1:'Running'!$A456,"*")/60),60),MOD(SUMIFS(Running!$S$1:'Running'!$S456,Running!$A$1:'Running'!$A456,"*"),60))+INT(INT((SUMIFS(Running!$R$1:'Running'!$R456,Running!$A$1:'Running'!$A456,"*")*60+SUMIFS(Running!$S$1:'Running'!$S456,Running!$A$1:'Running'!$A456,"*"))/(60*60))/24)</f>
        <v>0.88059027777777776</v>
      </c>
      <c r="L456" s="2">
        <f t="shared" si="49"/>
        <v>136836</v>
      </c>
      <c r="M456" s="20">
        <f t="shared" si="50"/>
        <v>1245.2099999999982</v>
      </c>
      <c r="N456" s="25">
        <f t="shared" si="51"/>
        <v>10912</v>
      </c>
      <c r="O456" s="25">
        <f t="shared" si="52"/>
        <v>43</v>
      </c>
      <c r="P456" s="35">
        <f t="shared" si="53"/>
        <v>7.5782754629629627</v>
      </c>
      <c r="S456" s="61">
        <f t="shared" si="54"/>
        <v>0</v>
      </c>
      <c r="T456" s="61">
        <f t="shared" si="48"/>
        <v>0</v>
      </c>
      <c r="U456" t="s">
        <v>74</v>
      </c>
    </row>
    <row r="457" spans="1:21">
      <c r="A457">
        <v>454</v>
      </c>
      <c r="B457" s="2" t="s">
        <v>0</v>
      </c>
      <c r="C457" s="2">
        <v>4</v>
      </c>
      <c r="D457" s="2">
        <v>29</v>
      </c>
      <c r="E457" s="37">
        <v>43584</v>
      </c>
      <c r="F457" s="2">
        <f>SUMIFS(Running!$F$1:'Running'!$F457,Running!$A$1:'Running'!$A457,"*")</f>
        <v>132753</v>
      </c>
      <c r="G457" s="20">
        <f>SUMIFS(Running!$G$1:'Running'!$G457,Running!$A$1:'Running'!$A457,"*")</f>
        <v>1165.1399999999983</v>
      </c>
      <c r="H457" s="35">
        <f>TIME(INT((SUMIFS(Running!$K$1:'Running'!$K457,Running!$A$1:'Running'!$A457,"*")*60+SUMIFS(Running!$L$1:'Running'!$L457,Running!$A$1:'Running'!$A457,"*"))/(60*60)),MOD(MOD(SUMIFS(Running!$K$1:'Running'!$K457,Running!$A$1:'Running'!$A457,"*"),60)+INT(SUMIFS(Running!$L$1:'Running'!$L457,Running!$A$1:'Running'!$A457,"*")/60),60),MOD(SUMIFS(Running!$L$1:'Running'!$L457,Running!$A$1:'Running'!$A457,"*"),60))+INT(INT((SUMIFS(Running!$K$1:'Running'!$K457,Running!$A$1:'Running'!$A457,"*")*60+SUMIFS(Running!$L$1:'Running'!$L457,Running!$A$1:'Running'!$A457,"*"))/(60*60))/24)</f>
        <v>6.6976851851851853</v>
      </c>
      <c r="I457" s="2">
        <f>SUM(Running!$M$1:'Running'!$M457)</f>
        <v>4083</v>
      </c>
      <c r="J457" s="20">
        <f>SUM(Running!$N$1:'Running'!$N457)</f>
        <v>80.069999999999965</v>
      </c>
      <c r="K457" s="35">
        <f>TIME(INT((SUMIFS(Running!$R$1:'Running'!$R457,Running!$A$1:'Running'!$A457,"*")*60+SUMIFS(Running!$S$1:'Running'!$S457,Running!$A$1:'Running'!$A457,"*"))/(60*60)),MOD(MOD(SUMIFS(Running!$R$1:'Running'!$R457,Running!$A$1:'Running'!$A457,"*"),60)+INT(SUMIFS(Running!$S$1:'Running'!$S457,Running!$A$1:'Running'!$A457,"*")/60),60),MOD(SUMIFS(Running!$S$1:'Running'!$S457,Running!$A$1:'Running'!$A457,"*"),60))+INT(INT((SUMIFS(Running!$R$1:'Running'!$R457,Running!$A$1:'Running'!$A457,"*")*60+SUMIFS(Running!$S$1:'Running'!$S457,Running!$A$1:'Running'!$A457,"*"))/(60*60))/24)</f>
        <v>0.88059027777777776</v>
      </c>
      <c r="L457" s="2">
        <f t="shared" si="49"/>
        <v>136836</v>
      </c>
      <c r="M457" s="20">
        <f t="shared" si="50"/>
        <v>1245.2099999999982</v>
      </c>
      <c r="N457" s="25">
        <f t="shared" si="51"/>
        <v>10912</v>
      </c>
      <c r="O457" s="25">
        <f t="shared" si="52"/>
        <v>43</v>
      </c>
      <c r="P457" s="35">
        <f t="shared" si="53"/>
        <v>7.5782754629629627</v>
      </c>
      <c r="S457" s="61">
        <f t="shared" si="54"/>
        <v>0</v>
      </c>
      <c r="T457" s="61">
        <f t="shared" si="48"/>
        <v>0</v>
      </c>
      <c r="U457" t="s">
        <v>74</v>
      </c>
    </row>
    <row r="458" spans="1:21">
      <c r="A458">
        <v>455</v>
      </c>
      <c r="B458" s="2" t="s">
        <v>6</v>
      </c>
      <c r="C458" s="2">
        <v>4</v>
      </c>
      <c r="D458" s="2">
        <v>30</v>
      </c>
      <c r="E458" s="37">
        <v>43585</v>
      </c>
      <c r="F458" s="2">
        <f>SUMIFS(Running!$F$1:'Running'!$F458,Running!$A$1:'Running'!$A458,"*")</f>
        <v>132753</v>
      </c>
      <c r="G458" s="20">
        <f>SUMIFS(Running!$G$1:'Running'!$G458,Running!$A$1:'Running'!$A458,"*")</f>
        <v>1165.1399999999983</v>
      </c>
      <c r="H458" s="35">
        <f>TIME(INT((SUMIFS(Running!$K$1:'Running'!$K458,Running!$A$1:'Running'!$A458,"*")*60+SUMIFS(Running!$L$1:'Running'!$L458,Running!$A$1:'Running'!$A458,"*"))/(60*60)),MOD(MOD(SUMIFS(Running!$K$1:'Running'!$K458,Running!$A$1:'Running'!$A458,"*"),60)+INT(SUMIFS(Running!$L$1:'Running'!$L458,Running!$A$1:'Running'!$A458,"*")/60),60),MOD(SUMIFS(Running!$L$1:'Running'!$L458,Running!$A$1:'Running'!$A458,"*"),60))+INT(INT((SUMIFS(Running!$K$1:'Running'!$K458,Running!$A$1:'Running'!$A458,"*")*60+SUMIFS(Running!$L$1:'Running'!$L458,Running!$A$1:'Running'!$A458,"*"))/(60*60))/24)</f>
        <v>6.6976851851851853</v>
      </c>
      <c r="I458" s="2">
        <f>SUM(Running!$M$1:'Running'!$M458)</f>
        <v>4083</v>
      </c>
      <c r="J458" s="20">
        <f>SUM(Running!$N$1:'Running'!$N458)</f>
        <v>80.069999999999965</v>
      </c>
      <c r="K458" s="35">
        <f>TIME(INT((SUMIFS(Running!$R$1:'Running'!$R458,Running!$A$1:'Running'!$A458,"*")*60+SUMIFS(Running!$S$1:'Running'!$S458,Running!$A$1:'Running'!$A458,"*"))/(60*60)),MOD(MOD(SUMIFS(Running!$R$1:'Running'!$R458,Running!$A$1:'Running'!$A458,"*"),60)+INT(SUMIFS(Running!$S$1:'Running'!$S458,Running!$A$1:'Running'!$A458,"*")/60),60),MOD(SUMIFS(Running!$S$1:'Running'!$S458,Running!$A$1:'Running'!$A458,"*"),60))+INT(INT((SUMIFS(Running!$R$1:'Running'!$R458,Running!$A$1:'Running'!$A458,"*")*60+SUMIFS(Running!$S$1:'Running'!$S458,Running!$A$1:'Running'!$A458,"*"))/(60*60))/24)</f>
        <v>0.88059027777777776</v>
      </c>
      <c r="L458" s="2">
        <f t="shared" si="49"/>
        <v>136836</v>
      </c>
      <c r="M458" s="20">
        <f t="shared" si="50"/>
        <v>1245.2099999999982</v>
      </c>
      <c r="N458" s="25">
        <f t="shared" si="51"/>
        <v>10912</v>
      </c>
      <c r="O458" s="25">
        <f t="shared" si="52"/>
        <v>43</v>
      </c>
      <c r="P458" s="35">
        <f t="shared" si="53"/>
        <v>7.5782754629629627</v>
      </c>
      <c r="S458" s="61">
        <f t="shared" si="54"/>
        <v>0</v>
      </c>
      <c r="T458" s="61">
        <f t="shared" si="48"/>
        <v>0</v>
      </c>
      <c r="U458" t="s">
        <v>74</v>
      </c>
    </row>
    <row r="459" spans="1:21">
      <c r="B459" s="2" t="s">
        <v>5</v>
      </c>
      <c r="C459" s="2">
        <v>5</v>
      </c>
      <c r="D459" s="2">
        <v>1</v>
      </c>
      <c r="E459" s="37">
        <v>43586</v>
      </c>
      <c r="L459" s="2">
        <f t="shared" ref="L459:L515" si="55">F459+I459</f>
        <v>0</v>
      </c>
      <c r="M459" s="2">
        <f t="shared" ref="M459:M514" si="56">G459+J459</f>
        <v>0</v>
      </c>
      <c r="N459" s="25">
        <f t="shared" ref="N459:N515" si="57">60*HOUR($H459+$K459)+MINUTE($H459+$K459)</f>
        <v>0</v>
      </c>
      <c r="O459" s="25">
        <f t="shared" ref="O459:O515" si="58">SECOND($H459+$K459)</f>
        <v>0</v>
      </c>
      <c r="P459" s="35">
        <f t="shared" ref="P459:P515" si="59">$H459+$K459</f>
        <v>0</v>
      </c>
      <c r="S459" s="61">
        <f t="shared" si="54"/>
        <v>1</v>
      </c>
      <c r="T459" s="61">
        <f t="shared" si="48"/>
        <v>1</v>
      </c>
    </row>
    <row r="460" spans="1:21">
      <c r="B460" s="2" t="s">
        <v>4</v>
      </c>
      <c r="C460" s="2">
        <v>5</v>
      </c>
      <c r="D460" s="2">
        <v>2</v>
      </c>
      <c r="E460" s="37">
        <v>43587</v>
      </c>
      <c r="L460" s="2">
        <f t="shared" si="55"/>
        <v>0</v>
      </c>
      <c r="M460" s="2">
        <f t="shared" si="56"/>
        <v>0</v>
      </c>
      <c r="N460" s="25">
        <f t="shared" si="57"/>
        <v>0</v>
      </c>
      <c r="O460" s="25">
        <f t="shared" si="58"/>
        <v>0</v>
      </c>
      <c r="P460" s="35">
        <f t="shared" si="59"/>
        <v>0</v>
      </c>
      <c r="S460" s="61">
        <f t="shared" ref="S460:S516" si="60">IF($G460&lt;&gt;$G459,$S459+1,0)</f>
        <v>0</v>
      </c>
      <c r="T460" s="61">
        <f t="shared" ref="T460:T522" si="61">IF($G460&lt;&gt;$G459,$T453+1,0)</f>
        <v>0</v>
      </c>
    </row>
    <row r="461" spans="1:21">
      <c r="B461" s="2" t="s">
        <v>3</v>
      </c>
      <c r="C461" s="2">
        <v>5</v>
      </c>
      <c r="D461" s="2">
        <v>3</v>
      </c>
      <c r="E461" s="37">
        <v>43588</v>
      </c>
      <c r="L461" s="2">
        <f t="shared" si="55"/>
        <v>0</v>
      </c>
      <c r="M461" s="2">
        <f t="shared" si="56"/>
        <v>0</v>
      </c>
      <c r="N461" s="25">
        <f t="shared" si="57"/>
        <v>0</v>
      </c>
      <c r="O461" s="25">
        <f t="shared" si="58"/>
        <v>0</v>
      </c>
      <c r="P461" s="35">
        <f t="shared" si="59"/>
        <v>0</v>
      </c>
      <c r="S461" s="61">
        <f t="shared" si="60"/>
        <v>0</v>
      </c>
      <c r="T461" s="61">
        <f t="shared" si="61"/>
        <v>0</v>
      </c>
    </row>
    <row r="462" spans="1:21">
      <c r="B462" s="2" t="s">
        <v>2</v>
      </c>
      <c r="C462" s="2">
        <v>5</v>
      </c>
      <c r="D462" s="2">
        <v>4</v>
      </c>
      <c r="E462" s="37">
        <v>43589</v>
      </c>
      <c r="L462" s="2">
        <f t="shared" si="55"/>
        <v>0</v>
      </c>
      <c r="M462" s="2">
        <f t="shared" si="56"/>
        <v>0</v>
      </c>
      <c r="N462" s="25">
        <f t="shared" si="57"/>
        <v>0</v>
      </c>
      <c r="O462" s="25">
        <f t="shared" si="58"/>
        <v>0</v>
      </c>
      <c r="P462" s="35">
        <f t="shared" si="59"/>
        <v>0</v>
      </c>
      <c r="S462" s="61">
        <f t="shared" si="60"/>
        <v>0</v>
      </c>
      <c r="T462" s="61">
        <f t="shared" si="61"/>
        <v>0</v>
      </c>
    </row>
    <row r="463" spans="1:21">
      <c r="B463" s="2" t="s">
        <v>1</v>
      </c>
      <c r="C463" s="2">
        <v>5</v>
      </c>
      <c r="D463" s="2">
        <v>5</v>
      </c>
      <c r="E463" s="37">
        <v>43590</v>
      </c>
      <c r="L463" s="2">
        <f t="shared" si="55"/>
        <v>0</v>
      </c>
      <c r="M463" s="2">
        <f t="shared" si="56"/>
        <v>0</v>
      </c>
      <c r="N463" s="25">
        <f t="shared" si="57"/>
        <v>0</v>
      </c>
      <c r="O463" s="25">
        <f t="shared" si="58"/>
        <v>0</v>
      </c>
      <c r="P463" s="35">
        <f t="shared" si="59"/>
        <v>0</v>
      </c>
      <c r="S463" s="61">
        <f t="shared" si="60"/>
        <v>0</v>
      </c>
      <c r="T463" s="61">
        <f t="shared" si="61"/>
        <v>0</v>
      </c>
    </row>
    <row r="464" spans="1:21">
      <c r="B464" s="2" t="s">
        <v>0</v>
      </c>
      <c r="C464" s="2">
        <v>5</v>
      </c>
      <c r="D464" s="2">
        <v>6</v>
      </c>
      <c r="E464" s="37">
        <v>43591</v>
      </c>
      <c r="L464" s="2">
        <f t="shared" si="55"/>
        <v>0</v>
      </c>
      <c r="M464" s="2">
        <f t="shared" si="56"/>
        <v>0</v>
      </c>
      <c r="N464" s="25">
        <f t="shared" si="57"/>
        <v>0</v>
      </c>
      <c r="O464" s="25">
        <f t="shared" si="58"/>
        <v>0</v>
      </c>
      <c r="P464" s="35">
        <f t="shared" si="59"/>
        <v>0</v>
      </c>
      <c r="S464" s="61">
        <f t="shared" si="60"/>
        <v>0</v>
      </c>
      <c r="T464" s="61">
        <f t="shared" si="61"/>
        <v>0</v>
      </c>
    </row>
    <row r="465" spans="2:20">
      <c r="B465" s="2" t="s">
        <v>6</v>
      </c>
      <c r="C465" s="2">
        <v>5</v>
      </c>
      <c r="D465" s="2">
        <v>7</v>
      </c>
      <c r="E465" s="37">
        <v>43592</v>
      </c>
      <c r="L465" s="2">
        <f t="shared" si="55"/>
        <v>0</v>
      </c>
      <c r="M465" s="2">
        <f t="shared" si="56"/>
        <v>0</v>
      </c>
      <c r="N465" s="25">
        <f t="shared" si="57"/>
        <v>0</v>
      </c>
      <c r="O465" s="25">
        <f t="shared" si="58"/>
        <v>0</v>
      </c>
      <c r="P465" s="35">
        <f t="shared" si="59"/>
        <v>0</v>
      </c>
      <c r="S465" s="61">
        <f t="shared" si="60"/>
        <v>0</v>
      </c>
      <c r="T465" s="61">
        <f t="shared" si="61"/>
        <v>0</v>
      </c>
    </row>
    <row r="466" spans="2:20">
      <c r="B466" s="2" t="s">
        <v>5</v>
      </c>
      <c r="C466" s="2">
        <v>5</v>
      </c>
      <c r="D466" s="2">
        <v>8</v>
      </c>
      <c r="E466" s="37">
        <v>43593</v>
      </c>
      <c r="L466" s="2">
        <f t="shared" si="55"/>
        <v>0</v>
      </c>
      <c r="M466" s="2">
        <f t="shared" si="56"/>
        <v>0</v>
      </c>
      <c r="N466" s="25">
        <f t="shared" si="57"/>
        <v>0</v>
      </c>
      <c r="O466" s="25">
        <f t="shared" si="58"/>
        <v>0</v>
      </c>
      <c r="P466" s="35">
        <f t="shared" si="59"/>
        <v>0</v>
      </c>
      <c r="S466" s="61">
        <f t="shared" si="60"/>
        <v>0</v>
      </c>
      <c r="T466" s="61">
        <f t="shared" si="61"/>
        <v>0</v>
      </c>
    </row>
    <row r="467" spans="2:20">
      <c r="B467" s="2" t="s">
        <v>4</v>
      </c>
      <c r="C467" s="2">
        <v>5</v>
      </c>
      <c r="D467" s="2">
        <v>9</v>
      </c>
      <c r="E467" s="37">
        <v>43594</v>
      </c>
      <c r="L467" s="2">
        <f t="shared" si="55"/>
        <v>0</v>
      </c>
      <c r="M467" s="2">
        <f t="shared" si="56"/>
        <v>0</v>
      </c>
      <c r="N467" s="25">
        <f t="shared" si="57"/>
        <v>0</v>
      </c>
      <c r="O467" s="25">
        <f t="shared" si="58"/>
        <v>0</v>
      </c>
      <c r="P467" s="35">
        <f t="shared" si="59"/>
        <v>0</v>
      </c>
      <c r="S467" s="61">
        <f t="shared" si="60"/>
        <v>0</v>
      </c>
      <c r="T467" s="61">
        <f t="shared" si="61"/>
        <v>0</v>
      </c>
    </row>
    <row r="468" spans="2:20">
      <c r="B468" s="2" t="s">
        <v>3</v>
      </c>
      <c r="C468" s="2">
        <v>5</v>
      </c>
      <c r="D468" s="2">
        <v>10</v>
      </c>
      <c r="E468" s="37">
        <v>43595</v>
      </c>
      <c r="L468" s="2">
        <f t="shared" si="55"/>
        <v>0</v>
      </c>
      <c r="M468" s="2">
        <f t="shared" si="56"/>
        <v>0</v>
      </c>
      <c r="N468" s="25">
        <f t="shared" si="57"/>
        <v>0</v>
      </c>
      <c r="O468" s="25">
        <f t="shared" si="58"/>
        <v>0</v>
      </c>
      <c r="P468" s="35">
        <f t="shared" si="59"/>
        <v>0</v>
      </c>
      <c r="S468" s="61">
        <f t="shared" si="60"/>
        <v>0</v>
      </c>
      <c r="T468" s="61">
        <f t="shared" si="61"/>
        <v>0</v>
      </c>
    </row>
    <row r="469" spans="2:20">
      <c r="B469" s="2" t="s">
        <v>2</v>
      </c>
      <c r="C469" s="2">
        <v>5</v>
      </c>
      <c r="D469" s="2">
        <v>11</v>
      </c>
      <c r="E469" s="37">
        <v>43596</v>
      </c>
      <c r="L469" s="2">
        <f t="shared" si="55"/>
        <v>0</v>
      </c>
      <c r="M469" s="2">
        <f t="shared" si="56"/>
        <v>0</v>
      </c>
      <c r="N469" s="25">
        <f t="shared" si="57"/>
        <v>0</v>
      </c>
      <c r="O469" s="25">
        <f t="shared" si="58"/>
        <v>0</v>
      </c>
      <c r="P469" s="35">
        <f t="shared" si="59"/>
        <v>0</v>
      </c>
      <c r="S469" s="61">
        <f t="shared" si="60"/>
        <v>0</v>
      </c>
      <c r="T469" s="61">
        <f t="shared" si="61"/>
        <v>0</v>
      </c>
    </row>
    <row r="470" spans="2:20">
      <c r="B470" s="2" t="s">
        <v>1</v>
      </c>
      <c r="C470" s="2">
        <v>5</v>
      </c>
      <c r="D470" s="2">
        <v>12</v>
      </c>
      <c r="E470" s="37">
        <v>43597</v>
      </c>
      <c r="L470" s="2">
        <f t="shared" si="55"/>
        <v>0</v>
      </c>
      <c r="M470" s="2">
        <f t="shared" si="56"/>
        <v>0</v>
      </c>
      <c r="N470" s="25">
        <f t="shared" si="57"/>
        <v>0</v>
      </c>
      <c r="O470" s="25">
        <f t="shared" si="58"/>
        <v>0</v>
      </c>
      <c r="P470" s="35">
        <f t="shared" si="59"/>
        <v>0</v>
      </c>
      <c r="S470" s="61">
        <f t="shared" si="60"/>
        <v>0</v>
      </c>
      <c r="T470" s="61">
        <f t="shared" si="61"/>
        <v>0</v>
      </c>
    </row>
    <row r="471" spans="2:20">
      <c r="B471" s="2" t="s">
        <v>0</v>
      </c>
      <c r="C471" s="2">
        <v>5</v>
      </c>
      <c r="D471" s="2">
        <v>13</v>
      </c>
      <c r="E471" s="37">
        <v>43598</v>
      </c>
      <c r="L471" s="2">
        <f t="shared" si="55"/>
        <v>0</v>
      </c>
      <c r="M471" s="2">
        <f t="shared" si="56"/>
        <v>0</v>
      </c>
      <c r="N471" s="25">
        <f t="shared" si="57"/>
        <v>0</v>
      </c>
      <c r="O471" s="25">
        <f t="shared" si="58"/>
        <v>0</v>
      </c>
      <c r="P471" s="35">
        <f t="shared" si="59"/>
        <v>0</v>
      </c>
      <c r="S471" s="61">
        <f t="shared" si="60"/>
        <v>0</v>
      </c>
      <c r="T471" s="61">
        <f t="shared" si="61"/>
        <v>0</v>
      </c>
    </row>
    <row r="472" spans="2:20">
      <c r="B472" s="2" t="s">
        <v>6</v>
      </c>
      <c r="C472" s="2">
        <v>5</v>
      </c>
      <c r="D472" s="2">
        <v>14</v>
      </c>
      <c r="E472" s="37">
        <v>43599</v>
      </c>
      <c r="L472" s="2">
        <f t="shared" si="55"/>
        <v>0</v>
      </c>
      <c r="M472" s="2">
        <f t="shared" si="56"/>
        <v>0</v>
      </c>
      <c r="N472" s="25">
        <f t="shared" si="57"/>
        <v>0</v>
      </c>
      <c r="O472" s="25">
        <f t="shared" si="58"/>
        <v>0</v>
      </c>
      <c r="P472" s="35">
        <f t="shared" si="59"/>
        <v>0</v>
      </c>
      <c r="S472" s="61">
        <f t="shared" si="60"/>
        <v>0</v>
      </c>
      <c r="T472" s="61">
        <f t="shared" si="61"/>
        <v>0</v>
      </c>
    </row>
    <row r="473" spans="2:20">
      <c r="B473" s="2" t="s">
        <v>5</v>
      </c>
      <c r="C473" s="2">
        <v>5</v>
      </c>
      <c r="D473" s="2">
        <v>15</v>
      </c>
      <c r="E473" s="37">
        <v>43600</v>
      </c>
      <c r="L473" s="2">
        <f t="shared" si="55"/>
        <v>0</v>
      </c>
      <c r="M473" s="2">
        <f t="shared" si="56"/>
        <v>0</v>
      </c>
      <c r="N473" s="25">
        <f t="shared" si="57"/>
        <v>0</v>
      </c>
      <c r="O473" s="25">
        <f t="shared" si="58"/>
        <v>0</v>
      </c>
      <c r="P473" s="35">
        <f t="shared" si="59"/>
        <v>0</v>
      </c>
      <c r="S473" s="61">
        <f t="shared" si="60"/>
        <v>0</v>
      </c>
      <c r="T473" s="61">
        <f t="shared" si="61"/>
        <v>0</v>
      </c>
    </row>
    <row r="474" spans="2:20">
      <c r="B474" s="2" t="s">
        <v>4</v>
      </c>
      <c r="C474" s="2">
        <v>5</v>
      </c>
      <c r="D474" s="2">
        <v>16</v>
      </c>
      <c r="E474" s="37">
        <v>43601</v>
      </c>
      <c r="L474" s="2">
        <f t="shared" si="55"/>
        <v>0</v>
      </c>
      <c r="M474" s="2">
        <f t="shared" si="56"/>
        <v>0</v>
      </c>
      <c r="N474" s="25">
        <f t="shared" si="57"/>
        <v>0</v>
      </c>
      <c r="O474" s="25">
        <f t="shared" si="58"/>
        <v>0</v>
      </c>
      <c r="P474" s="35">
        <f t="shared" si="59"/>
        <v>0</v>
      </c>
      <c r="S474" s="61">
        <f t="shared" si="60"/>
        <v>0</v>
      </c>
      <c r="T474" s="61">
        <f t="shared" si="61"/>
        <v>0</v>
      </c>
    </row>
    <row r="475" spans="2:20">
      <c r="B475" s="2" t="s">
        <v>3</v>
      </c>
      <c r="C475" s="2">
        <v>5</v>
      </c>
      <c r="D475" s="2">
        <v>17</v>
      </c>
      <c r="E475" s="37">
        <v>43602</v>
      </c>
      <c r="L475" s="2">
        <f t="shared" si="55"/>
        <v>0</v>
      </c>
      <c r="M475" s="2">
        <f t="shared" si="56"/>
        <v>0</v>
      </c>
      <c r="N475" s="25">
        <f t="shared" si="57"/>
        <v>0</v>
      </c>
      <c r="O475" s="25">
        <f t="shared" si="58"/>
        <v>0</v>
      </c>
      <c r="P475" s="35">
        <f t="shared" si="59"/>
        <v>0</v>
      </c>
      <c r="S475" s="61">
        <f t="shared" si="60"/>
        <v>0</v>
      </c>
      <c r="T475" s="61">
        <f t="shared" si="61"/>
        <v>0</v>
      </c>
    </row>
    <row r="476" spans="2:20">
      <c r="B476" s="2" t="s">
        <v>2</v>
      </c>
      <c r="C476" s="2">
        <v>5</v>
      </c>
      <c r="D476" s="2">
        <v>18</v>
      </c>
      <c r="E476" s="37">
        <v>43603</v>
      </c>
      <c r="L476" s="2">
        <f t="shared" si="55"/>
        <v>0</v>
      </c>
      <c r="M476" s="2">
        <f t="shared" si="56"/>
        <v>0</v>
      </c>
      <c r="N476" s="25">
        <f t="shared" si="57"/>
        <v>0</v>
      </c>
      <c r="O476" s="25">
        <f t="shared" si="58"/>
        <v>0</v>
      </c>
      <c r="P476" s="35">
        <f t="shared" si="59"/>
        <v>0</v>
      </c>
      <c r="S476" s="61">
        <f t="shared" si="60"/>
        <v>0</v>
      </c>
      <c r="T476" s="61">
        <f t="shared" si="61"/>
        <v>0</v>
      </c>
    </row>
    <row r="477" spans="2:20">
      <c r="B477" s="2" t="s">
        <v>1</v>
      </c>
      <c r="C477" s="2">
        <v>5</v>
      </c>
      <c r="D477" s="2">
        <v>19</v>
      </c>
      <c r="E477" s="37">
        <v>43604</v>
      </c>
      <c r="L477" s="2">
        <f t="shared" si="55"/>
        <v>0</v>
      </c>
      <c r="M477" s="2">
        <f t="shared" si="56"/>
        <v>0</v>
      </c>
      <c r="N477" s="25">
        <f t="shared" si="57"/>
        <v>0</v>
      </c>
      <c r="O477" s="25">
        <f t="shared" si="58"/>
        <v>0</v>
      </c>
      <c r="P477" s="35">
        <f t="shared" si="59"/>
        <v>0</v>
      </c>
      <c r="S477" s="61">
        <f t="shared" si="60"/>
        <v>0</v>
      </c>
      <c r="T477" s="61">
        <f t="shared" si="61"/>
        <v>0</v>
      </c>
    </row>
    <row r="478" spans="2:20">
      <c r="B478" s="2" t="s">
        <v>0</v>
      </c>
      <c r="C478" s="2">
        <v>5</v>
      </c>
      <c r="D478" s="2">
        <v>20</v>
      </c>
      <c r="E478" s="37">
        <v>43605</v>
      </c>
      <c r="L478" s="2">
        <f t="shared" si="55"/>
        <v>0</v>
      </c>
      <c r="M478" s="2">
        <f t="shared" si="56"/>
        <v>0</v>
      </c>
      <c r="N478" s="25">
        <f t="shared" si="57"/>
        <v>0</v>
      </c>
      <c r="O478" s="25">
        <f t="shared" si="58"/>
        <v>0</v>
      </c>
      <c r="P478" s="35">
        <f t="shared" si="59"/>
        <v>0</v>
      </c>
      <c r="S478" s="61">
        <f t="shared" si="60"/>
        <v>0</v>
      </c>
      <c r="T478" s="61">
        <f t="shared" si="61"/>
        <v>0</v>
      </c>
    </row>
    <row r="479" spans="2:20">
      <c r="B479" s="2" t="s">
        <v>6</v>
      </c>
      <c r="C479" s="2">
        <v>5</v>
      </c>
      <c r="D479" s="2">
        <v>21</v>
      </c>
      <c r="E479" s="37">
        <v>43606</v>
      </c>
      <c r="L479" s="2">
        <f t="shared" si="55"/>
        <v>0</v>
      </c>
      <c r="M479" s="2">
        <f t="shared" si="56"/>
        <v>0</v>
      </c>
      <c r="N479" s="25">
        <f t="shared" si="57"/>
        <v>0</v>
      </c>
      <c r="O479" s="25">
        <f t="shared" si="58"/>
        <v>0</v>
      </c>
      <c r="P479" s="35">
        <f t="shared" si="59"/>
        <v>0</v>
      </c>
      <c r="S479" s="61">
        <f t="shared" si="60"/>
        <v>0</v>
      </c>
      <c r="T479" s="61">
        <f t="shared" si="61"/>
        <v>0</v>
      </c>
    </row>
    <row r="480" spans="2:20">
      <c r="B480" s="2" t="s">
        <v>5</v>
      </c>
      <c r="C480" s="2">
        <v>5</v>
      </c>
      <c r="D480" s="2">
        <v>22</v>
      </c>
      <c r="E480" s="37">
        <v>43607</v>
      </c>
      <c r="L480" s="2">
        <f t="shared" si="55"/>
        <v>0</v>
      </c>
      <c r="M480" s="2">
        <f t="shared" si="56"/>
        <v>0</v>
      </c>
      <c r="N480" s="25">
        <f t="shared" si="57"/>
        <v>0</v>
      </c>
      <c r="O480" s="25">
        <f t="shared" si="58"/>
        <v>0</v>
      </c>
      <c r="P480" s="35">
        <f t="shared" si="59"/>
        <v>0</v>
      </c>
      <c r="S480" s="61">
        <f t="shared" si="60"/>
        <v>0</v>
      </c>
      <c r="T480" s="61">
        <f t="shared" si="61"/>
        <v>0</v>
      </c>
    </row>
    <row r="481" spans="2:20">
      <c r="B481" s="2" t="s">
        <v>4</v>
      </c>
      <c r="C481" s="2">
        <v>5</v>
      </c>
      <c r="D481" s="2">
        <v>23</v>
      </c>
      <c r="E481" s="37">
        <v>43608</v>
      </c>
      <c r="L481" s="2">
        <f t="shared" si="55"/>
        <v>0</v>
      </c>
      <c r="M481" s="2">
        <f t="shared" si="56"/>
        <v>0</v>
      </c>
      <c r="N481" s="25">
        <f t="shared" si="57"/>
        <v>0</v>
      </c>
      <c r="O481" s="25">
        <f t="shared" si="58"/>
        <v>0</v>
      </c>
      <c r="P481" s="35">
        <f t="shared" si="59"/>
        <v>0</v>
      </c>
      <c r="S481" s="61">
        <f t="shared" si="60"/>
        <v>0</v>
      </c>
      <c r="T481" s="61">
        <f t="shared" si="61"/>
        <v>0</v>
      </c>
    </row>
    <row r="482" spans="2:20">
      <c r="B482" s="2" t="s">
        <v>3</v>
      </c>
      <c r="C482" s="2">
        <v>5</v>
      </c>
      <c r="D482" s="2">
        <v>24</v>
      </c>
      <c r="E482" s="37">
        <v>43609</v>
      </c>
      <c r="L482" s="2">
        <f t="shared" si="55"/>
        <v>0</v>
      </c>
      <c r="M482" s="2">
        <f t="shared" si="56"/>
        <v>0</v>
      </c>
      <c r="N482" s="25">
        <f t="shared" si="57"/>
        <v>0</v>
      </c>
      <c r="O482" s="25">
        <f t="shared" si="58"/>
        <v>0</v>
      </c>
      <c r="P482" s="35">
        <f t="shared" si="59"/>
        <v>0</v>
      </c>
      <c r="S482" s="61">
        <f t="shared" si="60"/>
        <v>0</v>
      </c>
      <c r="T482" s="61">
        <f t="shared" si="61"/>
        <v>0</v>
      </c>
    </row>
    <row r="483" spans="2:20">
      <c r="B483" s="2" t="s">
        <v>2</v>
      </c>
      <c r="C483" s="2">
        <v>5</v>
      </c>
      <c r="D483" s="2">
        <v>25</v>
      </c>
      <c r="E483" s="37">
        <v>43610</v>
      </c>
      <c r="L483" s="2">
        <f t="shared" si="55"/>
        <v>0</v>
      </c>
      <c r="M483" s="2">
        <f t="shared" si="56"/>
        <v>0</v>
      </c>
      <c r="N483" s="25">
        <f t="shared" si="57"/>
        <v>0</v>
      </c>
      <c r="O483" s="25">
        <f t="shared" si="58"/>
        <v>0</v>
      </c>
      <c r="P483" s="35">
        <f t="shared" si="59"/>
        <v>0</v>
      </c>
      <c r="S483" s="61">
        <f t="shared" si="60"/>
        <v>0</v>
      </c>
      <c r="T483" s="61">
        <f t="shared" si="61"/>
        <v>0</v>
      </c>
    </row>
    <row r="484" spans="2:20">
      <c r="B484" s="2" t="s">
        <v>1</v>
      </c>
      <c r="C484" s="2">
        <v>5</v>
      </c>
      <c r="D484" s="2">
        <v>26</v>
      </c>
      <c r="E484" s="37">
        <v>43611</v>
      </c>
      <c r="L484" s="2">
        <f t="shared" si="55"/>
        <v>0</v>
      </c>
      <c r="M484" s="2">
        <f t="shared" si="56"/>
        <v>0</v>
      </c>
      <c r="N484" s="25">
        <f t="shared" si="57"/>
        <v>0</v>
      </c>
      <c r="O484" s="25">
        <f t="shared" si="58"/>
        <v>0</v>
      </c>
      <c r="P484" s="35">
        <f t="shared" si="59"/>
        <v>0</v>
      </c>
      <c r="S484" s="61">
        <f t="shared" si="60"/>
        <v>0</v>
      </c>
      <c r="T484" s="61">
        <f t="shared" si="61"/>
        <v>0</v>
      </c>
    </row>
    <row r="485" spans="2:20">
      <c r="B485" s="2" t="s">
        <v>0</v>
      </c>
      <c r="C485" s="2">
        <v>5</v>
      </c>
      <c r="D485" s="2">
        <v>27</v>
      </c>
      <c r="E485" s="37">
        <v>43612</v>
      </c>
      <c r="L485" s="2">
        <f t="shared" si="55"/>
        <v>0</v>
      </c>
      <c r="M485" s="2">
        <f t="shared" si="56"/>
        <v>0</v>
      </c>
      <c r="N485" s="25">
        <f t="shared" si="57"/>
        <v>0</v>
      </c>
      <c r="O485" s="25">
        <f t="shared" si="58"/>
        <v>0</v>
      </c>
      <c r="P485" s="35">
        <f t="shared" si="59"/>
        <v>0</v>
      </c>
      <c r="S485" s="61">
        <f t="shared" si="60"/>
        <v>0</v>
      </c>
      <c r="T485" s="61">
        <f t="shared" si="61"/>
        <v>0</v>
      </c>
    </row>
    <row r="486" spans="2:20">
      <c r="B486" s="2" t="s">
        <v>6</v>
      </c>
      <c r="C486" s="2">
        <v>5</v>
      </c>
      <c r="D486" s="2">
        <v>28</v>
      </c>
      <c r="E486" s="37">
        <v>43613</v>
      </c>
      <c r="L486" s="2">
        <f t="shared" si="55"/>
        <v>0</v>
      </c>
      <c r="M486" s="2">
        <f t="shared" si="56"/>
        <v>0</v>
      </c>
      <c r="N486" s="25">
        <f t="shared" si="57"/>
        <v>0</v>
      </c>
      <c r="O486" s="25">
        <f t="shared" si="58"/>
        <v>0</v>
      </c>
      <c r="P486" s="35">
        <f t="shared" si="59"/>
        <v>0</v>
      </c>
      <c r="S486" s="61">
        <f t="shared" si="60"/>
        <v>0</v>
      </c>
      <c r="T486" s="61">
        <f t="shared" si="61"/>
        <v>0</v>
      </c>
    </row>
    <row r="487" spans="2:20">
      <c r="B487" s="2" t="s">
        <v>5</v>
      </c>
      <c r="C487" s="2">
        <v>5</v>
      </c>
      <c r="D487" s="2">
        <v>29</v>
      </c>
      <c r="E487" s="37">
        <v>43614</v>
      </c>
      <c r="L487" s="2">
        <f t="shared" si="55"/>
        <v>0</v>
      </c>
      <c r="M487" s="2">
        <f t="shared" si="56"/>
        <v>0</v>
      </c>
      <c r="N487" s="25">
        <f t="shared" si="57"/>
        <v>0</v>
      </c>
      <c r="O487" s="25">
        <f t="shared" si="58"/>
        <v>0</v>
      </c>
      <c r="P487" s="35">
        <f t="shared" si="59"/>
        <v>0</v>
      </c>
      <c r="S487" s="61">
        <f t="shared" si="60"/>
        <v>0</v>
      </c>
      <c r="T487" s="61">
        <f t="shared" si="61"/>
        <v>0</v>
      </c>
    </row>
    <row r="488" spans="2:20">
      <c r="B488" s="2" t="s">
        <v>4</v>
      </c>
      <c r="C488" s="2">
        <v>5</v>
      </c>
      <c r="D488" s="2">
        <v>30</v>
      </c>
      <c r="E488" s="37">
        <v>43615</v>
      </c>
      <c r="L488" s="2">
        <f t="shared" si="55"/>
        <v>0</v>
      </c>
      <c r="M488" s="2">
        <f t="shared" si="56"/>
        <v>0</v>
      </c>
      <c r="N488" s="25">
        <f t="shared" si="57"/>
        <v>0</v>
      </c>
      <c r="O488" s="25">
        <f t="shared" si="58"/>
        <v>0</v>
      </c>
      <c r="P488" s="35">
        <f t="shared" si="59"/>
        <v>0</v>
      </c>
      <c r="S488" s="61">
        <f t="shared" si="60"/>
        <v>0</v>
      </c>
      <c r="T488" s="61">
        <f t="shared" si="61"/>
        <v>0</v>
      </c>
    </row>
    <row r="489" spans="2:20">
      <c r="B489" s="2" t="s">
        <v>3</v>
      </c>
      <c r="C489" s="2">
        <v>5</v>
      </c>
      <c r="D489" s="2">
        <v>31</v>
      </c>
      <c r="E489" s="37">
        <v>43616</v>
      </c>
      <c r="L489" s="2">
        <f t="shared" si="55"/>
        <v>0</v>
      </c>
      <c r="M489" s="2">
        <f t="shared" si="56"/>
        <v>0</v>
      </c>
      <c r="N489" s="25">
        <f t="shared" si="57"/>
        <v>0</v>
      </c>
      <c r="O489" s="25">
        <f t="shared" si="58"/>
        <v>0</v>
      </c>
      <c r="P489" s="35">
        <f t="shared" si="59"/>
        <v>0</v>
      </c>
      <c r="S489" s="61">
        <f t="shared" si="60"/>
        <v>0</v>
      </c>
      <c r="T489" s="61">
        <f t="shared" si="61"/>
        <v>0</v>
      </c>
    </row>
    <row r="490" spans="2:20">
      <c r="B490" s="2" t="s">
        <v>2</v>
      </c>
      <c r="C490" s="2">
        <v>6</v>
      </c>
      <c r="D490" s="2">
        <v>1</v>
      </c>
      <c r="E490" s="37">
        <v>43617</v>
      </c>
      <c r="L490" s="2">
        <f t="shared" si="55"/>
        <v>0</v>
      </c>
      <c r="M490" s="2">
        <f t="shared" si="56"/>
        <v>0</v>
      </c>
      <c r="N490" s="25">
        <f t="shared" si="57"/>
        <v>0</v>
      </c>
      <c r="O490" s="25">
        <f t="shared" si="58"/>
        <v>0</v>
      </c>
      <c r="P490" s="35">
        <f t="shared" si="59"/>
        <v>0</v>
      </c>
      <c r="S490" s="61">
        <f t="shared" si="60"/>
        <v>0</v>
      </c>
      <c r="T490" s="61">
        <f t="shared" si="61"/>
        <v>0</v>
      </c>
    </row>
    <row r="491" spans="2:20">
      <c r="B491" s="2" t="s">
        <v>1</v>
      </c>
      <c r="C491" s="2">
        <v>6</v>
      </c>
      <c r="D491" s="2">
        <v>2</v>
      </c>
      <c r="E491" s="37">
        <v>43618</v>
      </c>
      <c r="L491" s="2">
        <f t="shared" si="55"/>
        <v>0</v>
      </c>
      <c r="M491" s="2">
        <f t="shared" si="56"/>
        <v>0</v>
      </c>
      <c r="N491" s="25">
        <f t="shared" si="57"/>
        <v>0</v>
      </c>
      <c r="O491" s="25">
        <f t="shared" si="58"/>
        <v>0</v>
      </c>
      <c r="P491" s="35">
        <f t="shared" si="59"/>
        <v>0</v>
      </c>
      <c r="S491" s="61">
        <f t="shared" si="60"/>
        <v>0</v>
      </c>
      <c r="T491" s="61">
        <f t="shared" si="61"/>
        <v>0</v>
      </c>
    </row>
    <row r="492" spans="2:20">
      <c r="B492" s="2" t="s">
        <v>0</v>
      </c>
      <c r="C492" s="2">
        <v>6</v>
      </c>
      <c r="D492" s="2">
        <v>3</v>
      </c>
      <c r="E492" s="37">
        <v>43619</v>
      </c>
      <c r="L492" s="2">
        <f t="shared" si="55"/>
        <v>0</v>
      </c>
      <c r="M492" s="2">
        <f t="shared" si="56"/>
        <v>0</v>
      </c>
      <c r="N492" s="25">
        <f t="shared" si="57"/>
        <v>0</v>
      </c>
      <c r="O492" s="25">
        <f t="shared" si="58"/>
        <v>0</v>
      </c>
      <c r="P492" s="35">
        <f t="shared" si="59"/>
        <v>0</v>
      </c>
      <c r="S492" s="61">
        <f t="shared" si="60"/>
        <v>0</v>
      </c>
      <c r="T492" s="61">
        <f t="shared" si="61"/>
        <v>0</v>
      </c>
    </row>
    <row r="493" spans="2:20">
      <c r="B493" s="2" t="s">
        <v>6</v>
      </c>
      <c r="C493" s="2">
        <v>6</v>
      </c>
      <c r="D493" s="2">
        <v>4</v>
      </c>
      <c r="E493" s="37">
        <v>43620</v>
      </c>
      <c r="L493" s="2">
        <f t="shared" si="55"/>
        <v>0</v>
      </c>
      <c r="M493" s="2">
        <f t="shared" si="56"/>
        <v>0</v>
      </c>
      <c r="N493" s="25">
        <f t="shared" si="57"/>
        <v>0</v>
      </c>
      <c r="O493" s="25">
        <f t="shared" si="58"/>
        <v>0</v>
      </c>
      <c r="P493" s="35">
        <f t="shared" si="59"/>
        <v>0</v>
      </c>
      <c r="S493" s="61">
        <f t="shared" si="60"/>
        <v>0</v>
      </c>
      <c r="T493" s="61">
        <f t="shared" si="61"/>
        <v>0</v>
      </c>
    </row>
    <row r="494" spans="2:20">
      <c r="B494" s="2" t="s">
        <v>5</v>
      </c>
      <c r="C494" s="2">
        <v>6</v>
      </c>
      <c r="D494" s="2">
        <v>5</v>
      </c>
      <c r="E494" s="37">
        <v>43621</v>
      </c>
      <c r="L494" s="2">
        <f t="shared" si="55"/>
        <v>0</v>
      </c>
      <c r="M494" s="2">
        <f t="shared" si="56"/>
        <v>0</v>
      </c>
      <c r="N494" s="25">
        <f t="shared" si="57"/>
        <v>0</v>
      </c>
      <c r="O494" s="25">
        <f t="shared" si="58"/>
        <v>0</v>
      </c>
      <c r="P494" s="35">
        <f t="shared" si="59"/>
        <v>0</v>
      </c>
      <c r="S494" s="61">
        <f t="shared" si="60"/>
        <v>0</v>
      </c>
      <c r="T494" s="61">
        <f t="shared" si="61"/>
        <v>0</v>
      </c>
    </row>
    <row r="495" spans="2:20">
      <c r="B495" s="2" t="s">
        <v>4</v>
      </c>
      <c r="C495" s="2">
        <v>6</v>
      </c>
      <c r="D495" s="2">
        <v>6</v>
      </c>
      <c r="E495" s="37">
        <v>43622</v>
      </c>
      <c r="L495" s="2">
        <f t="shared" si="55"/>
        <v>0</v>
      </c>
      <c r="M495" s="2">
        <f t="shared" si="56"/>
        <v>0</v>
      </c>
      <c r="N495" s="25">
        <f t="shared" si="57"/>
        <v>0</v>
      </c>
      <c r="O495" s="25">
        <f t="shared" si="58"/>
        <v>0</v>
      </c>
      <c r="P495" s="35">
        <f t="shared" si="59"/>
        <v>0</v>
      </c>
      <c r="S495" s="61">
        <f t="shared" si="60"/>
        <v>0</v>
      </c>
      <c r="T495" s="61">
        <f t="shared" si="61"/>
        <v>0</v>
      </c>
    </row>
    <row r="496" spans="2:20">
      <c r="B496" s="2" t="s">
        <v>3</v>
      </c>
      <c r="C496" s="2">
        <v>6</v>
      </c>
      <c r="D496" s="2">
        <v>7</v>
      </c>
      <c r="E496" s="37">
        <v>43623</v>
      </c>
      <c r="L496" s="2">
        <f t="shared" si="55"/>
        <v>0</v>
      </c>
      <c r="M496" s="2">
        <f t="shared" si="56"/>
        <v>0</v>
      </c>
      <c r="N496" s="25">
        <f t="shared" si="57"/>
        <v>0</v>
      </c>
      <c r="O496" s="25">
        <f t="shared" si="58"/>
        <v>0</v>
      </c>
      <c r="P496" s="35">
        <f t="shared" si="59"/>
        <v>0</v>
      </c>
      <c r="S496" s="61">
        <f t="shared" si="60"/>
        <v>0</v>
      </c>
      <c r="T496" s="61">
        <f t="shared" si="61"/>
        <v>0</v>
      </c>
    </row>
    <row r="497" spans="2:20">
      <c r="B497" s="2" t="s">
        <v>2</v>
      </c>
      <c r="C497" s="2">
        <v>6</v>
      </c>
      <c r="D497" s="2">
        <v>8</v>
      </c>
      <c r="E497" s="37">
        <v>43624</v>
      </c>
      <c r="L497" s="2">
        <f t="shared" si="55"/>
        <v>0</v>
      </c>
      <c r="M497" s="2">
        <f t="shared" si="56"/>
        <v>0</v>
      </c>
      <c r="N497" s="25">
        <f t="shared" si="57"/>
        <v>0</v>
      </c>
      <c r="O497" s="25">
        <f t="shared" si="58"/>
        <v>0</v>
      </c>
      <c r="P497" s="35">
        <f t="shared" si="59"/>
        <v>0</v>
      </c>
      <c r="S497" s="61">
        <f t="shared" si="60"/>
        <v>0</v>
      </c>
      <c r="T497" s="61">
        <f t="shared" si="61"/>
        <v>0</v>
      </c>
    </row>
    <row r="498" spans="2:20">
      <c r="B498" s="2" t="s">
        <v>1</v>
      </c>
      <c r="C498" s="2">
        <v>6</v>
      </c>
      <c r="D498" s="2">
        <v>9</v>
      </c>
      <c r="E498" s="37">
        <v>43625</v>
      </c>
      <c r="L498" s="2">
        <f t="shared" si="55"/>
        <v>0</v>
      </c>
      <c r="M498" s="2">
        <f t="shared" si="56"/>
        <v>0</v>
      </c>
      <c r="N498" s="25">
        <f t="shared" si="57"/>
        <v>0</v>
      </c>
      <c r="O498" s="25">
        <f t="shared" si="58"/>
        <v>0</v>
      </c>
      <c r="P498" s="35">
        <f t="shared" si="59"/>
        <v>0</v>
      </c>
      <c r="S498" s="61">
        <f t="shared" si="60"/>
        <v>0</v>
      </c>
      <c r="T498" s="61">
        <f t="shared" si="61"/>
        <v>0</v>
      </c>
    </row>
    <row r="499" spans="2:20">
      <c r="B499" s="2" t="s">
        <v>0</v>
      </c>
      <c r="C499" s="2">
        <v>6</v>
      </c>
      <c r="D499" s="2">
        <v>10</v>
      </c>
      <c r="E499" s="37">
        <v>43626</v>
      </c>
      <c r="L499" s="2">
        <f t="shared" si="55"/>
        <v>0</v>
      </c>
      <c r="M499" s="2">
        <f t="shared" si="56"/>
        <v>0</v>
      </c>
      <c r="N499" s="25">
        <f t="shared" si="57"/>
        <v>0</v>
      </c>
      <c r="O499" s="25">
        <f t="shared" si="58"/>
        <v>0</v>
      </c>
      <c r="P499" s="35">
        <f t="shared" si="59"/>
        <v>0</v>
      </c>
      <c r="S499" s="61">
        <f t="shared" si="60"/>
        <v>0</v>
      </c>
      <c r="T499" s="61">
        <f t="shared" si="61"/>
        <v>0</v>
      </c>
    </row>
    <row r="500" spans="2:20">
      <c r="B500" s="2" t="s">
        <v>6</v>
      </c>
      <c r="C500" s="2">
        <v>6</v>
      </c>
      <c r="D500" s="2">
        <v>11</v>
      </c>
      <c r="E500" s="37">
        <v>43627</v>
      </c>
      <c r="L500" s="2">
        <f t="shared" si="55"/>
        <v>0</v>
      </c>
      <c r="M500" s="2">
        <f t="shared" si="56"/>
        <v>0</v>
      </c>
      <c r="N500" s="25">
        <f t="shared" si="57"/>
        <v>0</v>
      </c>
      <c r="O500" s="25">
        <f t="shared" si="58"/>
        <v>0</v>
      </c>
      <c r="P500" s="35">
        <f t="shared" si="59"/>
        <v>0</v>
      </c>
      <c r="S500" s="61">
        <f t="shared" si="60"/>
        <v>0</v>
      </c>
      <c r="T500" s="61">
        <f t="shared" si="61"/>
        <v>0</v>
      </c>
    </row>
    <row r="501" spans="2:20">
      <c r="B501" s="2" t="s">
        <v>5</v>
      </c>
      <c r="C501" s="2">
        <v>6</v>
      </c>
      <c r="D501" s="2">
        <v>12</v>
      </c>
      <c r="E501" s="37">
        <v>43628</v>
      </c>
      <c r="L501" s="2">
        <f t="shared" si="55"/>
        <v>0</v>
      </c>
      <c r="M501" s="2">
        <f t="shared" si="56"/>
        <v>0</v>
      </c>
      <c r="N501" s="25">
        <f t="shared" si="57"/>
        <v>0</v>
      </c>
      <c r="O501" s="25">
        <f t="shared" si="58"/>
        <v>0</v>
      </c>
      <c r="P501" s="35">
        <f t="shared" si="59"/>
        <v>0</v>
      </c>
      <c r="S501" s="61">
        <f t="shared" si="60"/>
        <v>0</v>
      </c>
      <c r="T501" s="61">
        <f t="shared" si="61"/>
        <v>0</v>
      </c>
    </row>
    <row r="502" spans="2:20">
      <c r="B502" s="2" t="s">
        <v>4</v>
      </c>
      <c r="C502" s="2">
        <v>6</v>
      </c>
      <c r="D502" s="2">
        <v>13</v>
      </c>
      <c r="E502" s="37">
        <v>43629</v>
      </c>
      <c r="L502" s="2">
        <f t="shared" si="55"/>
        <v>0</v>
      </c>
      <c r="M502" s="2">
        <f t="shared" si="56"/>
        <v>0</v>
      </c>
      <c r="N502" s="25">
        <f t="shared" si="57"/>
        <v>0</v>
      </c>
      <c r="O502" s="25">
        <f t="shared" si="58"/>
        <v>0</v>
      </c>
      <c r="P502" s="35">
        <f t="shared" si="59"/>
        <v>0</v>
      </c>
      <c r="S502" s="61">
        <f t="shared" si="60"/>
        <v>0</v>
      </c>
      <c r="T502" s="61">
        <f t="shared" si="61"/>
        <v>0</v>
      </c>
    </row>
    <row r="503" spans="2:20">
      <c r="B503" s="2" t="s">
        <v>3</v>
      </c>
      <c r="C503" s="2">
        <v>6</v>
      </c>
      <c r="D503" s="2">
        <v>14</v>
      </c>
      <c r="E503" s="37">
        <v>43630</v>
      </c>
      <c r="L503" s="2">
        <f t="shared" si="55"/>
        <v>0</v>
      </c>
      <c r="M503" s="2">
        <f t="shared" si="56"/>
        <v>0</v>
      </c>
      <c r="N503" s="25">
        <f t="shared" si="57"/>
        <v>0</v>
      </c>
      <c r="O503" s="25">
        <f t="shared" si="58"/>
        <v>0</v>
      </c>
      <c r="P503" s="35">
        <f t="shared" si="59"/>
        <v>0</v>
      </c>
      <c r="S503" s="61">
        <f t="shared" si="60"/>
        <v>0</v>
      </c>
      <c r="T503" s="61">
        <f t="shared" si="61"/>
        <v>0</v>
      </c>
    </row>
    <row r="504" spans="2:20">
      <c r="B504" s="2" t="s">
        <v>2</v>
      </c>
      <c r="C504" s="2">
        <v>6</v>
      </c>
      <c r="D504" s="2">
        <v>15</v>
      </c>
      <c r="E504" s="37">
        <v>43631</v>
      </c>
      <c r="L504" s="2">
        <f t="shared" si="55"/>
        <v>0</v>
      </c>
      <c r="M504" s="2">
        <f t="shared" si="56"/>
        <v>0</v>
      </c>
      <c r="N504" s="25">
        <f t="shared" si="57"/>
        <v>0</v>
      </c>
      <c r="O504" s="25">
        <f t="shared" si="58"/>
        <v>0</v>
      </c>
      <c r="P504" s="35">
        <f t="shared" si="59"/>
        <v>0</v>
      </c>
      <c r="S504" s="61">
        <f t="shared" si="60"/>
        <v>0</v>
      </c>
      <c r="T504" s="61">
        <f t="shared" si="61"/>
        <v>0</v>
      </c>
    </row>
    <row r="505" spans="2:20">
      <c r="B505" s="2" t="s">
        <v>1</v>
      </c>
      <c r="C505" s="2">
        <v>6</v>
      </c>
      <c r="D505" s="2">
        <v>16</v>
      </c>
      <c r="E505" s="37">
        <v>43632</v>
      </c>
      <c r="L505" s="2">
        <f t="shared" si="55"/>
        <v>0</v>
      </c>
      <c r="M505" s="2">
        <f t="shared" si="56"/>
        <v>0</v>
      </c>
      <c r="N505" s="25">
        <f t="shared" si="57"/>
        <v>0</v>
      </c>
      <c r="O505" s="25">
        <f t="shared" si="58"/>
        <v>0</v>
      </c>
      <c r="P505" s="35">
        <f t="shared" si="59"/>
        <v>0</v>
      </c>
      <c r="S505" s="61">
        <f t="shared" si="60"/>
        <v>0</v>
      </c>
      <c r="T505" s="61">
        <f t="shared" si="61"/>
        <v>0</v>
      </c>
    </row>
    <row r="506" spans="2:20">
      <c r="B506" s="2" t="s">
        <v>0</v>
      </c>
      <c r="C506" s="2">
        <v>6</v>
      </c>
      <c r="D506" s="2">
        <v>17</v>
      </c>
      <c r="E506" s="37">
        <v>43633</v>
      </c>
      <c r="L506" s="2">
        <f t="shared" si="55"/>
        <v>0</v>
      </c>
      <c r="M506" s="2">
        <f t="shared" si="56"/>
        <v>0</v>
      </c>
      <c r="N506" s="25">
        <f t="shared" si="57"/>
        <v>0</v>
      </c>
      <c r="O506" s="25">
        <f t="shared" si="58"/>
        <v>0</v>
      </c>
      <c r="P506" s="35">
        <f t="shared" si="59"/>
        <v>0</v>
      </c>
      <c r="S506" s="61">
        <f t="shared" si="60"/>
        <v>0</v>
      </c>
      <c r="T506" s="61">
        <f t="shared" si="61"/>
        <v>0</v>
      </c>
    </row>
    <row r="507" spans="2:20">
      <c r="B507" s="2" t="s">
        <v>6</v>
      </c>
      <c r="C507" s="2">
        <v>6</v>
      </c>
      <c r="D507" s="2">
        <v>18</v>
      </c>
      <c r="E507" s="37">
        <v>43634</v>
      </c>
      <c r="L507" s="2">
        <f t="shared" si="55"/>
        <v>0</v>
      </c>
      <c r="M507" s="2">
        <f t="shared" si="56"/>
        <v>0</v>
      </c>
      <c r="N507" s="25">
        <f t="shared" si="57"/>
        <v>0</v>
      </c>
      <c r="O507" s="25">
        <f t="shared" si="58"/>
        <v>0</v>
      </c>
      <c r="P507" s="35">
        <f t="shared" si="59"/>
        <v>0</v>
      </c>
      <c r="S507" s="61">
        <f t="shared" si="60"/>
        <v>0</v>
      </c>
      <c r="T507" s="61">
        <f t="shared" si="61"/>
        <v>0</v>
      </c>
    </row>
    <row r="508" spans="2:20">
      <c r="B508" s="2" t="s">
        <v>5</v>
      </c>
      <c r="C508" s="2">
        <v>6</v>
      </c>
      <c r="D508" s="2">
        <v>19</v>
      </c>
      <c r="E508" s="37">
        <v>43635</v>
      </c>
      <c r="L508" s="2">
        <f t="shared" si="55"/>
        <v>0</v>
      </c>
      <c r="M508" s="2">
        <f t="shared" si="56"/>
        <v>0</v>
      </c>
      <c r="N508" s="25">
        <f t="shared" si="57"/>
        <v>0</v>
      </c>
      <c r="O508" s="25">
        <f t="shared" si="58"/>
        <v>0</v>
      </c>
      <c r="P508" s="35">
        <f t="shared" si="59"/>
        <v>0</v>
      </c>
      <c r="S508" s="61">
        <f t="shared" si="60"/>
        <v>0</v>
      </c>
      <c r="T508" s="61">
        <f t="shared" si="61"/>
        <v>0</v>
      </c>
    </row>
    <row r="509" spans="2:20">
      <c r="B509" s="2" t="s">
        <v>4</v>
      </c>
      <c r="C509" s="2">
        <v>6</v>
      </c>
      <c r="D509" s="2">
        <v>20</v>
      </c>
      <c r="E509" s="37">
        <v>43636</v>
      </c>
      <c r="L509" s="2">
        <f t="shared" si="55"/>
        <v>0</v>
      </c>
      <c r="M509" s="2">
        <f t="shared" si="56"/>
        <v>0</v>
      </c>
      <c r="N509" s="25">
        <f t="shared" si="57"/>
        <v>0</v>
      </c>
      <c r="O509" s="25">
        <f t="shared" si="58"/>
        <v>0</v>
      </c>
      <c r="P509" s="35">
        <f t="shared" si="59"/>
        <v>0</v>
      </c>
      <c r="S509" s="61">
        <f t="shared" si="60"/>
        <v>0</v>
      </c>
      <c r="T509" s="61">
        <f t="shared" si="61"/>
        <v>0</v>
      </c>
    </row>
    <row r="510" spans="2:20">
      <c r="B510" s="2" t="s">
        <v>3</v>
      </c>
      <c r="C510" s="2">
        <v>6</v>
      </c>
      <c r="D510" s="2">
        <v>21</v>
      </c>
      <c r="E510" s="37">
        <v>43637</v>
      </c>
      <c r="L510" s="2">
        <f t="shared" si="55"/>
        <v>0</v>
      </c>
      <c r="M510" s="2">
        <f t="shared" si="56"/>
        <v>0</v>
      </c>
      <c r="N510" s="25">
        <f t="shared" si="57"/>
        <v>0</v>
      </c>
      <c r="O510" s="25">
        <f t="shared" si="58"/>
        <v>0</v>
      </c>
      <c r="P510" s="35">
        <f t="shared" si="59"/>
        <v>0</v>
      </c>
      <c r="S510" s="61">
        <f t="shared" si="60"/>
        <v>0</v>
      </c>
      <c r="T510" s="61">
        <f t="shared" si="61"/>
        <v>0</v>
      </c>
    </row>
    <row r="511" spans="2:20">
      <c r="B511" s="2" t="s">
        <v>2</v>
      </c>
      <c r="C511" s="2">
        <v>6</v>
      </c>
      <c r="D511" s="2">
        <v>22</v>
      </c>
      <c r="E511" s="37">
        <v>43638</v>
      </c>
      <c r="L511" s="2">
        <f t="shared" si="55"/>
        <v>0</v>
      </c>
      <c r="M511" s="2">
        <f t="shared" si="56"/>
        <v>0</v>
      </c>
      <c r="N511" s="25">
        <f t="shared" si="57"/>
        <v>0</v>
      </c>
      <c r="O511" s="25">
        <f t="shared" si="58"/>
        <v>0</v>
      </c>
      <c r="P511" s="35">
        <f t="shared" si="59"/>
        <v>0</v>
      </c>
      <c r="S511" s="61">
        <f t="shared" si="60"/>
        <v>0</v>
      </c>
      <c r="T511" s="61">
        <f t="shared" si="61"/>
        <v>0</v>
      </c>
    </row>
    <row r="512" spans="2:20">
      <c r="B512" s="2" t="s">
        <v>1</v>
      </c>
      <c r="C512" s="2">
        <v>6</v>
      </c>
      <c r="D512" s="2">
        <v>23</v>
      </c>
      <c r="E512" s="37">
        <v>43639</v>
      </c>
      <c r="L512" s="2">
        <f t="shared" si="55"/>
        <v>0</v>
      </c>
      <c r="M512" s="2">
        <f t="shared" si="56"/>
        <v>0</v>
      </c>
      <c r="N512" s="25">
        <f t="shared" si="57"/>
        <v>0</v>
      </c>
      <c r="O512" s="25">
        <f t="shared" si="58"/>
        <v>0</v>
      </c>
      <c r="P512" s="35">
        <f t="shared" si="59"/>
        <v>0</v>
      </c>
      <c r="S512" s="61">
        <f t="shared" si="60"/>
        <v>0</v>
      </c>
      <c r="T512" s="61">
        <f t="shared" si="61"/>
        <v>0</v>
      </c>
    </row>
    <row r="513" spans="2:20">
      <c r="B513" s="2" t="s">
        <v>0</v>
      </c>
      <c r="C513" s="2">
        <v>6</v>
      </c>
      <c r="D513" s="2">
        <v>24</v>
      </c>
      <c r="E513" s="37">
        <v>43640</v>
      </c>
      <c r="L513" s="2">
        <f t="shared" si="55"/>
        <v>0</v>
      </c>
      <c r="M513" s="2">
        <f t="shared" si="56"/>
        <v>0</v>
      </c>
      <c r="N513" s="25">
        <f t="shared" si="57"/>
        <v>0</v>
      </c>
      <c r="O513" s="25">
        <f t="shared" si="58"/>
        <v>0</v>
      </c>
      <c r="P513" s="35">
        <f t="shared" si="59"/>
        <v>0</v>
      </c>
      <c r="S513" s="61">
        <f t="shared" si="60"/>
        <v>0</v>
      </c>
      <c r="T513" s="61">
        <f t="shared" si="61"/>
        <v>0</v>
      </c>
    </row>
    <row r="514" spans="2:20">
      <c r="B514" s="2" t="s">
        <v>6</v>
      </c>
      <c r="C514" s="2">
        <v>6</v>
      </c>
      <c r="D514" s="2">
        <v>25</v>
      </c>
      <c r="E514" s="37">
        <v>43641</v>
      </c>
      <c r="L514" s="2">
        <f t="shared" si="55"/>
        <v>0</v>
      </c>
      <c r="M514" s="2">
        <f t="shared" si="56"/>
        <v>0</v>
      </c>
      <c r="N514" s="25">
        <f t="shared" si="57"/>
        <v>0</v>
      </c>
      <c r="O514" s="25">
        <f t="shared" si="58"/>
        <v>0</v>
      </c>
      <c r="P514" s="35">
        <f t="shared" si="59"/>
        <v>0</v>
      </c>
      <c r="S514" s="61">
        <f t="shared" si="60"/>
        <v>0</v>
      </c>
      <c r="T514" s="61">
        <f t="shared" si="61"/>
        <v>0</v>
      </c>
    </row>
    <row r="515" spans="2:20">
      <c r="B515" s="2" t="s">
        <v>5</v>
      </c>
      <c r="C515" s="2">
        <v>6</v>
      </c>
      <c r="D515" s="2">
        <v>26</v>
      </c>
      <c r="E515" s="37">
        <v>43642</v>
      </c>
      <c r="L515" s="2">
        <f t="shared" si="55"/>
        <v>0</v>
      </c>
      <c r="M515" s="2">
        <f t="shared" ref="M515:M578" si="62">G515+J515</f>
        <v>0</v>
      </c>
      <c r="N515" s="25">
        <f t="shared" si="57"/>
        <v>0</v>
      </c>
      <c r="O515" s="25">
        <f t="shared" si="58"/>
        <v>0</v>
      </c>
      <c r="P515" s="35">
        <f t="shared" si="59"/>
        <v>0</v>
      </c>
      <c r="S515" s="61">
        <f t="shared" si="60"/>
        <v>0</v>
      </c>
      <c r="T515" s="61">
        <f t="shared" si="61"/>
        <v>0</v>
      </c>
    </row>
    <row r="516" spans="2:20">
      <c r="B516" s="2" t="s">
        <v>4</v>
      </c>
      <c r="C516" s="2">
        <v>6</v>
      </c>
      <c r="D516" s="2">
        <v>27</v>
      </c>
      <c r="E516" s="37">
        <v>43643</v>
      </c>
      <c r="L516" s="2">
        <f t="shared" ref="L516:L579" si="63">F516+I516</f>
        <v>0</v>
      </c>
      <c r="M516" s="2">
        <f t="shared" si="62"/>
        <v>0</v>
      </c>
      <c r="N516" s="25">
        <f t="shared" ref="N516:N579" si="64">60*HOUR($H516+$K516)+MINUTE($H516+$K516)</f>
        <v>0</v>
      </c>
      <c r="O516" s="25">
        <f t="shared" ref="O516:O579" si="65">SECOND($H516+$K516)</f>
        <v>0</v>
      </c>
      <c r="P516" s="35">
        <f t="shared" ref="P516:P579" si="66">$H516+$K516</f>
        <v>0</v>
      </c>
      <c r="S516" s="61">
        <f t="shared" si="60"/>
        <v>0</v>
      </c>
      <c r="T516" s="61">
        <f t="shared" si="61"/>
        <v>0</v>
      </c>
    </row>
    <row r="517" spans="2:20">
      <c r="B517" s="2" t="s">
        <v>3</v>
      </c>
      <c r="C517" s="2">
        <v>6</v>
      </c>
      <c r="D517" s="2">
        <v>28</v>
      </c>
      <c r="E517" s="37">
        <v>43644</v>
      </c>
      <c r="L517" s="2">
        <f t="shared" si="63"/>
        <v>0</v>
      </c>
      <c r="M517" s="2">
        <f t="shared" si="62"/>
        <v>0</v>
      </c>
      <c r="N517" s="25">
        <f t="shared" si="64"/>
        <v>0</v>
      </c>
      <c r="O517" s="25">
        <f t="shared" si="65"/>
        <v>0</v>
      </c>
      <c r="P517" s="35">
        <f t="shared" si="66"/>
        <v>0</v>
      </c>
      <c r="S517" s="61">
        <f t="shared" ref="S517:S580" si="67">IF($G517&lt;&gt;$G516,$S516+1,0)</f>
        <v>0</v>
      </c>
      <c r="T517" s="61">
        <f t="shared" si="61"/>
        <v>0</v>
      </c>
    </row>
    <row r="518" spans="2:20">
      <c r="B518" s="2" t="s">
        <v>2</v>
      </c>
      <c r="C518" s="2">
        <v>6</v>
      </c>
      <c r="D518" s="2">
        <v>29</v>
      </c>
      <c r="E518" s="37">
        <v>43645</v>
      </c>
      <c r="L518" s="2">
        <f t="shared" si="63"/>
        <v>0</v>
      </c>
      <c r="M518" s="2">
        <f t="shared" si="62"/>
        <v>0</v>
      </c>
      <c r="N518" s="25">
        <f t="shared" si="64"/>
        <v>0</v>
      </c>
      <c r="O518" s="25">
        <f t="shared" si="65"/>
        <v>0</v>
      </c>
      <c r="P518" s="35">
        <f t="shared" si="66"/>
        <v>0</v>
      </c>
      <c r="S518" s="61">
        <f t="shared" si="67"/>
        <v>0</v>
      </c>
      <c r="T518" s="61">
        <f t="shared" si="61"/>
        <v>0</v>
      </c>
    </row>
    <row r="519" spans="2:20">
      <c r="B519" s="2" t="s">
        <v>1</v>
      </c>
      <c r="C519" s="2">
        <v>6</v>
      </c>
      <c r="D519" s="2">
        <v>30</v>
      </c>
      <c r="E519" s="37">
        <v>43646</v>
      </c>
      <c r="L519" s="2">
        <f t="shared" si="63"/>
        <v>0</v>
      </c>
      <c r="M519" s="2">
        <f t="shared" si="62"/>
        <v>0</v>
      </c>
      <c r="N519" s="25">
        <f t="shared" si="64"/>
        <v>0</v>
      </c>
      <c r="O519" s="25">
        <f t="shared" si="65"/>
        <v>0</v>
      </c>
      <c r="P519" s="35">
        <f t="shared" si="66"/>
        <v>0</v>
      </c>
      <c r="S519" s="61">
        <f t="shared" si="67"/>
        <v>0</v>
      </c>
      <c r="T519" s="61">
        <f t="shared" si="61"/>
        <v>0</v>
      </c>
    </row>
    <row r="520" spans="2:20">
      <c r="B520" s="2" t="s">
        <v>0</v>
      </c>
      <c r="C520" s="2">
        <v>7</v>
      </c>
      <c r="D520" s="2">
        <v>1</v>
      </c>
      <c r="E520" s="37">
        <v>43647</v>
      </c>
      <c r="L520" s="2">
        <f t="shared" si="63"/>
        <v>0</v>
      </c>
      <c r="M520" s="2">
        <f t="shared" si="62"/>
        <v>0</v>
      </c>
      <c r="N520" s="25">
        <f t="shared" si="64"/>
        <v>0</v>
      </c>
      <c r="O520" s="25">
        <f t="shared" si="65"/>
        <v>0</v>
      </c>
      <c r="P520" s="35">
        <f t="shared" si="66"/>
        <v>0</v>
      </c>
      <c r="S520" s="61">
        <f t="shared" si="67"/>
        <v>0</v>
      </c>
      <c r="T520" s="61">
        <f t="shared" si="61"/>
        <v>0</v>
      </c>
    </row>
    <row r="521" spans="2:20">
      <c r="B521" s="2" t="s">
        <v>6</v>
      </c>
      <c r="C521" s="2">
        <v>7</v>
      </c>
      <c r="D521" s="2">
        <v>2</v>
      </c>
      <c r="E521" s="37">
        <v>43648</v>
      </c>
      <c r="L521" s="2">
        <f t="shared" si="63"/>
        <v>0</v>
      </c>
      <c r="M521" s="2">
        <f t="shared" si="62"/>
        <v>0</v>
      </c>
      <c r="N521" s="25">
        <f t="shared" si="64"/>
        <v>0</v>
      </c>
      <c r="O521" s="25">
        <f t="shared" si="65"/>
        <v>0</v>
      </c>
      <c r="P521" s="35">
        <f t="shared" si="66"/>
        <v>0</v>
      </c>
      <c r="S521" s="61">
        <f t="shared" si="67"/>
        <v>0</v>
      </c>
      <c r="T521" s="61">
        <f t="shared" si="61"/>
        <v>0</v>
      </c>
    </row>
    <row r="522" spans="2:20">
      <c r="B522" s="2" t="s">
        <v>5</v>
      </c>
      <c r="C522" s="2">
        <v>7</v>
      </c>
      <c r="D522" s="2">
        <v>3</v>
      </c>
      <c r="E522" s="37">
        <v>43649</v>
      </c>
      <c r="L522" s="2">
        <f t="shared" si="63"/>
        <v>0</v>
      </c>
      <c r="M522" s="2">
        <f t="shared" si="62"/>
        <v>0</v>
      </c>
      <c r="N522" s="25">
        <f t="shared" si="64"/>
        <v>0</v>
      </c>
      <c r="O522" s="25">
        <f t="shared" si="65"/>
        <v>0</v>
      </c>
      <c r="P522" s="35">
        <f t="shared" si="66"/>
        <v>0</v>
      </c>
      <c r="S522" s="61">
        <f t="shared" si="67"/>
        <v>0</v>
      </c>
      <c r="T522" s="61">
        <f t="shared" si="61"/>
        <v>0</v>
      </c>
    </row>
    <row r="523" spans="2:20">
      <c r="B523" s="2" t="s">
        <v>4</v>
      </c>
      <c r="C523" s="2">
        <v>7</v>
      </c>
      <c r="D523" s="2">
        <v>4</v>
      </c>
      <c r="E523" s="37">
        <v>43650</v>
      </c>
      <c r="L523" s="2">
        <f t="shared" si="63"/>
        <v>0</v>
      </c>
      <c r="M523" s="2">
        <f t="shared" si="62"/>
        <v>0</v>
      </c>
      <c r="N523" s="25">
        <f t="shared" si="64"/>
        <v>0</v>
      </c>
      <c r="O523" s="25">
        <f t="shared" si="65"/>
        <v>0</v>
      </c>
      <c r="P523" s="35">
        <f t="shared" si="66"/>
        <v>0</v>
      </c>
      <c r="S523" s="61">
        <f t="shared" si="67"/>
        <v>0</v>
      </c>
      <c r="T523" s="61">
        <f t="shared" ref="T523:T586" si="68">IF($G523&lt;&gt;$G522,$T516+1,0)</f>
        <v>0</v>
      </c>
    </row>
    <row r="524" spans="2:20">
      <c r="B524" s="2" t="s">
        <v>3</v>
      </c>
      <c r="C524" s="2">
        <v>7</v>
      </c>
      <c r="D524" s="2">
        <v>5</v>
      </c>
      <c r="E524" s="37">
        <v>43651</v>
      </c>
      <c r="L524" s="2">
        <f t="shared" si="63"/>
        <v>0</v>
      </c>
      <c r="M524" s="2">
        <f t="shared" si="62"/>
        <v>0</v>
      </c>
      <c r="N524" s="25">
        <f t="shared" si="64"/>
        <v>0</v>
      </c>
      <c r="O524" s="25">
        <f t="shared" si="65"/>
        <v>0</v>
      </c>
      <c r="P524" s="35">
        <f t="shared" si="66"/>
        <v>0</v>
      </c>
      <c r="S524" s="61">
        <f t="shared" si="67"/>
        <v>0</v>
      </c>
      <c r="T524" s="61">
        <f t="shared" si="68"/>
        <v>0</v>
      </c>
    </row>
    <row r="525" spans="2:20">
      <c r="B525" s="2" t="s">
        <v>2</v>
      </c>
      <c r="C525" s="2">
        <v>7</v>
      </c>
      <c r="D525" s="2">
        <v>6</v>
      </c>
      <c r="E525" s="37">
        <v>43652</v>
      </c>
      <c r="L525" s="2">
        <f t="shared" si="63"/>
        <v>0</v>
      </c>
      <c r="M525" s="2">
        <f t="shared" si="62"/>
        <v>0</v>
      </c>
      <c r="N525" s="25">
        <f t="shared" si="64"/>
        <v>0</v>
      </c>
      <c r="O525" s="25">
        <f t="shared" si="65"/>
        <v>0</v>
      </c>
      <c r="P525" s="35">
        <f t="shared" si="66"/>
        <v>0</v>
      </c>
      <c r="S525" s="61">
        <f t="shared" si="67"/>
        <v>0</v>
      </c>
      <c r="T525" s="61">
        <f t="shared" si="68"/>
        <v>0</v>
      </c>
    </row>
    <row r="526" spans="2:20">
      <c r="B526" s="2" t="s">
        <v>1</v>
      </c>
      <c r="C526" s="2">
        <v>7</v>
      </c>
      <c r="D526" s="2">
        <v>7</v>
      </c>
      <c r="E526" s="37">
        <v>43653</v>
      </c>
      <c r="L526" s="2">
        <f t="shared" si="63"/>
        <v>0</v>
      </c>
      <c r="M526" s="2">
        <f t="shared" si="62"/>
        <v>0</v>
      </c>
      <c r="N526" s="25">
        <f t="shared" si="64"/>
        <v>0</v>
      </c>
      <c r="O526" s="25">
        <f t="shared" si="65"/>
        <v>0</v>
      </c>
      <c r="P526" s="35">
        <f t="shared" si="66"/>
        <v>0</v>
      </c>
      <c r="S526" s="61">
        <f t="shared" si="67"/>
        <v>0</v>
      </c>
      <c r="T526" s="61">
        <f t="shared" si="68"/>
        <v>0</v>
      </c>
    </row>
    <row r="527" spans="2:20">
      <c r="B527" s="2" t="s">
        <v>0</v>
      </c>
      <c r="C527" s="2">
        <v>7</v>
      </c>
      <c r="D527" s="2">
        <v>8</v>
      </c>
      <c r="E527" s="37">
        <v>43654</v>
      </c>
      <c r="L527" s="2">
        <f t="shared" si="63"/>
        <v>0</v>
      </c>
      <c r="M527" s="2">
        <f t="shared" si="62"/>
        <v>0</v>
      </c>
      <c r="N527" s="25">
        <f t="shared" si="64"/>
        <v>0</v>
      </c>
      <c r="O527" s="25">
        <f t="shared" si="65"/>
        <v>0</v>
      </c>
      <c r="P527" s="35">
        <f t="shared" si="66"/>
        <v>0</v>
      </c>
      <c r="S527" s="61">
        <f t="shared" si="67"/>
        <v>0</v>
      </c>
      <c r="T527" s="61">
        <f t="shared" si="68"/>
        <v>0</v>
      </c>
    </row>
    <row r="528" spans="2:20">
      <c r="B528" s="2" t="s">
        <v>6</v>
      </c>
      <c r="C528" s="2">
        <v>7</v>
      </c>
      <c r="D528" s="2">
        <v>9</v>
      </c>
      <c r="E528" s="37">
        <v>43655</v>
      </c>
      <c r="L528" s="2">
        <f t="shared" si="63"/>
        <v>0</v>
      </c>
      <c r="M528" s="2">
        <f t="shared" si="62"/>
        <v>0</v>
      </c>
      <c r="N528" s="25">
        <f t="shared" si="64"/>
        <v>0</v>
      </c>
      <c r="O528" s="25">
        <f t="shared" si="65"/>
        <v>0</v>
      </c>
      <c r="P528" s="35">
        <f t="shared" si="66"/>
        <v>0</v>
      </c>
      <c r="S528" s="61">
        <f t="shared" si="67"/>
        <v>0</v>
      </c>
      <c r="T528" s="61">
        <f t="shared" si="68"/>
        <v>0</v>
      </c>
    </row>
    <row r="529" spans="2:20">
      <c r="B529" s="2" t="s">
        <v>5</v>
      </c>
      <c r="C529" s="2">
        <v>7</v>
      </c>
      <c r="D529" s="2">
        <v>10</v>
      </c>
      <c r="E529" s="37">
        <v>43656</v>
      </c>
      <c r="L529" s="2">
        <f t="shared" si="63"/>
        <v>0</v>
      </c>
      <c r="M529" s="2">
        <f t="shared" si="62"/>
        <v>0</v>
      </c>
      <c r="N529" s="25">
        <f t="shared" si="64"/>
        <v>0</v>
      </c>
      <c r="O529" s="25">
        <f t="shared" si="65"/>
        <v>0</v>
      </c>
      <c r="P529" s="35">
        <f t="shared" si="66"/>
        <v>0</v>
      </c>
      <c r="S529" s="61">
        <f t="shared" si="67"/>
        <v>0</v>
      </c>
      <c r="T529" s="61">
        <f t="shared" si="68"/>
        <v>0</v>
      </c>
    </row>
    <row r="530" spans="2:20">
      <c r="B530" s="2" t="s">
        <v>4</v>
      </c>
      <c r="C530" s="2">
        <v>7</v>
      </c>
      <c r="D530" s="2">
        <v>11</v>
      </c>
      <c r="E530" s="37">
        <v>43657</v>
      </c>
      <c r="L530" s="2">
        <f t="shared" si="63"/>
        <v>0</v>
      </c>
      <c r="M530" s="2">
        <f t="shared" si="62"/>
        <v>0</v>
      </c>
      <c r="N530" s="25">
        <f t="shared" si="64"/>
        <v>0</v>
      </c>
      <c r="O530" s="25">
        <f t="shared" si="65"/>
        <v>0</v>
      </c>
      <c r="P530" s="35">
        <f t="shared" si="66"/>
        <v>0</v>
      </c>
      <c r="S530" s="61">
        <f t="shared" si="67"/>
        <v>0</v>
      </c>
      <c r="T530" s="61">
        <f t="shared" si="68"/>
        <v>0</v>
      </c>
    </row>
    <row r="531" spans="2:20">
      <c r="B531" s="2" t="s">
        <v>3</v>
      </c>
      <c r="C531" s="2">
        <v>7</v>
      </c>
      <c r="D531" s="2">
        <v>12</v>
      </c>
      <c r="E531" s="37">
        <v>43658</v>
      </c>
      <c r="L531" s="2">
        <f t="shared" si="63"/>
        <v>0</v>
      </c>
      <c r="M531" s="2">
        <f t="shared" si="62"/>
        <v>0</v>
      </c>
      <c r="N531" s="25">
        <f t="shared" si="64"/>
        <v>0</v>
      </c>
      <c r="O531" s="25">
        <f t="shared" si="65"/>
        <v>0</v>
      </c>
      <c r="P531" s="35">
        <f t="shared" si="66"/>
        <v>0</v>
      </c>
      <c r="S531" s="61">
        <f t="shared" si="67"/>
        <v>0</v>
      </c>
      <c r="T531" s="61">
        <f t="shared" si="68"/>
        <v>0</v>
      </c>
    </row>
    <row r="532" spans="2:20">
      <c r="B532" s="2" t="s">
        <v>2</v>
      </c>
      <c r="C532" s="2">
        <v>7</v>
      </c>
      <c r="D532" s="2">
        <v>13</v>
      </c>
      <c r="E532" s="37">
        <v>43659</v>
      </c>
      <c r="L532" s="2">
        <f t="shared" si="63"/>
        <v>0</v>
      </c>
      <c r="M532" s="2">
        <f t="shared" si="62"/>
        <v>0</v>
      </c>
      <c r="N532" s="25">
        <f t="shared" si="64"/>
        <v>0</v>
      </c>
      <c r="O532" s="25">
        <f t="shared" si="65"/>
        <v>0</v>
      </c>
      <c r="P532" s="35">
        <f t="shared" si="66"/>
        <v>0</v>
      </c>
      <c r="S532" s="61">
        <f t="shared" si="67"/>
        <v>0</v>
      </c>
      <c r="T532" s="61">
        <f t="shared" si="68"/>
        <v>0</v>
      </c>
    </row>
    <row r="533" spans="2:20">
      <c r="B533" s="2" t="s">
        <v>1</v>
      </c>
      <c r="C533" s="2">
        <v>7</v>
      </c>
      <c r="D533" s="2">
        <v>14</v>
      </c>
      <c r="E533" s="37">
        <v>43660</v>
      </c>
      <c r="L533" s="2">
        <f t="shared" si="63"/>
        <v>0</v>
      </c>
      <c r="M533" s="2">
        <f t="shared" si="62"/>
        <v>0</v>
      </c>
      <c r="N533" s="25">
        <f t="shared" si="64"/>
        <v>0</v>
      </c>
      <c r="O533" s="25">
        <f t="shared" si="65"/>
        <v>0</v>
      </c>
      <c r="P533" s="35">
        <f t="shared" si="66"/>
        <v>0</v>
      </c>
      <c r="S533" s="61">
        <f t="shared" si="67"/>
        <v>0</v>
      </c>
      <c r="T533" s="61">
        <f t="shared" si="68"/>
        <v>0</v>
      </c>
    </row>
    <row r="534" spans="2:20">
      <c r="B534" s="2" t="s">
        <v>0</v>
      </c>
      <c r="C534" s="2">
        <v>7</v>
      </c>
      <c r="D534" s="2">
        <v>15</v>
      </c>
      <c r="E534" s="37">
        <v>43661</v>
      </c>
      <c r="L534" s="2">
        <f t="shared" si="63"/>
        <v>0</v>
      </c>
      <c r="M534" s="2">
        <f t="shared" si="62"/>
        <v>0</v>
      </c>
      <c r="N534" s="25">
        <f t="shared" si="64"/>
        <v>0</v>
      </c>
      <c r="O534" s="25">
        <f t="shared" si="65"/>
        <v>0</v>
      </c>
      <c r="P534" s="35">
        <f t="shared" si="66"/>
        <v>0</v>
      </c>
      <c r="S534" s="61">
        <f t="shared" si="67"/>
        <v>0</v>
      </c>
      <c r="T534" s="61">
        <f t="shared" si="68"/>
        <v>0</v>
      </c>
    </row>
    <row r="535" spans="2:20">
      <c r="B535" s="2" t="s">
        <v>6</v>
      </c>
      <c r="C535" s="2">
        <v>7</v>
      </c>
      <c r="D535" s="2">
        <v>16</v>
      </c>
      <c r="E535" s="37">
        <v>43662</v>
      </c>
      <c r="L535" s="2">
        <f t="shared" si="63"/>
        <v>0</v>
      </c>
      <c r="M535" s="2">
        <f t="shared" si="62"/>
        <v>0</v>
      </c>
      <c r="N535" s="25">
        <f t="shared" si="64"/>
        <v>0</v>
      </c>
      <c r="O535" s="25">
        <f t="shared" si="65"/>
        <v>0</v>
      </c>
      <c r="P535" s="35">
        <f t="shared" si="66"/>
        <v>0</v>
      </c>
      <c r="S535" s="61">
        <f t="shared" si="67"/>
        <v>0</v>
      </c>
      <c r="T535" s="61">
        <f t="shared" si="68"/>
        <v>0</v>
      </c>
    </row>
    <row r="536" spans="2:20">
      <c r="B536" s="2" t="s">
        <v>5</v>
      </c>
      <c r="C536" s="2">
        <v>7</v>
      </c>
      <c r="D536" s="2">
        <v>17</v>
      </c>
      <c r="E536" s="37">
        <v>43663</v>
      </c>
      <c r="L536" s="2">
        <f t="shared" si="63"/>
        <v>0</v>
      </c>
      <c r="M536" s="2">
        <f t="shared" si="62"/>
        <v>0</v>
      </c>
      <c r="N536" s="25">
        <f t="shared" si="64"/>
        <v>0</v>
      </c>
      <c r="O536" s="25">
        <f t="shared" si="65"/>
        <v>0</v>
      </c>
      <c r="P536" s="35">
        <f t="shared" si="66"/>
        <v>0</v>
      </c>
      <c r="S536" s="61">
        <f t="shared" si="67"/>
        <v>0</v>
      </c>
      <c r="T536" s="61">
        <f t="shared" si="68"/>
        <v>0</v>
      </c>
    </row>
    <row r="537" spans="2:20">
      <c r="B537" s="2" t="s">
        <v>4</v>
      </c>
      <c r="C537" s="2">
        <v>7</v>
      </c>
      <c r="D537" s="2">
        <v>18</v>
      </c>
      <c r="E537" s="37">
        <v>43664</v>
      </c>
      <c r="L537" s="2">
        <f t="shared" si="63"/>
        <v>0</v>
      </c>
      <c r="M537" s="2">
        <f t="shared" si="62"/>
        <v>0</v>
      </c>
      <c r="N537" s="25">
        <f t="shared" si="64"/>
        <v>0</v>
      </c>
      <c r="O537" s="25">
        <f t="shared" si="65"/>
        <v>0</v>
      </c>
      <c r="P537" s="35">
        <f t="shared" si="66"/>
        <v>0</v>
      </c>
      <c r="S537" s="61">
        <f t="shared" si="67"/>
        <v>0</v>
      </c>
      <c r="T537" s="61">
        <f t="shared" si="68"/>
        <v>0</v>
      </c>
    </row>
    <row r="538" spans="2:20">
      <c r="B538" s="2" t="s">
        <v>3</v>
      </c>
      <c r="C538" s="2">
        <v>7</v>
      </c>
      <c r="D538" s="2">
        <v>19</v>
      </c>
      <c r="E538" s="37">
        <v>43665</v>
      </c>
      <c r="L538" s="2">
        <f t="shared" si="63"/>
        <v>0</v>
      </c>
      <c r="M538" s="2">
        <f t="shared" si="62"/>
        <v>0</v>
      </c>
      <c r="N538" s="25">
        <f t="shared" si="64"/>
        <v>0</v>
      </c>
      <c r="O538" s="25">
        <f t="shared" si="65"/>
        <v>0</v>
      </c>
      <c r="P538" s="35">
        <f t="shared" si="66"/>
        <v>0</v>
      </c>
      <c r="S538" s="61">
        <f t="shared" si="67"/>
        <v>0</v>
      </c>
      <c r="T538" s="61">
        <f t="shared" si="68"/>
        <v>0</v>
      </c>
    </row>
    <row r="539" spans="2:20">
      <c r="B539" s="2" t="s">
        <v>2</v>
      </c>
      <c r="C539" s="2">
        <v>7</v>
      </c>
      <c r="D539" s="2">
        <v>20</v>
      </c>
      <c r="E539" s="37">
        <v>43666</v>
      </c>
      <c r="L539" s="2">
        <f t="shared" si="63"/>
        <v>0</v>
      </c>
      <c r="M539" s="2">
        <f t="shared" si="62"/>
        <v>0</v>
      </c>
      <c r="N539" s="25">
        <f t="shared" si="64"/>
        <v>0</v>
      </c>
      <c r="O539" s="25">
        <f t="shared" si="65"/>
        <v>0</v>
      </c>
      <c r="P539" s="35">
        <f t="shared" si="66"/>
        <v>0</v>
      </c>
      <c r="S539" s="61">
        <f t="shared" si="67"/>
        <v>0</v>
      </c>
      <c r="T539" s="61">
        <f t="shared" si="68"/>
        <v>0</v>
      </c>
    </row>
    <row r="540" spans="2:20">
      <c r="B540" s="2" t="s">
        <v>1</v>
      </c>
      <c r="C540" s="2">
        <v>7</v>
      </c>
      <c r="D540" s="2">
        <v>21</v>
      </c>
      <c r="E540" s="37">
        <v>43667</v>
      </c>
      <c r="L540" s="2">
        <f t="shared" si="63"/>
        <v>0</v>
      </c>
      <c r="M540" s="2">
        <f t="shared" si="62"/>
        <v>0</v>
      </c>
      <c r="N540" s="25">
        <f t="shared" si="64"/>
        <v>0</v>
      </c>
      <c r="O540" s="25">
        <f t="shared" si="65"/>
        <v>0</v>
      </c>
      <c r="P540" s="35">
        <f t="shared" si="66"/>
        <v>0</v>
      </c>
      <c r="S540" s="61">
        <f t="shared" si="67"/>
        <v>0</v>
      </c>
      <c r="T540" s="61">
        <f t="shared" si="68"/>
        <v>0</v>
      </c>
    </row>
    <row r="541" spans="2:20">
      <c r="B541" s="2" t="s">
        <v>0</v>
      </c>
      <c r="C541" s="2">
        <v>7</v>
      </c>
      <c r="D541" s="2">
        <v>22</v>
      </c>
      <c r="E541" s="37">
        <v>43668</v>
      </c>
      <c r="L541" s="2">
        <f t="shared" si="63"/>
        <v>0</v>
      </c>
      <c r="M541" s="2">
        <f t="shared" si="62"/>
        <v>0</v>
      </c>
      <c r="N541" s="25">
        <f t="shared" si="64"/>
        <v>0</v>
      </c>
      <c r="O541" s="25">
        <f t="shared" si="65"/>
        <v>0</v>
      </c>
      <c r="P541" s="35">
        <f t="shared" si="66"/>
        <v>0</v>
      </c>
      <c r="S541" s="61">
        <f t="shared" si="67"/>
        <v>0</v>
      </c>
      <c r="T541" s="61">
        <f t="shared" si="68"/>
        <v>0</v>
      </c>
    </row>
    <row r="542" spans="2:20">
      <c r="B542" s="2" t="s">
        <v>6</v>
      </c>
      <c r="C542" s="2">
        <v>7</v>
      </c>
      <c r="D542" s="2">
        <v>23</v>
      </c>
      <c r="E542" s="37">
        <v>43669</v>
      </c>
      <c r="L542" s="2">
        <f t="shared" si="63"/>
        <v>0</v>
      </c>
      <c r="M542" s="2">
        <f t="shared" si="62"/>
        <v>0</v>
      </c>
      <c r="N542" s="25">
        <f t="shared" si="64"/>
        <v>0</v>
      </c>
      <c r="O542" s="25">
        <f t="shared" si="65"/>
        <v>0</v>
      </c>
      <c r="P542" s="35">
        <f t="shared" si="66"/>
        <v>0</v>
      </c>
      <c r="S542" s="61">
        <f t="shared" si="67"/>
        <v>0</v>
      </c>
      <c r="T542" s="61">
        <f t="shared" si="68"/>
        <v>0</v>
      </c>
    </row>
    <row r="543" spans="2:20">
      <c r="B543" s="2" t="s">
        <v>5</v>
      </c>
      <c r="C543" s="2">
        <v>7</v>
      </c>
      <c r="D543" s="2">
        <v>24</v>
      </c>
      <c r="E543" s="37">
        <v>43670</v>
      </c>
      <c r="L543" s="2">
        <f t="shared" si="63"/>
        <v>0</v>
      </c>
      <c r="M543" s="2">
        <f t="shared" si="62"/>
        <v>0</v>
      </c>
      <c r="N543" s="25">
        <f t="shared" si="64"/>
        <v>0</v>
      </c>
      <c r="O543" s="25">
        <f t="shared" si="65"/>
        <v>0</v>
      </c>
      <c r="P543" s="35">
        <f t="shared" si="66"/>
        <v>0</v>
      </c>
      <c r="S543" s="61">
        <f t="shared" si="67"/>
        <v>0</v>
      </c>
      <c r="T543" s="61">
        <f t="shared" si="68"/>
        <v>0</v>
      </c>
    </row>
    <row r="544" spans="2:20">
      <c r="B544" s="2" t="s">
        <v>4</v>
      </c>
      <c r="C544" s="2">
        <v>7</v>
      </c>
      <c r="D544" s="2">
        <v>25</v>
      </c>
      <c r="E544" s="37">
        <v>43671</v>
      </c>
      <c r="L544" s="2">
        <f t="shared" si="63"/>
        <v>0</v>
      </c>
      <c r="M544" s="2">
        <f t="shared" si="62"/>
        <v>0</v>
      </c>
      <c r="N544" s="25">
        <f t="shared" si="64"/>
        <v>0</v>
      </c>
      <c r="O544" s="25">
        <f t="shared" si="65"/>
        <v>0</v>
      </c>
      <c r="P544" s="35">
        <f t="shared" si="66"/>
        <v>0</v>
      </c>
      <c r="S544" s="61">
        <f t="shared" si="67"/>
        <v>0</v>
      </c>
      <c r="T544" s="61">
        <f t="shared" si="68"/>
        <v>0</v>
      </c>
    </row>
    <row r="545" spans="2:20">
      <c r="B545" s="2" t="s">
        <v>3</v>
      </c>
      <c r="C545" s="2">
        <v>7</v>
      </c>
      <c r="D545" s="2">
        <v>26</v>
      </c>
      <c r="E545" s="37">
        <v>43672</v>
      </c>
      <c r="L545" s="2">
        <f t="shared" si="63"/>
        <v>0</v>
      </c>
      <c r="M545" s="2">
        <f t="shared" si="62"/>
        <v>0</v>
      </c>
      <c r="N545" s="25">
        <f t="shared" si="64"/>
        <v>0</v>
      </c>
      <c r="O545" s="25">
        <f t="shared" si="65"/>
        <v>0</v>
      </c>
      <c r="P545" s="35">
        <f t="shared" si="66"/>
        <v>0</v>
      </c>
      <c r="S545" s="61">
        <f t="shared" si="67"/>
        <v>0</v>
      </c>
      <c r="T545" s="61">
        <f t="shared" si="68"/>
        <v>0</v>
      </c>
    </row>
    <row r="546" spans="2:20">
      <c r="B546" s="2" t="s">
        <v>2</v>
      </c>
      <c r="C546" s="2">
        <v>7</v>
      </c>
      <c r="D546" s="2">
        <v>27</v>
      </c>
      <c r="E546" s="37">
        <v>43673</v>
      </c>
      <c r="L546" s="2">
        <f t="shared" si="63"/>
        <v>0</v>
      </c>
      <c r="M546" s="2">
        <f t="shared" si="62"/>
        <v>0</v>
      </c>
      <c r="N546" s="25">
        <f t="shared" si="64"/>
        <v>0</v>
      </c>
      <c r="O546" s="25">
        <f t="shared" si="65"/>
        <v>0</v>
      </c>
      <c r="P546" s="35">
        <f t="shared" si="66"/>
        <v>0</v>
      </c>
      <c r="S546" s="61">
        <f t="shared" si="67"/>
        <v>0</v>
      </c>
      <c r="T546" s="61">
        <f t="shared" si="68"/>
        <v>0</v>
      </c>
    </row>
    <row r="547" spans="2:20">
      <c r="B547" s="2" t="s">
        <v>1</v>
      </c>
      <c r="C547" s="2">
        <v>7</v>
      </c>
      <c r="D547" s="2">
        <v>28</v>
      </c>
      <c r="E547" s="37">
        <v>43674</v>
      </c>
      <c r="L547" s="2">
        <f t="shared" si="63"/>
        <v>0</v>
      </c>
      <c r="M547" s="2">
        <f t="shared" si="62"/>
        <v>0</v>
      </c>
      <c r="N547" s="25">
        <f t="shared" si="64"/>
        <v>0</v>
      </c>
      <c r="O547" s="25">
        <f t="shared" si="65"/>
        <v>0</v>
      </c>
      <c r="P547" s="35">
        <f t="shared" si="66"/>
        <v>0</v>
      </c>
      <c r="S547" s="61">
        <f t="shared" si="67"/>
        <v>0</v>
      </c>
      <c r="T547" s="61">
        <f t="shared" si="68"/>
        <v>0</v>
      </c>
    </row>
    <row r="548" spans="2:20">
      <c r="B548" s="2" t="s">
        <v>0</v>
      </c>
      <c r="C548" s="2">
        <v>7</v>
      </c>
      <c r="D548" s="2">
        <v>29</v>
      </c>
      <c r="E548" s="37">
        <v>43675</v>
      </c>
      <c r="L548" s="2">
        <f t="shared" si="63"/>
        <v>0</v>
      </c>
      <c r="M548" s="2">
        <f t="shared" si="62"/>
        <v>0</v>
      </c>
      <c r="N548" s="25">
        <f t="shared" si="64"/>
        <v>0</v>
      </c>
      <c r="O548" s="25">
        <f t="shared" si="65"/>
        <v>0</v>
      </c>
      <c r="P548" s="35">
        <f t="shared" si="66"/>
        <v>0</v>
      </c>
      <c r="S548" s="61">
        <f t="shared" si="67"/>
        <v>0</v>
      </c>
      <c r="T548" s="61">
        <f t="shared" si="68"/>
        <v>0</v>
      </c>
    </row>
    <row r="549" spans="2:20">
      <c r="B549" s="2" t="s">
        <v>6</v>
      </c>
      <c r="C549" s="2">
        <v>7</v>
      </c>
      <c r="D549" s="2">
        <v>30</v>
      </c>
      <c r="E549" s="37">
        <v>43676</v>
      </c>
      <c r="L549" s="2">
        <f t="shared" si="63"/>
        <v>0</v>
      </c>
      <c r="M549" s="2">
        <f t="shared" si="62"/>
        <v>0</v>
      </c>
      <c r="N549" s="25">
        <f t="shared" si="64"/>
        <v>0</v>
      </c>
      <c r="O549" s="25">
        <f t="shared" si="65"/>
        <v>0</v>
      </c>
      <c r="P549" s="35">
        <f t="shared" si="66"/>
        <v>0</v>
      </c>
      <c r="S549" s="61">
        <f t="shared" si="67"/>
        <v>0</v>
      </c>
      <c r="T549" s="61">
        <f t="shared" si="68"/>
        <v>0</v>
      </c>
    </row>
    <row r="550" spans="2:20">
      <c r="B550" s="2" t="s">
        <v>5</v>
      </c>
      <c r="C550" s="2">
        <v>7</v>
      </c>
      <c r="D550" s="2">
        <v>31</v>
      </c>
      <c r="E550" s="37">
        <v>43677</v>
      </c>
      <c r="L550" s="2">
        <f t="shared" si="63"/>
        <v>0</v>
      </c>
      <c r="M550" s="2">
        <f t="shared" si="62"/>
        <v>0</v>
      </c>
      <c r="N550" s="25">
        <f t="shared" si="64"/>
        <v>0</v>
      </c>
      <c r="O550" s="25">
        <f t="shared" si="65"/>
        <v>0</v>
      </c>
      <c r="P550" s="35">
        <f t="shared" si="66"/>
        <v>0</v>
      </c>
      <c r="S550" s="61">
        <f t="shared" si="67"/>
        <v>0</v>
      </c>
      <c r="T550" s="61">
        <f t="shared" si="68"/>
        <v>0</v>
      </c>
    </row>
    <row r="551" spans="2:20">
      <c r="B551" s="2" t="s">
        <v>4</v>
      </c>
      <c r="C551" s="2">
        <v>8</v>
      </c>
      <c r="D551" s="2">
        <v>1</v>
      </c>
      <c r="E551" s="37">
        <v>43678</v>
      </c>
      <c r="L551" s="2">
        <f t="shared" si="63"/>
        <v>0</v>
      </c>
      <c r="M551" s="2">
        <f t="shared" si="62"/>
        <v>0</v>
      </c>
      <c r="N551" s="25">
        <f t="shared" si="64"/>
        <v>0</v>
      </c>
      <c r="O551" s="25">
        <f t="shared" si="65"/>
        <v>0</v>
      </c>
      <c r="P551" s="35">
        <f t="shared" si="66"/>
        <v>0</v>
      </c>
      <c r="S551" s="61">
        <f t="shared" si="67"/>
        <v>0</v>
      </c>
      <c r="T551" s="61">
        <f t="shared" si="68"/>
        <v>0</v>
      </c>
    </row>
    <row r="552" spans="2:20">
      <c r="B552" s="2" t="s">
        <v>3</v>
      </c>
      <c r="C552" s="2">
        <v>8</v>
      </c>
      <c r="D552" s="2">
        <v>2</v>
      </c>
      <c r="E552" s="37">
        <v>43679</v>
      </c>
      <c r="L552" s="2">
        <f t="shared" si="63"/>
        <v>0</v>
      </c>
      <c r="M552" s="2">
        <f t="shared" si="62"/>
        <v>0</v>
      </c>
      <c r="N552" s="25">
        <f t="shared" si="64"/>
        <v>0</v>
      </c>
      <c r="O552" s="25">
        <f t="shared" si="65"/>
        <v>0</v>
      </c>
      <c r="P552" s="35">
        <f t="shared" si="66"/>
        <v>0</v>
      </c>
      <c r="S552" s="61">
        <f t="shared" si="67"/>
        <v>0</v>
      </c>
      <c r="T552" s="61">
        <f t="shared" si="68"/>
        <v>0</v>
      </c>
    </row>
    <row r="553" spans="2:20">
      <c r="B553" s="2" t="s">
        <v>2</v>
      </c>
      <c r="C553" s="2">
        <v>8</v>
      </c>
      <c r="D553" s="2">
        <v>3</v>
      </c>
      <c r="E553" s="37">
        <v>43680</v>
      </c>
      <c r="L553" s="2">
        <f t="shared" si="63"/>
        <v>0</v>
      </c>
      <c r="M553" s="2">
        <f t="shared" si="62"/>
        <v>0</v>
      </c>
      <c r="N553" s="25">
        <f t="shared" si="64"/>
        <v>0</v>
      </c>
      <c r="O553" s="25">
        <f t="shared" si="65"/>
        <v>0</v>
      </c>
      <c r="P553" s="35">
        <f t="shared" si="66"/>
        <v>0</v>
      </c>
      <c r="S553" s="61">
        <f t="shared" si="67"/>
        <v>0</v>
      </c>
      <c r="T553" s="61">
        <f t="shared" si="68"/>
        <v>0</v>
      </c>
    </row>
    <row r="554" spans="2:20">
      <c r="B554" s="2" t="s">
        <v>1</v>
      </c>
      <c r="C554" s="2">
        <v>8</v>
      </c>
      <c r="D554" s="2">
        <v>4</v>
      </c>
      <c r="E554" s="37">
        <v>43681</v>
      </c>
      <c r="L554" s="2">
        <f t="shared" si="63"/>
        <v>0</v>
      </c>
      <c r="M554" s="2">
        <f t="shared" si="62"/>
        <v>0</v>
      </c>
      <c r="N554" s="25">
        <f t="shared" si="64"/>
        <v>0</v>
      </c>
      <c r="O554" s="25">
        <f t="shared" si="65"/>
        <v>0</v>
      </c>
      <c r="P554" s="35">
        <f t="shared" si="66"/>
        <v>0</v>
      </c>
      <c r="S554" s="61">
        <f t="shared" si="67"/>
        <v>0</v>
      </c>
      <c r="T554" s="61">
        <f t="shared" si="68"/>
        <v>0</v>
      </c>
    </row>
    <row r="555" spans="2:20">
      <c r="B555" s="2" t="s">
        <v>0</v>
      </c>
      <c r="C555" s="2">
        <v>8</v>
      </c>
      <c r="D555" s="2">
        <v>5</v>
      </c>
      <c r="E555" s="37">
        <v>43682</v>
      </c>
      <c r="L555" s="2">
        <f t="shared" si="63"/>
        <v>0</v>
      </c>
      <c r="M555" s="2">
        <f t="shared" si="62"/>
        <v>0</v>
      </c>
      <c r="N555" s="25">
        <f t="shared" si="64"/>
        <v>0</v>
      </c>
      <c r="O555" s="25">
        <f t="shared" si="65"/>
        <v>0</v>
      </c>
      <c r="P555" s="35">
        <f t="shared" si="66"/>
        <v>0</v>
      </c>
      <c r="S555" s="61">
        <f t="shared" si="67"/>
        <v>0</v>
      </c>
      <c r="T555" s="61">
        <f t="shared" si="68"/>
        <v>0</v>
      </c>
    </row>
    <row r="556" spans="2:20">
      <c r="B556" s="2" t="s">
        <v>6</v>
      </c>
      <c r="C556" s="2">
        <v>8</v>
      </c>
      <c r="D556" s="2">
        <v>6</v>
      </c>
      <c r="E556" s="37">
        <v>43683</v>
      </c>
      <c r="L556" s="2">
        <f t="shared" si="63"/>
        <v>0</v>
      </c>
      <c r="M556" s="2">
        <f t="shared" si="62"/>
        <v>0</v>
      </c>
      <c r="N556" s="25">
        <f t="shared" si="64"/>
        <v>0</v>
      </c>
      <c r="O556" s="25">
        <f t="shared" si="65"/>
        <v>0</v>
      </c>
      <c r="P556" s="35">
        <f t="shared" si="66"/>
        <v>0</v>
      </c>
      <c r="S556" s="61">
        <f t="shared" si="67"/>
        <v>0</v>
      </c>
      <c r="T556" s="61">
        <f t="shared" si="68"/>
        <v>0</v>
      </c>
    </row>
    <row r="557" spans="2:20">
      <c r="B557" s="2" t="s">
        <v>5</v>
      </c>
      <c r="C557" s="2">
        <v>8</v>
      </c>
      <c r="D557" s="2">
        <v>7</v>
      </c>
      <c r="E557" s="37">
        <v>43684</v>
      </c>
      <c r="L557" s="2">
        <f t="shared" si="63"/>
        <v>0</v>
      </c>
      <c r="M557" s="2">
        <f t="shared" si="62"/>
        <v>0</v>
      </c>
      <c r="N557" s="25">
        <f t="shared" si="64"/>
        <v>0</v>
      </c>
      <c r="O557" s="25">
        <f t="shared" si="65"/>
        <v>0</v>
      </c>
      <c r="P557" s="35">
        <f t="shared" si="66"/>
        <v>0</v>
      </c>
      <c r="S557" s="61">
        <f t="shared" si="67"/>
        <v>0</v>
      </c>
      <c r="T557" s="61">
        <f t="shared" si="68"/>
        <v>0</v>
      </c>
    </row>
    <row r="558" spans="2:20">
      <c r="B558" s="2" t="s">
        <v>4</v>
      </c>
      <c r="C558" s="2">
        <v>8</v>
      </c>
      <c r="D558" s="2">
        <v>8</v>
      </c>
      <c r="E558" s="37">
        <v>43685</v>
      </c>
      <c r="L558" s="2">
        <f t="shared" si="63"/>
        <v>0</v>
      </c>
      <c r="M558" s="2">
        <f t="shared" si="62"/>
        <v>0</v>
      </c>
      <c r="N558" s="25">
        <f t="shared" si="64"/>
        <v>0</v>
      </c>
      <c r="O558" s="25">
        <f t="shared" si="65"/>
        <v>0</v>
      </c>
      <c r="P558" s="35">
        <f t="shared" si="66"/>
        <v>0</v>
      </c>
      <c r="S558" s="61">
        <f t="shared" si="67"/>
        <v>0</v>
      </c>
      <c r="T558" s="61">
        <f t="shared" si="68"/>
        <v>0</v>
      </c>
    </row>
    <row r="559" spans="2:20">
      <c r="B559" s="2" t="s">
        <v>3</v>
      </c>
      <c r="C559" s="2">
        <v>8</v>
      </c>
      <c r="D559" s="2">
        <v>9</v>
      </c>
      <c r="E559" s="37">
        <v>43686</v>
      </c>
      <c r="L559" s="2">
        <f t="shared" si="63"/>
        <v>0</v>
      </c>
      <c r="M559" s="2">
        <f t="shared" si="62"/>
        <v>0</v>
      </c>
      <c r="N559" s="25">
        <f t="shared" si="64"/>
        <v>0</v>
      </c>
      <c r="O559" s="25">
        <f t="shared" si="65"/>
        <v>0</v>
      </c>
      <c r="P559" s="35">
        <f t="shared" si="66"/>
        <v>0</v>
      </c>
      <c r="S559" s="61">
        <f t="shared" si="67"/>
        <v>0</v>
      </c>
      <c r="T559" s="61">
        <f t="shared" si="68"/>
        <v>0</v>
      </c>
    </row>
    <row r="560" spans="2:20">
      <c r="B560" s="2" t="s">
        <v>2</v>
      </c>
      <c r="C560" s="2">
        <v>8</v>
      </c>
      <c r="D560" s="2">
        <v>10</v>
      </c>
      <c r="E560" s="37">
        <v>43687</v>
      </c>
      <c r="L560" s="2">
        <f t="shared" si="63"/>
        <v>0</v>
      </c>
      <c r="M560" s="2">
        <f t="shared" si="62"/>
        <v>0</v>
      </c>
      <c r="N560" s="25">
        <f t="shared" si="64"/>
        <v>0</v>
      </c>
      <c r="O560" s="25">
        <f t="shared" si="65"/>
        <v>0</v>
      </c>
      <c r="P560" s="35">
        <f t="shared" si="66"/>
        <v>0</v>
      </c>
      <c r="S560" s="61">
        <f t="shared" si="67"/>
        <v>0</v>
      </c>
      <c r="T560" s="61">
        <f t="shared" si="68"/>
        <v>0</v>
      </c>
    </row>
    <row r="561" spans="2:20">
      <c r="B561" s="2" t="s">
        <v>1</v>
      </c>
      <c r="C561" s="2">
        <v>8</v>
      </c>
      <c r="D561" s="2">
        <v>11</v>
      </c>
      <c r="E561" s="37">
        <v>43688</v>
      </c>
      <c r="L561" s="2">
        <f t="shared" si="63"/>
        <v>0</v>
      </c>
      <c r="M561" s="2">
        <f t="shared" si="62"/>
        <v>0</v>
      </c>
      <c r="N561" s="25">
        <f t="shared" si="64"/>
        <v>0</v>
      </c>
      <c r="O561" s="25">
        <f t="shared" si="65"/>
        <v>0</v>
      </c>
      <c r="P561" s="35">
        <f t="shared" si="66"/>
        <v>0</v>
      </c>
      <c r="S561" s="61">
        <f t="shared" si="67"/>
        <v>0</v>
      </c>
      <c r="T561" s="61">
        <f t="shared" si="68"/>
        <v>0</v>
      </c>
    </row>
    <row r="562" spans="2:20">
      <c r="B562" s="2" t="s">
        <v>0</v>
      </c>
      <c r="C562" s="2">
        <v>8</v>
      </c>
      <c r="D562" s="2">
        <v>12</v>
      </c>
      <c r="E562" s="37">
        <v>43689</v>
      </c>
      <c r="L562" s="2">
        <f t="shared" si="63"/>
        <v>0</v>
      </c>
      <c r="M562" s="2">
        <f t="shared" si="62"/>
        <v>0</v>
      </c>
      <c r="N562" s="25">
        <f t="shared" si="64"/>
        <v>0</v>
      </c>
      <c r="O562" s="25">
        <f t="shared" si="65"/>
        <v>0</v>
      </c>
      <c r="P562" s="35">
        <f t="shared" si="66"/>
        <v>0</v>
      </c>
      <c r="S562" s="61">
        <f t="shared" si="67"/>
        <v>0</v>
      </c>
      <c r="T562" s="61">
        <f t="shared" si="68"/>
        <v>0</v>
      </c>
    </row>
    <row r="563" spans="2:20">
      <c r="B563" s="2" t="s">
        <v>6</v>
      </c>
      <c r="C563" s="2">
        <v>8</v>
      </c>
      <c r="D563" s="2">
        <v>13</v>
      </c>
      <c r="E563" s="37">
        <v>43690</v>
      </c>
      <c r="L563" s="2">
        <f t="shared" si="63"/>
        <v>0</v>
      </c>
      <c r="M563" s="2">
        <f t="shared" si="62"/>
        <v>0</v>
      </c>
      <c r="N563" s="25">
        <f t="shared" si="64"/>
        <v>0</v>
      </c>
      <c r="O563" s="25">
        <f t="shared" si="65"/>
        <v>0</v>
      </c>
      <c r="P563" s="35">
        <f t="shared" si="66"/>
        <v>0</v>
      </c>
      <c r="S563" s="61">
        <f t="shared" si="67"/>
        <v>0</v>
      </c>
      <c r="T563" s="61">
        <f t="shared" si="68"/>
        <v>0</v>
      </c>
    </row>
    <row r="564" spans="2:20">
      <c r="B564" s="2" t="s">
        <v>5</v>
      </c>
      <c r="C564" s="2">
        <v>8</v>
      </c>
      <c r="D564" s="2">
        <v>14</v>
      </c>
      <c r="E564" s="37">
        <v>43691</v>
      </c>
      <c r="L564" s="2">
        <f t="shared" si="63"/>
        <v>0</v>
      </c>
      <c r="M564" s="2">
        <f t="shared" si="62"/>
        <v>0</v>
      </c>
      <c r="N564" s="25">
        <f t="shared" si="64"/>
        <v>0</v>
      </c>
      <c r="O564" s="25">
        <f t="shared" si="65"/>
        <v>0</v>
      </c>
      <c r="P564" s="35">
        <f t="shared" si="66"/>
        <v>0</v>
      </c>
      <c r="S564" s="61">
        <f t="shared" si="67"/>
        <v>0</v>
      </c>
      <c r="T564" s="61">
        <f t="shared" si="68"/>
        <v>0</v>
      </c>
    </row>
    <row r="565" spans="2:20">
      <c r="B565" s="2" t="s">
        <v>4</v>
      </c>
      <c r="C565" s="2">
        <v>8</v>
      </c>
      <c r="D565" s="2">
        <v>15</v>
      </c>
      <c r="E565" s="37">
        <v>43692</v>
      </c>
      <c r="L565" s="2">
        <f t="shared" si="63"/>
        <v>0</v>
      </c>
      <c r="M565" s="2">
        <f t="shared" si="62"/>
        <v>0</v>
      </c>
      <c r="N565" s="25">
        <f t="shared" si="64"/>
        <v>0</v>
      </c>
      <c r="O565" s="25">
        <f t="shared" si="65"/>
        <v>0</v>
      </c>
      <c r="P565" s="35">
        <f t="shared" si="66"/>
        <v>0</v>
      </c>
      <c r="S565" s="61">
        <f t="shared" si="67"/>
        <v>0</v>
      </c>
      <c r="T565" s="61">
        <f t="shared" si="68"/>
        <v>0</v>
      </c>
    </row>
    <row r="566" spans="2:20">
      <c r="B566" s="2" t="s">
        <v>3</v>
      </c>
      <c r="C566" s="2">
        <v>8</v>
      </c>
      <c r="D566" s="2">
        <v>16</v>
      </c>
      <c r="E566" s="37">
        <v>43693</v>
      </c>
      <c r="L566" s="2">
        <f t="shared" si="63"/>
        <v>0</v>
      </c>
      <c r="M566" s="2">
        <f t="shared" si="62"/>
        <v>0</v>
      </c>
      <c r="N566" s="25">
        <f t="shared" si="64"/>
        <v>0</v>
      </c>
      <c r="O566" s="25">
        <f t="shared" si="65"/>
        <v>0</v>
      </c>
      <c r="P566" s="35">
        <f t="shared" si="66"/>
        <v>0</v>
      </c>
      <c r="S566" s="61">
        <f t="shared" si="67"/>
        <v>0</v>
      </c>
      <c r="T566" s="61">
        <f t="shared" si="68"/>
        <v>0</v>
      </c>
    </row>
    <row r="567" spans="2:20">
      <c r="B567" s="2" t="s">
        <v>2</v>
      </c>
      <c r="C567" s="2">
        <v>8</v>
      </c>
      <c r="D567" s="2">
        <v>17</v>
      </c>
      <c r="E567" s="37">
        <v>43694</v>
      </c>
      <c r="L567" s="2">
        <f t="shared" si="63"/>
        <v>0</v>
      </c>
      <c r="M567" s="2">
        <f t="shared" si="62"/>
        <v>0</v>
      </c>
      <c r="N567" s="25">
        <f t="shared" si="64"/>
        <v>0</v>
      </c>
      <c r="O567" s="25">
        <f t="shared" si="65"/>
        <v>0</v>
      </c>
      <c r="P567" s="35">
        <f t="shared" si="66"/>
        <v>0</v>
      </c>
      <c r="S567" s="61">
        <f t="shared" si="67"/>
        <v>0</v>
      </c>
      <c r="T567" s="61">
        <f t="shared" si="68"/>
        <v>0</v>
      </c>
    </row>
    <row r="568" spans="2:20">
      <c r="B568" s="2" t="s">
        <v>1</v>
      </c>
      <c r="C568" s="2">
        <v>8</v>
      </c>
      <c r="D568" s="2">
        <v>18</v>
      </c>
      <c r="E568" s="37">
        <v>43695</v>
      </c>
      <c r="L568" s="2">
        <f t="shared" si="63"/>
        <v>0</v>
      </c>
      <c r="M568" s="2">
        <f t="shared" si="62"/>
        <v>0</v>
      </c>
      <c r="N568" s="25">
        <f t="shared" si="64"/>
        <v>0</v>
      </c>
      <c r="O568" s="25">
        <f t="shared" si="65"/>
        <v>0</v>
      </c>
      <c r="P568" s="35">
        <f t="shared" si="66"/>
        <v>0</v>
      </c>
      <c r="S568" s="61">
        <f t="shared" si="67"/>
        <v>0</v>
      </c>
      <c r="T568" s="61">
        <f t="shared" si="68"/>
        <v>0</v>
      </c>
    </row>
    <row r="569" spans="2:20">
      <c r="B569" s="2" t="s">
        <v>0</v>
      </c>
      <c r="C569" s="2">
        <v>8</v>
      </c>
      <c r="D569" s="2">
        <v>19</v>
      </c>
      <c r="E569" s="37">
        <v>43696</v>
      </c>
      <c r="L569" s="2">
        <f t="shared" si="63"/>
        <v>0</v>
      </c>
      <c r="M569" s="2">
        <f t="shared" si="62"/>
        <v>0</v>
      </c>
      <c r="N569" s="25">
        <f t="shared" si="64"/>
        <v>0</v>
      </c>
      <c r="O569" s="25">
        <f t="shared" si="65"/>
        <v>0</v>
      </c>
      <c r="P569" s="35">
        <f t="shared" si="66"/>
        <v>0</v>
      </c>
      <c r="S569" s="61">
        <f t="shared" si="67"/>
        <v>0</v>
      </c>
      <c r="T569" s="61">
        <f t="shared" si="68"/>
        <v>0</v>
      </c>
    </row>
    <row r="570" spans="2:20">
      <c r="B570" s="2" t="s">
        <v>6</v>
      </c>
      <c r="C570" s="2">
        <v>8</v>
      </c>
      <c r="D570" s="2">
        <v>20</v>
      </c>
      <c r="E570" s="37">
        <v>43697</v>
      </c>
      <c r="L570" s="2">
        <f t="shared" si="63"/>
        <v>0</v>
      </c>
      <c r="M570" s="2">
        <f t="shared" si="62"/>
        <v>0</v>
      </c>
      <c r="N570" s="25">
        <f t="shared" si="64"/>
        <v>0</v>
      </c>
      <c r="O570" s="25">
        <f t="shared" si="65"/>
        <v>0</v>
      </c>
      <c r="P570" s="35">
        <f t="shared" si="66"/>
        <v>0</v>
      </c>
      <c r="S570" s="61">
        <f t="shared" si="67"/>
        <v>0</v>
      </c>
      <c r="T570" s="61">
        <f t="shared" si="68"/>
        <v>0</v>
      </c>
    </row>
    <row r="571" spans="2:20">
      <c r="B571" s="2" t="s">
        <v>5</v>
      </c>
      <c r="C571" s="2">
        <v>8</v>
      </c>
      <c r="D571" s="2">
        <v>21</v>
      </c>
      <c r="E571" s="37">
        <v>43698</v>
      </c>
      <c r="L571" s="2">
        <f t="shared" si="63"/>
        <v>0</v>
      </c>
      <c r="M571" s="2">
        <f t="shared" si="62"/>
        <v>0</v>
      </c>
      <c r="N571" s="25">
        <f t="shared" si="64"/>
        <v>0</v>
      </c>
      <c r="O571" s="25">
        <f t="shared" si="65"/>
        <v>0</v>
      </c>
      <c r="P571" s="35">
        <f t="shared" si="66"/>
        <v>0</v>
      </c>
      <c r="S571" s="61">
        <f t="shared" si="67"/>
        <v>0</v>
      </c>
      <c r="T571" s="61">
        <f t="shared" si="68"/>
        <v>0</v>
      </c>
    </row>
    <row r="572" spans="2:20">
      <c r="B572" s="2" t="s">
        <v>4</v>
      </c>
      <c r="C572" s="2">
        <v>8</v>
      </c>
      <c r="D572" s="2">
        <v>22</v>
      </c>
      <c r="E572" s="37">
        <v>43699</v>
      </c>
      <c r="L572" s="2">
        <f t="shared" si="63"/>
        <v>0</v>
      </c>
      <c r="M572" s="2">
        <f t="shared" si="62"/>
        <v>0</v>
      </c>
      <c r="N572" s="25">
        <f t="shared" si="64"/>
        <v>0</v>
      </c>
      <c r="O572" s="25">
        <f t="shared" si="65"/>
        <v>0</v>
      </c>
      <c r="P572" s="35">
        <f t="shared" si="66"/>
        <v>0</v>
      </c>
      <c r="S572" s="61">
        <f t="shared" si="67"/>
        <v>0</v>
      </c>
      <c r="T572" s="61">
        <f t="shared" si="68"/>
        <v>0</v>
      </c>
    </row>
    <row r="573" spans="2:20">
      <c r="B573" s="2" t="s">
        <v>3</v>
      </c>
      <c r="C573" s="2">
        <v>8</v>
      </c>
      <c r="D573" s="2">
        <v>23</v>
      </c>
      <c r="E573" s="37">
        <v>43700</v>
      </c>
      <c r="L573" s="2">
        <f t="shared" si="63"/>
        <v>0</v>
      </c>
      <c r="M573" s="2">
        <f t="shared" si="62"/>
        <v>0</v>
      </c>
      <c r="N573" s="25">
        <f t="shared" si="64"/>
        <v>0</v>
      </c>
      <c r="O573" s="25">
        <f t="shared" si="65"/>
        <v>0</v>
      </c>
      <c r="P573" s="35">
        <f t="shared" si="66"/>
        <v>0</v>
      </c>
      <c r="S573" s="61">
        <f t="shared" si="67"/>
        <v>0</v>
      </c>
      <c r="T573" s="61">
        <f t="shared" si="68"/>
        <v>0</v>
      </c>
    </row>
    <row r="574" spans="2:20">
      <c r="B574" s="2" t="s">
        <v>2</v>
      </c>
      <c r="C574" s="2">
        <v>8</v>
      </c>
      <c r="D574" s="2">
        <v>24</v>
      </c>
      <c r="E574" s="37">
        <v>43701</v>
      </c>
      <c r="L574" s="2">
        <f t="shared" si="63"/>
        <v>0</v>
      </c>
      <c r="M574" s="2">
        <f t="shared" si="62"/>
        <v>0</v>
      </c>
      <c r="N574" s="25">
        <f t="shared" si="64"/>
        <v>0</v>
      </c>
      <c r="O574" s="25">
        <f t="shared" si="65"/>
        <v>0</v>
      </c>
      <c r="P574" s="35">
        <f t="shared" si="66"/>
        <v>0</v>
      </c>
      <c r="S574" s="61">
        <f t="shared" si="67"/>
        <v>0</v>
      </c>
      <c r="T574" s="61">
        <f t="shared" si="68"/>
        <v>0</v>
      </c>
    </row>
    <row r="575" spans="2:20">
      <c r="B575" s="2" t="s">
        <v>1</v>
      </c>
      <c r="C575" s="2">
        <v>8</v>
      </c>
      <c r="D575" s="2">
        <v>25</v>
      </c>
      <c r="E575" s="37">
        <v>43702</v>
      </c>
      <c r="L575" s="2">
        <f t="shared" si="63"/>
        <v>0</v>
      </c>
      <c r="M575" s="2">
        <f t="shared" si="62"/>
        <v>0</v>
      </c>
      <c r="N575" s="25">
        <f t="shared" si="64"/>
        <v>0</v>
      </c>
      <c r="O575" s="25">
        <f t="shared" si="65"/>
        <v>0</v>
      </c>
      <c r="P575" s="35">
        <f t="shared" si="66"/>
        <v>0</v>
      </c>
      <c r="S575" s="61">
        <f t="shared" si="67"/>
        <v>0</v>
      </c>
      <c r="T575" s="61">
        <f t="shared" si="68"/>
        <v>0</v>
      </c>
    </row>
    <row r="576" spans="2:20">
      <c r="B576" s="2" t="s">
        <v>0</v>
      </c>
      <c r="C576" s="2">
        <v>8</v>
      </c>
      <c r="D576" s="2">
        <v>26</v>
      </c>
      <c r="E576" s="37">
        <v>43703</v>
      </c>
      <c r="L576" s="2">
        <f t="shared" si="63"/>
        <v>0</v>
      </c>
      <c r="M576" s="2">
        <f t="shared" si="62"/>
        <v>0</v>
      </c>
      <c r="N576" s="25">
        <f t="shared" si="64"/>
        <v>0</v>
      </c>
      <c r="O576" s="25">
        <f t="shared" si="65"/>
        <v>0</v>
      </c>
      <c r="P576" s="35">
        <f t="shared" si="66"/>
        <v>0</v>
      </c>
      <c r="S576" s="61">
        <f t="shared" si="67"/>
        <v>0</v>
      </c>
      <c r="T576" s="61">
        <f t="shared" si="68"/>
        <v>0</v>
      </c>
    </row>
    <row r="577" spans="2:20">
      <c r="B577" s="2" t="s">
        <v>6</v>
      </c>
      <c r="C577" s="2">
        <v>8</v>
      </c>
      <c r="D577" s="2">
        <v>27</v>
      </c>
      <c r="E577" s="37">
        <v>43704</v>
      </c>
      <c r="L577" s="2">
        <f t="shared" si="63"/>
        <v>0</v>
      </c>
      <c r="M577" s="2">
        <f t="shared" si="62"/>
        <v>0</v>
      </c>
      <c r="N577" s="25">
        <f t="shared" si="64"/>
        <v>0</v>
      </c>
      <c r="O577" s="25">
        <f t="shared" si="65"/>
        <v>0</v>
      </c>
      <c r="P577" s="35">
        <f t="shared" si="66"/>
        <v>0</v>
      </c>
      <c r="S577" s="61">
        <f t="shared" si="67"/>
        <v>0</v>
      </c>
      <c r="T577" s="61">
        <f t="shared" si="68"/>
        <v>0</v>
      </c>
    </row>
    <row r="578" spans="2:20">
      <c r="B578" s="2" t="s">
        <v>5</v>
      </c>
      <c r="C578" s="2">
        <v>8</v>
      </c>
      <c r="D578" s="2">
        <v>28</v>
      </c>
      <c r="E578" s="37">
        <v>43705</v>
      </c>
      <c r="L578" s="2">
        <f t="shared" si="63"/>
        <v>0</v>
      </c>
      <c r="M578" s="2">
        <f t="shared" si="62"/>
        <v>0</v>
      </c>
      <c r="N578" s="25">
        <f t="shared" si="64"/>
        <v>0</v>
      </c>
      <c r="O578" s="25">
        <f t="shared" si="65"/>
        <v>0</v>
      </c>
      <c r="P578" s="35">
        <f t="shared" si="66"/>
        <v>0</v>
      </c>
      <c r="S578" s="61">
        <f t="shared" si="67"/>
        <v>0</v>
      </c>
      <c r="T578" s="61">
        <f t="shared" si="68"/>
        <v>0</v>
      </c>
    </row>
    <row r="579" spans="2:20">
      <c r="B579" s="2" t="s">
        <v>4</v>
      </c>
      <c r="C579" s="2">
        <v>8</v>
      </c>
      <c r="D579" s="2">
        <v>29</v>
      </c>
      <c r="E579" s="37">
        <v>43706</v>
      </c>
      <c r="L579" s="2">
        <f t="shared" si="63"/>
        <v>0</v>
      </c>
      <c r="M579" s="2">
        <f t="shared" ref="M579:M642" si="69">G579+J579</f>
        <v>0</v>
      </c>
      <c r="N579" s="25">
        <f t="shared" si="64"/>
        <v>0</v>
      </c>
      <c r="O579" s="25">
        <f t="shared" si="65"/>
        <v>0</v>
      </c>
      <c r="P579" s="35">
        <f t="shared" si="66"/>
        <v>0</v>
      </c>
      <c r="S579" s="61">
        <f t="shared" si="67"/>
        <v>0</v>
      </c>
      <c r="T579" s="61">
        <f t="shared" si="68"/>
        <v>0</v>
      </c>
    </row>
    <row r="580" spans="2:20">
      <c r="B580" s="2" t="s">
        <v>3</v>
      </c>
      <c r="C580" s="2">
        <v>8</v>
      </c>
      <c r="D580" s="2">
        <v>30</v>
      </c>
      <c r="E580" s="37">
        <v>43707</v>
      </c>
      <c r="L580" s="2">
        <f t="shared" ref="L580:L643" si="70">F580+I580</f>
        <v>0</v>
      </c>
      <c r="M580" s="2">
        <f t="shared" si="69"/>
        <v>0</v>
      </c>
      <c r="N580" s="25">
        <f t="shared" ref="N580:N643" si="71">60*HOUR($H580+$K580)+MINUTE($H580+$K580)</f>
        <v>0</v>
      </c>
      <c r="O580" s="25">
        <f t="shared" ref="O580:O643" si="72">SECOND($H580+$K580)</f>
        <v>0</v>
      </c>
      <c r="P580" s="35">
        <f t="shared" ref="P580:P643" si="73">$H580+$K580</f>
        <v>0</v>
      </c>
      <c r="S580" s="61">
        <f t="shared" si="67"/>
        <v>0</v>
      </c>
      <c r="T580" s="61">
        <f t="shared" si="68"/>
        <v>0</v>
      </c>
    </row>
    <row r="581" spans="2:20">
      <c r="B581" s="2" t="s">
        <v>2</v>
      </c>
      <c r="C581" s="2">
        <v>8</v>
      </c>
      <c r="D581" s="2">
        <v>31</v>
      </c>
      <c r="E581" s="37">
        <v>43708</v>
      </c>
      <c r="L581" s="2">
        <f t="shared" si="70"/>
        <v>0</v>
      </c>
      <c r="M581" s="2">
        <f t="shared" si="69"/>
        <v>0</v>
      </c>
      <c r="N581" s="25">
        <f t="shared" si="71"/>
        <v>0</v>
      </c>
      <c r="O581" s="25">
        <f t="shared" si="72"/>
        <v>0</v>
      </c>
      <c r="P581" s="35">
        <f t="shared" si="73"/>
        <v>0</v>
      </c>
      <c r="S581" s="61">
        <f t="shared" ref="S581:S644" si="74">IF($G581&lt;&gt;$G580,$S580+1,0)</f>
        <v>0</v>
      </c>
      <c r="T581" s="61">
        <f t="shared" si="68"/>
        <v>0</v>
      </c>
    </row>
    <row r="582" spans="2:20">
      <c r="B582" s="2" t="s">
        <v>1</v>
      </c>
      <c r="C582" s="2">
        <v>9</v>
      </c>
      <c r="D582" s="2">
        <v>1</v>
      </c>
      <c r="E582" s="37">
        <v>43709</v>
      </c>
      <c r="L582" s="2">
        <f t="shared" si="70"/>
        <v>0</v>
      </c>
      <c r="M582" s="2">
        <f t="shared" si="69"/>
        <v>0</v>
      </c>
      <c r="N582" s="25">
        <f t="shared" si="71"/>
        <v>0</v>
      </c>
      <c r="O582" s="25">
        <f t="shared" si="72"/>
        <v>0</v>
      </c>
      <c r="P582" s="35">
        <f t="shared" si="73"/>
        <v>0</v>
      </c>
      <c r="S582" s="61">
        <f t="shared" si="74"/>
        <v>0</v>
      </c>
      <c r="T582" s="61">
        <f t="shared" si="68"/>
        <v>0</v>
      </c>
    </row>
    <row r="583" spans="2:20">
      <c r="B583" s="2" t="s">
        <v>0</v>
      </c>
      <c r="C583" s="2">
        <v>9</v>
      </c>
      <c r="D583" s="2">
        <v>2</v>
      </c>
      <c r="E583" s="37">
        <v>43710</v>
      </c>
      <c r="L583" s="2">
        <f t="shared" si="70"/>
        <v>0</v>
      </c>
      <c r="M583" s="2">
        <f t="shared" si="69"/>
        <v>0</v>
      </c>
      <c r="N583" s="25">
        <f t="shared" si="71"/>
        <v>0</v>
      </c>
      <c r="O583" s="25">
        <f t="shared" si="72"/>
        <v>0</v>
      </c>
      <c r="P583" s="35">
        <f t="shared" si="73"/>
        <v>0</v>
      </c>
      <c r="S583" s="61">
        <f t="shared" si="74"/>
        <v>0</v>
      </c>
      <c r="T583" s="61">
        <f t="shared" si="68"/>
        <v>0</v>
      </c>
    </row>
    <row r="584" spans="2:20">
      <c r="B584" s="2" t="s">
        <v>6</v>
      </c>
      <c r="C584" s="2">
        <v>9</v>
      </c>
      <c r="D584" s="2">
        <v>3</v>
      </c>
      <c r="E584" s="37">
        <v>43711</v>
      </c>
      <c r="L584" s="2">
        <f t="shared" si="70"/>
        <v>0</v>
      </c>
      <c r="M584" s="2">
        <f t="shared" si="69"/>
        <v>0</v>
      </c>
      <c r="N584" s="25">
        <f t="shared" si="71"/>
        <v>0</v>
      </c>
      <c r="O584" s="25">
        <f t="shared" si="72"/>
        <v>0</v>
      </c>
      <c r="P584" s="35">
        <f t="shared" si="73"/>
        <v>0</v>
      </c>
      <c r="S584" s="61">
        <f t="shared" si="74"/>
        <v>0</v>
      </c>
      <c r="T584" s="61">
        <f t="shared" si="68"/>
        <v>0</v>
      </c>
    </row>
    <row r="585" spans="2:20">
      <c r="B585" s="2" t="s">
        <v>5</v>
      </c>
      <c r="C585" s="2">
        <v>9</v>
      </c>
      <c r="D585" s="2">
        <v>4</v>
      </c>
      <c r="E585" s="37">
        <v>43712</v>
      </c>
      <c r="L585" s="2">
        <f t="shared" si="70"/>
        <v>0</v>
      </c>
      <c r="M585" s="2">
        <f t="shared" si="69"/>
        <v>0</v>
      </c>
      <c r="N585" s="25">
        <f t="shared" si="71"/>
        <v>0</v>
      </c>
      <c r="O585" s="25">
        <f t="shared" si="72"/>
        <v>0</v>
      </c>
      <c r="P585" s="35">
        <f t="shared" si="73"/>
        <v>0</v>
      </c>
      <c r="S585" s="61">
        <f t="shared" si="74"/>
        <v>0</v>
      </c>
      <c r="T585" s="61">
        <f t="shared" si="68"/>
        <v>0</v>
      </c>
    </row>
    <row r="586" spans="2:20">
      <c r="B586" s="2" t="s">
        <v>4</v>
      </c>
      <c r="C586" s="2">
        <v>9</v>
      </c>
      <c r="D586" s="2">
        <v>5</v>
      </c>
      <c r="E586" s="37">
        <v>43713</v>
      </c>
      <c r="L586" s="2">
        <f t="shared" si="70"/>
        <v>0</v>
      </c>
      <c r="M586" s="2">
        <f t="shared" si="69"/>
        <v>0</v>
      </c>
      <c r="N586" s="25">
        <f t="shared" si="71"/>
        <v>0</v>
      </c>
      <c r="O586" s="25">
        <f t="shared" si="72"/>
        <v>0</v>
      </c>
      <c r="P586" s="35">
        <f t="shared" si="73"/>
        <v>0</v>
      </c>
      <c r="S586" s="61">
        <f t="shared" si="74"/>
        <v>0</v>
      </c>
      <c r="T586" s="61">
        <f t="shared" si="68"/>
        <v>0</v>
      </c>
    </row>
    <row r="587" spans="2:20">
      <c r="B587" s="2" t="s">
        <v>3</v>
      </c>
      <c r="C587" s="2">
        <v>9</v>
      </c>
      <c r="D587" s="2">
        <v>6</v>
      </c>
      <c r="E587" s="37">
        <v>43714</v>
      </c>
      <c r="L587" s="2">
        <f t="shared" si="70"/>
        <v>0</v>
      </c>
      <c r="M587" s="2">
        <f t="shared" si="69"/>
        <v>0</v>
      </c>
      <c r="N587" s="25">
        <f t="shared" si="71"/>
        <v>0</v>
      </c>
      <c r="O587" s="25">
        <f t="shared" si="72"/>
        <v>0</v>
      </c>
      <c r="P587" s="35">
        <f t="shared" si="73"/>
        <v>0</v>
      </c>
      <c r="S587" s="61">
        <f t="shared" si="74"/>
        <v>0</v>
      </c>
      <c r="T587" s="61">
        <f t="shared" ref="T587:T650" si="75">IF($G587&lt;&gt;$G586,$T580+1,0)</f>
        <v>0</v>
      </c>
    </row>
    <row r="588" spans="2:20">
      <c r="B588" s="2" t="s">
        <v>2</v>
      </c>
      <c r="C588" s="2">
        <v>9</v>
      </c>
      <c r="D588" s="2">
        <v>7</v>
      </c>
      <c r="E588" s="37">
        <v>43715</v>
      </c>
      <c r="L588" s="2">
        <f t="shared" si="70"/>
        <v>0</v>
      </c>
      <c r="M588" s="2">
        <f t="shared" si="69"/>
        <v>0</v>
      </c>
      <c r="N588" s="25">
        <f t="shared" si="71"/>
        <v>0</v>
      </c>
      <c r="O588" s="25">
        <f t="shared" si="72"/>
        <v>0</v>
      </c>
      <c r="P588" s="35">
        <f t="shared" si="73"/>
        <v>0</v>
      </c>
      <c r="S588" s="61">
        <f t="shared" si="74"/>
        <v>0</v>
      </c>
      <c r="T588" s="61">
        <f t="shared" si="75"/>
        <v>0</v>
      </c>
    </row>
    <row r="589" spans="2:20">
      <c r="B589" s="2" t="s">
        <v>1</v>
      </c>
      <c r="C589" s="2">
        <v>9</v>
      </c>
      <c r="D589" s="2">
        <v>8</v>
      </c>
      <c r="E589" s="37">
        <v>43716</v>
      </c>
      <c r="L589" s="2">
        <f t="shared" si="70"/>
        <v>0</v>
      </c>
      <c r="M589" s="2">
        <f t="shared" si="69"/>
        <v>0</v>
      </c>
      <c r="N589" s="25">
        <f t="shared" si="71"/>
        <v>0</v>
      </c>
      <c r="O589" s="25">
        <f t="shared" si="72"/>
        <v>0</v>
      </c>
      <c r="P589" s="35">
        <f t="shared" si="73"/>
        <v>0</v>
      </c>
      <c r="S589" s="61">
        <f t="shared" si="74"/>
        <v>0</v>
      </c>
      <c r="T589" s="61">
        <f t="shared" si="75"/>
        <v>0</v>
      </c>
    </row>
    <row r="590" spans="2:20">
      <c r="B590" s="2" t="s">
        <v>0</v>
      </c>
      <c r="C590" s="2">
        <v>9</v>
      </c>
      <c r="D590" s="2">
        <v>9</v>
      </c>
      <c r="E590" s="37">
        <v>43717</v>
      </c>
      <c r="L590" s="2">
        <f t="shared" si="70"/>
        <v>0</v>
      </c>
      <c r="M590" s="2">
        <f t="shared" si="69"/>
        <v>0</v>
      </c>
      <c r="N590" s="25">
        <f t="shared" si="71"/>
        <v>0</v>
      </c>
      <c r="O590" s="25">
        <f t="shared" si="72"/>
        <v>0</v>
      </c>
      <c r="P590" s="35">
        <f t="shared" si="73"/>
        <v>0</v>
      </c>
      <c r="S590" s="61">
        <f t="shared" si="74"/>
        <v>0</v>
      </c>
      <c r="T590" s="61">
        <f t="shared" si="75"/>
        <v>0</v>
      </c>
    </row>
    <row r="591" spans="2:20">
      <c r="B591" s="2" t="s">
        <v>6</v>
      </c>
      <c r="C591" s="2">
        <v>9</v>
      </c>
      <c r="D591" s="2">
        <v>10</v>
      </c>
      <c r="E591" s="37">
        <v>43718</v>
      </c>
      <c r="L591" s="2">
        <f t="shared" si="70"/>
        <v>0</v>
      </c>
      <c r="M591" s="2">
        <f t="shared" si="69"/>
        <v>0</v>
      </c>
      <c r="N591" s="25">
        <f t="shared" si="71"/>
        <v>0</v>
      </c>
      <c r="O591" s="25">
        <f t="shared" si="72"/>
        <v>0</v>
      </c>
      <c r="P591" s="35">
        <f t="shared" si="73"/>
        <v>0</v>
      </c>
      <c r="S591" s="61">
        <f t="shared" si="74"/>
        <v>0</v>
      </c>
      <c r="T591" s="61">
        <f t="shared" si="75"/>
        <v>0</v>
      </c>
    </row>
    <row r="592" spans="2:20">
      <c r="B592" s="2" t="s">
        <v>5</v>
      </c>
      <c r="C592" s="2">
        <v>9</v>
      </c>
      <c r="D592" s="2">
        <v>11</v>
      </c>
      <c r="E592" s="37">
        <v>43719</v>
      </c>
      <c r="L592" s="2">
        <f t="shared" si="70"/>
        <v>0</v>
      </c>
      <c r="M592" s="2">
        <f t="shared" si="69"/>
        <v>0</v>
      </c>
      <c r="N592" s="25">
        <f t="shared" si="71"/>
        <v>0</v>
      </c>
      <c r="O592" s="25">
        <f t="shared" si="72"/>
        <v>0</v>
      </c>
      <c r="P592" s="35">
        <f t="shared" si="73"/>
        <v>0</v>
      </c>
      <c r="S592" s="61">
        <f t="shared" si="74"/>
        <v>0</v>
      </c>
      <c r="T592" s="61">
        <f t="shared" si="75"/>
        <v>0</v>
      </c>
    </row>
    <row r="593" spans="2:20">
      <c r="B593" s="2" t="s">
        <v>4</v>
      </c>
      <c r="C593" s="2">
        <v>9</v>
      </c>
      <c r="D593" s="2">
        <v>12</v>
      </c>
      <c r="E593" s="37">
        <v>43720</v>
      </c>
      <c r="L593" s="2">
        <f t="shared" si="70"/>
        <v>0</v>
      </c>
      <c r="M593" s="2">
        <f t="shared" si="69"/>
        <v>0</v>
      </c>
      <c r="N593" s="25">
        <f t="shared" si="71"/>
        <v>0</v>
      </c>
      <c r="O593" s="25">
        <f t="shared" si="72"/>
        <v>0</v>
      </c>
      <c r="P593" s="35">
        <f t="shared" si="73"/>
        <v>0</v>
      </c>
      <c r="S593" s="61">
        <f t="shared" si="74"/>
        <v>0</v>
      </c>
      <c r="T593" s="61">
        <f t="shared" si="75"/>
        <v>0</v>
      </c>
    </row>
    <row r="594" spans="2:20">
      <c r="B594" s="2" t="s">
        <v>3</v>
      </c>
      <c r="C594" s="2">
        <v>9</v>
      </c>
      <c r="D594" s="2">
        <v>13</v>
      </c>
      <c r="E594" s="37">
        <v>43721</v>
      </c>
      <c r="L594" s="2">
        <f t="shared" si="70"/>
        <v>0</v>
      </c>
      <c r="M594" s="2">
        <f t="shared" si="69"/>
        <v>0</v>
      </c>
      <c r="N594" s="25">
        <f t="shared" si="71"/>
        <v>0</v>
      </c>
      <c r="O594" s="25">
        <f t="shared" si="72"/>
        <v>0</v>
      </c>
      <c r="P594" s="35">
        <f t="shared" si="73"/>
        <v>0</v>
      </c>
      <c r="S594" s="61">
        <f t="shared" si="74"/>
        <v>0</v>
      </c>
      <c r="T594" s="61">
        <f t="shared" si="75"/>
        <v>0</v>
      </c>
    </row>
    <row r="595" spans="2:20">
      <c r="B595" s="2" t="s">
        <v>2</v>
      </c>
      <c r="C595" s="2">
        <v>9</v>
      </c>
      <c r="D595" s="2">
        <v>14</v>
      </c>
      <c r="E595" s="37">
        <v>43722</v>
      </c>
      <c r="L595" s="2">
        <f t="shared" si="70"/>
        <v>0</v>
      </c>
      <c r="M595" s="2">
        <f t="shared" si="69"/>
        <v>0</v>
      </c>
      <c r="N595" s="25">
        <f t="shared" si="71"/>
        <v>0</v>
      </c>
      <c r="O595" s="25">
        <f t="shared" si="72"/>
        <v>0</v>
      </c>
      <c r="P595" s="35">
        <f t="shared" si="73"/>
        <v>0</v>
      </c>
      <c r="S595" s="61">
        <f t="shared" si="74"/>
        <v>0</v>
      </c>
      <c r="T595" s="61">
        <f t="shared" si="75"/>
        <v>0</v>
      </c>
    </row>
    <row r="596" spans="2:20">
      <c r="B596" s="2" t="s">
        <v>1</v>
      </c>
      <c r="C596" s="2">
        <v>9</v>
      </c>
      <c r="D596" s="2">
        <v>15</v>
      </c>
      <c r="E596" s="37">
        <v>43723</v>
      </c>
      <c r="L596" s="2">
        <f t="shared" si="70"/>
        <v>0</v>
      </c>
      <c r="M596" s="2">
        <f t="shared" si="69"/>
        <v>0</v>
      </c>
      <c r="N596" s="25">
        <f t="shared" si="71"/>
        <v>0</v>
      </c>
      <c r="O596" s="25">
        <f t="shared" si="72"/>
        <v>0</v>
      </c>
      <c r="P596" s="35">
        <f t="shared" si="73"/>
        <v>0</v>
      </c>
      <c r="S596" s="61">
        <f t="shared" si="74"/>
        <v>0</v>
      </c>
      <c r="T596" s="61">
        <f t="shared" si="75"/>
        <v>0</v>
      </c>
    </row>
    <row r="597" spans="2:20">
      <c r="B597" s="2" t="s">
        <v>0</v>
      </c>
      <c r="C597" s="2">
        <v>9</v>
      </c>
      <c r="D597" s="2">
        <v>16</v>
      </c>
      <c r="E597" s="37">
        <v>43724</v>
      </c>
      <c r="L597" s="2">
        <f t="shared" si="70"/>
        <v>0</v>
      </c>
      <c r="M597" s="2">
        <f t="shared" si="69"/>
        <v>0</v>
      </c>
      <c r="N597" s="25">
        <f t="shared" si="71"/>
        <v>0</v>
      </c>
      <c r="O597" s="25">
        <f t="shared" si="72"/>
        <v>0</v>
      </c>
      <c r="P597" s="35">
        <f t="shared" si="73"/>
        <v>0</v>
      </c>
      <c r="S597" s="61">
        <f t="shared" si="74"/>
        <v>0</v>
      </c>
      <c r="T597" s="61">
        <f t="shared" si="75"/>
        <v>0</v>
      </c>
    </row>
    <row r="598" spans="2:20">
      <c r="B598" s="2" t="s">
        <v>6</v>
      </c>
      <c r="C598" s="2">
        <v>9</v>
      </c>
      <c r="D598" s="2">
        <v>17</v>
      </c>
      <c r="E598" s="37">
        <v>43725</v>
      </c>
      <c r="L598" s="2">
        <f t="shared" si="70"/>
        <v>0</v>
      </c>
      <c r="M598" s="2">
        <f t="shared" si="69"/>
        <v>0</v>
      </c>
      <c r="N598" s="25">
        <f t="shared" si="71"/>
        <v>0</v>
      </c>
      <c r="O598" s="25">
        <f t="shared" si="72"/>
        <v>0</v>
      </c>
      <c r="P598" s="35">
        <f t="shared" si="73"/>
        <v>0</v>
      </c>
      <c r="S598" s="61">
        <f t="shared" si="74"/>
        <v>0</v>
      </c>
      <c r="T598" s="61">
        <f t="shared" si="75"/>
        <v>0</v>
      </c>
    </row>
    <row r="599" spans="2:20">
      <c r="B599" s="2" t="s">
        <v>5</v>
      </c>
      <c r="C599" s="2">
        <v>9</v>
      </c>
      <c r="D599" s="2">
        <v>18</v>
      </c>
      <c r="E599" s="37">
        <v>43726</v>
      </c>
      <c r="L599" s="2">
        <f t="shared" si="70"/>
        <v>0</v>
      </c>
      <c r="M599" s="2">
        <f t="shared" si="69"/>
        <v>0</v>
      </c>
      <c r="N599" s="25">
        <f t="shared" si="71"/>
        <v>0</v>
      </c>
      <c r="O599" s="25">
        <f t="shared" si="72"/>
        <v>0</v>
      </c>
      <c r="P599" s="35">
        <f t="shared" si="73"/>
        <v>0</v>
      </c>
      <c r="S599" s="61">
        <f t="shared" si="74"/>
        <v>0</v>
      </c>
      <c r="T599" s="61">
        <f t="shared" si="75"/>
        <v>0</v>
      </c>
    </row>
    <row r="600" spans="2:20">
      <c r="B600" s="2" t="s">
        <v>4</v>
      </c>
      <c r="C600" s="2">
        <v>9</v>
      </c>
      <c r="D600" s="2">
        <v>19</v>
      </c>
      <c r="E600" s="37">
        <v>43727</v>
      </c>
      <c r="L600" s="2">
        <f t="shared" si="70"/>
        <v>0</v>
      </c>
      <c r="M600" s="2">
        <f t="shared" si="69"/>
        <v>0</v>
      </c>
      <c r="N600" s="25">
        <f t="shared" si="71"/>
        <v>0</v>
      </c>
      <c r="O600" s="25">
        <f t="shared" si="72"/>
        <v>0</v>
      </c>
      <c r="P600" s="35">
        <f t="shared" si="73"/>
        <v>0</v>
      </c>
      <c r="S600" s="61">
        <f t="shared" si="74"/>
        <v>0</v>
      </c>
      <c r="T600" s="61">
        <f t="shared" si="75"/>
        <v>0</v>
      </c>
    </row>
    <row r="601" spans="2:20">
      <c r="B601" s="2" t="s">
        <v>3</v>
      </c>
      <c r="C601" s="2">
        <v>9</v>
      </c>
      <c r="D601" s="2">
        <v>20</v>
      </c>
      <c r="E601" s="37">
        <v>43728</v>
      </c>
      <c r="L601" s="2">
        <f t="shared" si="70"/>
        <v>0</v>
      </c>
      <c r="M601" s="2">
        <f t="shared" si="69"/>
        <v>0</v>
      </c>
      <c r="N601" s="25">
        <f t="shared" si="71"/>
        <v>0</v>
      </c>
      <c r="O601" s="25">
        <f t="shared" si="72"/>
        <v>0</v>
      </c>
      <c r="P601" s="35">
        <f t="shared" si="73"/>
        <v>0</v>
      </c>
      <c r="S601" s="61">
        <f t="shared" si="74"/>
        <v>0</v>
      </c>
      <c r="T601" s="61">
        <f t="shared" si="75"/>
        <v>0</v>
      </c>
    </row>
    <row r="602" spans="2:20">
      <c r="B602" s="2" t="s">
        <v>2</v>
      </c>
      <c r="C602" s="2">
        <v>9</v>
      </c>
      <c r="D602" s="2">
        <v>21</v>
      </c>
      <c r="E602" s="37">
        <v>43729</v>
      </c>
      <c r="L602" s="2">
        <f t="shared" si="70"/>
        <v>0</v>
      </c>
      <c r="M602" s="2">
        <f t="shared" si="69"/>
        <v>0</v>
      </c>
      <c r="N602" s="25">
        <f t="shared" si="71"/>
        <v>0</v>
      </c>
      <c r="O602" s="25">
        <f t="shared" si="72"/>
        <v>0</v>
      </c>
      <c r="P602" s="35">
        <f t="shared" si="73"/>
        <v>0</v>
      </c>
      <c r="S602" s="61">
        <f t="shared" si="74"/>
        <v>0</v>
      </c>
      <c r="T602" s="61">
        <f t="shared" si="75"/>
        <v>0</v>
      </c>
    </row>
    <row r="603" spans="2:20">
      <c r="B603" s="2" t="s">
        <v>1</v>
      </c>
      <c r="C603" s="2">
        <v>9</v>
      </c>
      <c r="D603" s="2">
        <v>22</v>
      </c>
      <c r="E603" s="37">
        <v>43730</v>
      </c>
      <c r="L603" s="2">
        <f t="shared" si="70"/>
        <v>0</v>
      </c>
      <c r="M603" s="2">
        <f t="shared" si="69"/>
        <v>0</v>
      </c>
      <c r="N603" s="25">
        <f t="shared" si="71"/>
        <v>0</v>
      </c>
      <c r="O603" s="25">
        <f t="shared" si="72"/>
        <v>0</v>
      </c>
      <c r="P603" s="35">
        <f t="shared" si="73"/>
        <v>0</v>
      </c>
      <c r="S603" s="61">
        <f t="shared" si="74"/>
        <v>0</v>
      </c>
      <c r="T603" s="61">
        <f t="shared" si="75"/>
        <v>0</v>
      </c>
    </row>
    <row r="604" spans="2:20">
      <c r="B604" s="2" t="s">
        <v>0</v>
      </c>
      <c r="C604" s="2">
        <v>9</v>
      </c>
      <c r="D604" s="2">
        <v>23</v>
      </c>
      <c r="E604" s="37">
        <v>43731</v>
      </c>
      <c r="L604" s="2">
        <f t="shared" si="70"/>
        <v>0</v>
      </c>
      <c r="M604" s="2">
        <f t="shared" si="69"/>
        <v>0</v>
      </c>
      <c r="N604" s="25">
        <f t="shared" si="71"/>
        <v>0</v>
      </c>
      <c r="O604" s="25">
        <f t="shared" si="72"/>
        <v>0</v>
      </c>
      <c r="P604" s="35">
        <f t="shared" si="73"/>
        <v>0</v>
      </c>
      <c r="S604" s="61">
        <f t="shared" si="74"/>
        <v>0</v>
      </c>
      <c r="T604" s="61">
        <f t="shared" si="75"/>
        <v>0</v>
      </c>
    </row>
    <row r="605" spans="2:20">
      <c r="B605" s="2" t="s">
        <v>6</v>
      </c>
      <c r="C605" s="2">
        <v>9</v>
      </c>
      <c r="D605" s="2">
        <v>24</v>
      </c>
      <c r="E605" s="37">
        <v>43732</v>
      </c>
      <c r="L605" s="2">
        <f t="shared" si="70"/>
        <v>0</v>
      </c>
      <c r="M605" s="2">
        <f t="shared" si="69"/>
        <v>0</v>
      </c>
      <c r="N605" s="25">
        <f t="shared" si="71"/>
        <v>0</v>
      </c>
      <c r="O605" s="25">
        <f t="shared" si="72"/>
        <v>0</v>
      </c>
      <c r="P605" s="35">
        <f t="shared" si="73"/>
        <v>0</v>
      </c>
      <c r="S605" s="61">
        <f t="shared" si="74"/>
        <v>0</v>
      </c>
      <c r="T605" s="61">
        <f t="shared" si="75"/>
        <v>0</v>
      </c>
    </row>
    <row r="606" spans="2:20">
      <c r="B606" s="2" t="s">
        <v>5</v>
      </c>
      <c r="C606" s="2">
        <v>9</v>
      </c>
      <c r="D606" s="2">
        <v>25</v>
      </c>
      <c r="E606" s="37">
        <v>43733</v>
      </c>
      <c r="L606" s="2">
        <f t="shared" si="70"/>
        <v>0</v>
      </c>
      <c r="M606" s="2">
        <f t="shared" si="69"/>
        <v>0</v>
      </c>
      <c r="N606" s="25">
        <f t="shared" si="71"/>
        <v>0</v>
      </c>
      <c r="O606" s="25">
        <f t="shared" si="72"/>
        <v>0</v>
      </c>
      <c r="P606" s="35">
        <f t="shared" si="73"/>
        <v>0</v>
      </c>
      <c r="S606" s="61">
        <f t="shared" si="74"/>
        <v>0</v>
      </c>
      <c r="T606" s="61">
        <f t="shared" si="75"/>
        <v>0</v>
      </c>
    </row>
    <row r="607" spans="2:20">
      <c r="B607" s="2" t="s">
        <v>4</v>
      </c>
      <c r="C607" s="2">
        <v>9</v>
      </c>
      <c r="D607" s="2">
        <v>26</v>
      </c>
      <c r="E607" s="37">
        <v>43734</v>
      </c>
      <c r="L607" s="2">
        <f t="shared" si="70"/>
        <v>0</v>
      </c>
      <c r="M607" s="2">
        <f t="shared" si="69"/>
        <v>0</v>
      </c>
      <c r="N607" s="25">
        <f t="shared" si="71"/>
        <v>0</v>
      </c>
      <c r="O607" s="25">
        <f t="shared" si="72"/>
        <v>0</v>
      </c>
      <c r="P607" s="35">
        <f t="shared" si="73"/>
        <v>0</v>
      </c>
      <c r="S607" s="61">
        <f t="shared" si="74"/>
        <v>0</v>
      </c>
      <c r="T607" s="61">
        <f t="shared" si="75"/>
        <v>0</v>
      </c>
    </row>
    <row r="608" spans="2:20">
      <c r="B608" s="2" t="s">
        <v>3</v>
      </c>
      <c r="C608" s="2">
        <v>9</v>
      </c>
      <c r="D608" s="2">
        <v>27</v>
      </c>
      <c r="E608" s="37">
        <v>43735</v>
      </c>
      <c r="L608" s="2">
        <f t="shared" si="70"/>
        <v>0</v>
      </c>
      <c r="M608" s="2">
        <f t="shared" si="69"/>
        <v>0</v>
      </c>
      <c r="N608" s="25">
        <f t="shared" si="71"/>
        <v>0</v>
      </c>
      <c r="O608" s="25">
        <f t="shared" si="72"/>
        <v>0</v>
      </c>
      <c r="P608" s="35">
        <f t="shared" si="73"/>
        <v>0</v>
      </c>
      <c r="S608" s="61">
        <f t="shared" si="74"/>
        <v>0</v>
      </c>
      <c r="T608" s="61">
        <f t="shared" si="75"/>
        <v>0</v>
      </c>
    </row>
    <row r="609" spans="2:20">
      <c r="B609" s="2" t="s">
        <v>2</v>
      </c>
      <c r="C609" s="2">
        <v>9</v>
      </c>
      <c r="D609" s="2">
        <v>28</v>
      </c>
      <c r="E609" s="37">
        <v>43736</v>
      </c>
      <c r="L609" s="2">
        <f t="shared" si="70"/>
        <v>0</v>
      </c>
      <c r="M609" s="2">
        <f t="shared" si="69"/>
        <v>0</v>
      </c>
      <c r="N609" s="25">
        <f t="shared" si="71"/>
        <v>0</v>
      </c>
      <c r="O609" s="25">
        <f t="shared" si="72"/>
        <v>0</v>
      </c>
      <c r="P609" s="35">
        <f t="shared" si="73"/>
        <v>0</v>
      </c>
      <c r="S609" s="61">
        <f t="shared" si="74"/>
        <v>0</v>
      </c>
      <c r="T609" s="61">
        <f t="shared" si="75"/>
        <v>0</v>
      </c>
    </row>
    <row r="610" spans="2:20">
      <c r="B610" s="2" t="s">
        <v>1</v>
      </c>
      <c r="C610" s="2">
        <v>9</v>
      </c>
      <c r="D610" s="2">
        <v>29</v>
      </c>
      <c r="E610" s="37">
        <v>43737</v>
      </c>
      <c r="L610" s="2">
        <f t="shared" si="70"/>
        <v>0</v>
      </c>
      <c r="M610" s="2">
        <f t="shared" si="69"/>
        <v>0</v>
      </c>
      <c r="N610" s="25">
        <f t="shared" si="71"/>
        <v>0</v>
      </c>
      <c r="O610" s="25">
        <f t="shared" si="72"/>
        <v>0</v>
      </c>
      <c r="P610" s="35">
        <f t="shared" si="73"/>
        <v>0</v>
      </c>
      <c r="S610" s="61">
        <f t="shared" si="74"/>
        <v>0</v>
      </c>
      <c r="T610" s="61">
        <f t="shared" si="75"/>
        <v>0</v>
      </c>
    </row>
    <row r="611" spans="2:20">
      <c r="B611" s="2" t="s">
        <v>0</v>
      </c>
      <c r="C611" s="2">
        <v>9</v>
      </c>
      <c r="D611" s="2">
        <v>30</v>
      </c>
      <c r="E611" s="37">
        <v>43738</v>
      </c>
      <c r="L611" s="2">
        <f t="shared" si="70"/>
        <v>0</v>
      </c>
      <c r="M611" s="2">
        <f t="shared" si="69"/>
        <v>0</v>
      </c>
      <c r="N611" s="25">
        <f t="shared" si="71"/>
        <v>0</v>
      </c>
      <c r="O611" s="25">
        <f t="shared" si="72"/>
        <v>0</v>
      </c>
      <c r="P611" s="35">
        <f t="shared" si="73"/>
        <v>0</v>
      </c>
      <c r="S611" s="61">
        <f t="shared" si="74"/>
        <v>0</v>
      </c>
      <c r="T611" s="61">
        <f t="shared" si="75"/>
        <v>0</v>
      </c>
    </row>
    <row r="612" spans="2:20">
      <c r="B612" s="2" t="s">
        <v>6</v>
      </c>
      <c r="C612" s="2">
        <v>10</v>
      </c>
      <c r="D612" s="2">
        <v>1</v>
      </c>
      <c r="E612" s="37">
        <v>43739</v>
      </c>
      <c r="L612" s="2">
        <f t="shared" si="70"/>
        <v>0</v>
      </c>
      <c r="M612" s="2">
        <f t="shared" si="69"/>
        <v>0</v>
      </c>
      <c r="N612" s="25">
        <f t="shared" si="71"/>
        <v>0</v>
      </c>
      <c r="O612" s="25">
        <f t="shared" si="72"/>
        <v>0</v>
      </c>
      <c r="P612" s="35">
        <f t="shared" si="73"/>
        <v>0</v>
      </c>
      <c r="S612" s="61">
        <f t="shared" si="74"/>
        <v>0</v>
      </c>
      <c r="T612" s="61">
        <f t="shared" si="75"/>
        <v>0</v>
      </c>
    </row>
    <row r="613" spans="2:20">
      <c r="B613" s="2" t="s">
        <v>5</v>
      </c>
      <c r="C613" s="2">
        <v>10</v>
      </c>
      <c r="D613" s="2">
        <v>2</v>
      </c>
      <c r="E613" s="37">
        <v>43740</v>
      </c>
      <c r="L613" s="2">
        <f t="shared" si="70"/>
        <v>0</v>
      </c>
      <c r="M613" s="2">
        <f t="shared" si="69"/>
        <v>0</v>
      </c>
      <c r="N613" s="25">
        <f t="shared" si="71"/>
        <v>0</v>
      </c>
      <c r="O613" s="25">
        <f t="shared" si="72"/>
        <v>0</v>
      </c>
      <c r="P613" s="35">
        <f t="shared" si="73"/>
        <v>0</v>
      </c>
      <c r="S613" s="61">
        <f t="shared" si="74"/>
        <v>0</v>
      </c>
      <c r="T613" s="61">
        <f t="shared" si="75"/>
        <v>0</v>
      </c>
    </row>
    <row r="614" spans="2:20">
      <c r="B614" s="2" t="s">
        <v>4</v>
      </c>
      <c r="C614" s="2">
        <v>10</v>
      </c>
      <c r="D614" s="2">
        <v>3</v>
      </c>
      <c r="E614" s="37">
        <v>43741</v>
      </c>
      <c r="L614" s="2">
        <f t="shared" si="70"/>
        <v>0</v>
      </c>
      <c r="M614" s="2">
        <f t="shared" si="69"/>
        <v>0</v>
      </c>
      <c r="N614" s="25">
        <f t="shared" si="71"/>
        <v>0</v>
      </c>
      <c r="O614" s="25">
        <f t="shared" si="72"/>
        <v>0</v>
      </c>
      <c r="P614" s="35">
        <f t="shared" si="73"/>
        <v>0</v>
      </c>
      <c r="S614" s="61">
        <f t="shared" si="74"/>
        <v>0</v>
      </c>
      <c r="T614" s="61">
        <f t="shared" si="75"/>
        <v>0</v>
      </c>
    </row>
    <row r="615" spans="2:20">
      <c r="B615" s="2" t="s">
        <v>3</v>
      </c>
      <c r="C615" s="2">
        <v>10</v>
      </c>
      <c r="D615" s="2">
        <v>4</v>
      </c>
      <c r="E615" s="37">
        <v>43742</v>
      </c>
      <c r="L615" s="2">
        <f t="shared" si="70"/>
        <v>0</v>
      </c>
      <c r="M615" s="2">
        <f t="shared" si="69"/>
        <v>0</v>
      </c>
      <c r="N615" s="25">
        <f t="shared" si="71"/>
        <v>0</v>
      </c>
      <c r="O615" s="25">
        <f t="shared" si="72"/>
        <v>0</v>
      </c>
      <c r="P615" s="35">
        <f t="shared" si="73"/>
        <v>0</v>
      </c>
      <c r="S615" s="61">
        <f t="shared" si="74"/>
        <v>0</v>
      </c>
      <c r="T615" s="61">
        <f t="shared" si="75"/>
        <v>0</v>
      </c>
    </row>
    <row r="616" spans="2:20">
      <c r="B616" s="2" t="s">
        <v>2</v>
      </c>
      <c r="C616" s="2">
        <v>10</v>
      </c>
      <c r="D616" s="2">
        <v>5</v>
      </c>
      <c r="E616" s="37">
        <v>43743</v>
      </c>
      <c r="L616" s="2">
        <f t="shared" si="70"/>
        <v>0</v>
      </c>
      <c r="M616" s="2">
        <f t="shared" si="69"/>
        <v>0</v>
      </c>
      <c r="N616" s="25">
        <f t="shared" si="71"/>
        <v>0</v>
      </c>
      <c r="O616" s="25">
        <f t="shared" si="72"/>
        <v>0</v>
      </c>
      <c r="P616" s="35">
        <f t="shared" si="73"/>
        <v>0</v>
      </c>
      <c r="S616" s="61">
        <f t="shared" si="74"/>
        <v>0</v>
      </c>
      <c r="T616" s="61">
        <f t="shared" si="75"/>
        <v>0</v>
      </c>
    </row>
    <row r="617" spans="2:20">
      <c r="B617" s="2" t="s">
        <v>1</v>
      </c>
      <c r="C617" s="2">
        <v>10</v>
      </c>
      <c r="D617" s="2">
        <v>6</v>
      </c>
      <c r="E617" s="37">
        <v>43744</v>
      </c>
      <c r="L617" s="2">
        <f t="shared" si="70"/>
        <v>0</v>
      </c>
      <c r="M617" s="2">
        <f t="shared" si="69"/>
        <v>0</v>
      </c>
      <c r="N617" s="25">
        <f t="shared" si="71"/>
        <v>0</v>
      </c>
      <c r="O617" s="25">
        <f t="shared" si="72"/>
        <v>0</v>
      </c>
      <c r="P617" s="35">
        <f t="shared" si="73"/>
        <v>0</v>
      </c>
      <c r="S617" s="61">
        <f t="shared" si="74"/>
        <v>0</v>
      </c>
      <c r="T617" s="61">
        <f t="shared" si="75"/>
        <v>0</v>
      </c>
    </row>
    <row r="618" spans="2:20">
      <c r="B618" s="2" t="s">
        <v>0</v>
      </c>
      <c r="C618" s="2">
        <v>10</v>
      </c>
      <c r="D618" s="2">
        <v>7</v>
      </c>
      <c r="E618" s="37">
        <v>43745</v>
      </c>
      <c r="L618" s="2">
        <f t="shared" si="70"/>
        <v>0</v>
      </c>
      <c r="M618" s="2">
        <f t="shared" si="69"/>
        <v>0</v>
      </c>
      <c r="N618" s="25">
        <f t="shared" si="71"/>
        <v>0</v>
      </c>
      <c r="O618" s="25">
        <f t="shared" si="72"/>
        <v>0</v>
      </c>
      <c r="P618" s="35">
        <f t="shared" si="73"/>
        <v>0</v>
      </c>
      <c r="S618" s="61">
        <f t="shared" si="74"/>
        <v>0</v>
      </c>
      <c r="T618" s="61">
        <f t="shared" si="75"/>
        <v>0</v>
      </c>
    </row>
    <row r="619" spans="2:20">
      <c r="B619" s="2" t="s">
        <v>6</v>
      </c>
      <c r="C619" s="2">
        <v>10</v>
      </c>
      <c r="D619" s="2">
        <v>8</v>
      </c>
      <c r="E619" s="37">
        <v>43746</v>
      </c>
      <c r="L619" s="2">
        <f t="shared" si="70"/>
        <v>0</v>
      </c>
      <c r="M619" s="2">
        <f t="shared" si="69"/>
        <v>0</v>
      </c>
      <c r="N619" s="25">
        <f t="shared" si="71"/>
        <v>0</v>
      </c>
      <c r="O619" s="25">
        <f t="shared" si="72"/>
        <v>0</v>
      </c>
      <c r="P619" s="35">
        <f t="shared" si="73"/>
        <v>0</v>
      </c>
      <c r="S619" s="61">
        <f t="shared" si="74"/>
        <v>0</v>
      </c>
      <c r="T619" s="61">
        <f t="shared" si="75"/>
        <v>0</v>
      </c>
    </row>
    <row r="620" spans="2:20">
      <c r="B620" s="2" t="s">
        <v>5</v>
      </c>
      <c r="C620" s="2">
        <v>10</v>
      </c>
      <c r="D620" s="2">
        <v>9</v>
      </c>
      <c r="E620" s="37">
        <v>43747</v>
      </c>
      <c r="L620" s="2">
        <f t="shared" si="70"/>
        <v>0</v>
      </c>
      <c r="M620" s="2">
        <f t="shared" si="69"/>
        <v>0</v>
      </c>
      <c r="N620" s="25">
        <f t="shared" si="71"/>
        <v>0</v>
      </c>
      <c r="O620" s="25">
        <f t="shared" si="72"/>
        <v>0</v>
      </c>
      <c r="P620" s="35">
        <f t="shared" si="73"/>
        <v>0</v>
      </c>
      <c r="S620" s="61">
        <f t="shared" si="74"/>
        <v>0</v>
      </c>
      <c r="T620" s="61">
        <f t="shared" si="75"/>
        <v>0</v>
      </c>
    </row>
    <row r="621" spans="2:20">
      <c r="B621" s="2" t="s">
        <v>4</v>
      </c>
      <c r="C621" s="2">
        <v>10</v>
      </c>
      <c r="D621" s="2">
        <v>10</v>
      </c>
      <c r="E621" s="37">
        <v>43748</v>
      </c>
      <c r="L621" s="2">
        <f t="shared" si="70"/>
        <v>0</v>
      </c>
      <c r="M621" s="2">
        <f t="shared" si="69"/>
        <v>0</v>
      </c>
      <c r="N621" s="25">
        <f t="shared" si="71"/>
        <v>0</v>
      </c>
      <c r="O621" s="25">
        <f t="shared" si="72"/>
        <v>0</v>
      </c>
      <c r="P621" s="35">
        <f t="shared" si="73"/>
        <v>0</v>
      </c>
      <c r="S621" s="61">
        <f t="shared" si="74"/>
        <v>0</v>
      </c>
      <c r="T621" s="61">
        <f t="shared" si="75"/>
        <v>0</v>
      </c>
    </row>
    <row r="622" spans="2:20">
      <c r="B622" s="2" t="s">
        <v>3</v>
      </c>
      <c r="C622" s="2">
        <v>10</v>
      </c>
      <c r="D622" s="2">
        <v>11</v>
      </c>
      <c r="E622" s="37">
        <v>43749</v>
      </c>
      <c r="L622" s="2">
        <f t="shared" si="70"/>
        <v>0</v>
      </c>
      <c r="M622" s="2">
        <f t="shared" si="69"/>
        <v>0</v>
      </c>
      <c r="N622" s="25">
        <f t="shared" si="71"/>
        <v>0</v>
      </c>
      <c r="O622" s="25">
        <f t="shared" si="72"/>
        <v>0</v>
      </c>
      <c r="P622" s="35">
        <f t="shared" si="73"/>
        <v>0</v>
      </c>
      <c r="S622" s="61">
        <f t="shared" si="74"/>
        <v>0</v>
      </c>
      <c r="T622" s="61">
        <f t="shared" si="75"/>
        <v>0</v>
      </c>
    </row>
    <row r="623" spans="2:20">
      <c r="B623" s="2" t="s">
        <v>2</v>
      </c>
      <c r="C623" s="2">
        <v>10</v>
      </c>
      <c r="D623" s="2">
        <v>12</v>
      </c>
      <c r="E623" s="37">
        <v>43750</v>
      </c>
      <c r="L623" s="2">
        <f t="shared" si="70"/>
        <v>0</v>
      </c>
      <c r="M623" s="2">
        <f t="shared" si="69"/>
        <v>0</v>
      </c>
      <c r="N623" s="25">
        <f t="shared" si="71"/>
        <v>0</v>
      </c>
      <c r="O623" s="25">
        <f t="shared" si="72"/>
        <v>0</v>
      </c>
      <c r="P623" s="35">
        <f t="shared" si="73"/>
        <v>0</v>
      </c>
      <c r="S623" s="61">
        <f t="shared" si="74"/>
        <v>0</v>
      </c>
      <c r="T623" s="61">
        <f t="shared" si="75"/>
        <v>0</v>
      </c>
    </row>
    <row r="624" spans="2:20">
      <c r="B624" s="2" t="s">
        <v>1</v>
      </c>
      <c r="C624" s="2">
        <v>10</v>
      </c>
      <c r="D624" s="2">
        <v>13</v>
      </c>
      <c r="E624" s="37">
        <v>43751</v>
      </c>
      <c r="L624" s="2">
        <f t="shared" si="70"/>
        <v>0</v>
      </c>
      <c r="M624" s="2">
        <f t="shared" si="69"/>
        <v>0</v>
      </c>
      <c r="N624" s="25">
        <f t="shared" si="71"/>
        <v>0</v>
      </c>
      <c r="O624" s="25">
        <f t="shared" si="72"/>
        <v>0</v>
      </c>
      <c r="P624" s="35">
        <f t="shared" si="73"/>
        <v>0</v>
      </c>
      <c r="S624" s="61">
        <f t="shared" si="74"/>
        <v>0</v>
      </c>
      <c r="T624" s="61">
        <f t="shared" si="75"/>
        <v>0</v>
      </c>
    </row>
    <row r="625" spans="2:20">
      <c r="B625" s="2" t="s">
        <v>0</v>
      </c>
      <c r="C625" s="2">
        <v>10</v>
      </c>
      <c r="D625" s="2">
        <v>14</v>
      </c>
      <c r="E625" s="37">
        <v>43752</v>
      </c>
      <c r="L625" s="2">
        <f t="shared" si="70"/>
        <v>0</v>
      </c>
      <c r="M625" s="2">
        <f t="shared" si="69"/>
        <v>0</v>
      </c>
      <c r="N625" s="25">
        <f t="shared" si="71"/>
        <v>0</v>
      </c>
      <c r="O625" s="25">
        <f t="shared" si="72"/>
        <v>0</v>
      </c>
      <c r="P625" s="35">
        <f t="shared" si="73"/>
        <v>0</v>
      </c>
      <c r="S625" s="61">
        <f t="shared" si="74"/>
        <v>0</v>
      </c>
      <c r="T625" s="61">
        <f t="shared" si="75"/>
        <v>0</v>
      </c>
    </row>
    <row r="626" spans="2:20">
      <c r="B626" s="2" t="s">
        <v>6</v>
      </c>
      <c r="C626" s="2">
        <v>10</v>
      </c>
      <c r="D626" s="2">
        <v>15</v>
      </c>
      <c r="E626" s="37">
        <v>43753</v>
      </c>
      <c r="L626" s="2">
        <f t="shared" si="70"/>
        <v>0</v>
      </c>
      <c r="M626" s="2">
        <f t="shared" si="69"/>
        <v>0</v>
      </c>
      <c r="N626" s="25">
        <f t="shared" si="71"/>
        <v>0</v>
      </c>
      <c r="O626" s="25">
        <f t="shared" si="72"/>
        <v>0</v>
      </c>
      <c r="P626" s="35">
        <f t="shared" si="73"/>
        <v>0</v>
      </c>
      <c r="S626" s="61">
        <f t="shared" si="74"/>
        <v>0</v>
      </c>
      <c r="T626" s="61">
        <f t="shared" si="75"/>
        <v>0</v>
      </c>
    </row>
    <row r="627" spans="2:20">
      <c r="B627" s="2" t="s">
        <v>5</v>
      </c>
      <c r="C627" s="2">
        <v>10</v>
      </c>
      <c r="D627" s="2">
        <v>16</v>
      </c>
      <c r="E627" s="37">
        <v>43754</v>
      </c>
      <c r="L627" s="2">
        <f t="shared" si="70"/>
        <v>0</v>
      </c>
      <c r="M627" s="2">
        <f t="shared" si="69"/>
        <v>0</v>
      </c>
      <c r="N627" s="25">
        <f t="shared" si="71"/>
        <v>0</v>
      </c>
      <c r="O627" s="25">
        <f t="shared" si="72"/>
        <v>0</v>
      </c>
      <c r="P627" s="35">
        <f t="shared" si="73"/>
        <v>0</v>
      </c>
      <c r="S627" s="61">
        <f t="shared" si="74"/>
        <v>0</v>
      </c>
      <c r="T627" s="61">
        <f t="shared" si="75"/>
        <v>0</v>
      </c>
    </row>
    <row r="628" spans="2:20">
      <c r="B628" s="2" t="s">
        <v>4</v>
      </c>
      <c r="C628" s="2">
        <v>10</v>
      </c>
      <c r="D628" s="2">
        <v>17</v>
      </c>
      <c r="E628" s="37">
        <v>43755</v>
      </c>
      <c r="L628" s="2">
        <f t="shared" si="70"/>
        <v>0</v>
      </c>
      <c r="M628" s="2">
        <f t="shared" si="69"/>
        <v>0</v>
      </c>
      <c r="N628" s="25">
        <f t="shared" si="71"/>
        <v>0</v>
      </c>
      <c r="O628" s="25">
        <f t="shared" si="72"/>
        <v>0</v>
      </c>
      <c r="P628" s="35">
        <f t="shared" si="73"/>
        <v>0</v>
      </c>
      <c r="S628" s="61">
        <f t="shared" si="74"/>
        <v>0</v>
      </c>
      <c r="T628" s="61">
        <f t="shared" si="75"/>
        <v>0</v>
      </c>
    </row>
    <row r="629" spans="2:20">
      <c r="B629" s="2" t="s">
        <v>3</v>
      </c>
      <c r="C629" s="2">
        <v>10</v>
      </c>
      <c r="D629" s="2">
        <v>18</v>
      </c>
      <c r="E629" s="37">
        <v>43756</v>
      </c>
      <c r="L629" s="2">
        <f t="shared" si="70"/>
        <v>0</v>
      </c>
      <c r="M629" s="2">
        <f t="shared" si="69"/>
        <v>0</v>
      </c>
      <c r="N629" s="25">
        <f t="shared" si="71"/>
        <v>0</v>
      </c>
      <c r="O629" s="25">
        <f t="shared" si="72"/>
        <v>0</v>
      </c>
      <c r="P629" s="35">
        <f t="shared" si="73"/>
        <v>0</v>
      </c>
      <c r="S629" s="61">
        <f t="shared" si="74"/>
        <v>0</v>
      </c>
      <c r="T629" s="61">
        <f t="shared" si="75"/>
        <v>0</v>
      </c>
    </row>
    <row r="630" spans="2:20">
      <c r="B630" s="2" t="s">
        <v>2</v>
      </c>
      <c r="C630" s="2">
        <v>10</v>
      </c>
      <c r="D630" s="2">
        <v>19</v>
      </c>
      <c r="E630" s="37">
        <v>43757</v>
      </c>
      <c r="L630" s="2">
        <f t="shared" si="70"/>
        <v>0</v>
      </c>
      <c r="M630" s="2">
        <f t="shared" si="69"/>
        <v>0</v>
      </c>
      <c r="N630" s="25">
        <f t="shared" si="71"/>
        <v>0</v>
      </c>
      <c r="O630" s="25">
        <f t="shared" si="72"/>
        <v>0</v>
      </c>
      <c r="P630" s="35">
        <f t="shared" si="73"/>
        <v>0</v>
      </c>
      <c r="S630" s="61">
        <f t="shared" si="74"/>
        <v>0</v>
      </c>
      <c r="T630" s="61">
        <f t="shared" si="75"/>
        <v>0</v>
      </c>
    </row>
    <row r="631" spans="2:20">
      <c r="B631" s="2" t="s">
        <v>1</v>
      </c>
      <c r="C631" s="2">
        <v>10</v>
      </c>
      <c r="D631" s="2">
        <v>20</v>
      </c>
      <c r="E631" s="37">
        <v>43758</v>
      </c>
      <c r="L631" s="2">
        <f t="shared" si="70"/>
        <v>0</v>
      </c>
      <c r="M631" s="2">
        <f t="shared" si="69"/>
        <v>0</v>
      </c>
      <c r="N631" s="25">
        <f t="shared" si="71"/>
        <v>0</v>
      </c>
      <c r="O631" s="25">
        <f t="shared" si="72"/>
        <v>0</v>
      </c>
      <c r="P631" s="35">
        <f t="shared" si="73"/>
        <v>0</v>
      </c>
      <c r="S631" s="61">
        <f t="shared" si="74"/>
        <v>0</v>
      </c>
      <c r="T631" s="61">
        <f t="shared" si="75"/>
        <v>0</v>
      </c>
    </row>
    <row r="632" spans="2:20">
      <c r="B632" s="2" t="s">
        <v>0</v>
      </c>
      <c r="C632" s="2">
        <v>10</v>
      </c>
      <c r="D632" s="2">
        <v>21</v>
      </c>
      <c r="E632" s="37">
        <v>43759</v>
      </c>
      <c r="L632" s="2">
        <f t="shared" si="70"/>
        <v>0</v>
      </c>
      <c r="M632" s="2">
        <f t="shared" si="69"/>
        <v>0</v>
      </c>
      <c r="N632" s="25">
        <f t="shared" si="71"/>
        <v>0</v>
      </c>
      <c r="O632" s="25">
        <f t="shared" si="72"/>
        <v>0</v>
      </c>
      <c r="P632" s="35">
        <f t="shared" si="73"/>
        <v>0</v>
      </c>
      <c r="S632" s="61">
        <f t="shared" si="74"/>
        <v>0</v>
      </c>
      <c r="T632" s="61">
        <f t="shared" si="75"/>
        <v>0</v>
      </c>
    </row>
    <row r="633" spans="2:20">
      <c r="B633" s="2" t="s">
        <v>6</v>
      </c>
      <c r="C633" s="2">
        <v>10</v>
      </c>
      <c r="D633" s="2">
        <v>22</v>
      </c>
      <c r="E633" s="37">
        <v>43760</v>
      </c>
      <c r="L633" s="2">
        <f t="shared" si="70"/>
        <v>0</v>
      </c>
      <c r="M633" s="2">
        <f t="shared" si="69"/>
        <v>0</v>
      </c>
      <c r="N633" s="25">
        <f t="shared" si="71"/>
        <v>0</v>
      </c>
      <c r="O633" s="25">
        <f t="shared" si="72"/>
        <v>0</v>
      </c>
      <c r="P633" s="35">
        <f t="shared" si="73"/>
        <v>0</v>
      </c>
      <c r="S633" s="61">
        <f t="shared" si="74"/>
        <v>0</v>
      </c>
      <c r="T633" s="61">
        <f t="shared" si="75"/>
        <v>0</v>
      </c>
    </row>
    <row r="634" spans="2:20">
      <c r="B634" s="2" t="s">
        <v>5</v>
      </c>
      <c r="C634" s="2">
        <v>10</v>
      </c>
      <c r="D634" s="2">
        <v>23</v>
      </c>
      <c r="E634" s="37">
        <v>43761</v>
      </c>
      <c r="L634" s="2">
        <f t="shared" si="70"/>
        <v>0</v>
      </c>
      <c r="M634" s="2">
        <f t="shared" si="69"/>
        <v>0</v>
      </c>
      <c r="N634" s="25">
        <f t="shared" si="71"/>
        <v>0</v>
      </c>
      <c r="O634" s="25">
        <f t="shared" si="72"/>
        <v>0</v>
      </c>
      <c r="P634" s="35">
        <f t="shared" si="73"/>
        <v>0</v>
      </c>
      <c r="S634" s="61">
        <f t="shared" si="74"/>
        <v>0</v>
      </c>
      <c r="T634" s="61">
        <f t="shared" si="75"/>
        <v>0</v>
      </c>
    </row>
    <row r="635" spans="2:20">
      <c r="B635" s="2" t="s">
        <v>4</v>
      </c>
      <c r="C635" s="2">
        <v>10</v>
      </c>
      <c r="D635" s="2">
        <v>24</v>
      </c>
      <c r="E635" s="37">
        <v>43762</v>
      </c>
      <c r="L635" s="2">
        <f t="shared" si="70"/>
        <v>0</v>
      </c>
      <c r="M635" s="2">
        <f t="shared" si="69"/>
        <v>0</v>
      </c>
      <c r="N635" s="25">
        <f t="shared" si="71"/>
        <v>0</v>
      </c>
      <c r="O635" s="25">
        <f t="shared" si="72"/>
        <v>0</v>
      </c>
      <c r="P635" s="35">
        <f t="shared" si="73"/>
        <v>0</v>
      </c>
      <c r="S635" s="61">
        <f t="shared" si="74"/>
        <v>0</v>
      </c>
      <c r="T635" s="61">
        <f t="shared" si="75"/>
        <v>0</v>
      </c>
    </row>
    <row r="636" spans="2:20">
      <c r="B636" s="2" t="s">
        <v>3</v>
      </c>
      <c r="C636" s="2">
        <v>10</v>
      </c>
      <c r="D636" s="2">
        <v>25</v>
      </c>
      <c r="E636" s="37">
        <v>43763</v>
      </c>
      <c r="L636" s="2">
        <f t="shared" si="70"/>
        <v>0</v>
      </c>
      <c r="M636" s="2">
        <f t="shared" si="69"/>
        <v>0</v>
      </c>
      <c r="N636" s="25">
        <f t="shared" si="71"/>
        <v>0</v>
      </c>
      <c r="O636" s="25">
        <f t="shared" si="72"/>
        <v>0</v>
      </c>
      <c r="P636" s="35">
        <f t="shared" si="73"/>
        <v>0</v>
      </c>
      <c r="S636" s="61">
        <f t="shared" si="74"/>
        <v>0</v>
      </c>
      <c r="T636" s="61">
        <f t="shared" si="75"/>
        <v>0</v>
      </c>
    </row>
    <row r="637" spans="2:20">
      <c r="B637" s="2" t="s">
        <v>2</v>
      </c>
      <c r="C637" s="2">
        <v>10</v>
      </c>
      <c r="D637" s="2">
        <v>26</v>
      </c>
      <c r="E637" s="37">
        <v>43764</v>
      </c>
      <c r="L637" s="2">
        <f t="shared" si="70"/>
        <v>0</v>
      </c>
      <c r="M637" s="2">
        <f t="shared" si="69"/>
        <v>0</v>
      </c>
      <c r="N637" s="25">
        <f t="shared" si="71"/>
        <v>0</v>
      </c>
      <c r="O637" s="25">
        <f t="shared" si="72"/>
        <v>0</v>
      </c>
      <c r="P637" s="35">
        <f t="shared" si="73"/>
        <v>0</v>
      </c>
      <c r="S637" s="61">
        <f t="shared" si="74"/>
        <v>0</v>
      </c>
      <c r="T637" s="61">
        <f t="shared" si="75"/>
        <v>0</v>
      </c>
    </row>
    <row r="638" spans="2:20">
      <c r="B638" s="2" t="s">
        <v>1</v>
      </c>
      <c r="C638" s="2">
        <v>10</v>
      </c>
      <c r="D638" s="2">
        <v>27</v>
      </c>
      <c r="E638" s="37">
        <v>43765</v>
      </c>
      <c r="L638" s="2">
        <f t="shared" si="70"/>
        <v>0</v>
      </c>
      <c r="M638" s="2">
        <f t="shared" si="69"/>
        <v>0</v>
      </c>
      <c r="N638" s="25">
        <f t="shared" si="71"/>
        <v>0</v>
      </c>
      <c r="O638" s="25">
        <f t="shared" si="72"/>
        <v>0</v>
      </c>
      <c r="P638" s="35">
        <f t="shared" si="73"/>
        <v>0</v>
      </c>
      <c r="S638" s="61">
        <f t="shared" si="74"/>
        <v>0</v>
      </c>
      <c r="T638" s="61">
        <f t="shared" si="75"/>
        <v>0</v>
      </c>
    </row>
    <row r="639" spans="2:20">
      <c r="B639" s="2" t="s">
        <v>0</v>
      </c>
      <c r="C639" s="2">
        <v>10</v>
      </c>
      <c r="D639" s="2">
        <v>28</v>
      </c>
      <c r="E639" s="37">
        <v>43766</v>
      </c>
      <c r="L639" s="2">
        <f t="shared" si="70"/>
        <v>0</v>
      </c>
      <c r="M639" s="2">
        <f t="shared" si="69"/>
        <v>0</v>
      </c>
      <c r="N639" s="25">
        <f t="shared" si="71"/>
        <v>0</v>
      </c>
      <c r="O639" s="25">
        <f t="shared" si="72"/>
        <v>0</v>
      </c>
      <c r="P639" s="35">
        <f t="shared" si="73"/>
        <v>0</v>
      </c>
      <c r="S639" s="61">
        <f t="shared" si="74"/>
        <v>0</v>
      </c>
      <c r="T639" s="61">
        <f t="shared" si="75"/>
        <v>0</v>
      </c>
    </row>
    <row r="640" spans="2:20">
      <c r="B640" s="2" t="s">
        <v>6</v>
      </c>
      <c r="C640" s="2">
        <v>10</v>
      </c>
      <c r="D640" s="2">
        <v>29</v>
      </c>
      <c r="E640" s="37">
        <v>43767</v>
      </c>
      <c r="L640" s="2">
        <f t="shared" si="70"/>
        <v>0</v>
      </c>
      <c r="M640" s="2">
        <f t="shared" si="69"/>
        <v>0</v>
      </c>
      <c r="N640" s="25">
        <f t="shared" si="71"/>
        <v>0</v>
      </c>
      <c r="O640" s="25">
        <f t="shared" si="72"/>
        <v>0</v>
      </c>
      <c r="P640" s="35">
        <f t="shared" si="73"/>
        <v>0</v>
      </c>
      <c r="S640" s="61">
        <f t="shared" si="74"/>
        <v>0</v>
      </c>
      <c r="T640" s="61">
        <f t="shared" si="75"/>
        <v>0</v>
      </c>
    </row>
    <row r="641" spans="2:20">
      <c r="B641" s="2" t="s">
        <v>5</v>
      </c>
      <c r="C641" s="2">
        <v>10</v>
      </c>
      <c r="D641" s="2">
        <v>30</v>
      </c>
      <c r="E641" s="37">
        <v>43768</v>
      </c>
      <c r="L641" s="2">
        <f t="shared" si="70"/>
        <v>0</v>
      </c>
      <c r="M641" s="2">
        <f t="shared" si="69"/>
        <v>0</v>
      </c>
      <c r="N641" s="25">
        <f t="shared" si="71"/>
        <v>0</v>
      </c>
      <c r="O641" s="25">
        <f t="shared" si="72"/>
        <v>0</v>
      </c>
      <c r="P641" s="35">
        <f t="shared" si="73"/>
        <v>0</v>
      </c>
      <c r="S641" s="61">
        <f t="shared" si="74"/>
        <v>0</v>
      </c>
      <c r="T641" s="61">
        <f t="shared" si="75"/>
        <v>0</v>
      </c>
    </row>
    <row r="642" spans="2:20">
      <c r="B642" s="2" t="s">
        <v>4</v>
      </c>
      <c r="C642" s="2">
        <v>10</v>
      </c>
      <c r="D642" s="2">
        <v>31</v>
      </c>
      <c r="E642" s="37">
        <v>43769</v>
      </c>
      <c r="L642" s="2">
        <f t="shared" si="70"/>
        <v>0</v>
      </c>
      <c r="M642" s="2">
        <f t="shared" si="69"/>
        <v>0</v>
      </c>
      <c r="N642" s="25">
        <f t="shared" si="71"/>
        <v>0</v>
      </c>
      <c r="O642" s="25">
        <f t="shared" si="72"/>
        <v>0</v>
      </c>
      <c r="P642" s="35">
        <f t="shared" si="73"/>
        <v>0</v>
      </c>
      <c r="S642" s="61">
        <f t="shared" si="74"/>
        <v>0</v>
      </c>
      <c r="T642" s="61">
        <f t="shared" si="75"/>
        <v>0</v>
      </c>
    </row>
    <row r="643" spans="2:20">
      <c r="B643" s="2" t="s">
        <v>3</v>
      </c>
      <c r="C643" s="2">
        <v>11</v>
      </c>
      <c r="D643" s="2">
        <v>1</v>
      </c>
      <c r="E643" s="37">
        <v>43770</v>
      </c>
      <c r="L643" s="2">
        <f t="shared" si="70"/>
        <v>0</v>
      </c>
      <c r="M643" s="2">
        <f t="shared" ref="M643:M703" si="76">G643+J643</f>
        <v>0</v>
      </c>
      <c r="N643" s="25">
        <f t="shared" si="71"/>
        <v>0</v>
      </c>
      <c r="O643" s="25">
        <f t="shared" si="72"/>
        <v>0</v>
      </c>
      <c r="P643" s="35">
        <f t="shared" si="73"/>
        <v>0</v>
      </c>
      <c r="S643" s="61">
        <f t="shared" si="74"/>
        <v>0</v>
      </c>
      <c r="T643" s="61">
        <f t="shared" si="75"/>
        <v>0</v>
      </c>
    </row>
    <row r="644" spans="2:20">
      <c r="B644" s="2" t="s">
        <v>2</v>
      </c>
      <c r="C644" s="2">
        <v>11</v>
      </c>
      <c r="D644" s="2">
        <v>2</v>
      </c>
      <c r="E644" s="37">
        <v>43771</v>
      </c>
      <c r="L644" s="2">
        <f t="shared" ref="L644:L703" si="77">F644+I644</f>
        <v>0</v>
      </c>
      <c r="M644" s="2">
        <f t="shared" si="76"/>
        <v>0</v>
      </c>
      <c r="N644" s="25">
        <f t="shared" ref="N644:N703" si="78">60*HOUR($H644+$K644)+MINUTE($H644+$K644)</f>
        <v>0</v>
      </c>
      <c r="O644" s="25">
        <f t="shared" ref="O644:O703" si="79">SECOND($H644+$K644)</f>
        <v>0</v>
      </c>
      <c r="P644" s="35">
        <f t="shared" ref="P644:P703" si="80">$H644+$K644</f>
        <v>0</v>
      </c>
      <c r="S644" s="61">
        <f t="shared" si="74"/>
        <v>0</v>
      </c>
      <c r="T644" s="61">
        <f t="shared" si="75"/>
        <v>0</v>
      </c>
    </row>
    <row r="645" spans="2:20">
      <c r="B645" s="2" t="s">
        <v>1</v>
      </c>
      <c r="C645" s="2">
        <v>11</v>
      </c>
      <c r="D645" s="2">
        <v>3</v>
      </c>
      <c r="E645" s="37">
        <v>43772</v>
      </c>
      <c r="L645" s="2">
        <f t="shared" si="77"/>
        <v>0</v>
      </c>
      <c r="M645" s="2">
        <f t="shared" si="76"/>
        <v>0</v>
      </c>
      <c r="N645" s="25">
        <f t="shared" si="78"/>
        <v>0</v>
      </c>
      <c r="O645" s="25">
        <f t="shared" si="79"/>
        <v>0</v>
      </c>
      <c r="P645" s="35">
        <f t="shared" si="80"/>
        <v>0</v>
      </c>
      <c r="S645" s="61">
        <f t="shared" ref="S645:S703" si="81">IF($G645&lt;&gt;$G644,$S644+1,0)</f>
        <v>0</v>
      </c>
      <c r="T645" s="61">
        <f t="shared" si="75"/>
        <v>0</v>
      </c>
    </row>
    <row r="646" spans="2:20">
      <c r="B646" s="2" t="s">
        <v>0</v>
      </c>
      <c r="C646" s="2">
        <v>11</v>
      </c>
      <c r="D646" s="2">
        <v>4</v>
      </c>
      <c r="E646" s="37">
        <v>43773</v>
      </c>
      <c r="L646" s="2">
        <f t="shared" si="77"/>
        <v>0</v>
      </c>
      <c r="M646" s="2">
        <f t="shared" si="76"/>
        <v>0</v>
      </c>
      <c r="N646" s="25">
        <f t="shared" si="78"/>
        <v>0</v>
      </c>
      <c r="O646" s="25">
        <f t="shared" si="79"/>
        <v>0</v>
      </c>
      <c r="P646" s="35">
        <f t="shared" si="80"/>
        <v>0</v>
      </c>
      <c r="S646" s="61">
        <f t="shared" si="81"/>
        <v>0</v>
      </c>
      <c r="T646" s="61">
        <f t="shared" si="75"/>
        <v>0</v>
      </c>
    </row>
    <row r="647" spans="2:20">
      <c r="B647" s="2" t="s">
        <v>6</v>
      </c>
      <c r="C647" s="2">
        <v>11</v>
      </c>
      <c r="D647" s="2">
        <v>5</v>
      </c>
      <c r="E647" s="37">
        <v>43774</v>
      </c>
      <c r="L647" s="2">
        <f t="shared" si="77"/>
        <v>0</v>
      </c>
      <c r="M647" s="2">
        <f t="shared" si="76"/>
        <v>0</v>
      </c>
      <c r="N647" s="25">
        <f t="shared" si="78"/>
        <v>0</v>
      </c>
      <c r="O647" s="25">
        <f t="shared" si="79"/>
        <v>0</v>
      </c>
      <c r="P647" s="35">
        <f t="shared" si="80"/>
        <v>0</v>
      </c>
      <c r="S647" s="61">
        <f t="shared" si="81"/>
        <v>0</v>
      </c>
      <c r="T647" s="61">
        <f t="shared" si="75"/>
        <v>0</v>
      </c>
    </row>
    <row r="648" spans="2:20">
      <c r="B648" s="2" t="s">
        <v>5</v>
      </c>
      <c r="C648" s="2">
        <v>11</v>
      </c>
      <c r="D648" s="2">
        <v>6</v>
      </c>
      <c r="E648" s="37">
        <v>43775</v>
      </c>
      <c r="L648" s="2">
        <f t="shared" si="77"/>
        <v>0</v>
      </c>
      <c r="M648" s="2">
        <f t="shared" si="76"/>
        <v>0</v>
      </c>
      <c r="N648" s="25">
        <f t="shared" si="78"/>
        <v>0</v>
      </c>
      <c r="O648" s="25">
        <f t="shared" si="79"/>
        <v>0</v>
      </c>
      <c r="P648" s="35">
        <f t="shared" si="80"/>
        <v>0</v>
      </c>
      <c r="S648" s="61">
        <f t="shared" si="81"/>
        <v>0</v>
      </c>
      <c r="T648" s="61">
        <f t="shared" si="75"/>
        <v>0</v>
      </c>
    </row>
    <row r="649" spans="2:20">
      <c r="B649" s="2" t="s">
        <v>4</v>
      </c>
      <c r="C649" s="2">
        <v>11</v>
      </c>
      <c r="D649" s="2">
        <v>7</v>
      </c>
      <c r="E649" s="37">
        <v>43776</v>
      </c>
      <c r="L649" s="2">
        <f t="shared" si="77"/>
        <v>0</v>
      </c>
      <c r="M649" s="2">
        <f t="shared" si="76"/>
        <v>0</v>
      </c>
      <c r="N649" s="25">
        <f t="shared" si="78"/>
        <v>0</v>
      </c>
      <c r="O649" s="25">
        <f t="shared" si="79"/>
        <v>0</v>
      </c>
      <c r="P649" s="35">
        <f t="shared" si="80"/>
        <v>0</v>
      </c>
      <c r="S649" s="61">
        <f t="shared" si="81"/>
        <v>0</v>
      </c>
      <c r="T649" s="61">
        <f t="shared" si="75"/>
        <v>0</v>
      </c>
    </row>
    <row r="650" spans="2:20">
      <c r="B650" s="2" t="s">
        <v>3</v>
      </c>
      <c r="C650" s="2">
        <v>11</v>
      </c>
      <c r="D650" s="2">
        <v>8</v>
      </c>
      <c r="E650" s="37">
        <v>43777</v>
      </c>
      <c r="L650" s="2">
        <f t="shared" si="77"/>
        <v>0</v>
      </c>
      <c r="M650" s="2">
        <f t="shared" si="76"/>
        <v>0</v>
      </c>
      <c r="N650" s="25">
        <f t="shared" si="78"/>
        <v>0</v>
      </c>
      <c r="O650" s="25">
        <f t="shared" si="79"/>
        <v>0</v>
      </c>
      <c r="P650" s="35">
        <f t="shared" si="80"/>
        <v>0</v>
      </c>
      <c r="S650" s="61">
        <f t="shared" si="81"/>
        <v>0</v>
      </c>
      <c r="T650" s="61">
        <f t="shared" si="75"/>
        <v>0</v>
      </c>
    </row>
    <row r="651" spans="2:20">
      <c r="B651" s="2" t="s">
        <v>2</v>
      </c>
      <c r="C651" s="2">
        <v>11</v>
      </c>
      <c r="D651" s="2">
        <v>9</v>
      </c>
      <c r="E651" s="37">
        <v>43778</v>
      </c>
      <c r="L651" s="2">
        <f t="shared" si="77"/>
        <v>0</v>
      </c>
      <c r="M651" s="2">
        <f t="shared" si="76"/>
        <v>0</v>
      </c>
      <c r="N651" s="25">
        <f t="shared" si="78"/>
        <v>0</v>
      </c>
      <c r="O651" s="25">
        <f t="shared" si="79"/>
        <v>0</v>
      </c>
      <c r="P651" s="35">
        <f t="shared" si="80"/>
        <v>0</v>
      </c>
      <c r="S651" s="61">
        <f t="shared" si="81"/>
        <v>0</v>
      </c>
      <c r="T651" s="61">
        <f t="shared" ref="T651:T703" si="82">IF($G651&lt;&gt;$G650,$T644+1,0)</f>
        <v>0</v>
      </c>
    </row>
    <row r="652" spans="2:20">
      <c r="B652" s="2" t="s">
        <v>1</v>
      </c>
      <c r="C652" s="2">
        <v>11</v>
      </c>
      <c r="D652" s="2">
        <v>10</v>
      </c>
      <c r="E652" s="37">
        <v>43779</v>
      </c>
      <c r="L652" s="2">
        <f t="shared" si="77"/>
        <v>0</v>
      </c>
      <c r="M652" s="2">
        <f t="shared" si="76"/>
        <v>0</v>
      </c>
      <c r="N652" s="25">
        <f t="shared" si="78"/>
        <v>0</v>
      </c>
      <c r="O652" s="25">
        <f t="shared" si="79"/>
        <v>0</v>
      </c>
      <c r="P652" s="35">
        <f t="shared" si="80"/>
        <v>0</v>
      </c>
      <c r="S652" s="61">
        <f t="shared" si="81"/>
        <v>0</v>
      </c>
      <c r="T652" s="61">
        <f t="shared" si="82"/>
        <v>0</v>
      </c>
    </row>
    <row r="653" spans="2:20">
      <c r="B653" s="2" t="s">
        <v>0</v>
      </c>
      <c r="C653" s="2">
        <v>11</v>
      </c>
      <c r="D653" s="2">
        <v>11</v>
      </c>
      <c r="E653" s="37">
        <v>43780</v>
      </c>
      <c r="L653" s="2">
        <f t="shared" si="77"/>
        <v>0</v>
      </c>
      <c r="M653" s="2">
        <f t="shared" si="76"/>
        <v>0</v>
      </c>
      <c r="N653" s="25">
        <f t="shared" si="78"/>
        <v>0</v>
      </c>
      <c r="O653" s="25">
        <f t="shared" si="79"/>
        <v>0</v>
      </c>
      <c r="P653" s="35">
        <f t="shared" si="80"/>
        <v>0</v>
      </c>
      <c r="S653" s="61">
        <f t="shared" si="81"/>
        <v>0</v>
      </c>
      <c r="T653" s="61">
        <f t="shared" si="82"/>
        <v>0</v>
      </c>
    </row>
    <row r="654" spans="2:20">
      <c r="B654" s="2" t="s">
        <v>6</v>
      </c>
      <c r="C654" s="2">
        <v>11</v>
      </c>
      <c r="D654" s="2">
        <v>12</v>
      </c>
      <c r="E654" s="37">
        <v>43781</v>
      </c>
      <c r="L654" s="2">
        <f t="shared" si="77"/>
        <v>0</v>
      </c>
      <c r="M654" s="2">
        <f t="shared" si="76"/>
        <v>0</v>
      </c>
      <c r="N654" s="25">
        <f t="shared" si="78"/>
        <v>0</v>
      </c>
      <c r="O654" s="25">
        <f t="shared" si="79"/>
        <v>0</v>
      </c>
      <c r="P654" s="35">
        <f t="shared" si="80"/>
        <v>0</v>
      </c>
      <c r="S654" s="61">
        <f t="shared" si="81"/>
        <v>0</v>
      </c>
      <c r="T654" s="61">
        <f t="shared" si="82"/>
        <v>0</v>
      </c>
    </row>
    <row r="655" spans="2:20">
      <c r="B655" s="2" t="s">
        <v>5</v>
      </c>
      <c r="C655" s="2">
        <v>11</v>
      </c>
      <c r="D655" s="2">
        <v>13</v>
      </c>
      <c r="E655" s="37">
        <v>43782</v>
      </c>
      <c r="L655" s="2">
        <f t="shared" si="77"/>
        <v>0</v>
      </c>
      <c r="M655" s="2">
        <f t="shared" si="76"/>
        <v>0</v>
      </c>
      <c r="N655" s="25">
        <f t="shared" si="78"/>
        <v>0</v>
      </c>
      <c r="O655" s="25">
        <f t="shared" si="79"/>
        <v>0</v>
      </c>
      <c r="P655" s="35">
        <f t="shared" si="80"/>
        <v>0</v>
      </c>
      <c r="S655" s="61">
        <f t="shared" si="81"/>
        <v>0</v>
      </c>
      <c r="T655" s="61">
        <f t="shared" si="82"/>
        <v>0</v>
      </c>
    </row>
    <row r="656" spans="2:20">
      <c r="B656" s="2" t="s">
        <v>4</v>
      </c>
      <c r="C656" s="2">
        <v>11</v>
      </c>
      <c r="D656" s="2">
        <v>14</v>
      </c>
      <c r="E656" s="37">
        <v>43783</v>
      </c>
      <c r="L656" s="2">
        <f t="shared" si="77"/>
        <v>0</v>
      </c>
      <c r="M656" s="2">
        <f t="shared" si="76"/>
        <v>0</v>
      </c>
      <c r="N656" s="25">
        <f t="shared" si="78"/>
        <v>0</v>
      </c>
      <c r="O656" s="25">
        <f t="shared" si="79"/>
        <v>0</v>
      </c>
      <c r="P656" s="35">
        <f t="shared" si="80"/>
        <v>0</v>
      </c>
      <c r="S656" s="61">
        <f t="shared" si="81"/>
        <v>0</v>
      </c>
      <c r="T656" s="61">
        <f t="shared" si="82"/>
        <v>0</v>
      </c>
    </row>
    <row r="657" spans="2:20">
      <c r="B657" s="2" t="s">
        <v>3</v>
      </c>
      <c r="C657" s="2">
        <v>11</v>
      </c>
      <c r="D657" s="2">
        <v>15</v>
      </c>
      <c r="E657" s="37">
        <v>43784</v>
      </c>
      <c r="L657" s="2">
        <f t="shared" si="77"/>
        <v>0</v>
      </c>
      <c r="M657" s="2">
        <f t="shared" si="76"/>
        <v>0</v>
      </c>
      <c r="N657" s="25">
        <f t="shared" si="78"/>
        <v>0</v>
      </c>
      <c r="O657" s="25">
        <f t="shared" si="79"/>
        <v>0</v>
      </c>
      <c r="P657" s="35">
        <f t="shared" si="80"/>
        <v>0</v>
      </c>
      <c r="S657" s="61">
        <f t="shared" si="81"/>
        <v>0</v>
      </c>
      <c r="T657" s="61">
        <f t="shared" si="82"/>
        <v>0</v>
      </c>
    </row>
    <row r="658" spans="2:20">
      <c r="B658" s="2" t="s">
        <v>2</v>
      </c>
      <c r="C658" s="2">
        <v>11</v>
      </c>
      <c r="D658" s="2">
        <v>16</v>
      </c>
      <c r="E658" s="37">
        <v>43785</v>
      </c>
      <c r="L658" s="2">
        <f t="shared" si="77"/>
        <v>0</v>
      </c>
      <c r="M658" s="2">
        <f t="shared" si="76"/>
        <v>0</v>
      </c>
      <c r="N658" s="25">
        <f t="shared" si="78"/>
        <v>0</v>
      </c>
      <c r="O658" s="25">
        <f t="shared" si="79"/>
        <v>0</v>
      </c>
      <c r="P658" s="35">
        <f t="shared" si="80"/>
        <v>0</v>
      </c>
      <c r="S658" s="61">
        <f t="shared" si="81"/>
        <v>0</v>
      </c>
      <c r="T658" s="61">
        <f t="shared" si="82"/>
        <v>0</v>
      </c>
    </row>
    <row r="659" spans="2:20">
      <c r="B659" s="2" t="s">
        <v>1</v>
      </c>
      <c r="C659" s="2">
        <v>11</v>
      </c>
      <c r="D659" s="2">
        <v>17</v>
      </c>
      <c r="E659" s="37">
        <v>43786</v>
      </c>
      <c r="L659" s="2">
        <f t="shared" si="77"/>
        <v>0</v>
      </c>
      <c r="M659" s="2">
        <f t="shared" si="76"/>
        <v>0</v>
      </c>
      <c r="N659" s="25">
        <f t="shared" si="78"/>
        <v>0</v>
      </c>
      <c r="O659" s="25">
        <f t="shared" si="79"/>
        <v>0</v>
      </c>
      <c r="P659" s="35">
        <f t="shared" si="80"/>
        <v>0</v>
      </c>
      <c r="S659" s="61">
        <f t="shared" si="81"/>
        <v>0</v>
      </c>
      <c r="T659" s="61">
        <f t="shared" si="82"/>
        <v>0</v>
      </c>
    </row>
    <row r="660" spans="2:20">
      <c r="B660" s="2" t="s">
        <v>0</v>
      </c>
      <c r="C660" s="2">
        <v>11</v>
      </c>
      <c r="D660" s="2">
        <v>18</v>
      </c>
      <c r="E660" s="37">
        <v>43787</v>
      </c>
      <c r="L660" s="2">
        <f t="shared" si="77"/>
        <v>0</v>
      </c>
      <c r="M660" s="2">
        <f t="shared" si="76"/>
        <v>0</v>
      </c>
      <c r="N660" s="25">
        <f t="shared" si="78"/>
        <v>0</v>
      </c>
      <c r="O660" s="25">
        <f t="shared" si="79"/>
        <v>0</v>
      </c>
      <c r="P660" s="35">
        <f t="shared" si="80"/>
        <v>0</v>
      </c>
      <c r="S660" s="61">
        <f t="shared" si="81"/>
        <v>0</v>
      </c>
      <c r="T660" s="61">
        <f t="shared" si="82"/>
        <v>0</v>
      </c>
    </row>
    <row r="661" spans="2:20">
      <c r="B661" s="2" t="s">
        <v>6</v>
      </c>
      <c r="C661" s="2">
        <v>11</v>
      </c>
      <c r="D661" s="2">
        <v>19</v>
      </c>
      <c r="E661" s="37">
        <v>43788</v>
      </c>
      <c r="L661" s="2">
        <f t="shared" si="77"/>
        <v>0</v>
      </c>
      <c r="M661" s="2">
        <f t="shared" si="76"/>
        <v>0</v>
      </c>
      <c r="N661" s="25">
        <f t="shared" si="78"/>
        <v>0</v>
      </c>
      <c r="O661" s="25">
        <f t="shared" si="79"/>
        <v>0</v>
      </c>
      <c r="P661" s="35">
        <f t="shared" si="80"/>
        <v>0</v>
      </c>
      <c r="S661" s="61">
        <f t="shared" si="81"/>
        <v>0</v>
      </c>
      <c r="T661" s="61">
        <f t="shared" si="82"/>
        <v>0</v>
      </c>
    </row>
    <row r="662" spans="2:20">
      <c r="B662" s="2" t="s">
        <v>5</v>
      </c>
      <c r="C662" s="2">
        <v>11</v>
      </c>
      <c r="D662" s="2">
        <v>20</v>
      </c>
      <c r="E662" s="37">
        <v>43789</v>
      </c>
      <c r="L662" s="2">
        <f t="shared" si="77"/>
        <v>0</v>
      </c>
      <c r="M662" s="2">
        <f t="shared" si="76"/>
        <v>0</v>
      </c>
      <c r="N662" s="25">
        <f t="shared" si="78"/>
        <v>0</v>
      </c>
      <c r="O662" s="25">
        <f t="shared" si="79"/>
        <v>0</v>
      </c>
      <c r="P662" s="35">
        <f t="shared" si="80"/>
        <v>0</v>
      </c>
      <c r="S662" s="61">
        <f t="shared" si="81"/>
        <v>0</v>
      </c>
      <c r="T662" s="61">
        <f t="shared" si="82"/>
        <v>0</v>
      </c>
    </row>
    <row r="663" spans="2:20">
      <c r="B663" s="2" t="s">
        <v>4</v>
      </c>
      <c r="C663" s="2">
        <v>11</v>
      </c>
      <c r="D663" s="2">
        <v>21</v>
      </c>
      <c r="E663" s="37">
        <v>43790</v>
      </c>
      <c r="L663" s="2">
        <f t="shared" si="77"/>
        <v>0</v>
      </c>
      <c r="M663" s="2">
        <f t="shared" si="76"/>
        <v>0</v>
      </c>
      <c r="N663" s="25">
        <f t="shared" si="78"/>
        <v>0</v>
      </c>
      <c r="O663" s="25">
        <f t="shared" si="79"/>
        <v>0</v>
      </c>
      <c r="P663" s="35">
        <f t="shared" si="80"/>
        <v>0</v>
      </c>
      <c r="S663" s="61">
        <f t="shared" si="81"/>
        <v>0</v>
      </c>
      <c r="T663" s="61">
        <f t="shared" si="82"/>
        <v>0</v>
      </c>
    </row>
    <row r="664" spans="2:20">
      <c r="B664" s="2" t="s">
        <v>3</v>
      </c>
      <c r="C664" s="2">
        <v>11</v>
      </c>
      <c r="D664" s="2">
        <v>22</v>
      </c>
      <c r="E664" s="37">
        <v>43791</v>
      </c>
      <c r="L664" s="2">
        <f t="shared" si="77"/>
        <v>0</v>
      </c>
      <c r="M664" s="2">
        <f t="shared" si="76"/>
        <v>0</v>
      </c>
      <c r="N664" s="25">
        <f t="shared" si="78"/>
        <v>0</v>
      </c>
      <c r="O664" s="25">
        <f t="shared" si="79"/>
        <v>0</v>
      </c>
      <c r="P664" s="35">
        <f t="shared" si="80"/>
        <v>0</v>
      </c>
      <c r="S664" s="61">
        <f t="shared" si="81"/>
        <v>0</v>
      </c>
      <c r="T664" s="61">
        <f t="shared" si="82"/>
        <v>0</v>
      </c>
    </row>
    <row r="665" spans="2:20">
      <c r="B665" s="2" t="s">
        <v>2</v>
      </c>
      <c r="C665" s="2">
        <v>11</v>
      </c>
      <c r="D665" s="2">
        <v>23</v>
      </c>
      <c r="E665" s="37">
        <v>43792</v>
      </c>
      <c r="L665" s="2">
        <f t="shared" si="77"/>
        <v>0</v>
      </c>
      <c r="M665" s="2">
        <f t="shared" si="76"/>
        <v>0</v>
      </c>
      <c r="N665" s="25">
        <f t="shared" si="78"/>
        <v>0</v>
      </c>
      <c r="O665" s="25">
        <f t="shared" si="79"/>
        <v>0</v>
      </c>
      <c r="P665" s="35">
        <f t="shared" si="80"/>
        <v>0</v>
      </c>
      <c r="S665" s="61">
        <f t="shared" si="81"/>
        <v>0</v>
      </c>
      <c r="T665" s="61">
        <f t="shared" si="82"/>
        <v>0</v>
      </c>
    </row>
    <row r="666" spans="2:20">
      <c r="B666" s="2" t="s">
        <v>1</v>
      </c>
      <c r="C666" s="2">
        <v>11</v>
      </c>
      <c r="D666" s="2">
        <v>24</v>
      </c>
      <c r="E666" s="37">
        <v>43793</v>
      </c>
      <c r="L666" s="2">
        <f t="shared" si="77"/>
        <v>0</v>
      </c>
      <c r="M666" s="2">
        <f t="shared" si="76"/>
        <v>0</v>
      </c>
      <c r="N666" s="25">
        <f t="shared" si="78"/>
        <v>0</v>
      </c>
      <c r="O666" s="25">
        <f t="shared" si="79"/>
        <v>0</v>
      </c>
      <c r="P666" s="35">
        <f t="shared" si="80"/>
        <v>0</v>
      </c>
      <c r="S666" s="61">
        <f t="shared" si="81"/>
        <v>0</v>
      </c>
      <c r="T666" s="61">
        <f t="shared" si="82"/>
        <v>0</v>
      </c>
    </row>
    <row r="667" spans="2:20">
      <c r="B667" s="2" t="s">
        <v>0</v>
      </c>
      <c r="C667" s="2">
        <v>11</v>
      </c>
      <c r="D667" s="2">
        <v>25</v>
      </c>
      <c r="E667" s="37">
        <v>43794</v>
      </c>
      <c r="L667" s="2">
        <f t="shared" si="77"/>
        <v>0</v>
      </c>
      <c r="M667" s="2">
        <f t="shared" si="76"/>
        <v>0</v>
      </c>
      <c r="N667" s="25">
        <f t="shared" si="78"/>
        <v>0</v>
      </c>
      <c r="O667" s="25">
        <f t="shared" si="79"/>
        <v>0</v>
      </c>
      <c r="P667" s="35">
        <f t="shared" si="80"/>
        <v>0</v>
      </c>
      <c r="S667" s="61">
        <f t="shared" si="81"/>
        <v>0</v>
      </c>
      <c r="T667" s="61">
        <f t="shared" si="82"/>
        <v>0</v>
      </c>
    </row>
    <row r="668" spans="2:20">
      <c r="B668" s="2" t="s">
        <v>6</v>
      </c>
      <c r="C668" s="2">
        <v>11</v>
      </c>
      <c r="D668" s="2">
        <v>26</v>
      </c>
      <c r="E668" s="37">
        <v>43795</v>
      </c>
      <c r="L668" s="2">
        <f t="shared" si="77"/>
        <v>0</v>
      </c>
      <c r="M668" s="2">
        <f t="shared" si="76"/>
        <v>0</v>
      </c>
      <c r="N668" s="25">
        <f t="shared" si="78"/>
        <v>0</v>
      </c>
      <c r="O668" s="25">
        <f t="shared" si="79"/>
        <v>0</v>
      </c>
      <c r="P668" s="35">
        <f t="shared" si="80"/>
        <v>0</v>
      </c>
      <c r="S668" s="61">
        <f t="shared" si="81"/>
        <v>0</v>
      </c>
      <c r="T668" s="61">
        <f t="shared" si="82"/>
        <v>0</v>
      </c>
    </row>
    <row r="669" spans="2:20">
      <c r="B669" s="2" t="s">
        <v>5</v>
      </c>
      <c r="C669" s="2">
        <v>11</v>
      </c>
      <c r="D669" s="2">
        <v>27</v>
      </c>
      <c r="E669" s="37">
        <v>43796</v>
      </c>
      <c r="L669" s="2">
        <f t="shared" si="77"/>
        <v>0</v>
      </c>
      <c r="M669" s="2">
        <f t="shared" si="76"/>
        <v>0</v>
      </c>
      <c r="N669" s="25">
        <f t="shared" si="78"/>
        <v>0</v>
      </c>
      <c r="O669" s="25">
        <f t="shared" si="79"/>
        <v>0</v>
      </c>
      <c r="P669" s="35">
        <f t="shared" si="80"/>
        <v>0</v>
      </c>
      <c r="S669" s="61">
        <f t="shared" si="81"/>
        <v>0</v>
      </c>
      <c r="T669" s="61">
        <f t="shared" si="82"/>
        <v>0</v>
      </c>
    </row>
    <row r="670" spans="2:20">
      <c r="B670" s="2" t="s">
        <v>4</v>
      </c>
      <c r="C670" s="2">
        <v>11</v>
      </c>
      <c r="D670" s="2">
        <v>28</v>
      </c>
      <c r="E670" s="37">
        <v>43797</v>
      </c>
      <c r="L670" s="2">
        <f t="shared" si="77"/>
        <v>0</v>
      </c>
      <c r="M670" s="2">
        <f t="shared" si="76"/>
        <v>0</v>
      </c>
      <c r="N670" s="25">
        <f t="shared" si="78"/>
        <v>0</v>
      </c>
      <c r="O670" s="25">
        <f t="shared" si="79"/>
        <v>0</v>
      </c>
      <c r="P670" s="35">
        <f t="shared" si="80"/>
        <v>0</v>
      </c>
      <c r="S670" s="61">
        <f t="shared" si="81"/>
        <v>0</v>
      </c>
      <c r="T670" s="61">
        <f t="shared" si="82"/>
        <v>0</v>
      </c>
    </row>
    <row r="671" spans="2:20">
      <c r="B671" s="2" t="s">
        <v>3</v>
      </c>
      <c r="C671" s="2">
        <v>11</v>
      </c>
      <c r="D671" s="2">
        <v>29</v>
      </c>
      <c r="E671" s="37">
        <v>43798</v>
      </c>
      <c r="L671" s="2">
        <f t="shared" si="77"/>
        <v>0</v>
      </c>
      <c r="M671" s="2">
        <f t="shared" si="76"/>
        <v>0</v>
      </c>
      <c r="N671" s="25">
        <f t="shared" si="78"/>
        <v>0</v>
      </c>
      <c r="O671" s="25">
        <f t="shared" si="79"/>
        <v>0</v>
      </c>
      <c r="P671" s="35">
        <f t="shared" si="80"/>
        <v>0</v>
      </c>
      <c r="S671" s="61">
        <f t="shared" si="81"/>
        <v>0</v>
      </c>
      <c r="T671" s="61">
        <f t="shared" si="82"/>
        <v>0</v>
      </c>
    </row>
    <row r="672" spans="2:20">
      <c r="B672" s="2" t="s">
        <v>2</v>
      </c>
      <c r="C672" s="2">
        <v>11</v>
      </c>
      <c r="D672" s="2">
        <v>30</v>
      </c>
      <c r="E672" s="37">
        <v>43799</v>
      </c>
      <c r="L672" s="2">
        <f t="shared" si="77"/>
        <v>0</v>
      </c>
      <c r="M672" s="2">
        <f t="shared" si="76"/>
        <v>0</v>
      </c>
      <c r="N672" s="25">
        <f t="shared" si="78"/>
        <v>0</v>
      </c>
      <c r="O672" s="25">
        <f t="shared" si="79"/>
        <v>0</v>
      </c>
      <c r="P672" s="35">
        <f t="shared" si="80"/>
        <v>0</v>
      </c>
      <c r="S672" s="61">
        <f t="shared" si="81"/>
        <v>0</v>
      </c>
      <c r="T672" s="61">
        <f t="shared" si="82"/>
        <v>0</v>
      </c>
    </row>
    <row r="673" spans="2:20">
      <c r="B673" s="2" t="s">
        <v>1</v>
      </c>
      <c r="C673" s="2">
        <v>12</v>
      </c>
      <c r="D673" s="2">
        <v>1</v>
      </c>
      <c r="E673" s="37">
        <v>43800</v>
      </c>
      <c r="L673" s="2">
        <f t="shared" si="77"/>
        <v>0</v>
      </c>
      <c r="M673" s="2">
        <f t="shared" si="76"/>
        <v>0</v>
      </c>
      <c r="N673" s="25">
        <f t="shared" si="78"/>
        <v>0</v>
      </c>
      <c r="O673" s="25">
        <f t="shared" si="79"/>
        <v>0</v>
      </c>
      <c r="P673" s="35">
        <f t="shared" si="80"/>
        <v>0</v>
      </c>
      <c r="S673" s="61">
        <f t="shared" si="81"/>
        <v>0</v>
      </c>
      <c r="T673" s="61">
        <f t="shared" si="82"/>
        <v>0</v>
      </c>
    </row>
    <row r="674" spans="2:20">
      <c r="B674" s="2" t="s">
        <v>0</v>
      </c>
      <c r="C674" s="2">
        <v>12</v>
      </c>
      <c r="D674" s="2">
        <v>2</v>
      </c>
      <c r="E674" s="37">
        <v>43801</v>
      </c>
      <c r="L674" s="2">
        <f t="shared" si="77"/>
        <v>0</v>
      </c>
      <c r="M674" s="2">
        <f t="shared" si="76"/>
        <v>0</v>
      </c>
      <c r="N674" s="25">
        <f t="shared" si="78"/>
        <v>0</v>
      </c>
      <c r="O674" s="25">
        <f t="shared" si="79"/>
        <v>0</v>
      </c>
      <c r="P674" s="35">
        <f t="shared" si="80"/>
        <v>0</v>
      </c>
      <c r="S674" s="61">
        <f t="shared" si="81"/>
        <v>0</v>
      </c>
      <c r="T674" s="61">
        <f t="shared" si="82"/>
        <v>0</v>
      </c>
    </row>
    <row r="675" spans="2:20">
      <c r="B675" s="2" t="s">
        <v>6</v>
      </c>
      <c r="C675" s="2">
        <v>12</v>
      </c>
      <c r="D675" s="2">
        <v>3</v>
      </c>
      <c r="E675" s="37">
        <v>43802</v>
      </c>
      <c r="L675" s="2">
        <f t="shared" si="77"/>
        <v>0</v>
      </c>
      <c r="M675" s="2">
        <f t="shared" si="76"/>
        <v>0</v>
      </c>
      <c r="N675" s="25">
        <f t="shared" si="78"/>
        <v>0</v>
      </c>
      <c r="O675" s="25">
        <f t="shared" si="79"/>
        <v>0</v>
      </c>
      <c r="P675" s="35">
        <f t="shared" si="80"/>
        <v>0</v>
      </c>
      <c r="S675" s="61">
        <f t="shared" si="81"/>
        <v>0</v>
      </c>
      <c r="T675" s="61">
        <f t="shared" si="82"/>
        <v>0</v>
      </c>
    </row>
    <row r="676" spans="2:20">
      <c r="B676" s="2" t="s">
        <v>5</v>
      </c>
      <c r="C676" s="2">
        <v>12</v>
      </c>
      <c r="D676" s="2">
        <v>4</v>
      </c>
      <c r="E676" s="37">
        <v>43803</v>
      </c>
      <c r="L676" s="2">
        <f t="shared" si="77"/>
        <v>0</v>
      </c>
      <c r="M676" s="2">
        <f t="shared" si="76"/>
        <v>0</v>
      </c>
      <c r="N676" s="25">
        <f t="shared" si="78"/>
        <v>0</v>
      </c>
      <c r="O676" s="25">
        <f t="shared" si="79"/>
        <v>0</v>
      </c>
      <c r="P676" s="35">
        <f t="shared" si="80"/>
        <v>0</v>
      </c>
      <c r="S676" s="61">
        <f t="shared" si="81"/>
        <v>0</v>
      </c>
      <c r="T676" s="61">
        <f t="shared" si="82"/>
        <v>0</v>
      </c>
    </row>
    <row r="677" spans="2:20">
      <c r="B677" s="2" t="s">
        <v>4</v>
      </c>
      <c r="C677" s="2">
        <v>12</v>
      </c>
      <c r="D677" s="2">
        <v>5</v>
      </c>
      <c r="E677" s="37">
        <v>43804</v>
      </c>
      <c r="L677" s="2">
        <f t="shared" si="77"/>
        <v>0</v>
      </c>
      <c r="M677" s="2">
        <f t="shared" si="76"/>
        <v>0</v>
      </c>
      <c r="N677" s="25">
        <f t="shared" si="78"/>
        <v>0</v>
      </c>
      <c r="O677" s="25">
        <f t="shared" si="79"/>
        <v>0</v>
      </c>
      <c r="P677" s="35">
        <f t="shared" si="80"/>
        <v>0</v>
      </c>
      <c r="S677" s="61">
        <f t="shared" si="81"/>
        <v>0</v>
      </c>
      <c r="T677" s="61">
        <f t="shared" si="82"/>
        <v>0</v>
      </c>
    </row>
    <row r="678" spans="2:20">
      <c r="B678" s="2" t="s">
        <v>3</v>
      </c>
      <c r="C678" s="2">
        <v>12</v>
      </c>
      <c r="D678" s="2">
        <v>6</v>
      </c>
      <c r="E678" s="37">
        <v>43805</v>
      </c>
      <c r="L678" s="2">
        <f t="shared" si="77"/>
        <v>0</v>
      </c>
      <c r="M678" s="2">
        <f t="shared" si="76"/>
        <v>0</v>
      </c>
      <c r="N678" s="25">
        <f t="shared" si="78"/>
        <v>0</v>
      </c>
      <c r="O678" s="25">
        <f t="shared" si="79"/>
        <v>0</v>
      </c>
      <c r="P678" s="35">
        <f t="shared" si="80"/>
        <v>0</v>
      </c>
      <c r="S678" s="61">
        <f t="shared" si="81"/>
        <v>0</v>
      </c>
      <c r="T678" s="61">
        <f t="shared" si="82"/>
        <v>0</v>
      </c>
    </row>
    <row r="679" spans="2:20">
      <c r="B679" s="2" t="s">
        <v>2</v>
      </c>
      <c r="C679" s="2">
        <v>12</v>
      </c>
      <c r="D679" s="2">
        <v>7</v>
      </c>
      <c r="E679" s="37">
        <v>43806</v>
      </c>
      <c r="L679" s="2">
        <f t="shared" si="77"/>
        <v>0</v>
      </c>
      <c r="M679" s="2">
        <f t="shared" si="76"/>
        <v>0</v>
      </c>
      <c r="N679" s="25">
        <f t="shared" si="78"/>
        <v>0</v>
      </c>
      <c r="O679" s="25">
        <f t="shared" si="79"/>
        <v>0</v>
      </c>
      <c r="P679" s="35">
        <f t="shared" si="80"/>
        <v>0</v>
      </c>
      <c r="S679" s="61">
        <f t="shared" si="81"/>
        <v>0</v>
      </c>
      <c r="T679" s="61">
        <f t="shared" si="82"/>
        <v>0</v>
      </c>
    </row>
    <row r="680" spans="2:20">
      <c r="B680" s="2" t="s">
        <v>1</v>
      </c>
      <c r="C680" s="2">
        <v>12</v>
      </c>
      <c r="D680" s="2">
        <v>8</v>
      </c>
      <c r="E680" s="37">
        <v>43807</v>
      </c>
      <c r="L680" s="2">
        <f t="shared" si="77"/>
        <v>0</v>
      </c>
      <c r="M680" s="2">
        <f t="shared" si="76"/>
        <v>0</v>
      </c>
      <c r="N680" s="25">
        <f t="shared" si="78"/>
        <v>0</v>
      </c>
      <c r="O680" s="25">
        <f t="shared" si="79"/>
        <v>0</v>
      </c>
      <c r="P680" s="35">
        <f t="shared" si="80"/>
        <v>0</v>
      </c>
      <c r="S680" s="61">
        <f t="shared" si="81"/>
        <v>0</v>
      </c>
      <c r="T680" s="61">
        <f t="shared" si="82"/>
        <v>0</v>
      </c>
    </row>
    <row r="681" spans="2:20">
      <c r="B681" s="2" t="s">
        <v>0</v>
      </c>
      <c r="C681" s="2">
        <v>12</v>
      </c>
      <c r="D681" s="2">
        <v>9</v>
      </c>
      <c r="E681" s="37">
        <v>43808</v>
      </c>
      <c r="L681" s="2">
        <f t="shared" si="77"/>
        <v>0</v>
      </c>
      <c r="M681" s="2">
        <f t="shared" si="76"/>
        <v>0</v>
      </c>
      <c r="N681" s="25">
        <f t="shared" si="78"/>
        <v>0</v>
      </c>
      <c r="O681" s="25">
        <f t="shared" si="79"/>
        <v>0</v>
      </c>
      <c r="P681" s="35">
        <f t="shared" si="80"/>
        <v>0</v>
      </c>
      <c r="S681" s="61">
        <f t="shared" si="81"/>
        <v>0</v>
      </c>
      <c r="T681" s="61">
        <f t="shared" si="82"/>
        <v>0</v>
      </c>
    </row>
    <row r="682" spans="2:20">
      <c r="B682" s="2" t="s">
        <v>6</v>
      </c>
      <c r="C682" s="2">
        <v>12</v>
      </c>
      <c r="D682" s="2">
        <v>10</v>
      </c>
      <c r="E682" s="37">
        <v>43809</v>
      </c>
      <c r="L682" s="2">
        <f t="shared" si="77"/>
        <v>0</v>
      </c>
      <c r="M682" s="2">
        <f t="shared" si="76"/>
        <v>0</v>
      </c>
      <c r="N682" s="25">
        <f t="shared" si="78"/>
        <v>0</v>
      </c>
      <c r="O682" s="25">
        <f t="shared" si="79"/>
        <v>0</v>
      </c>
      <c r="P682" s="35">
        <f t="shared" si="80"/>
        <v>0</v>
      </c>
      <c r="S682" s="61">
        <f t="shared" si="81"/>
        <v>0</v>
      </c>
      <c r="T682" s="61">
        <f t="shared" si="82"/>
        <v>0</v>
      </c>
    </row>
    <row r="683" spans="2:20">
      <c r="B683" s="2" t="s">
        <v>5</v>
      </c>
      <c r="C683" s="2">
        <v>12</v>
      </c>
      <c r="D683" s="2">
        <v>11</v>
      </c>
      <c r="E683" s="37">
        <v>43810</v>
      </c>
      <c r="L683" s="2">
        <f t="shared" si="77"/>
        <v>0</v>
      </c>
      <c r="M683" s="2">
        <f t="shared" si="76"/>
        <v>0</v>
      </c>
      <c r="N683" s="25">
        <f t="shared" si="78"/>
        <v>0</v>
      </c>
      <c r="O683" s="25">
        <f t="shared" si="79"/>
        <v>0</v>
      </c>
      <c r="P683" s="35">
        <f t="shared" si="80"/>
        <v>0</v>
      </c>
      <c r="S683" s="61">
        <f t="shared" si="81"/>
        <v>0</v>
      </c>
      <c r="T683" s="61">
        <f t="shared" si="82"/>
        <v>0</v>
      </c>
    </row>
    <row r="684" spans="2:20">
      <c r="B684" s="2" t="s">
        <v>4</v>
      </c>
      <c r="C684" s="2">
        <v>12</v>
      </c>
      <c r="D684" s="2">
        <v>12</v>
      </c>
      <c r="E684" s="37">
        <v>43811</v>
      </c>
      <c r="L684" s="2">
        <f t="shared" si="77"/>
        <v>0</v>
      </c>
      <c r="M684" s="2">
        <f t="shared" si="76"/>
        <v>0</v>
      </c>
      <c r="N684" s="25">
        <f t="shared" si="78"/>
        <v>0</v>
      </c>
      <c r="O684" s="25">
        <f t="shared" si="79"/>
        <v>0</v>
      </c>
      <c r="P684" s="35">
        <f t="shared" si="80"/>
        <v>0</v>
      </c>
      <c r="S684" s="61">
        <f t="shared" si="81"/>
        <v>0</v>
      </c>
      <c r="T684" s="61">
        <f t="shared" si="82"/>
        <v>0</v>
      </c>
    </row>
    <row r="685" spans="2:20">
      <c r="B685" s="2" t="s">
        <v>3</v>
      </c>
      <c r="C685" s="2">
        <v>12</v>
      </c>
      <c r="D685" s="2">
        <v>13</v>
      </c>
      <c r="E685" s="37">
        <v>43812</v>
      </c>
      <c r="L685" s="2">
        <f t="shared" si="77"/>
        <v>0</v>
      </c>
      <c r="M685" s="2">
        <f t="shared" si="76"/>
        <v>0</v>
      </c>
      <c r="N685" s="25">
        <f t="shared" si="78"/>
        <v>0</v>
      </c>
      <c r="O685" s="25">
        <f t="shared" si="79"/>
        <v>0</v>
      </c>
      <c r="P685" s="35">
        <f t="shared" si="80"/>
        <v>0</v>
      </c>
      <c r="S685" s="61">
        <f t="shared" si="81"/>
        <v>0</v>
      </c>
      <c r="T685" s="61">
        <f t="shared" si="82"/>
        <v>0</v>
      </c>
    </row>
    <row r="686" spans="2:20">
      <c r="B686" s="2" t="s">
        <v>2</v>
      </c>
      <c r="C686" s="2">
        <v>12</v>
      </c>
      <c r="D686" s="2">
        <v>14</v>
      </c>
      <c r="E686" s="37">
        <v>43813</v>
      </c>
      <c r="L686" s="2">
        <f t="shared" si="77"/>
        <v>0</v>
      </c>
      <c r="M686" s="2">
        <f t="shared" si="76"/>
        <v>0</v>
      </c>
      <c r="N686" s="25">
        <f t="shared" si="78"/>
        <v>0</v>
      </c>
      <c r="O686" s="25">
        <f t="shared" si="79"/>
        <v>0</v>
      </c>
      <c r="P686" s="35">
        <f t="shared" si="80"/>
        <v>0</v>
      </c>
      <c r="S686" s="61">
        <f t="shared" si="81"/>
        <v>0</v>
      </c>
      <c r="T686" s="61">
        <f t="shared" si="82"/>
        <v>0</v>
      </c>
    </row>
    <row r="687" spans="2:20">
      <c r="B687" s="2" t="s">
        <v>1</v>
      </c>
      <c r="C687" s="2">
        <v>12</v>
      </c>
      <c r="D687" s="2">
        <v>15</v>
      </c>
      <c r="E687" s="37">
        <v>43814</v>
      </c>
      <c r="L687" s="2">
        <f t="shared" si="77"/>
        <v>0</v>
      </c>
      <c r="M687" s="2">
        <f t="shared" si="76"/>
        <v>0</v>
      </c>
      <c r="N687" s="25">
        <f t="shared" si="78"/>
        <v>0</v>
      </c>
      <c r="O687" s="25">
        <f t="shared" si="79"/>
        <v>0</v>
      </c>
      <c r="P687" s="35">
        <f t="shared" si="80"/>
        <v>0</v>
      </c>
      <c r="S687" s="61">
        <f t="shared" si="81"/>
        <v>0</v>
      </c>
      <c r="T687" s="61">
        <f t="shared" si="82"/>
        <v>0</v>
      </c>
    </row>
    <row r="688" spans="2:20">
      <c r="B688" s="2" t="s">
        <v>0</v>
      </c>
      <c r="C688" s="2">
        <v>12</v>
      </c>
      <c r="D688" s="2">
        <v>16</v>
      </c>
      <c r="E688" s="37">
        <v>43815</v>
      </c>
      <c r="L688" s="2">
        <f t="shared" si="77"/>
        <v>0</v>
      </c>
      <c r="M688" s="2">
        <f t="shared" si="76"/>
        <v>0</v>
      </c>
      <c r="N688" s="25">
        <f t="shared" si="78"/>
        <v>0</v>
      </c>
      <c r="O688" s="25">
        <f t="shared" si="79"/>
        <v>0</v>
      </c>
      <c r="P688" s="35">
        <f t="shared" si="80"/>
        <v>0</v>
      </c>
      <c r="S688" s="61">
        <f t="shared" si="81"/>
        <v>0</v>
      </c>
      <c r="T688" s="61">
        <f t="shared" si="82"/>
        <v>0</v>
      </c>
    </row>
    <row r="689" spans="2:20">
      <c r="B689" s="2" t="s">
        <v>6</v>
      </c>
      <c r="C689" s="2">
        <v>12</v>
      </c>
      <c r="D689" s="2">
        <v>17</v>
      </c>
      <c r="E689" s="37">
        <v>43816</v>
      </c>
      <c r="L689" s="2">
        <f t="shared" si="77"/>
        <v>0</v>
      </c>
      <c r="M689" s="2">
        <f t="shared" si="76"/>
        <v>0</v>
      </c>
      <c r="N689" s="25">
        <f t="shared" si="78"/>
        <v>0</v>
      </c>
      <c r="O689" s="25">
        <f t="shared" si="79"/>
        <v>0</v>
      </c>
      <c r="P689" s="35">
        <f t="shared" si="80"/>
        <v>0</v>
      </c>
      <c r="S689" s="61">
        <f t="shared" si="81"/>
        <v>0</v>
      </c>
      <c r="T689" s="61">
        <f t="shared" si="82"/>
        <v>0</v>
      </c>
    </row>
    <row r="690" spans="2:20">
      <c r="B690" s="2" t="s">
        <v>5</v>
      </c>
      <c r="C690" s="2">
        <v>12</v>
      </c>
      <c r="D690" s="2">
        <v>18</v>
      </c>
      <c r="E690" s="37">
        <v>43817</v>
      </c>
      <c r="L690" s="2">
        <f t="shared" si="77"/>
        <v>0</v>
      </c>
      <c r="M690" s="2">
        <f t="shared" si="76"/>
        <v>0</v>
      </c>
      <c r="N690" s="25">
        <f t="shared" si="78"/>
        <v>0</v>
      </c>
      <c r="O690" s="25">
        <f t="shared" si="79"/>
        <v>0</v>
      </c>
      <c r="P690" s="35">
        <f t="shared" si="80"/>
        <v>0</v>
      </c>
      <c r="S690" s="61">
        <f t="shared" si="81"/>
        <v>0</v>
      </c>
      <c r="T690" s="61">
        <f t="shared" si="82"/>
        <v>0</v>
      </c>
    </row>
    <row r="691" spans="2:20">
      <c r="B691" s="2" t="s">
        <v>4</v>
      </c>
      <c r="C691" s="2">
        <v>12</v>
      </c>
      <c r="D691" s="2">
        <v>19</v>
      </c>
      <c r="E691" s="37">
        <v>43818</v>
      </c>
      <c r="L691" s="2">
        <f t="shared" si="77"/>
        <v>0</v>
      </c>
      <c r="M691" s="2">
        <f t="shared" si="76"/>
        <v>0</v>
      </c>
      <c r="N691" s="25">
        <f t="shared" si="78"/>
        <v>0</v>
      </c>
      <c r="O691" s="25">
        <f t="shared" si="79"/>
        <v>0</v>
      </c>
      <c r="P691" s="35">
        <f t="shared" si="80"/>
        <v>0</v>
      </c>
      <c r="S691" s="61">
        <f t="shared" si="81"/>
        <v>0</v>
      </c>
      <c r="T691" s="61">
        <f t="shared" si="82"/>
        <v>0</v>
      </c>
    </row>
    <row r="692" spans="2:20">
      <c r="B692" s="2" t="s">
        <v>3</v>
      </c>
      <c r="C692" s="2">
        <v>12</v>
      </c>
      <c r="D692" s="2">
        <v>20</v>
      </c>
      <c r="E692" s="37">
        <v>43819</v>
      </c>
      <c r="L692" s="2">
        <f t="shared" si="77"/>
        <v>0</v>
      </c>
      <c r="M692" s="2">
        <f t="shared" si="76"/>
        <v>0</v>
      </c>
      <c r="N692" s="25">
        <f t="shared" si="78"/>
        <v>0</v>
      </c>
      <c r="O692" s="25">
        <f t="shared" si="79"/>
        <v>0</v>
      </c>
      <c r="P692" s="35">
        <f t="shared" si="80"/>
        <v>0</v>
      </c>
      <c r="S692" s="61">
        <f t="shared" si="81"/>
        <v>0</v>
      </c>
      <c r="T692" s="61">
        <f t="shared" si="82"/>
        <v>0</v>
      </c>
    </row>
    <row r="693" spans="2:20">
      <c r="B693" s="2" t="s">
        <v>2</v>
      </c>
      <c r="C693" s="2">
        <v>12</v>
      </c>
      <c r="D693" s="2">
        <v>21</v>
      </c>
      <c r="E693" s="37">
        <v>43820</v>
      </c>
      <c r="L693" s="2">
        <f t="shared" si="77"/>
        <v>0</v>
      </c>
      <c r="M693" s="2">
        <f t="shared" si="76"/>
        <v>0</v>
      </c>
      <c r="N693" s="25">
        <f t="shared" si="78"/>
        <v>0</v>
      </c>
      <c r="O693" s="25">
        <f t="shared" si="79"/>
        <v>0</v>
      </c>
      <c r="P693" s="35">
        <f t="shared" si="80"/>
        <v>0</v>
      </c>
      <c r="S693" s="61">
        <f t="shared" si="81"/>
        <v>0</v>
      </c>
      <c r="T693" s="61">
        <f t="shared" si="82"/>
        <v>0</v>
      </c>
    </row>
    <row r="694" spans="2:20">
      <c r="B694" s="2" t="s">
        <v>1</v>
      </c>
      <c r="C694" s="2">
        <v>12</v>
      </c>
      <c r="D694" s="2">
        <v>22</v>
      </c>
      <c r="E694" s="37">
        <v>43821</v>
      </c>
      <c r="L694" s="2">
        <f t="shared" si="77"/>
        <v>0</v>
      </c>
      <c r="M694" s="2">
        <f t="shared" si="76"/>
        <v>0</v>
      </c>
      <c r="N694" s="25">
        <f t="shared" si="78"/>
        <v>0</v>
      </c>
      <c r="O694" s="25">
        <f t="shared" si="79"/>
        <v>0</v>
      </c>
      <c r="P694" s="35">
        <f t="shared" si="80"/>
        <v>0</v>
      </c>
      <c r="S694" s="61">
        <f t="shared" si="81"/>
        <v>0</v>
      </c>
      <c r="T694" s="61">
        <f t="shared" si="82"/>
        <v>0</v>
      </c>
    </row>
    <row r="695" spans="2:20">
      <c r="B695" s="2" t="s">
        <v>0</v>
      </c>
      <c r="C695" s="2">
        <v>12</v>
      </c>
      <c r="D695" s="2">
        <v>23</v>
      </c>
      <c r="E695" s="37">
        <v>43822</v>
      </c>
      <c r="L695" s="2">
        <f t="shared" si="77"/>
        <v>0</v>
      </c>
      <c r="M695" s="2">
        <f t="shared" si="76"/>
        <v>0</v>
      </c>
      <c r="N695" s="25">
        <f t="shared" si="78"/>
        <v>0</v>
      </c>
      <c r="O695" s="25">
        <f t="shared" si="79"/>
        <v>0</v>
      </c>
      <c r="P695" s="35">
        <f t="shared" si="80"/>
        <v>0</v>
      </c>
      <c r="S695" s="61">
        <f t="shared" si="81"/>
        <v>0</v>
      </c>
      <c r="T695" s="61">
        <f t="shared" si="82"/>
        <v>0</v>
      </c>
    </row>
    <row r="696" spans="2:20">
      <c r="B696" s="2" t="s">
        <v>6</v>
      </c>
      <c r="C696" s="2">
        <v>12</v>
      </c>
      <c r="D696" s="2">
        <v>24</v>
      </c>
      <c r="E696" s="37">
        <v>43823</v>
      </c>
      <c r="L696" s="2">
        <f t="shared" si="77"/>
        <v>0</v>
      </c>
      <c r="M696" s="2">
        <f t="shared" si="76"/>
        <v>0</v>
      </c>
      <c r="N696" s="25">
        <f t="shared" si="78"/>
        <v>0</v>
      </c>
      <c r="O696" s="25">
        <f t="shared" si="79"/>
        <v>0</v>
      </c>
      <c r="P696" s="35">
        <f t="shared" si="80"/>
        <v>0</v>
      </c>
      <c r="S696" s="61">
        <f t="shared" si="81"/>
        <v>0</v>
      </c>
      <c r="T696" s="61">
        <f t="shared" si="82"/>
        <v>0</v>
      </c>
    </row>
    <row r="697" spans="2:20">
      <c r="B697" s="2" t="s">
        <v>5</v>
      </c>
      <c r="C697" s="2">
        <v>12</v>
      </c>
      <c r="D697" s="2">
        <v>25</v>
      </c>
      <c r="E697" s="37">
        <v>43824</v>
      </c>
      <c r="L697" s="2">
        <f t="shared" si="77"/>
        <v>0</v>
      </c>
      <c r="M697" s="2">
        <f t="shared" si="76"/>
        <v>0</v>
      </c>
      <c r="N697" s="25">
        <f t="shared" si="78"/>
        <v>0</v>
      </c>
      <c r="O697" s="25">
        <f t="shared" si="79"/>
        <v>0</v>
      </c>
      <c r="P697" s="35">
        <f t="shared" si="80"/>
        <v>0</v>
      </c>
      <c r="S697" s="61">
        <f t="shared" si="81"/>
        <v>0</v>
      </c>
      <c r="T697" s="61">
        <f t="shared" si="82"/>
        <v>0</v>
      </c>
    </row>
    <row r="698" spans="2:20">
      <c r="B698" s="2" t="s">
        <v>4</v>
      </c>
      <c r="C698" s="2">
        <v>12</v>
      </c>
      <c r="D698" s="2">
        <v>26</v>
      </c>
      <c r="E698" s="37">
        <v>43825</v>
      </c>
      <c r="L698" s="2">
        <f t="shared" si="77"/>
        <v>0</v>
      </c>
      <c r="M698" s="2">
        <f t="shared" si="76"/>
        <v>0</v>
      </c>
      <c r="N698" s="25">
        <f t="shared" si="78"/>
        <v>0</v>
      </c>
      <c r="O698" s="25">
        <f t="shared" si="79"/>
        <v>0</v>
      </c>
      <c r="P698" s="35">
        <f t="shared" si="80"/>
        <v>0</v>
      </c>
      <c r="S698" s="61">
        <f t="shared" si="81"/>
        <v>0</v>
      </c>
      <c r="T698" s="61">
        <f t="shared" si="82"/>
        <v>0</v>
      </c>
    </row>
    <row r="699" spans="2:20">
      <c r="B699" s="2" t="s">
        <v>3</v>
      </c>
      <c r="C699" s="2">
        <v>12</v>
      </c>
      <c r="D699" s="2">
        <v>27</v>
      </c>
      <c r="E699" s="37">
        <v>43826</v>
      </c>
      <c r="L699" s="2">
        <f t="shared" si="77"/>
        <v>0</v>
      </c>
      <c r="M699" s="2">
        <f t="shared" si="76"/>
        <v>0</v>
      </c>
      <c r="N699" s="25">
        <f t="shared" si="78"/>
        <v>0</v>
      </c>
      <c r="O699" s="25">
        <f t="shared" si="79"/>
        <v>0</v>
      </c>
      <c r="P699" s="35">
        <f t="shared" si="80"/>
        <v>0</v>
      </c>
      <c r="S699" s="61">
        <f t="shared" si="81"/>
        <v>0</v>
      </c>
      <c r="T699" s="61">
        <f t="shared" si="82"/>
        <v>0</v>
      </c>
    </row>
    <row r="700" spans="2:20">
      <c r="B700" s="2" t="s">
        <v>2</v>
      </c>
      <c r="C700" s="2">
        <v>12</v>
      </c>
      <c r="D700" s="2">
        <v>28</v>
      </c>
      <c r="E700" s="37">
        <v>43827</v>
      </c>
      <c r="L700" s="2">
        <f t="shared" si="77"/>
        <v>0</v>
      </c>
      <c r="M700" s="2">
        <f t="shared" si="76"/>
        <v>0</v>
      </c>
      <c r="N700" s="25">
        <f t="shared" si="78"/>
        <v>0</v>
      </c>
      <c r="O700" s="25">
        <f t="shared" si="79"/>
        <v>0</v>
      </c>
      <c r="P700" s="35">
        <f t="shared" si="80"/>
        <v>0</v>
      </c>
      <c r="S700" s="61">
        <f t="shared" si="81"/>
        <v>0</v>
      </c>
      <c r="T700" s="61">
        <f t="shared" si="82"/>
        <v>0</v>
      </c>
    </row>
    <row r="701" spans="2:20">
      <c r="B701" s="2" t="s">
        <v>1</v>
      </c>
      <c r="C701" s="2">
        <v>12</v>
      </c>
      <c r="D701" s="2">
        <v>29</v>
      </c>
      <c r="E701" s="37">
        <v>43828</v>
      </c>
      <c r="L701" s="2">
        <f t="shared" si="77"/>
        <v>0</v>
      </c>
      <c r="M701" s="2">
        <f t="shared" si="76"/>
        <v>0</v>
      </c>
      <c r="N701" s="25">
        <f t="shared" si="78"/>
        <v>0</v>
      </c>
      <c r="O701" s="25">
        <f t="shared" si="79"/>
        <v>0</v>
      </c>
      <c r="P701" s="35">
        <f t="shared" si="80"/>
        <v>0</v>
      </c>
      <c r="S701" s="61">
        <f t="shared" si="81"/>
        <v>0</v>
      </c>
      <c r="T701" s="61">
        <f t="shared" si="82"/>
        <v>0</v>
      </c>
    </row>
    <row r="702" spans="2:20">
      <c r="B702" s="2" t="s">
        <v>0</v>
      </c>
      <c r="C702" s="2">
        <v>12</v>
      </c>
      <c r="D702" s="2">
        <v>30</v>
      </c>
      <c r="E702" s="37">
        <v>43829</v>
      </c>
      <c r="L702" s="2">
        <f t="shared" si="77"/>
        <v>0</v>
      </c>
      <c r="M702" s="2">
        <f t="shared" si="76"/>
        <v>0</v>
      </c>
      <c r="N702" s="25">
        <f t="shared" si="78"/>
        <v>0</v>
      </c>
      <c r="O702" s="25">
        <f t="shared" si="79"/>
        <v>0</v>
      </c>
      <c r="P702" s="35">
        <f t="shared" si="80"/>
        <v>0</v>
      </c>
      <c r="S702" s="61">
        <f t="shared" si="81"/>
        <v>0</v>
      </c>
      <c r="T702" s="61">
        <f t="shared" si="82"/>
        <v>0</v>
      </c>
    </row>
    <row r="703" spans="2:20">
      <c r="B703" s="2" t="s">
        <v>6</v>
      </c>
      <c r="C703" s="2">
        <v>12</v>
      </c>
      <c r="D703" s="2">
        <v>31</v>
      </c>
      <c r="E703" s="37">
        <v>43830</v>
      </c>
      <c r="L703" s="2">
        <f t="shared" si="77"/>
        <v>0</v>
      </c>
      <c r="M703" s="2">
        <f t="shared" si="76"/>
        <v>0</v>
      </c>
      <c r="N703" s="25">
        <f t="shared" si="78"/>
        <v>0</v>
      </c>
      <c r="O703" s="25">
        <f t="shared" si="79"/>
        <v>0</v>
      </c>
      <c r="P703" s="35">
        <f t="shared" si="80"/>
        <v>0</v>
      </c>
      <c r="S703" s="61">
        <f t="shared" si="81"/>
        <v>0</v>
      </c>
      <c r="T703" s="61">
        <f t="shared" si="82"/>
        <v>0</v>
      </c>
    </row>
  </sheetData>
  <sheetProtection algorithmName="SHA-512" hashValue="e1q5OngTvOvEreB6WTBD96Ervm37ImiaO2K/rQeCg/ureO5dw9iaOI5IPYJb7dCamBnEmDBHoa1K7GyelTPUpA==" saltValue="kQaF2FXDMUwQHpjnl3O+zg==" spinCount="100000" sheet="1" objects="1" scenarios="1"/>
  <mergeCells count="3">
    <mergeCell ref="I1:K1"/>
    <mergeCell ref="L1:O1"/>
    <mergeCell ref="F1:H1"/>
  </mergeCells>
  <conditionalFormatting sqref="G2:G1048576">
    <cfRule type="cellIs" dxfId="7" priority="8" operator="notEqual">
      <formula>0</formula>
    </cfRule>
  </conditionalFormatting>
  <conditionalFormatting sqref="M1:M1048576">
    <cfRule type="cellIs" dxfId="6" priority="7" operator="notEqual">
      <formula>0</formula>
    </cfRule>
  </conditionalFormatting>
  <conditionalFormatting sqref="J3:J703">
    <cfRule type="cellIs" dxfId="5" priority="1" operator="not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6FFF-C52B-6242-B91A-3F4C3A29AD7F}">
  <sheetPr codeName="Sheet8"/>
  <dimension ref="A1:W3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8" sqref="I8"/>
    </sheetView>
  </sheetViews>
  <sheetFormatPr baseColWidth="10" defaultRowHeight="16"/>
  <cols>
    <col min="3" max="3" width="10.83203125" style="43" customWidth="1"/>
    <col min="4" max="4" width="10.83203125" style="43"/>
    <col min="8" max="8" width="10.83203125" style="19" customWidth="1"/>
    <col min="9" max="9" width="10.83203125" customWidth="1"/>
    <col min="10" max="10" width="10.83203125" style="29" customWidth="1"/>
    <col min="13" max="13" width="10.83203125" style="19"/>
    <col min="14" max="14" width="10.83203125" style="10" customWidth="1"/>
    <col min="15" max="15" width="10.83203125" style="29"/>
    <col min="20" max="20" width="10.83203125" style="29"/>
    <col min="24" max="24" width="13.1640625" bestFit="1" customWidth="1"/>
    <col min="25" max="25" width="12.1640625" bestFit="1" customWidth="1"/>
  </cols>
  <sheetData>
    <row r="1" spans="1:23">
      <c r="F1" s="1"/>
      <c r="G1" s="73" t="s">
        <v>33</v>
      </c>
      <c r="H1" s="73"/>
      <c r="I1" s="73"/>
      <c r="J1" s="73"/>
      <c r="K1" s="73"/>
      <c r="L1" s="72" t="s">
        <v>32</v>
      </c>
      <c r="M1" s="72"/>
      <c r="N1" s="72"/>
      <c r="O1" s="72"/>
      <c r="P1" s="72"/>
      <c r="Q1" s="73" t="s">
        <v>31</v>
      </c>
      <c r="R1" s="73"/>
      <c r="S1" s="73"/>
      <c r="T1" s="73"/>
      <c r="U1" s="73"/>
    </row>
    <row r="2" spans="1:23">
      <c r="A2" t="s">
        <v>78</v>
      </c>
      <c r="B2" t="s">
        <v>28</v>
      </c>
      <c r="C2" s="43" t="s">
        <v>86</v>
      </c>
      <c r="D2" s="11" t="s">
        <v>83</v>
      </c>
      <c r="E2" t="s">
        <v>46</v>
      </c>
      <c r="F2" s="1" t="s">
        <v>52</v>
      </c>
      <c r="G2" s="1" t="s">
        <v>16</v>
      </c>
      <c r="H2" s="34" t="s">
        <v>15</v>
      </c>
      <c r="I2" s="11" t="s">
        <v>34</v>
      </c>
      <c r="J2" s="29" t="s">
        <v>47</v>
      </c>
      <c r="K2" s="7" t="s">
        <v>48</v>
      </c>
      <c r="L2" s="1" t="s">
        <v>16</v>
      </c>
      <c r="M2" s="34" t="s">
        <v>15</v>
      </c>
      <c r="N2" s="18" t="s">
        <v>34</v>
      </c>
      <c r="O2" s="29" t="s">
        <v>47</v>
      </c>
      <c r="P2" s="7" t="s">
        <v>48</v>
      </c>
      <c r="Q2" s="1" t="s">
        <v>16</v>
      </c>
      <c r="R2" s="11" t="s">
        <v>15</v>
      </c>
      <c r="S2" s="11" t="s">
        <v>34</v>
      </c>
      <c r="T2" s="29" t="s">
        <v>47</v>
      </c>
      <c r="U2" s="7" t="s">
        <v>48</v>
      </c>
      <c r="V2" t="s">
        <v>63</v>
      </c>
      <c r="W2" t="s">
        <v>64</v>
      </c>
    </row>
    <row r="3" spans="1:23">
      <c r="A3" s="24" t="s">
        <v>79</v>
      </c>
      <c r="B3" s="1" t="s">
        <v>0</v>
      </c>
      <c r="C3" s="37">
        <f ca="1">IF($E3=0,"",_xlfn.MAXIFS(Running!$E:$E,Running!$B:$B,$B3,Running!$A:$A,"",Running!$E:$E,"&lt;="&amp;TODAY())+7)</f>
        <v>43514</v>
      </c>
      <c r="D3" s="37">
        <f ca="1">_xlfn.MAXIFS(Running!$E:$E,Running!$B:$B,$B3,Running!$A:$A,"*",Running!$E:$E,"&lt;="&amp;TODAY())</f>
        <v>43521</v>
      </c>
      <c r="E3" s="2">
        <f ca="1">COUNTIFS(Running!$B:$B,$B3,Running!$A:$A,"*",Running!$G:$G,"&lt;&gt;"&amp;0,Running!$E:$E,"&lt;="&amp;TODAY(),Running!$E:$E,"&gt;="&amp;_xlfn.MAXIFS(Running!$E:$E,Running!$B:$B,$B3,Running!$A:$A,"",Running!$E:$E,"&lt;="&amp;TODAY()))</f>
        <v>2</v>
      </c>
      <c r="F3" s="2">
        <f ca="1">COUNTIFS(Running!$B:$B,$B3,Running!$A:$A,"",Running!$G:$G,0,Running!$E:$E,"&lt;="&amp;TODAY(),Running!$E:$E,"&gt;="&amp;_xlfn.MAXIFS(Running!$E:$E,Running!$B:$B,$B3,Running!$A:$A,"*",Running!$E:$E,"&lt;="&amp;TODAY()))</f>
        <v>0</v>
      </c>
      <c r="G3" s="2">
        <f ca="1">SUMIFS(Running!$F:$F,Running!$B:$B,$B3,Running!$A:$A,"*",Running!$E:$E,"&lt;="&amp;TODAY(),Running!$E:$E,"&gt;="&amp;_xlfn.MAXIFS(Running!$E:$E,Running!$B:$B,$B3,Running!$A:$A,"",Running!$E:$E,"&lt;="&amp;TODAY()))</f>
        <v>792</v>
      </c>
      <c r="H3" s="20">
        <f ca="1">SUMIFS(Running!$G:$G,Running!$B:$B,$B3,Running!$A:$A,"*",Running!$E:$E,"&lt;="&amp;TODAY(),Running!$E:$E,"&gt;="&amp;_xlfn.MAXIFS(Running!$E:$E,Running!$B:$B,$B3,Running!$A:$A,"",Running!$E:$E,"&lt;="&amp;TODAY()))</f>
        <v>6.64</v>
      </c>
      <c r="I3" s="35">
        <f ca="1">TIME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,MOD(MOD(SUMIFS(Running!$K:$K,Running!$B:$B,$B3,Running!$A:$A,"*",Running!$E:$E,"&lt;="&amp;TODAY(),Running!$E:$E,"&gt;="&amp;_xlfn.MAXIFS(Running!$E:$E,Running!$B:$B,$B3,Running!$A:$A,"",Running!$E:$E,"&lt;="&amp;TODAY())),60)+INT(SUMIFS(Running!$L:$L,Running!$B:$B,$B3,Running!$A:$A,"*",Running!$E:$E,"&lt;="&amp;TODAY(),Running!$E:$E,"&gt;="&amp;_xlfn.MAXIFS(Running!$E:$E,Running!$B:$B,$B3,Running!$A:$A,"",Running!$E:$E,"&lt;="&amp;TODAY()))/60),60),MOD(SUMIFS(Running!$L:$L,Running!$B:$B,$B3,Running!$A:$A,"*",Running!$E:$E,"&lt;="&amp;TODAY(),Running!$E:$E,"&gt;="&amp;_xlfn.MAXIFS(Running!$E:$E,Running!$B:$B,$B3,Running!$A:$A,"",Running!$E:$E,"&lt;="&amp;TODAY())),60))+INT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/24)</f>
        <v>3.7499999999999999E-2</v>
      </c>
      <c r="J3" s="30">
        <f t="shared" ref="J3:J21" ca="1" si="0">IFERROR(TIME(,,ROUNDUP((INT($I3)*24*60*60+HOUR($I3)*60*60+MINUTE($I3)*60+SECOND($I3))/$H3,0)),0)</f>
        <v>5.6481481481481478E-3</v>
      </c>
      <c r="K3" s="46">
        <f t="shared" ref="K3:K4" ca="1" si="1">IFERROR(ROUNDDOWN($H3*60*60/(INT($I3)*24*60*60+HOUR($I3)*60*60+MINUTE($I3)*60+SECOND($I3)),3),0)</f>
        <v>7.3769999999999998</v>
      </c>
      <c r="L3" s="2">
        <f ca="1">SUMIFS(Running!$M:$M,Running!$B:$B,$B3,Running!$A:$A,"*",Running!$E:$E,"&lt;="&amp;TODAY(),Running!$E:$E,"&gt;="&amp;_xlfn.MAXIFS(Running!$E:$E,Running!$B:$B,$B3,Running!$A:$A,"",Running!$E:$E,"&lt;="&amp;TODAY()))</f>
        <v>39</v>
      </c>
      <c r="M3" s="20">
        <f ca="1">SUMIFS(Running!$N:$N,Running!$B:$B,$B3,Running!$A:$A,"*",Running!$E:$E,"&lt;="&amp;TODAY(),Running!$E:$E,"&gt;="&amp;_xlfn.MAXIFS(Running!$E:$E,Running!$B:$B,$B3,Running!$A:$A,"",Running!$E:$E,"&lt;="&amp;TODAY()))</f>
        <v>0.60000000000000009</v>
      </c>
      <c r="N3" s="9">
        <f ca="1">TIME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,MOD(MOD(SUMIFS(Running!$R:$R,Running!$B:$B,$B3,Running!$A:$A,"*",Running!$E:$E,"&lt;="&amp;TODAY(),Running!$E:$E,"&gt;="&amp;_xlfn.MAXIFS(Running!$E:$E,Running!$B:$B,$B3,Running!$A:$A,"",Running!$E:$E,"&lt;="&amp;TODAY())),60)+INT(SUMIFS(Running!$S:$S,Running!$B:$B,$B3,Running!$A:$A,"*",Running!$E:$E,"&lt;="&amp;TODAY(),Running!$E:$E,"&gt;="&amp;_xlfn.MAXIFS(Running!$E:$E,Running!$B:$B,$B3,Running!$A:$A,"",Running!$E:$E,"&lt;="&amp;TODAY()))/60),60),MOD(SUMIFS(Running!$S:$S,Running!$B:$B,$B3,Running!$A:$A,"*",Running!$E:$E,"&lt;="&amp;TODAY(),Running!$E:$E,"&gt;="&amp;_xlfn.MAXIFS(Running!$E:$E,Running!$B:$B,$B3,Running!$A:$A,"",Running!$E:$E,"&lt;="&amp;TODAY())),60))+INT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/24)</f>
        <v>6.2499999999999995E-3</v>
      </c>
      <c r="O3" s="30">
        <f t="shared" ref="O3:O21" ca="1" si="2">IFERROR(TIME(,,ROUNDUP((INT($N3)*24*60*60+HOUR($N3)*60*60+MINUTE($N3)*60+SECOND($N3))/$M3,0)),0)</f>
        <v>1.0416666666666666E-2</v>
      </c>
      <c r="P3" s="46">
        <f t="shared" ref="P3:P7" ca="1" si="3">IFERROR(ROUNDDOWN($M3*60*60/(INT($N3)*24*60*60+HOUR($N3)*60*60+MINUTE($N3)*60+SECOND($N3)),3),0)</f>
        <v>4</v>
      </c>
      <c r="Q3" s="2">
        <f ca="1">$G3+$L3</f>
        <v>831</v>
      </c>
      <c r="R3" s="20">
        <f ca="1">$H3+$M3</f>
        <v>7.24</v>
      </c>
      <c r="S3" s="23">
        <f t="shared" ref="S3:S8" ca="1" si="4">$I3+$N3</f>
        <v>4.3749999999999997E-2</v>
      </c>
      <c r="T3" s="30">
        <f ca="1">IFERROR(TIME(,,ROUNDUP((INT($S3)*24*60*60+HOUR($S3)*60*60+MINUTE($S3)*60+SECOND($S3))/$R3,0)),0)</f>
        <v>6.053240740740741E-3</v>
      </c>
      <c r="U3" s="46">
        <f ca="1">IFERROR(ROUNDDOWN($R3*60*60/(INT($S3)*24*60*60+HOUR($S3)*60*60+MINUTE($S3)*60+SECOND($S3)),3),0)</f>
        <v>6.8949999999999996</v>
      </c>
      <c r="V3" s="20">
        <f ca="1">IFERROR($H3/$E3,0)</f>
        <v>3.32</v>
      </c>
      <c r="W3" s="50">
        <f ca="1">IFERROR(ROUNDDOWN($I3/$E3,5),0)</f>
        <v>1.8749999999999999E-2</v>
      </c>
    </row>
    <row r="4" spans="1:23">
      <c r="B4" s="1" t="s">
        <v>6</v>
      </c>
      <c r="C4" s="37" t="str">
        <f ca="1">IF($E4=0,"",_xlfn.MAXIFS(Running!$E:$E,Running!$B:$B,$B4,Running!$A:$A,"",Running!$E:$E,"&lt;="&amp;TODAY())+7)</f>
        <v/>
      </c>
      <c r="D4" s="37">
        <f ca="1">_xlfn.MAXIFS(Running!$E:$E,Running!$B:$B,$B4,Running!$A:$A,"*",Running!$E:$E,"&lt;="&amp;TODAY())</f>
        <v>43494</v>
      </c>
      <c r="E4" s="2">
        <f ca="1">COUNTIFS(Running!$B:$B,$B4,Running!$A:$A,"*",Running!$G:$G,"&lt;&gt;"&amp;0,Running!$E:$E,"&lt;="&amp;TODAY(),Running!$E:$E,"&gt;="&amp;_xlfn.MAXIFS(Running!$E:$E,Running!$B:$B,$B4,Running!$A:$A,"",Running!$E:$E,"&lt;="&amp;TODAY()))</f>
        <v>0</v>
      </c>
      <c r="F4" s="2">
        <f ca="1">COUNTIFS(Running!$B:$B,$B4,Running!$A:$A,"",Running!$G:$G,0,Running!$E:$E,"&lt;="&amp;TODAY(),Running!$E:$E,"&gt;="&amp;_xlfn.MAXIFS(Running!$E:$E,Running!$B:$B,$B4,Running!$A:$A,"*",Running!$E:$E,"&lt;="&amp;TODAY()))</f>
        <v>3</v>
      </c>
      <c r="G4" s="2">
        <f ca="1">SUMIFS(Running!$F:$F,Running!$B:$B,$B4,Running!$A:$A,"*",Running!$E:$E,"&lt;="&amp;TODAY(),Running!$E:$E,"&gt;="&amp;_xlfn.MAXIFS(Running!$E:$E,Running!$B:$B,$B4,Running!$A:$A,"",Running!$E:$E,"&lt;="&amp;TODAY()))</f>
        <v>0</v>
      </c>
      <c r="H4" s="20">
        <f ca="1">SUMIFS(Running!$G:$G,Running!$B:$B,$B4,Running!$A:$A,"*",Running!$E:$E,"&lt;="&amp;TODAY(),Running!$E:$E,"&gt;="&amp;_xlfn.MAXIFS(Running!$E:$E,Running!$B:$B,$B4,Running!$A:$A,"",Running!$E:$E,"&lt;="&amp;TODAY()))</f>
        <v>0</v>
      </c>
      <c r="I4" s="35">
        <f ca="1">TIME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,MOD(MOD(SUMIFS(Running!$K:$K,Running!$B:$B,$B4,Running!$A:$A,"*",Running!$E:$E,"&lt;="&amp;TODAY(),Running!$E:$E,"&gt;="&amp;_xlfn.MAXIFS(Running!$E:$E,Running!$B:$B,$B4,Running!$A:$A,"",Running!$E:$E,"&lt;="&amp;TODAY())),60)+INT(SUMIFS(Running!$L:$L,Running!$B:$B,$B4,Running!$A:$A,"*",Running!$E:$E,"&lt;="&amp;TODAY(),Running!$E:$E,"&gt;="&amp;_xlfn.MAXIFS(Running!$E:$E,Running!$B:$B,$B4,Running!$A:$A,"",Running!$E:$E,"&lt;="&amp;TODAY()))/60),60),MOD(SUMIFS(Running!$L:$L,Running!$B:$B,$B4,Running!$A:$A,"*",Running!$E:$E,"&lt;="&amp;TODAY(),Running!$E:$E,"&gt;="&amp;_xlfn.MAXIFS(Running!$E:$E,Running!$B:$B,$B4,Running!$A:$A,"",Running!$E:$E,"&lt;="&amp;TODAY())),60))+INT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/24)</f>
        <v>0</v>
      </c>
      <c r="J4" s="30">
        <f t="shared" ca="1" si="0"/>
        <v>0</v>
      </c>
      <c r="K4" s="46">
        <f t="shared" ca="1" si="1"/>
        <v>0</v>
      </c>
      <c r="L4" s="2">
        <f ca="1">SUMIFS(Running!$M:$M,Running!$B:$B,$B4,Running!$A:$A,"*",Running!$E:$E,"&lt;="&amp;TODAY(),Running!$E:$E,"&gt;="&amp;_xlfn.MAXIFS(Running!$E:$E,Running!$B:$B,$B4,Running!$A:$A,"",Running!$E:$E,"&lt;="&amp;TODAY()))</f>
        <v>0</v>
      </c>
      <c r="M4" s="20">
        <f ca="1">SUMIFS(Running!$N:$N,Running!$B:$B,$B4,Running!$A:$A,"*",Running!$E:$E,"&lt;="&amp;TODAY(),Running!$E:$E,"&gt;="&amp;_xlfn.MAXIFS(Running!$E:$E,Running!$B:$B,$B4,Running!$A:$A,"",Running!$E:$E,"&lt;="&amp;TODAY()))</f>
        <v>0</v>
      </c>
      <c r="N4" s="9">
        <f ca="1">TIME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,MOD(MOD(SUMIFS(Running!$R:$R,Running!$B:$B,$B4,Running!$A:$A,"*",Running!$E:$E,"&lt;="&amp;TODAY(),Running!$E:$E,"&gt;="&amp;_xlfn.MAXIFS(Running!$E:$E,Running!$B:$B,$B4,Running!$A:$A,"",Running!$E:$E,"&lt;="&amp;TODAY())),60)+INT(SUMIFS(Running!$S:$S,Running!$B:$B,$B4,Running!$A:$A,"*",Running!$E:$E,"&lt;="&amp;TODAY(),Running!$E:$E,"&gt;="&amp;_xlfn.MAXIFS(Running!$E:$E,Running!$B:$B,$B4,Running!$A:$A,"",Running!$E:$E,"&lt;="&amp;TODAY()))/60),60),MOD(SUMIFS(Running!$S:$S,Running!$B:$B,$B4,Running!$A:$A,"*",Running!$E:$E,"&lt;="&amp;TODAY(),Running!$E:$E,"&gt;="&amp;_xlfn.MAXIFS(Running!$E:$E,Running!$B:$B,$B4,Running!$A:$A,"",Running!$E:$E,"&lt;="&amp;TODAY())),60))+INT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/24)</f>
        <v>0</v>
      </c>
      <c r="O4" s="30">
        <f t="shared" ca="1" si="2"/>
        <v>0</v>
      </c>
      <c r="P4" s="46">
        <f t="shared" ca="1" si="3"/>
        <v>0</v>
      </c>
      <c r="Q4" s="2">
        <f t="shared" ref="Q4:Q11" ca="1" si="5">$G4+$L4</f>
        <v>0</v>
      </c>
      <c r="R4" s="20">
        <f t="shared" ref="R4:R11" ca="1" si="6">$H4+$M4</f>
        <v>0</v>
      </c>
      <c r="S4" s="23">
        <f t="shared" ca="1" si="4"/>
        <v>0</v>
      </c>
      <c r="T4" s="30">
        <f t="shared" ref="T4:T11" ca="1" si="7">IFERROR(TIME(,,ROUNDUP((INT($S4)*24*60*60+HOUR($S4)*60*60+MINUTE($S4)*60+SECOND($S4))/$R4,0)),0)</f>
        <v>0</v>
      </c>
      <c r="U4" s="46">
        <f t="shared" ref="U4:U11" ca="1" si="8">IFERROR(ROUNDDOWN($R4*60*60/(INT($S4)*24*60*60+HOUR($S4)*60*60+MINUTE($S4)*60+SECOND($S4)),3),0)</f>
        <v>0</v>
      </c>
      <c r="V4" s="20">
        <f t="shared" ref="V4:V21" ca="1" si="9">IFERROR($H4/$E4,0)</f>
        <v>0</v>
      </c>
      <c r="W4" s="50">
        <f t="shared" ref="W4:W21" ca="1" si="10">IFERROR(ROUNDDOWN($I4/$E4,5),0)</f>
        <v>0</v>
      </c>
    </row>
    <row r="5" spans="1:23">
      <c r="B5" s="1" t="s">
        <v>5</v>
      </c>
      <c r="C5" s="37" t="str">
        <f ca="1">IF($E5=0,"",_xlfn.MAXIFS(Running!$E:$E,Running!$B:$B,$B5,Running!$A:$A,"",Running!$E:$E,"&lt;="&amp;TODAY())+7)</f>
        <v/>
      </c>
      <c r="D5" s="37">
        <f ca="1">_xlfn.MAXIFS(Running!$E:$E,Running!$B:$B,$B5,Running!$A:$A,"*",Running!$E:$E,"&lt;="&amp;TODAY())</f>
        <v>43509</v>
      </c>
      <c r="E5" s="2">
        <f ca="1">COUNTIFS(Running!$B:$B,$B5,Running!$A:$A,"*",Running!$G:$G,"&lt;&gt;"&amp;0,Running!$E:$E,"&lt;="&amp;TODAY(),Running!$E:$E,"&gt;="&amp;_xlfn.MAXIFS(Running!$E:$E,Running!$B:$B,$B5,Running!$A:$A,"",Running!$E:$E,"&lt;="&amp;TODAY()))</f>
        <v>0</v>
      </c>
      <c r="F5" s="2">
        <f ca="1">COUNTIFS(Running!$B:$B,$B5,Running!$A:$A,"",Running!$G:$G,0,Running!$E:$E,"&lt;="&amp;TODAY(),Running!$E:$E,"&gt;="&amp;_xlfn.MAXIFS(Running!$E:$E,Running!$B:$B,$B5,Running!$A:$A,"*",Running!$E:$E,"&lt;="&amp;TODAY()))</f>
        <v>1</v>
      </c>
      <c r="G5" s="2">
        <f ca="1">SUMIFS(Running!$F:$F,Running!$B:$B,$B5,Running!$A:$A,"*",Running!$E:$E,"&lt;="&amp;TODAY(),Running!$E:$E,"&gt;="&amp;_xlfn.MAXIFS(Running!$E:$E,Running!$B:$B,$B5,Running!$A:$A,"",Running!$E:$E,"&lt;="&amp;TODAY()))</f>
        <v>0</v>
      </c>
      <c r="H5" s="20">
        <f ca="1">SUMIFS(Running!$G:$G,Running!$B:$B,$B5,Running!$A:$A,"*",Running!$E:$E,"&lt;="&amp;TODAY(),Running!$E:$E,"&gt;="&amp;_xlfn.MAXIFS(Running!$E:$E,Running!$B:$B,$B5,Running!$A:$A,"",Running!$E:$E,"&lt;="&amp;TODAY()))</f>
        <v>0</v>
      </c>
      <c r="I5" s="35">
        <f ca="1">TIME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,MOD(MOD(SUMIFS(Running!$K:$K,Running!$B:$B,$B5,Running!$A:$A,"*",Running!$E:$E,"&lt;="&amp;TODAY(),Running!$E:$E,"&gt;="&amp;_xlfn.MAXIFS(Running!$E:$E,Running!$B:$B,$B5,Running!$A:$A,"",Running!$E:$E,"&lt;="&amp;TODAY())),60)+INT(SUMIFS(Running!$L:$L,Running!$B:$B,$B5,Running!$A:$A,"*",Running!$E:$E,"&lt;="&amp;TODAY(),Running!$E:$E,"&gt;="&amp;_xlfn.MAXIFS(Running!$E:$E,Running!$B:$B,$B5,Running!$A:$A,"",Running!$E:$E,"&lt;="&amp;TODAY()))/60),60),MOD(SUMIFS(Running!$L:$L,Running!$B:$B,$B5,Running!$A:$A,"*",Running!$E:$E,"&lt;="&amp;TODAY(),Running!$E:$E,"&gt;="&amp;_xlfn.MAXIFS(Running!$E:$E,Running!$B:$B,$B5,Running!$A:$A,"",Running!$E:$E,"&lt;="&amp;TODAY())),60))+INT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/24)</f>
        <v>0</v>
      </c>
      <c r="J5" s="30">
        <f t="shared" ca="1" si="0"/>
        <v>0</v>
      </c>
      <c r="K5" s="46">
        <f ca="1">IFERROR(ROUNDDOWN($H5*60*60/(INT($I5)*24*60*60+HOUR($I5)*60*60+MINUTE($I5)*60+SECOND($I5)),3),0)</f>
        <v>0</v>
      </c>
      <c r="L5" s="2">
        <f ca="1">SUMIFS(Running!$M:$M,Running!$B:$B,$B5,Running!$A:$A,"*",Running!$E:$E,"&lt;="&amp;TODAY(),Running!$E:$E,"&gt;="&amp;_xlfn.MAXIFS(Running!$E:$E,Running!$B:$B,$B5,Running!$A:$A,"",Running!$E:$E,"&lt;="&amp;TODAY()))</f>
        <v>0</v>
      </c>
      <c r="M5" s="20">
        <f ca="1">SUMIFS(Running!$N:$N,Running!$B:$B,$B5,Running!$A:$A,"*",Running!$E:$E,"&lt;="&amp;TODAY(),Running!$E:$E,"&gt;="&amp;_xlfn.MAXIFS(Running!$E:$E,Running!$B:$B,$B5,Running!$A:$A,"",Running!$E:$E,"&lt;="&amp;TODAY()))</f>
        <v>0</v>
      </c>
      <c r="N5" s="9">
        <f ca="1">TIME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,MOD(MOD(SUMIFS(Running!$R:$R,Running!$B:$B,$B5,Running!$A:$A,"*",Running!$E:$E,"&lt;="&amp;TODAY(),Running!$E:$E,"&gt;="&amp;_xlfn.MAXIFS(Running!$E:$E,Running!$B:$B,$B5,Running!$A:$A,"",Running!$E:$E,"&lt;="&amp;TODAY())),60)+INT(SUMIFS(Running!$S:$S,Running!$B:$B,$B5,Running!$A:$A,"*",Running!$E:$E,"&lt;="&amp;TODAY(),Running!$E:$E,"&gt;="&amp;_xlfn.MAXIFS(Running!$E:$E,Running!$B:$B,$B5,Running!$A:$A,"",Running!$E:$E,"&lt;="&amp;TODAY()))/60),60),MOD(SUMIFS(Running!$S:$S,Running!$B:$B,$B5,Running!$A:$A,"*",Running!$E:$E,"&lt;="&amp;TODAY(),Running!$E:$E,"&gt;="&amp;_xlfn.MAXIFS(Running!$E:$E,Running!$B:$B,$B5,Running!$A:$A,"",Running!$E:$E,"&lt;="&amp;TODAY())),60))+INT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/24)</f>
        <v>0</v>
      </c>
      <c r="O5" s="30">
        <f t="shared" ca="1" si="2"/>
        <v>0</v>
      </c>
      <c r="P5" s="46">
        <f t="shared" ca="1" si="3"/>
        <v>0</v>
      </c>
      <c r="Q5" s="2">
        <f t="shared" ca="1" si="5"/>
        <v>0</v>
      </c>
      <c r="R5" s="20">
        <f t="shared" ca="1" si="6"/>
        <v>0</v>
      </c>
      <c r="S5" s="23">
        <f t="shared" ca="1" si="4"/>
        <v>0</v>
      </c>
      <c r="T5" s="30">
        <f t="shared" ca="1" si="7"/>
        <v>0</v>
      </c>
      <c r="U5" s="46">
        <f t="shared" ca="1" si="8"/>
        <v>0</v>
      </c>
      <c r="V5" s="20">
        <f t="shared" ca="1" si="9"/>
        <v>0</v>
      </c>
      <c r="W5" s="50">
        <f t="shared" ca="1" si="10"/>
        <v>0</v>
      </c>
    </row>
    <row r="6" spans="1:23">
      <c r="B6" s="1" t="s">
        <v>4</v>
      </c>
      <c r="C6" s="37">
        <f ca="1">IF($E6=0,"",_xlfn.MAXIFS(Running!$E:$E,Running!$B:$B,$B6,Running!$A:$A,"",Running!$E:$E,"&lt;="&amp;TODAY())+7)</f>
        <v>43517</v>
      </c>
      <c r="D6" s="37">
        <f ca="1">_xlfn.MAXIFS(Running!$E:$E,Running!$B:$B,$B6,Running!$A:$A,"*",Running!$E:$E,"&lt;="&amp;TODAY())</f>
        <v>43517</v>
      </c>
      <c r="E6" s="2">
        <f ca="1">COUNTIFS(Running!$B:$B,$B6,Running!$A:$A,"*",Running!$G:$G,"&lt;&gt;"&amp;0,Running!$E:$E,"&lt;="&amp;TODAY(),Running!$E:$E,"&gt;="&amp;_xlfn.MAXIFS(Running!$E:$E,Running!$B:$B,$B6,Running!$A:$A,"",Running!$E:$E,"&lt;="&amp;TODAY()))</f>
        <v>1</v>
      </c>
      <c r="F6" s="2">
        <f ca="1">COUNTIFS(Running!$B:$B,$B6,Running!$A:$A,"",Running!$G:$G,0,Running!$E:$E,"&lt;="&amp;TODAY(),Running!$E:$E,"&gt;="&amp;_xlfn.MAXIFS(Running!$E:$E,Running!$B:$B,$B6,Running!$A:$A,"*",Running!$E:$E,"&lt;="&amp;TODAY()))</f>
        <v>0</v>
      </c>
      <c r="G6" s="2">
        <f ca="1">SUMIFS(Running!$F:$F,Running!$B:$B,$B6,Running!$A:$A,"*",Running!$E:$E,"&lt;="&amp;TODAY(),Running!$E:$E,"&gt;="&amp;_xlfn.MAXIFS(Running!$E:$E,Running!$B:$B,$B6,Running!$A:$A,"",Running!$E:$E,"&lt;="&amp;TODAY()))</f>
        <v>291</v>
      </c>
      <c r="H6" s="20">
        <f ca="1">SUMIFS(Running!$G:$G,Running!$B:$B,$B6,Running!$A:$A,"*",Running!$E:$E,"&lt;="&amp;TODAY(),Running!$E:$E,"&gt;="&amp;_xlfn.MAXIFS(Running!$E:$E,Running!$B:$B,$B6,Running!$A:$A,"",Running!$E:$E,"&lt;="&amp;TODAY()))</f>
        <v>2.44</v>
      </c>
      <c r="I6" s="35">
        <f ca="1">TIME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,MOD(MOD(SUMIFS(Running!$K:$K,Running!$B:$B,$B6,Running!$A:$A,"*",Running!$E:$E,"&lt;="&amp;TODAY(),Running!$E:$E,"&gt;="&amp;_xlfn.MAXIFS(Running!$E:$E,Running!$B:$B,$B6,Running!$A:$A,"",Running!$E:$E,"&lt;="&amp;TODAY())),60)+INT(SUMIFS(Running!$L:$L,Running!$B:$B,$B6,Running!$A:$A,"*",Running!$E:$E,"&lt;="&amp;TODAY(),Running!$E:$E,"&gt;="&amp;_xlfn.MAXIFS(Running!$E:$E,Running!$B:$B,$B6,Running!$A:$A,"",Running!$E:$E,"&lt;="&amp;TODAY()))/60),60),MOD(SUMIFS(Running!$L:$L,Running!$B:$B,$B6,Running!$A:$A,"*",Running!$E:$E,"&lt;="&amp;TODAY(),Running!$E:$E,"&gt;="&amp;_xlfn.MAXIFS(Running!$E:$E,Running!$B:$B,$B6,Running!$A:$A,"",Running!$E:$E,"&lt;="&amp;TODAY())),60))+INT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/24)</f>
        <v>1.3888888888888888E-2</v>
      </c>
      <c r="J6" s="30">
        <f t="shared" ca="1" si="0"/>
        <v>5.6944444444444438E-3</v>
      </c>
      <c r="K6" s="46">
        <f t="shared" ref="K6:K9" ca="1" si="11">IFERROR(ROUNDDOWN($H6*60*60/(INT($I6)*24*60*60+HOUR($I6)*60*60+MINUTE($I6)*60+SECOND($I6)),3),0)</f>
        <v>7.32</v>
      </c>
      <c r="L6" s="2">
        <f ca="1">SUMIFS(Running!$M:$M,Running!$B:$B,$B6,Running!$A:$A,"*",Running!$E:$E,"&lt;="&amp;TODAY(),Running!$E:$E,"&gt;="&amp;_xlfn.MAXIFS(Running!$E:$E,Running!$B:$B,$B6,Running!$A:$A,"",Running!$E:$E,"&lt;="&amp;TODAY()))</f>
        <v>20</v>
      </c>
      <c r="M6" s="20">
        <f ca="1">SUMIFS(Running!$N:$N,Running!$B:$B,$B6,Running!$A:$A,"*",Running!$E:$E,"&lt;="&amp;TODAY(),Running!$E:$E,"&gt;="&amp;_xlfn.MAXIFS(Running!$E:$E,Running!$B:$B,$B6,Running!$A:$A,"",Running!$E:$E,"&lt;="&amp;TODAY()))</f>
        <v>0.27</v>
      </c>
      <c r="N6" s="9">
        <f ca="1">TIME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,MOD(MOD(SUMIFS(Running!$R:$R,Running!$B:$B,$B6,Running!$A:$A,"*",Running!$E:$E,"&lt;="&amp;TODAY(),Running!$E:$E,"&gt;="&amp;_xlfn.MAXIFS(Running!$E:$E,Running!$B:$B,$B6,Running!$A:$A,"",Running!$E:$E,"&lt;="&amp;TODAY())),60)+INT(SUMIFS(Running!$S:$S,Running!$B:$B,$B6,Running!$A:$A,"*",Running!$E:$E,"&lt;="&amp;TODAY(),Running!$E:$E,"&gt;="&amp;_xlfn.MAXIFS(Running!$E:$E,Running!$B:$B,$B6,Running!$A:$A,"",Running!$E:$E,"&lt;="&amp;TODAY()))/60),60),MOD(SUMIFS(Running!$S:$S,Running!$B:$B,$B6,Running!$A:$A,"*",Running!$E:$E,"&lt;="&amp;TODAY(),Running!$E:$E,"&gt;="&amp;_xlfn.MAXIFS(Running!$E:$E,Running!$B:$B,$B6,Running!$A:$A,"",Running!$E:$E,"&lt;="&amp;TODAY())),60))+INT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/24)</f>
        <v>2.7777777777777779E-3</v>
      </c>
      <c r="O6" s="30">
        <f t="shared" ca="1" si="2"/>
        <v>1.0289351851851852E-2</v>
      </c>
      <c r="P6" s="46">
        <f t="shared" ca="1" si="3"/>
        <v>4.05</v>
      </c>
      <c r="Q6" s="2">
        <f t="shared" ca="1" si="5"/>
        <v>311</v>
      </c>
      <c r="R6" s="20">
        <f t="shared" ca="1" si="6"/>
        <v>2.71</v>
      </c>
      <c r="S6" s="23">
        <f t="shared" ca="1" si="4"/>
        <v>1.6666666666666666E-2</v>
      </c>
      <c r="T6" s="30">
        <f t="shared" ca="1" si="7"/>
        <v>6.1574074074074074E-3</v>
      </c>
      <c r="U6" s="46">
        <f t="shared" ca="1" si="8"/>
        <v>6.7750000000000004</v>
      </c>
      <c r="V6" s="20">
        <f t="shared" ca="1" si="9"/>
        <v>2.44</v>
      </c>
      <c r="W6" s="50">
        <f t="shared" ca="1" si="10"/>
        <v>1.388E-2</v>
      </c>
    </row>
    <row r="7" spans="1:23">
      <c r="B7" s="1" t="s">
        <v>3</v>
      </c>
      <c r="C7" s="37">
        <f ca="1">IF($E7=0,"",_xlfn.MAXIFS(Running!$E:$E,Running!$B:$B,$B7,Running!$A:$A,"",Running!$E:$E,"&lt;="&amp;TODAY())+7)</f>
        <v>43343</v>
      </c>
      <c r="D7" s="37">
        <f ca="1">_xlfn.MAXIFS(Running!$E:$E,Running!$B:$B,$B7,Running!$A:$A,"*",Running!$E:$E,"&lt;="&amp;TODAY())</f>
        <v>43518</v>
      </c>
      <c r="E7" s="2">
        <f ca="1">COUNTIFS(Running!$B:$B,$B7,Running!$A:$A,"*",Running!$G:$G,"&lt;&gt;"&amp;0,Running!$E:$E,"&lt;="&amp;TODAY(),Running!$E:$E,"&gt;="&amp;_xlfn.MAXIFS(Running!$E:$E,Running!$B:$B,$B7,Running!$A:$A,"",Running!$E:$E,"&lt;="&amp;TODAY()))</f>
        <v>26</v>
      </c>
      <c r="F7" s="2">
        <f ca="1">COUNTIFS(Running!$B:$B,$B7,Running!$A:$A,"",Running!$G:$G,0,Running!$E:$E,"&lt;="&amp;TODAY(),Running!$E:$E,"&gt;="&amp;_xlfn.MAXIFS(Running!$E:$E,Running!$B:$B,$B7,Running!$A:$A,"*",Running!$E:$E,"&lt;="&amp;TODAY()))</f>
        <v>0</v>
      </c>
      <c r="G7" s="2">
        <f ca="1">SUMIFS(Running!$F:$F,Running!$B:$B,$B7,Running!$A:$A,"*",Running!$E:$E,"&lt;="&amp;TODAY(),Running!$E:$E,"&gt;="&amp;_xlfn.MAXIFS(Running!$E:$E,Running!$B:$B,$B7,Running!$A:$A,"",Running!$E:$E,"&lt;="&amp;TODAY()))</f>
        <v>12488</v>
      </c>
      <c r="H7" s="20">
        <f ca="1">SUMIFS(Running!$G:$G,Running!$B:$B,$B7,Running!$A:$A,"*",Running!$E:$E,"&lt;="&amp;TODAY(),Running!$E:$E,"&gt;="&amp;_xlfn.MAXIFS(Running!$E:$E,Running!$B:$B,$B7,Running!$A:$A,"",Running!$E:$E,"&lt;="&amp;TODAY()))</f>
        <v>107.33</v>
      </c>
      <c r="I7" s="35">
        <f ca="1">TIME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,MOD(MOD(SUMIFS(Running!$K:$K,Running!$B:$B,$B7,Running!$A:$A,"*",Running!$E:$E,"&lt;="&amp;TODAY(),Running!$E:$E,"&gt;="&amp;_xlfn.MAXIFS(Running!$E:$E,Running!$B:$B,$B7,Running!$A:$A,"",Running!$E:$E,"&lt;="&amp;TODAY())),60)+INT(SUMIFS(Running!$L:$L,Running!$B:$B,$B7,Running!$A:$A,"*",Running!$E:$E,"&lt;="&amp;TODAY(),Running!$E:$E,"&gt;="&amp;_xlfn.MAXIFS(Running!$E:$E,Running!$B:$B,$B7,Running!$A:$A,"",Running!$E:$E,"&lt;="&amp;TODAY()))/60),60),MOD(SUMIFS(Running!$L:$L,Running!$B:$B,$B7,Running!$A:$A,"*",Running!$E:$E,"&lt;="&amp;TODAY(),Running!$E:$E,"&gt;="&amp;_xlfn.MAXIFS(Running!$E:$E,Running!$B:$B,$B7,Running!$A:$A,"",Running!$E:$E,"&lt;="&amp;TODAY())),60))+INT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/24)</f>
        <v>0.59895833333333337</v>
      </c>
      <c r="J7" s="30">
        <f t="shared" ca="1" si="0"/>
        <v>5.5902777777777782E-3</v>
      </c>
      <c r="K7" s="46">
        <f t="shared" ca="1" si="11"/>
        <v>7.4660000000000002</v>
      </c>
      <c r="L7" s="2">
        <f ca="1">SUMIFS(Running!$M:$M,Running!$B:$B,$B7,Running!$A:$A,"*",Running!$E:$E,"&lt;="&amp;TODAY(),Running!$E:$E,"&gt;="&amp;_xlfn.MAXIFS(Running!$E:$E,Running!$B:$B,$B7,Running!$A:$A,"",Running!$E:$E,"&lt;="&amp;TODAY()))</f>
        <v>481</v>
      </c>
      <c r="M7" s="20">
        <f ca="1">SUMIFS(Running!$N:$N,Running!$B:$B,$B7,Running!$A:$A,"*",Running!$E:$E,"&lt;="&amp;TODAY(),Running!$E:$E,"&gt;="&amp;_xlfn.MAXIFS(Running!$E:$E,Running!$B:$B,$B7,Running!$A:$A,"",Running!$E:$E,"&lt;="&amp;TODAY()))</f>
        <v>8.01</v>
      </c>
      <c r="N7" s="9">
        <f ca="1">TIME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,MOD(MOD(SUMIFS(Running!$R:$R,Running!$B:$B,$B7,Running!$A:$A,"*",Running!$E:$E,"&lt;="&amp;TODAY(),Running!$E:$E,"&gt;="&amp;_xlfn.MAXIFS(Running!$E:$E,Running!$B:$B,$B7,Running!$A:$A,"",Running!$E:$E,"&lt;="&amp;TODAY())),60)+INT(SUMIFS(Running!$S:$S,Running!$B:$B,$B7,Running!$A:$A,"*",Running!$E:$E,"&lt;="&amp;TODAY(),Running!$E:$E,"&gt;="&amp;_xlfn.MAXIFS(Running!$E:$E,Running!$B:$B,$B7,Running!$A:$A,"",Running!$E:$E,"&lt;="&amp;TODAY()))/60),60),MOD(SUMIFS(Running!$S:$S,Running!$B:$B,$B7,Running!$A:$A,"*",Running!$E:$E,"&lt;="&amp;TODAY(),Running!$E:$E,"&gt;="&amp;_xlfn.MAXIFS(Running!$E:$E,Running!$B:$B,$B7,Running!$A:$A,"",Running!$E:$E,"&lt;="&amp;TODAY())),60))+INT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/24)</f>
        <v>8.549768518518519E-2</v>
      </c>
      <c r="O7" s="30">
        <f t="shared" ca="1" si="2"/>
        <v>1.068287037037037E-2</v>
      </c>
      <c r="P7" s="46">
        <f t="shared" ca="1" si="3"/>
        <v>3.903</v>
      </c>
      <c r="Q7" s="2">
        <f t="shared" ca="1" si="5"/>
        <v>12969</v>
      </c>
      <c r="R7" s="20">
        <f t="shared" ca="1" si="6"/>
        <v>115.34</v>
      </c>
      <c r="S7" s="23">
        <f t="shared" ca="1" si="4"/>
        <v>0.68445601851851856</v>
      </c>
      <c r="T7" s="30">
        <f t="shared" ca="1" si="7"/>
        <v>5.9375000000000009E-3</v>
      </c>
      <c r="U7" s="46">
        <f t="shared" ca="1" si="8"/>
        <v>7.0209999999999999</v>
      </c>
      <c r="V7" s="20">
        <f t="shared" ca="1" si="9"/>
        <v>4.1280769230769234</v>
      </c>
      <c r="W7" s="50">
        <f t="shared" ca="1" si="10"/>
        <v>2.3029999999999998E-2</v>
      </c>
    </row>
    <row r="8" spans="1:23">
      <c r="B8" s="1" t="s">
        <v>2</v>
      </c>
      <c r="C8" s="37">
        <f ca="1">IF($E8=0,"",_xlfn.MAXIFS(Running!$E:$E,Running!$B:$B,$B8,Running!$A:$A,"",Running!$E:$E,"&lt;="&amp;TODAY())+7)</f>
        <v>43512</v>
      </c>
      <c r="D8" s="37">
        <f ca="1">_xlfn.MAXIFS(Running!$E:$E,Running!$B:$B,$B8,Running!$A:$A,"*",Running!$E:$E,"&lt;="&amp;TODAY())</f>
        <v>43519</v>
      </c>
      <c r="E8" s="2">
        <f ca="1">COUNTIFS(Running!$B:$B,$B8,Running!$A:$A,"*",Running!$G:$G,"&lt;&gt;"&amp;0,Running!$E:$E,"&lt;="&amp;TODAY(),Running!$E:$E,"&gt;="&amp;_xlfn.MAXIFS(Running!$E:$E,Running!$B:$B,$B8,Running!$A:$A,"",Running!$E:$E,"&lt;="&amp;TODAY()))</f>
        <v>2</v>
      </c>
      <c r="F8" s="2">
        <f ca="1">COUNTIFS(Running!$B:$B,$B8,Running!$A:$A,"",Running!$G:$G,0,Running!$E:$E,"&lt;="&amp;TODAY(),Running!$E:$E,"&gt;="&amp;_xlfn.MAXIFS(Running!$E:$E,Running!$B:$B,$B8,Running!$A:$A,"*",Running!$E:$E,"&lt;="&amp;TODAY()))</f>
        <v>0</v>
      </c>
      <c r="G8" s="2">
        <f ca="1">SUMIFS(Running!$F:$F,Running!$B:$B,$B8,Running!$A:$A,"*",Running!$E:$E,"&lt;="&amp;TODAY(),Running!$E:$E,"&gt;="&amp;_xlfn.MAXIFS(Running!$E:$E,Running!$B:$B,$B8,Running!$A:$A,"",Running!$E:$E,"&lt;="&amp;TODAY()))</f>
        <v>1231</v>
      </c>
      <c r="H8" s="20">
        <f ca="1">SUMIFS(Running!$G:$G,Running!$B:$B,$B8,Running!$A:$A,"*",Running!$E:$E,"&lt;="&amp;TODAY(),Running!$E:$E,"&gt;="&amp;_xlfn.MAXIFS(Running!$E:$E,Running!$B:$B,$B8,Running!$A:$A,"",Running!$E:$E,"&lt;="&amp;TODAY()))</f>
        <v>10.36</v>
      </c>
      <c r="I8" s="35">
        <f ca="1">TIME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,MOD(MOD(SUMIFS(Running!$K:$K,Running!$B:$B,$B8,Running!$A:$A,"*",Running!$E:$E,"&lt;="&amp;TODAY(),Running!$E:$E,"&gt;="&amp;_xlfn.MAXIFS(Running!$E:$E,Running!$B:$B,$B8,Running!$A:$A,"",Running!$E:$E,"&lt;="&amp;TODAY())),60)+INT(SUMIFS(Running!$L:$L,Running!$B:$B,$B8,Running!$A:$A,"*",Running!$E:$E,"&lt;="&amp;TODAY(),Running!$E:$E,"&gt;="&amp;_xlfn.MAXIFS(Running!$E:$E,Running!$B:$B,$B8,Running!$A:$A,"",Running!$E:$E,"&lt;="&amp;TODAY()))/60),60),MOD(SUMIFS(Running!$L:$L,Running!$B:$B,$B8,Running!$A:$A,"*",Running!$E:$E,"&lt;="&amp;TODAY(),Running!$E:$E,"&gt;="&amp;_xlfn.MAXIFS(Running!$E:$E,Running!$B:$B,$B8,Running!$A:$A,"",Running!$E:$E,"&lt;="&amp;TODAY())),60))+INT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/24)</f>
        <v>5.5555555555555552E-2</v>
      </c>
      <c r="J8" s="30">
        <f t="shared" ca="1" si="0"/>
        <v>5.37037037037037E-3</v>
      </c>
      <c r="K8" s="46">
        <f t="shared" ca="1" si="11"/>
        <v>7.77</v>
      </c>
      <c r="L8" s="2">
        <f ca="1">SUMIFS(Running!$M:$M,Running!$B:$B,$B8,Running!$A:$A,"*",Running!$E:$E,"&lt;="&amp;TODAY(),Running!$E:$E,"&gt;="&amp;_xlfn.MAXIFS(Running!$E:$E,Running!$B:$B,$B8,Running!$A:$A,"",Running!$E:$E,"&lt;="&amp;TODAY()))</f>
        <v>43</v>
      </c>
      <c r="M8" s="20">
        <f ca="1">SUMIFS(Running!$N:$N,Running!$B:$B,$B8,Running!$A:$A,"*",Running!$E:$E,"&lt;="&amp;TODAY(),Running!$E:$E,"&gt;="&amp;_xlfn.MAXIFS(Running!$E:$E,Running!$B:$B,$B8,Running!$A:$A,"",Running!$E:$E,"&lt;="&amp;TODAY()))</f>
        <v>0.60000000000000009</v>
      </c>
      <c r="N8" s="9">
        <f ca="1">TIME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,MOD(MOD(SUMIFS(Running!$R:$R,Running!$B:$B,$B8,Running!$A:$A,"*",Running!$E:$E,"&lt;="&amp;TODAY(),Running!$E:$E,"&gt;="&amp;_xlfn.MAXIFS(Running!$E:$E,Running!$B:$B,$B8,Running!$A:$A,"",Running!$E:$E,"&lt;="&amp;TODAY())),60)+INT(SUMIFS(Running!$S:$S,Running!$B:$B,$B8,Running!$A:$A,"*",Running!$E:$E,"&lt;="&amp;TODAY(),Running!$E:$E,"&gt;="&amp;_xlfn.MAXIFS(Running!$E:$E,Running!$B:$B,$B8,Running!$A:$A,"",Running!$E:$E,"&lt;="&amp;TODAY()))/60),60),MOD(SUMIFS(Running!$S:$S,Running!$B:$B,$B8,Running!$A:$A,"*",Running!$E:$E,"&lt;="&amp;TODAY(),Running!$E:$E,"&gt;="&amp;_xlfn.MAXIFS(Running!$E:$E,Running!$B:$B,$B8,Running!$A:$A,"",Running!$E:$E,"&lt;="&amp;TODAY())),60))+INT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/24)</f>
        <v>6.2499999999999995E-3</v>
      </c>
      <c r="O8" s="30">
        <f t="shared" ca="1" si="2"/>
        <v>1.0416666666666666E-2</v>
      </c>
      <c r="P8" s="46">
        <f ca="1">IFERROR(ROUNDDOWN($M8*60*60/(INT($N8)*24*60*60+HOUR($N8)*60*60+MINUTE($N8)*60+SECOND($N8)),3),0)</f>
        <v>4</v>
      </c>
      <c r="Q8" s="2">
        <f t="shared" ca="1" si="5"/>
        <v>1274</v>
      </c>
      <c r="R8" s="20">
        <f t="shared" ca="1" si="6"/>
        <v>10.959999999999999</v>
      </c>
      <c r="S8" s="23">
        <f t="shared" ca="1" si="4"/>
        <v>6.1805555555555551E-2</v>
      </c>
      <c r="T8" s="30">
        <f t="shared" ca="1" si="7"/>
        <v>5.6481481481481478E-3</v>
      </c>
      <c r="U8" s="46">
        <f t="shared" ca="1" si="8"/>
        <v>7.3879999999999999</v>
      </c>
      <c r="V8" s="20">
        <f t="shared" ca="1" si="9"/>
        <v>5.18</v>
      </c>
      <c r="W8" s="50">
        <f t="shared" ca="1" si="10"/>
        <v>2.777E-2</v>
      </c>
    </row>
    <row r="9" spans="1:23">
      <c r="B9" s="1" t="s">
        <v>1</v>
      </c>
      <c r="C9" s="37">
        <f ca="1">IF($E9=0,"",_xlfn.MAXIFS(Running!$E:$E,Running!$B:$B,$B9,Running!$A:$A,"",Running!$E:$E,"&lt;="&amp;TODAY())+7)</f>
        <v>43499</v>
      </c>
      <c r="D9" s="37">
        <f ca="1">_xlfn.MAXIFS(Running!$E:$E,Running!$B:$B,$B9,Running!$A:$A,"*",Running!$E:$E,"&lt;="&amp;TODAY())</f>
        <v>43520</v>
      </c>
      <c r="E9" s="2">
        <f ca="1">COUNTIFS(Running!$B:$B,$B9,Running!$A:$A,"*",Running!$G:$G,"&lt;&gt;"&amp;0,Running!$E:$E,"&lt;="&amp;TODAY(),Running!$E:$E,"&gt;="&amp;_xlfn.MAXIFS(Running!$E:$E,Running!$B:$B,$B9,Running!$A:$A,"",Running!$E:$E,"&lt;="&amp;TODAY()))</f>
        <v>4</v>
      </c>
      <c r="F9" s="2">
        <f ca="1">COUNTIFS(Running!$B:$B,$B9,Running!$A:$A,"",Running!$G:$G,0,Running!$E:$E,"&lt;="&amp;TODAY(),Running!$E:$E,"&gt;="&amp;_xlfn.MAXIFS(Running!$E:$E,Running!$B:$B,$B9,Running!$A:$A,"*",Running!$E:$E,"&lt;="&amp;TODAY()))</f>
        <v>0</v>
      </c>
      <c r="G9" s="2">
        <f ca="1">SUMIFS(Running!$F:$F,Running!$B:$B,$B9,Running!$A:$A,"*",Running!$E:$E,"&lt;="&amp;TODAY(),Running!$E:$E,"&gt;="&amp;_xlfn.MAXIFS(Running!$E:$E,Running!$B:$B,$B9,Running!$A:$A,"",Running!$E:$E,"&lt;="&amp;TODAY()))</f>
        <v>2502</v>
      </c>
      <c r="H9" s="20">
        <f ca="1">SUMIFS(Running!$G:$G,Running!$B:$B,$B9,Running!$A:$A,"*",Running!$E:$E,"&lt;="&amp;TODAY(),Running!$E:$E,"&gt;="&amp;_xlfn.MAXIFS(Running!$E:$E,Running!$B:$B,$B9,Running!$A:$A,"",Running!$E:$E,"&lt;="&amp;TODAY()))</f>
        <v>20.94</v>
      </c>
      <c r="I9" s="35">
        <f ca="1">TIME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,MOD(MOD(SUMIFS(Running!$K:$K,Running!$B:$B,$B9,Running!$A:$A,"*",Running!$E:$E,"&lt;="&amp;TODAY(),Running!$E:$E,"&gt;="&amp;_xlfn.MAXIFS(Running!$E:$E,Running!$B:$B,$B9,Running!$A:$A,"",Running!$E:$E,"&lt;="&amp;TODAY())),60)+INT(SUMIFS(Running!$L:$L,Running!$B:$B,$B9,Running!$A:$A,"*",Running!$E:$E,"&lt;="&amp;TODAY(),Running!$E:$E,"&gt;="&amp;_xlfn.MAXIFS(Running!$E:$E,Running!$B:$B,$B9,Running!$A:$A,"",Running!$E:$E,"&lt;="&amp;TODAY()))/60),60),MOD(SUMIFS(Running!$L:$L,Running!$B:$B,$B9,Running!$A:$A,"*",Running!$E:$E,"&lt;="&amp;TODAY(),Running!$E:$E,"&gt;="&amp;_xlfn.MAXIFS(Running!$E:$E,Running!$B:$B,$B9,Running!$A:$A,"",Running!$E:$E,"&lt;="&amp;TODAY())),60))+INT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/24)</f>
        <v>0.12083333333333333</v>
      </c>
      <c r="J9" s="30">
        <f t="shared" ca="1" si="0"/>
        <v>5.7754629629629623E-3</v>
      </c>
      <c r="K9" s="46">
        <f t="shared" ca="1" si="11"/>
        <v>7.22</v>
      </c>
      <c r="L9" s="2">
        <f ca="1">SUMIFS(Running!$M:$M,Running!$B:$B,$B9,Running!$A:$A,"*",Running!$E:$E,"&lt;="&amp;TODAY(),Running!$E:$E,"&gt;="&amp;_xlfn.MAXIFS(Running!$E:$E,Running!$B:$B,$B9,Running!$A:$A,"",Running!$E:$E,"&lt;="&amp;TODAY()))</f>
        <v>93</v>
      </c>
      <c r="M9" s="20">
        <f ca="1">SUMIFS(Running!$N:$N,Running!$B:$B,$B9,Running!$A:$A,"*",Running!$E:$E,"&lt;="&amp;TODAY(),Running!$E:$E,"&gt;="&amp;_xlfn.MAXIFS(Running!$E:$E,Running!$B:$B,$B9,Running!$A:$A,"",Running!$E:$E,"&lt;="&amp;TODAY()))</f>
        <v>1.26</v>
      </c>
      <c r="N9" s="9">
        <f ca="1">TIME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,MOD(MOD(SUMIFS(Running!$R:$R,Running!$B:$B,$B9,Running!$A:$A,"*",Running!$E:$E,"&lt;="&amp;TODAY(),Running!$E:$E,"&gt;="&amp;_xlfn.MAXIFS(Running!$E:$E,Running!$B:$B,$B9,Running!$A:$A,"",Running!$E:$E,"&lt;="&amp;TODAY())),60)+INT(SUMIFS(Running!$S:$S,Running!$B:$B,$B9,Running!$A:$A,"*",Running!$E:$E,"&lt;="&amp;TODAY(),Running!$E:$E,"&gt;="&amp;_xlfn.MAXIFS(Running!$E:$E,Running!$B:$B,$B9,Running!$A:$A,"",Running!$E:$E,"&lt;="&amp;TODAY()))/60),60),MOD(SUMIFS(Running!$S:$S,Running!$B:$B,$B9,Running!$A:$A,"*",Running!$E:$E,"&lt;="&amp;TODAY(),Running!$E:$E,"&gt;="&amp;_xlfn.MAXIFS(Running!$E:$E,Running!$B:$B,$B9,Running!$A:$A,"",Running!$E:$E,"&lt;="&amp;TODAY())),60))+INT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/24)</f>
        <v>1.3194444444444444E-2</v>
      </c>
      <c r="O9" s="30">
        <f t="shared" ca="1" si="2"/>
        <v>1.0474537037037037E-2</v>
      </c>
      <c r="P9" s="46">
        <f ca="1">IFERROR(ROUNDDOWN($M9*60*60/(INT($N9)*24*60*60+HOUR($N9)*60*60+MINUTE($N9)*60+SECOND($N9)),3),0)</f>
        <v>3.9780000000000002</v>
      </c>
      <c r="Q9" s="2">
        <f t="shared" ca="1" si="5"/>
        <v>2595</v>
      </c>
      <c r="R9" s="20">
        <f t="shared" ca="1" si="6"/>
        <v>22.200000000000003</v>
      </c>
      <c r="S9" s="23">
        <f ca="1">$I9+$N9</f>
        <v>0.13402777777777777</v>
      </c>
      <c r="T9" s="30">
        <f t="shared" ca="1" si="7"/>
        <v>6.0416666666666665E-3</v>
      </c>
      <c r="U9" s="46">
        <f t="shared" ca="1" si="8"/>
        <v>6.9009999999999998</v>
      </c>
      <c r="V9" s="20">
        <f t="shared" ca="1" si="9"/>
        <v>5.2350000000000003</v>
      </c>
      <c r="W9" s="50">
        <f t="shared" ca="1" si="10"/>
        <v>3.0200000000000001E-2</v>
      </c>
    </row>
    <row r="10" spans="1:23">
      <c r="J10" s="31"/>
      <c r="K10" s="47"/>
      <c r="L10" s="1"/>
      <c r="M10" s="34"/>
      <c r="N10" s="22"/>
      <c r="O10" s="31"/>
      <c r="P10" s="47"/>
      <c r="Q10" s="1"/>
      <c r="R10" s="1"/>
      <c r="S10" s="22"/>
      <c r="T10" s="31"/>
      <c r="U10" s="47"/>
      <c r="V10" s="47"/>
      <c r="W10" s="47"/>
    </row>
    <row r="11" spans="1:23">
      <c r="B11" s="1" t="s">
        <v>84</v>
      </c>
      <c r="C11" s="37" t="str">
        <f ca="1">IF($E11=0,"",_xlfn.MAXIFS(Running!$E:$E,Running!$A:$A,"",Running!$E:$E,"&lt;="&amp;TODAY())+1)</f>
        <v/>
      </c>
      <c r="D11" s="37">
        <f ca="1">_xlfn.MAXIFS(Running!$E:$E,Running!$A:$A,"*",Running!$E:$E,"&lt;="&amp;TODAY())</f>
        <v>43521</v>
      </c>
      <c r="E11" s="2">
        <f ca="1">COUNTIFS(Running!$A:$A,"*",Running!$G:$G,"&lt;&gt;"&amp;0,Running!$E:$E,"&lt;="&amp;TODAY(),Running!$E:$E,"&gt;="&amp;_xlfn.MAXIFS(Running!$E:$E,Running!$A:$A,"",Running!$E:$E,"&lt;="&amp;TODAY()))</f>
        <v>0</v>
      </c>
      <c r="F11" s="2">
        <f ca="1">COUNTIFS(Running!$A:$A,"",Running!$G:$G,0,Running!$E:$E,"&lt;="&amp;TODAY(),Running!$E:$E,"&gt;="&amp;_xlfn.MAXIFS(Running!$E:$E,Running!$A:$A,"*",Running!$E:$E,"&lt;="&amp;TODAY()))</f>
        <v>0</v>
      </c>
      <c r="G11" s="2">
        <f ca="1">SUMIFS(Running!$F:$F,Running!$A:$A,"*",Running!$E:$E,"&lt;="&amp;TODAY(),Running!$E:$E,"&gt;="&amp;_xlfn.MAXIFS(Running!$E:$E,Running!$A:$A,"",Running!$E:$E,"&lt;="&amp;TODAY()))</f>
        <v>0</v>
      </c>
      <c r="H11" s="20">
        <f ca="1">SUMIFS(Running!$G:$G,Running!$A:$A,"*",Running!$E:$E,"&lt;="&amp;TODAY(),Running!$E:$E,"&gt;="&amp;_xlfn.MAXIFS(Running!$E:$E,Running!$A:$A,"",Running!$E:$E,"&lt;="&amp;TODAY()))</f>
        <v>0</v>
      </c>
      <c r="I11" s="23">
        <f ca="1">TIME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,MOD(MOD(SUMIFS(Running!$K:$K,Running!$A:$A,"*",Running!$E:$E,"&lt;="&amp;TODAY(),Running!$E:$E,"&gt;="&amp;_xlfn.MAXIFS(Running!$E:$E,Running!$A:$A,"",Running!$E:$E,"&lt;="&amp;TODAY())),60)+INT(SUMIFS(Running!$L:$L,Running!$A:$A,"*",Running!$E:$E,"&lt;="&amp;TODAY(),Running!$E:$E,"&gt;="&amp;_xlfn.MAXIFS(Running!$E:$E,Running!$A:$A,"",Running!$E:$E,"&lt;="&amp;TODAY()))/60),60),MOD(SUMIFS(Running!$L:$L,Running!$A:$A,"*",Running!$E:$E,"&lt;="&amp;TODAY(),Running!$E:$E,"&gt;="&amp;_xlfn.MAXIFS(Running!$E:$E,Running!$A:$A,"",Running!$E:$E,"&lt;="&amp;TODAY())),60))+INT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/24)</f>
        <v>0</v>
      </c>
      <c r="J11" s="30">
        <f t="shared" ca="1" si="0"/>
        <v>0</v>
      </c>
      <c r="K11" s="46">
        <f t="shared" ref="K11" ca="1" si="12">IFERROR(ROUNDDOWN($H11*60*60/(INT($I11)*24*60*60+HOUR($I11)*60*60+MINUTE($I11)*60+SECOND($I11)),3),0)</f>
        <v>0</v>
      </c>
      <c r="L11" s="2">
        <f ca="1">SUMIFS(Running!$M:$M,Running!$A:$A,"*",Running!$E:$E,"&lt;="&amp;TODAY(),Running!$E:$E,"&gt;="&amp;_xlfn.MAXIFS(Running!$E:$E,Running!$A:$A,"",Running!$E:$E,"&lt;="&amp;TODAY()))</f>
        <v>0</v>
      </c>
      <c r="M11" s="20">
        <f ca="1">SUMIFS(Running!$N:$N,Running!$A:$A,"*",Running!$E:$E,"&lt;="&amp;TODAY(),Running!$E:$E,"&gt;="&amp;_xlfn.MAXIFS(Running!$E:$E,Running!$A:$A,"",Running!$E:$E,"&lt;="&amp;TODAY()))</f>
        <v>0</v>
      </c>
      <c r="N11" s="23">
        <f ca="1">TIME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,MOD(MOD(SUMIFS(Running!$R:$R,Running!$A:$A,"*",Running!$E:$E,"&lt;="&amp;TODAY(),Running!$E:$E,"&gt;="&amp;_xlfn.MAXIFS(Running!$E:$E,Running!$A:$A,"",Running!$E:$E,"&lt;="&amp;TODAY())),60)+INT(SUMIFS(Running!$S:$S,Running!$A:$A,"*",Running!$E:$E,"&lt;="&amp;TODAY(),Running!$E:$E,"&gt;="&amp;_xlfn.MAXIFS(Running!$E:$E,Running!$A:$A,"",Running!$E:$E,"&lt;="&amp;TODAY()))/60),60),MOD(SUMIFS(Running!$S:$S,Running!$A:$A,"*",Running!$E:$E,"&lt;="&amp;TODAY(),Running!$E:$E,"&gt;="&amp;_xlfn.MAXIFS(Running!$E:$E,Running!$A:$A,"",Running!$E:$E,"&lt;="&amp;TODAY())),60))+INT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/24)</f>
        <v>0</v>
      </c>
      <c r="O11" s="30">
        <f t="shared" ca="1" si="2"/>
        <v>0</v>
      </c>
      <c r="P11" s="46">
        <f t="shared" ref="P11" ca="1" si="13">IFERROR(ROUNDDOWN($M11*60*60/(INT($N11)*24*60*60+HOUR($N11)*60*60+MINUTE($N11)*60+SECOND($N11)),3),0)</f>
        <v>0</v>
      </c>
      <c r="Q11" s="2">
        <f t="shared" ca="1" si="5"/>
        <v>0</v>
      </c>
      <c r="R11" s="20">
        <f t="shared" ca="1" si="6"/>
        <v>0</v>
      </c>
      <c r="S11" s="23">
        <f t="shared" ref="S11" ca="1" si="14">$I11+$N11</f>
        <v>0</v>
      </c>
      <c r="T11" s="30">
        <f t="shared" ca="1" si="7"/>
        <v>0</v>
      </c>
      <c r="U11" s="46">
        <f t="shared" ca="1" si="8"/>
        <v>0</v>
      </c>
      <c r="V11" s="20">
        <f t="shared" ca="1" si="9"/>
        <v>0</v>
      </c>
      <c r="W11" s="50">
        <f t="shared" ca="1" si="10"/>
        <v>0</v>
      </c>
    </row>
    <row r="12" spans="1:23">
      <c r="K12" s="47"/>
      <c r="N12"/>
    </row>
    <row r="13" spans="1:23">
      <c r="A13" s="24" t="s">
        <v>80</v>
      </c>
      <c r="B13" s="1" t="s">
        <v>0</v>
      </c>
      <c r="C13" s="37">
        <f>$D13-(_xlfn.MAXIFS(Cumulatives!$T:$T,Cumulatives!$B:$B,$B13)-1)*7</f>
        <v>43178</v>
      </c>
      <c r="D13" s="37">
        <f>_xlfn.MAXIFS(Cumulatives!$E:$E,Cumulatives!$B:$B,$B13,Cumulatives!$T:$T,$E13)</f>
        <v>43220</v>
      </c>
      <c r="E13" s="2">
        <f>_xlfn.MAXIFS(Cumulatives!$T:$T,Cumulatives!$B:$B,$B13)</f>
        <v>7</v>
      </c>
      <c r="F13" s="2">
        <f>COUNTIFS(Running!$A:$A,"",Running!$G:$G,0,Running!$B:$B,$B13,Running!$E:$E,"&gt;="&amp;$C13,Running!$E:$E,"&lt;="&amp;$D13)</f>
        <v>0</v>
      </c>
      <c r="G13" s="2">
        <f>SUMIFS(Running!$F:$F,Running!$A:$A,"*",Running!$B:$B,$B13,Running!$E:$E,"&gt;="&amp;$C13,Running!$E:$E,"&lt;="&amp;$D13)</f>
        <v>4541</v>
      </c>
      <c r="H13" s="20">
        <f>SUMIFS(Running!$G:$G,Running!$A:$A,"*",Running!$B:$B,$B13,Running!$E:$E,"&gt;="&amp;$C13,Running!$E:$E,"&lt;="&amp;$D13)</f>
        <v>38.809999999999995</v>
      </c>
      <c r="I13" s="35">
        <f>TIME(INT((SUMIFS(Running!$K:$K,Running!$A:$A,"*",Running!$B:$B,$B13,Running!$E:$E,"&gt;="&amp;$C13,Running!$E:$E,"&lt;="&amp;$D13)*60+SUMIFS(Running!$L:$L,Running!$A:$A,"*",Running!$B:$B,$B13,Running!$E:$E,"&gt;="&amp;$C13,Running!$E:$E,"&lt;="&amp;$D13))/(60*60)),MOD(MOD(SUMIFS(Running!$K:$K,Running!$A:$A,"*",Running!$B:$B,$B13,Running!$E:$E,"&gt;="&amp;$C13,Running!$E:$E,"&lt;="&amp;$D13),60)+INT(SUMIFS(Running!$L:$L,Running!$A:$A,"*",Running!$B:$B,$B13,Running!$E:$E,"&gt;="&amp;$C13,Running!$E:$E,"&lt;="&amp;$D13)/60),60),MOD(SUMIFS(Running!$L:$L,Running!$A:$A,"*",Running!$B:$B,$B13,Running!$E:$E,"&gt;="&amp;$C13,Running!$E:$E,"&lt;="&amp;$D13),60))+INT(INT((SUMIFS(Running!$K:$K,Running!$A:$A,"*",Running!$B:$B,$B13,Running!$E:$E,"&gt;="&amp;$C13,Running!$E:$E,"&lt;="&amp;$D13)*60+SUMIFS(Running!$L:$L,Running!$A:$A,"*",Running!$B:$B,$B13,Running!$E:$E,"&gt;="&amp;$C13,Running!$E:$E,"&lt;="&amp;$D13))/(60*60))/24)</f>
        <v>0.2142361111111111</v>
      </c>
      <c r="J13" s="30">
        <f t="shared" si="0"/>
        <v>5.5208333333333333E-3</v>
      </c>
      <c r="K13" s="46">
        <f t="shared" ref="K13:K14" si="15">IFERROR(ROUNDDOWN($H13*60*60/(INT($I13)*24*60*60+HOUR($I13)*60*60+MINUTE($I13)*60+SECOND($I13)),3),0)</f>
        <v>7.548</v>
      </c>
      <c r="L13" s="2">
        <f>SUMIFS(Running!$M:$M,Running!$A:$A,"*",Running!$B:$B,$B13,Running!$E:$E,"&gt;="&amp;$C13,Running!$E:$E,"&lt;="&amp;$D13)</f>
        <v>144</v>
      </c>
      <c r="M13" s="20">
        <f>SUMIFS(Running!$N:$N,Running!$A:$A,"*",Running!$B:$B,$B13,Running!$E:$E,"&gt;="&amp;$C13,Running!$E:$E,"&lt;="&amp;$D13)</f>
        <v>2.31</v>
      </c>
      <c r="N13" s="9">
        <f>TIME(INT((SUMIFS(Running!$R:$R,Running!$A:$A,"*",Running!$B:$B,$B13,Running!$E:$E,"&gt;="&amp;$C13,Running!$E:$E,"&lt;="&amp;$D13)*60+SUMIFS(Running!$S:$S,Running!$A:$A,"*",Running!$B:$B,$B13,Running!$E:$E,"&gt;="&amp;$C13,Running!$E:$E,"&lt;="&amp;$D13))/(60*60)),MOD(MOD(SUMIFS(Running!$R:$R,Running!$A:$A,"*",Running!$B:$B,$B13,Running!$E:$E,"&gt;="&amp;$C13,Running!$E:$E,"&lt;="&amp;$D13),60)+INT(SUMIFS(Running!$S:$S,Running!$A:$A,"*",Running!$B:$B,$B13,Running!$E:$E,"&gt;="&amp;$C13,Running!$E:$E,"&lt;="&amp;$D13)/60),60),MOD(SUMIFS(Running!$S:$S,Running!$A:$A,"*",Running!$B:$B,$B13,Running!$E:$E,"&gt;="&amp;$C13,Running!$E:$E,"&lt;="&amp;$D13),60))+INT(INT((SUMIFS(Running!$R:$R,Running!$A:$A,"*",Running!$B:$B,$B13,Running!$E:$E,"&gt;="&amp;$C13,Running!$E:$E,"&lt;="&amp;$D13)*60+SUMIFS(Running!$S:$S,Running!$A:$A,"*",Running!$B:$B,$B13,Running!$E:$E,"&gt;="&amp;$C13,Running!$E:$E,"&lt;="&amp;$D13))/(60*60))/24)</f>
        <v>2.4305555555555556E-2</v>
      </c>
      <c r="O13" s="30">
        <f t="shared" si="2"/>
        <v>1.0532407407407407E-2</v>
      </c>
      <c r="P13" s="46">
        <f t="shared" ref="P13:P17" si="16">IFERROR(ROUNDDOWN($M13*60*60/(INT($N13)*24*60*60+HOUR($N13)*60*60+MINUTE($N13)*60+SECOND($N13)),3),0)</f>
        <v>3.96</v>
      </c>
      <c r="Q13" s="2">
        <f>$G13+$L13</f>
        <v>4685</v>
      </c>
      <c r="R13" s="20">
        <f>$H13+$M13</f>
        <v>41.12</v>
      </c>
      <c r="S13" s="23">
        <f t="shared" ref="S13:S18" si="17">$I13+$N13</f>
        <v>0.23854166666666665</v>
      </c>
      <c r="T13" s="30">
        <f>IFERROR(TIME(,,ROUNDUP((INT($S13)*24*60*60+HOUR($S13)*60*60+MINUTE($S13)*60+SECOND($S13))/$R13,0)),0)</f>
        <v>5.8101851851851856E-3</v>
      </c>
      <c r="U13" s="46">
        <f>IFERROR(ROUNDDOWN($R13*60*60/(INT($S13)*24*60*60+HOUR($S13)*60*60+MINUTE($S13)*60+SECOND($S13)),3),0)</f>
        <v>7.1820000000000004</v>
      </c>
      <c r="V13" s="20">
        <f t="shared" si="9"/>
        <v>5.5442857142857136</v>
      </c>
      <c r="W13" s="50">
        <f t="shared" si="10"/>
        <v>3.0599999999999999E-2</v>
      </c>
    </row>
    <row r="14" spans="1:23">
      <c r="B14" s="1" t="s">
        <v>6</v>
      </c>
      <c r="C14" s="37">
        <f>$D14-(_xlfn.MAXIFS(Cumulatives!$T:$T,Cumulatives!$B:$B,$B14)-1)*7</f>
        <v>43340</v>
      </c>
      <c r="D14" s="37">
        <f>_xlfn.MAXIFS(Cumulatives!$E:$E,Cumulatives!$B:$B,$B14,Cumulatives!$T:$T,$E14)</f>
        <v>43410</v>
      </c>
      <c r="E14" s="2">
        <f>_xlfn.MAXIFS(Cumulatives!$T:$T,Cumulatives!$B:$B,$B14)</f>
        <v>11</v>
      </c>
      <c r="F14" s="2">
        <f>COUNTIFS(Running!$A:$A,"",Running!$G:$G,0,Running!$B:$B,$B14,Running!$E:$E,"&gt;="&amp;$C14,Running!$E:$E,"&lt;="&amp;$D14)</f>
        <v>0</v>
      </c>
      <c r="G14" s="2">
        <f>SUMIFS(Running!$F:$F,Running!$A:$A,"*",Running!$B:$B,$B14,Running!$E:$E,"&gt;="&amp;$C14,Running!$E:$E,"&lt;="&amp;$D14)</f>
        <v>6188</v>
      </c>
      <c r="H14" s="20">
        <f>SUMIFS(Running!$G:$G,Running!$A:$A,"*",Running!$B:$B,$B14,Running!$E:$E,"&gt;="&amp;$C14,Running!$E:$E,"&lt;="&amp;$D14)</f>
        <v>51.840000000000011</v>
      </c>
      <c r="I14" s="35">
        <f>TIME(INT((SUMIFS(Running!$K:$K,Running!$A:$A,"*",Running!$B:$B,$B14,Running!$E:$E,"&gt;="&amp;$C14,Running!$E:$E,"&lt;="&amp;$D14)*60+SUMIFS(Running!$L:$L,Running!$A:$A,"*",Running!$B:$B,$B14,Running!$E:$E,"&gt;="&amp;$C14,Running!$E:$E,"&lt;="&amp;$D14))/(60*60)),MOD(MOD(SUMIFS(Running!$K:$K,Running!$A:$A,"*",Running!$B:$B,$B14,Running!$E:$E,"&gt;="&amp;$C14,Running!$E:$E,"&lt;="&amp;$D14),60)+INT(SUMIFS(Running!$L:$L,Running!$A:$A,"*",Running!$B:$B,$B14,Running!$E:$E,"&gt;="&amp;$C14,Running!$E:$E,"&lt;="&amp;$D14)/60),60),MOD(SUMIFS(Running!$L:$L,Running!$A:$A,"*",Running!$B:$B,$B14,Running!$E:$E,"&gt;="&amp;$C14,Running!$E:$E,"&lt;="&amp;$D14),60))+INT(INT((SUMIFS(Running!$K:$K,Running!$A:$A,"*",Running!$B:$B,$B14,Running!$E:$E,"&gt;="&amp;$C14,Running!$E:$E,"&lt;="&amp;$D14)*60+SUMIFS(Running!$L:$L,Running!$A:$A,"*",Running!$B:$B,$B14,Running!$E:$E,"&gt;="&amp;$C14,Running!$E:$E,"&lt;="&amp;$D14))/(60*60))/24)</f>
        <v>0.2951388888888889</v>
      </c>
      <c r="J14" s="30">
        <f t="shared" si="0"/>
        <v>5.6944444444444438E-3</v>
      </c>
      <c r="K14" s="46">
        <f t="shared" si="15"/>
        <v>7.3179999999999996</v>
      </c>
      <c r="L14" s="2">
        <f>SUMIFS(Running!$M:$M,Running!$A:$A,"*",Running!$B:$B,$B14,Running!$E:$E,"&gt;="&amp;$C14,Running!$E:$E,"&lt;="&amp;$D14)</f>
        <v>264</v>
      </c>
      <c r="M14" s="20">
        <f>SUMIFS(Running!$N:$N,Running!$A:$A,"*",Running!$B:$B,$B14,Running!$E:$E,"&gt;="&amp;$C14,Running!$E:$E,"&lt;="&amp;$D14)</f>
        <v>3.67</v>
      </c>
      <c r="N14" s="9">
        <f>TIME(INT((SUMIFS(Running!$R:$R,Running!$A:$A,"*",Running!$B:$B,$B14,Running!$E:$E,"&gt;="&amp;$C14,Running!$E:$E,"&lt;="&amp;$D14)*60+SUMIFS(Running!$S:$S,Running!$A:$A,"*",Running!$B:$B,$B14,Running!$E:$E,"&gt;="&amp;$C14,Running!$E:$E,"&lt;="&amp;$D14))/(60*60)),MOD(MOD(SUMIFS(Running!$R:$R,Running!$A:$A,"*",Running!$B:$B,$B14,Running!$E:$E,"&gt;="&amp;$C14,Running!$E:$E,"&lt;="&amp;$D14),60)+INT(SUMIFS(Running!$S:$S,Running!$A:$A,"*",Running!$B:$B,$B14,Running!$E:$E,"&gt;="&amp;$C14,Running!$E:$E,"&lt;="&amp;$D14)/60),60),MOD(SUMIFS(Running!$S:$S,Running!$A:$A,"*",Running!$B:$B,$B14,Running!$E:$E,"&gt;="&amp;$C14,Running!$E:$E,"&lt;="&amp;$D14),60))+INT(INT((SUMIFS(Running!$R:$R,Running!$A:$A,"*",Running!$B:$B,$B14,Running!$E:$E,"&gt;="&amp;$C14,Running!$E:$E,"&lt;="&amp;$D14)*60+SUMIFS(Running!$S:$S,Running!$A:$A,"*",Running!$B:$B,$B14,Running!$E:$E,"&gt;="&amp;$C14,Running!$E:$E,"&lt;="&amp;$D14))/(60*60))/24)</f>
        <v>3.8194444444444441E-2</v>
      </c>
      <c r="O14" s="30">
        <f t="shared" si="2"/>
        <v>1.0416666666666666E-2</v>
      </c>
      <c r="P14" s="46">
        <f t="shared" si="16"/>
        <v>4.0030000000000001</v>
      </c>
      <c r="Q14" s="2">
        <f t="shared" ref="Q14:Q21" si="18">$G14+$L14</f>
        <v>6452</v>
      </c>
      <c r="R14" s="20">
        <f t="shared" ref="R14:R21" si="19">$H14+$M14</f>
        <v>55.510000000000012</v>
      </c>
      <c r="S14" s="23">
        <f t="shared" si="17"/>
        <v>0.33333333333333331</v>
      </c>
      <c r="T14" s="30">
        <f t="shared" ref="T14:T21" si="20">IFERROR(TIME(,,ROUNDUP((INT($S14)*24*60*60+HOUR($S14)*60*60+MINUTE($S14)*60+SECOND($S14))/$R14,0)),0)</f>
        <v>6.0069444444444441E-3</v>
      </c>
      <c r="U14" s="46">
        <f t="shared" ref="U14:U21" si="21">IFERROR(ROUNDDOWN($R14*60*60/(INT($S14)*24*60*60+HOUR($S14)*60*60+MINUTE($S14)*60+SECOND($S14)),3),0)</f>
        <v>6.9379999999999997</v>
      </c>
      <c r="V14" s="20">
        <f t="shared" si="9"/>
        <v>4.7127272727272738</v>
      </c>
      <c r="W14" s="50">
        <f t="shared" si="10"/>
        <v>2.683E-2</v>
      </c>
    </row>
    <row r="15" spans="1:23">
      <c r="B15" s="1" t="s">
        <v>5</v>
      </c>
      <c r="C15" s="37">
        <f>$D15-(_xlfn.MAXIFS(Cumulatives!$T:$T,Cumulatives!$B:$B,$B15)-1)*7</f>
        <v>43453</v>
      </c>
      <c r="D15" s="37">
        <f>_xlfn.MAXIFS(Cumulatives!$E:$E,Cumulatives!$B:$B,$B15,Cumulatives!$T:$T,$E15)</f>
        <v>43488</v>
      </c>
      <c r="E15" s="2">
        <f>_xlfn.MAXIFS(Cumulatives!$T:$T,Cumulatives!$B:$B,$B15)</f>
        <v>6</v>
      </c>
      <c r="F15" s="2">
        <f>COUNTIFS(Running!$A:$A,"",Running!$G:$G,0,Running!$B:$B,$B15,Running!$E:$E,"&gt;="&amp;$C15,Running!$E:$E,"&lt;="&amp;$D15)</f>
        <v>0</v>
      </c>
      <c r="G15" s="2">
        <f>SUMIFS(Running!$F:$F,Running!$A:$A,"*",Running!$B:$B,$B15,Running!$E:$E,"&gt;="&amp;$C15,Running!$E:$E,"&lt;="&amp;$D15)</f>
        <v>3005</v>
      </c>
      <c r="H15" s="20">
        <f>SUMIFS(Running!$G:$G,Running!$A:$A,"*",Running!$B:$B,$B15,Running!$E:$E,"&gt;="&amp;$C15,Running!$E:$E,"&lt;="&amp;$D15)</f>
        <v>27.21</v>
      </c>
      <c r="I15" s="35">
        <f>TIME(INT((SUMIFS(Running!$K:$K,Running!$A:$A,"*",Running!$B:$B,$B15,Running!$E:$E,"&gt;="&amp;$C15,Running!$E:$E,"&lt;="&amp;$D15)*60+SUMIFS(Running!$L:$L,Running!$A:$A,"*",Running!$B:$B,$B15,Running!$E:$E,"&gt;="&amp;$C15,Running!$E:$E,"&lt;="&amp;$D15))/(60*60)),MOD(MOD(SUMIFS(Running!$K:$K,Running!$A:$A,"*",Running!$B:$B,$B15,Running!$E:$E,"&gt;="&amp;$C15,Running!$E:$E,"&lt;="&amp;$D15),60)+INT(SUMIFS(Running!$L:$L,Running!$A:$A,"*",Running!$B:$B,$B15,Running!$E:$E,"&gt;="&amp;$C15,Running!$E:$E,"&lt;="&amp;$D15)/60),60),MOD(SUMIFS(Running!$L:$L,Running!$A:$A,"*",Running!$B:$B,$B15,Running!$E:$E,"&gt;="&amp;$C15,Running!$E:$E,"&lt;="&amp;$D15),60))+INT(INT((SUMIFS(Running!$K:$K,Running!$A:$A,"*",Running!$B:$B,$B15,Running!$E:$E,"&gt;="&amp;$C15,Running!$E:$E,"&lt;="&amp;$D15)*60+SUMIFS(Running!$L:$L,Running!$A:$A,"*",Running!$B:$B,$B15,Running!$E:$E,"&gt;="&amp;$C15,Running!$E:$E,"&lt;="&amp;$D15))/(60*60))/24)</f>
        <v>0.15833333333333333</v>
      </c>
      <c r="J15" s="30">
        <f t="shared" si="0"/>
        <v>5.8217592592592592E-3</v>
      </c>
      <c r="K15" s="46">
        <f>IFERROR(ROUNDDOWN($H15*60*60/(INT($I15)*24*60*60+HOUR($I15)*60*60+MINUTE($I15)*60+SECOND($I15)),3),0)</f>
        <v>7.16</v>
      </c>
      <c r="L15" s="2">
        <f>SUMIFS(Running!$M:$M,Running!$A:$A,"*",Running!$B:$B,$B15,Running!$E:$E,"&gt;="&amp;$C15,Running!$E:$E,"&lt;="&amp;$D15)</f>
        <v>73</v>
      </c>
      <c r="M15" s="20">
        <f>SUMIFS(Running!$N:$N,Running!$A:$A,"*",Running!$B:$B,$B15,Running!$E:$E,"&gt;="&amp;$C15,Running!$E:$E,"&lt;="&amp;$D15)</f>
        <v>1.7200000000000002</v>
      </c>
      <c r="N15" s="9">
        <f>TIME(INT((SUMIFS(Running!$R:$R,Running!$A:$A,"*",Running!$B:$B,$B15,Running!$E:$E,"&gt;="&amp;$C15,Running!$E:$E,"&lt;="&amp;$D15)*60+SUMIFS(Running!$S:$S,Running!$A:$A,"*",Running!$B:$B,$B15,Running!$E:$E,"&gt;="&amp;$C15,Running!$E:$E,"&lt;="&amp;$D15))/(60*60)),MOD(MOD(SUMIFS(Running!$R:$R,Running!$A:$A,"*",Running!$B:$B,$B15,Running!$E:$E,"&gt;="&amp;$C15,Running!$E:$E,"&lt;="&amp;$D15),60)+INT(SUMIFS(Running!$S:$S,Running!$A:$A,"*",Running!$B:$B,$B15,Running!$E:$E,"&gt;="&amp;$C15,Running!$E:$E,"&lt;="&amp;$D15)/60),60),MOD(SUMIFS(Running!$S:$S,Running!$A:$A,"*",Running!$B:$B,$B15,Running!$E:$E,"&gt;="&amp;$C15,Running!$E:$E,"&lt;="&amp;$D15),60))+INT(INT((SUMIFS(Running!$R:$R,Running!$A:$A,"*",Running!$B:$B,$B15,Running!$E:$E,"&gt;="&amp;$C15,Running!$E:$E,"&lt;="&amp;$D15)*60+SUMIFS(Running!$S:$S,Running!$A:$A,"*",Running!$B:$B,$B15,Running!$E:$E,"&gt;="&amp;$C15,Running!$E:$E,"&lt;="&amp;$D15))/(60*60))/24)</f>
        <v>1.9467592592592595E-2</v>
      </c>
      <c r="O15" s="30">
        <f t="shared" si="2"/>
        <v>1.1319444444444444E-2</v>
      </c>
      <c r="P15" s="46">
        <f t="shared" si="16"/>
        <v>3.681</v>
      </c>
      <c r="Q15" s="2">
        <f t="shared" si="18"/>
        <v>3078</v>
      </c>
      <c r="R15" s="20">
        <f t="shared" si="19"/>
        <v>28.93</v>
      </c>
      <c r="S15" s="23">
        <f t="shared" si="17"/>
        <v>0.17780092592592592</v>
      </c>
      <c r="T15" s="30">
        <f t="shared" si="20"/>
        <v>6.1574074074074074E-3</v>
      </c>
      <c r="U15" s="46">
        <f t="shared" si="21"/>
        <v>6.7789999999999999</v>
      </c>
      <c r="V15" s="20">
        <f t="shared" si="9"/>
        <v>4.5350000000000001</v>
      </c>
      <c r="W15" s="50">
        <f t="shared" si="10"/>
        <v>2.6380000000000001E-2</v>
      </c>
    </row>
    <row r="16" spans="1:23">
      <c r="B16" s="1" t="s">
        <v>4</v>
      </c>
      <c r="C16" s="37">
        <f>$D16-(_xlfn.MAXIFS(Cumulatives!$T:$T,Cumulatives!$B:$B,$B16)-1)*7</f>
        <v>43349</v>
      </c>
      <c r="D16" s="37">
        <f>_xlfn.MAXIFS(Cumulatives!$E:$E,Cumulatives!$B:$B,$B16,Cumulatives!$T:$T,$E16)</f>
        <v>43454</v>
      </c>
      <c r="E16" s="2">
        <f>_xlfn.MAXIFS(Cumulatives!$T:$T,Cumulatives!$B:$B,$B16)</f>
        <v>16</v>
      </c>
      <c r="F16" s="2">
        <f>COUNTIFS(Running!$A:$A,"",Running!$G:$G,0,Running!$B:$B,$B16,Running!$E:$E,"&gt;="&amp;$C16,Running!$E:$E,"&lt;="&amp;$D16)</f>
        <v>0</v>
      </c>
      <c r="G16" s="2">
        <f>SUMIFS(Running!$F:$F,Running!$A:$A,"*",Running!$B:$B,$B16,Running!$E:$E,"&gt;="&amp;$C16,Running!$E:$E,"&lt;="&amp;$D16)</f>
        <v>9509</v>
      </c>
      <c r="H16" s="20">
        <f>SUMIFS(Running!$G:$G,Running!$A:$A,"*",Running!$B:$B,$B16,Running!$E:$E,"&gt;="&amp;$C16,Running!$E:$E,"&lt;="&amp;$D16)</f>
        <v>79.78</v>
      </c>
      <c r="I16" s="35">
        <f>TIME(INT((SUMIFS(Running!$K:$K,Running!$A:$A,"*",Running!$B:$B,$B16,Running!$E:$E,"&gt;="&amp;$C16,Running!$E:$E,"&lt;="&amp;$D16)*60+SUMIFS(Running!$L:$L,Running!$A:$A,"*",Running!$B:$B,$B16,Running!$E:$E,"&gt;="&amp;$C16,Running!$E:$E,"&lt;="&amp;$D16))/(60*60)),MOD(MOD(SUMIFS(Running!$K:$K,Running!$A:$A,"*",Running!$B:$B,$B16,Running!$E:$E,"&gt;="&amp;$C16,Running!$E:$E,"&lt;="&amp;$D16),60)+INT(SUMIFS(Running!$L:$L,Running!$A:$A,"*",Running!$B:$B,$B16,Running!$E:$E,"&gt;="&amp;$C16,Running!$E:$E,"&lt;="&amp;$D16)/60),60),MOD(SUMIFS(Running!$L:$L,Running!$A:$A,"*",Running!$B:$B,$B16,Running!$E:$E,"&gt;="&amp;$C16,Running!$E:$E,"&lt;="&amp;$D16),60))+INT(INT((SUMIFS(Running!$K:$K,Running!$A:$A,"*",Running!$B:$B,$B16,Running!$E:$E,"&gt;="&amp;$C16,Running!$E:$E,"&lt;="&amp;$D16)*60+SUMIFS(Running!$L:$L,Running!$A:$A,"*",Running!$B:$B,$B16,Running!$E:$E,"&gt;="&amp;$C16,Running!$E:$E,"&lt;="&amp;$D16))/(60*60))/24)</f>
        <v>0.45208333333333334</v>
      </c>
      <c r="J16" s="30">
        <f t="shared" si="0"/>
        <v>5.6712962962962958E-3</v>
      </c>
      <c r="K16" s="46">
        <f t="shared" ref="K16:K19" si="22">IFERROR(ROUNDDOWN($H16*60*60/(INT($I16)*24*60*60+HOUR($I16)*60*60+MINUTE($I16)*60+SECOND($I16)),3),0)</f>
        <v>7.3520000000000003</v>
      </c>
      <c r="L16" s="2">
        <f>SUMIFS(Running!$M:$M,Running!$A:$A,"*",Running!$B:$B,$B16,Running!$E:$E,"&gt;="&amp;$C16,Running!$E:$E,"&lt;="&amp;$D16)</f>
        <v>334</v>
      </c>
      <c r="M16" s="20">
        <f>SUMIFS(Running!$N:$N,Running!$A:$A,"*",Running!$B:$B,$B16,Running!$E:$E,"&gt;="&amp;$C16,Running!$E:$E,"&lt;="&amp;$D16)</f>
        <v>4.88</v>
      </c>
      <c r="N16" s="9">
        <f>TIME(INT((SUMIFS(Running!$R:$R,Running!$A:$A,"*",Running!$B:$B,$B16,Running!$E:$E,"&gt;="&amp;$C16,Running!$E:$E,"&lt;="&amp;$D16)*60+SUMIFS(Running!$S:$S,Running!$A:$A,"*",Running!$B:$B,$B16,Running!$E:$E,"&gt;="&amp;$C16,Running!$E:$E,"&lt;="&amp;$D16))/(60*60)),MOD(MOD(SUMIFS(Running!$R:$R,Running!$A:$A,"*",Running!$B:$B,$B16,Running!$E:$E,"&gt;="&amp;$C16,Running!$E:$E,"&lt;="&amp;$D16),60)+INT(SUMIFS(Running!$S:$S,Running!$A:$A,"*",Running!$B:$B,$B16,Running!$E:$E,"&gt;="&amp;$C16,Running!$E:$E,"&lt;="&amp;$D16)/60),60),MOD(SUMIFS(Running!$S:$S,Running!$A:$A,"*",Running!$B:$B,$B16,Running!$E:$E,"&gt;="&amp;$C16,Running!$E:$E,"&lt;="&amp;$D16),60))+INT(INT((SUMIFS(Running!$R:$R,Running!$A:$A,"*",Running!$B:$B,$B16,Running!$E:$E,"&gt;="&amp;$C16,Running!$E:$E,"&lt;="&amp;$D16)*60+SUMIFS(Running!$S:$S,Running!$A:$A,"*",Running!$B:$B,$B16,Running!$E:$E,"&gt;="&amp;$C16,Running!$E:$E,"&lt;="&amp;$D16))/(60*60))/24)</f>
        <v>5.1087962962962967E-2</v>
      </c>
      <c r="O16" s="30">
        <f t="shared" si="2"/>
        <v>1.0474537037037037E-2</v>
      </c>
      <c r="P16" s="46">
        <f t="shared" si="16"/>
        <v>3.98</v>
      </c>
      <c r="Q16" s="2">
        <f t="shared" si="18"/>
        <v>9843</v>
      </c>
      <c r="R16" s="20">
        <f t="shared" si="19"/>
        <v>84.66</v>
      </c>
      <c r="S16" s="23">
        <f t="shared" si="17"/>
        <v>0.50317129629629631</v>
      </c>
      <c r="T16" s="30">
        <f t="shared" si="20"/>
        <v>5.9490740740740745E-3</v>
      </c>
      <c r="U16" s="46">
        <f t="shared" si="21"/>
        <v>7.01</v>
      </c>
      <c r="V16" s="20">
        <f t="shared" si="9"/>
        <v>4.9862500000000001</v>
      </c>
      <c r="W16" s="50">
        <f t="shared" si="10"/>
        <v>2.8250000000000001E-2</v>
      </c>
    </row>
    <row r="17" spans="2:23">
      <c r="B17" s="1" t="s">
        <v>3</v>
      </c>
      <c r="C17" s="37">
        <f>$D17-(_xlfn.MAXIFS(Cumulatives!$T:$T,Cumulatives!$B:$B,$B17)-1)*7</f>
        <v>43343</v>
      </c>
      <c r="D17" s="37">
        <f>_xlfn.MAXIFS(Cumulatives!$E:$E,Cumulatives!$B:$B,$B17,Cumulatives!$T:$T,$E17)</f>
        <v>43518</v>
      </c>
      <c r="E17" s="2">
        <f>_xlfn.MAXIFS(Cumulatives!$T:$T,Cumulatives!$B:$B,$B17)</f>
        <v>26</v>
      </c>
      <c r="F17" s="2">
        <f>COUNTIFS(Running!$A:$A,"",Running!$G:$G,0,Running!$B:$B,$B17,Running!$E:$E,"&gt;="&amp;$C17,Running!$E:$E,"&lt;="&amp;$D17)</f>
        <v>0</v>
      </c>
      <c r="G17" s="2">
        <f>SUMIFS(Running!$F:$F,Running!$A:$A,"*",Running!$B:$B,$B17,Running!$E:$E,"&gt;="&amp;$C17,Running!$E:$E,"&lt;="&amp;$D17)</f>
        <v>12488</v>
      </c>
      <c r="H17" s="20">
        <f>SUMIFS(Running!$G:$G,Running!$A:$A,"*",Running!$B:$B,$B17,Running!$E:$E,"&gt;="&amp;$C17,Running!$E:$E,"&lt;="&amp;$D17)</f>
        <v>107.33</v>
      </c>
      <c r="I17" s="35">
        <f>TIME(INT((SUMIFS(Running!$K:$K,Running!$A:$A,"*",Running!$B:$B,$B17,Running!$E:$E,"&gt;="&amp;$C17,Running!$E:$E,"&lt;="&amp;$D17)*60+SUMIFS(Running!$L:$L,Running!$A:$A,"*",Running!$B:$B,$B17,Running!$E:$E,"&gt;="&amp;$C17,Running!$E:$E,"&lt;="&amp;$D17))/(60*60)),MOD(MOD(SUMIFS(Running!$K:$K,Running!$A:$A,"*",Running!$B:$B,$B17,Running!$E:$E,"&gt;="&amp;$C17,Running!$E:$E,"&lt;="&amp;$D17),60)+INT(SUMIFS(Running!$L:$L,Running!$A:$A,"*",Running!$B:$B,$B17,Running!$E:$E,"&gt;="&amp;$C17,Running!$E:$E,"&lt;="&amp;$D17)/60),60),MOD(SUMIFS(Running!$L:$L,Running!$A:$A,"*",Running!$B:$B,$B17,Running!$E:$E,"&gt;="&amp;$C17,Running!$E:$E,"&lt;="&amp;$D17),60))+INT(INT((SUMIFS(Running!$K:$K,Running!$A:$A,"*",Running!$B:$B,$B17,Running!$E:$E,"&gt;="&amp;$C17,Running!$E:$E,"&lt;="&amp;$D17)*60+SUMIFS(Running!$L:$L,Running!$A:$A,"*",Running!$B:$B,$B17,Running!$E:$E,"&gt;="&amp;$C17,Running!$E:$E,"&lt;="&amp;$D17))/(60*60))/24)</f>
        <v>0.59895833333333337</v>
      </c>
      <c r="J17" s="30">
        <f t="shared" si="0"/>
        <v>5.5902777777777782E-3</v>
      </c>
      <c r="K17" s="46">
        <f t="shared" si="22"/>
        <v>7.4660000000000002</v>
      </c>
      <c r="L17" s="2">
        <f>SUMIFS(Running!$M:$M,Running!$A:$A,"*",Running!$B:$B,$B17,Running!$E:$E,"&gt;="&amp;$C17,Running!$E:$E,"&lt;="&amp;$D17)</f>
        <v>481</v>
      </c>
      <c r="M17" s="20">
        <f>SUMIFS(Running!$N:$N,Running!$A:$A,"*",Running!$B:$B,$B17,Running!$E:$E,"&gt;="&amp;$C17,Running!$E:$E,"&lt;="&amp;$D17)</f>
        <v>8.01</v>
      </c>
      <c r="N17" s="9">
        <f>TIME(INT((SUMIFS(Running!$R:$R,Running!$A:$A,"*",Running!$B:$B,$B17,Running!$E:$E,"&gt;="&amp;$C17,Running!$E:$E,"&lt;="&amp;$D17)*60+SUMIFS(Running!$S:$S,Running!$A:$A,"*",Running!$B:$B,$B17,Running!$E:$E,"&gt;="&amp;$C17,Running!$E:$E,"&lt;="&amp;$D17))/(60*60)),MOD(MOD(SUMIFS(Running!$R:$R,Running!$A:$A,"*",Running!$B:$B,$B17,Running!$E:$E,"&gt;="&amp;$C17,Running!$E:$E,"&lt;="&amp;$D17),60)+INT(SUMIFS(Running!$S:$S,Running!$A:$A,"*",Running!$B:$B,$B17,Running!$E:$E,"&gt;="&amp;$C17,Running!$E:$E,"&lt;="&amp;$D17)/60),60),MOD(SUMIFS(Running!$S:$S,Running!$A:$A,"*",Running!$B:$B,$B17,Running!$E:$E,"&gt;="&amp;$C17,Running!$E:$E,"&lt;="&amp;$D17),60))+INT(INT((SUMIFS(Running!$R:$R,Running!$A:$A,"*",Running!$B:$B,$B17,Running!$E:$E,"&gt;="&amp;$C17,Running!$E:$E,"&lt;="&amp;$D17)*60+SUMIFS(Running!$S:$S,Running!$A:$A,"*",Running!$B:$B,$B17,Running!$E:$E,"&gt;="&amp;$C17,Running!$E:$E,"&lt;="&amp;$D17))/(60*60))/24)</f>
        <v>8.549768518518519E-2</v>
      </c>
      <c r="O17" s="30">
        <f t="shared" si="2"/>
        <v>1.068287037037037E-2</v>
      </c>
      <c r="P17" s="46">
        <f t="shared" si="16"/>
        <v>3.903</v>
      </c>
      <c r="Q17" s="2">
        <f t="shared" si="18"/>
        <v>12969</v>
      </c>
      <c r="R17" s="20">
        <f t="shared" si="19"/>
        <v>115.34</v>
      </c>
      <c r="S17" s="23">
        <f t="shared" si="17"/>
        <v>0.68445601851851856</v>
      </c>
      <c r="T17" s="30">
        <f t="shared" si="20"/>
        <v>5.9375000000000009E-3</v>
      </c>
      <c r="U17" s="46">
        <f t="shared" si="21"/>
        <v>7.0209999999999999</v>
      </c>
      <c r="V17" s="20">
        <f t="shared" si="9"/>
        <v>4.1280769230769234</v>
      </c>
      <c r="W17" s="50">
        <f t="shared" si="10"/>
        <v>2.3029999999999998E-2</v>
      </c>
    </row>
    <row r="18" spans="2:23">
      <c r="B18" s="1" t="s">
        <v>2</v>
      </c>
      <c r="C18" s="37">
        <f>$D18-(_xlfn.MAXIFS(Cumulatives!$T:$T,Cumulatives!$B:$B,$B18)-1)*7</f>
        <v>43400</v>
      </c>
      <c r="D18" s="37">
        <f>_xlfn.MAXIFS(Cumulatives!$E:$E,Cumulatives!$B:$B,$B18,Cumulatives!$T:$T,$E18)</f>
        <v>43470</v>
      </c>
      <c r="E18" s="2">
        <f>_xlfn.MAXIFS(Cumulatives!$T:$T,Cumulatives!$B:$B,$B18)</f>
        <v>11</v>
      </c>
      <c r="F18" s="2">
        <f>COUNTIFS(Running!$A:$A,"",Running!$G:$G,0,Running!$B:$B,$B18,Running!$E:$E,"&gt;="&amp;$C18,Running!$E:$E,"&lt;="&amp;$D18)</f>
        <v>0</v>
      </c>
      <c r="G18" s="2">
        <f>SUMIFS(Running!$F:$F,Running!$A:$A,"*",Running!$B:$B,$B18,Running!$E:$E,"&gt;="&amp;$C18,Running!$E:$E,"&lt;="&amp;$D18)</f>
        <v>4776</v>
      </c>
      <c r="H18" s="20">
        <f>SUMIFS(Running!$G:$G,Running!$A:$A,"*",Running!$B:$B,$B18,Running!$E:$E,"&gt;="&amp;$C18,Running!$E:$E,"&lt;="&amp;$D18)</f>
        <v>43.75</v>
      </c>
      <c r="I18" s="35">
        <f>TIME(INT((SUMIFS(Running!$K:$K,Running!$A:$A,"*",Running!$B:$B,$B18,Running!$E:$E,"&gt;="&amp;$C18,Running!$E:$E,"&lt;="&amp;$D18)*60+SUMIFS(Running!$L:$L,Running!$A:$A,"*",Running!$B:$B,$B18,Running!$E:$E,"&gt;="&amp;$C18,Running!$E:$E,"&lt;="&amp;$D18))/(60*60)),MOD(MOD(SUMIFS(Running!$K:$K,Running!$A:$A,"*",Running!$B:$B,$B18,Running!$E:$E,"&gt;="&amp;$C18,Running!$E:$E,"&lt;="&amp;$D18),60)+INT(SUMIFS(Running!$L:$L,Running!$A:$A,"*",Running!$B:$B,$B18,Running!$E:$E,"&gt;="&amp;$C18,Running!$E:$E,"&lt;="&amp;$D18)/60),60),MOD(SUMIFS(Running!$L:$L,Running!$A:$A,"*",Running!$B:$B,$B18,Running!$E:$E,"&gt;="&amp;$C18,Running!$E:$E,"&lt;="&amp;$D18),60))+INT(INT((SUMIFS(Running!$K:$K,Running!$A:$A,"*",Running!$B:$B,$B18,Running!$E:$E,"&gt;="&amp;$C18,Running!$E:$E,"&lt;="&amp;$D18)*60+SUMIFS(Running!$L:$L,Running!$A:$A,"*",Running!$B:$B,$B18,Running!$E:$E,"&gt;="&amp;$C18,Running!$E:$E,"&lt;="&amp;$D18))/(60*60))/24)</f>
        <v>0.27025462962962959</v>
      </c>
      <c r="J18" s="30">
        <f t="shared" si="0"/>
        <v>6.1805555555555563E-3</v>
      </c>
      <c r="K18" s="46">
        <f t="shared" si="22"/>
        <v>6.7450000000000001</v>
      </c>
      <c r="L18" s="2">
        <f>SUMIFS(Running!$M:$M,Running!$A:$A,"*",Running!$B:$B,$B18,Running!$E:$E,"&gt;="&amp;$C18,Running!$E:$E,"&lt;="&amp;$D18)</f>
        <v>124</v>
      </c>
      <c r="M18" s="20">
        <f>SUMIFS(Running!$N:$N,Running!$A:$A,"*",Running!$B:$B,$B18,Running!$E:$E,"&gt;="&amp;$C18,Running!$E:$E,"&lt;="&amp;$D18)</f>
        <v>3.14</v>
      </c>
      <c r="N18" s="9">
        <f>TIME(INT((SUMIFS(Running!$R:$R,Running!$A:$A,"*",Running!$B:$B,$B18,Running!$E:$E,"&gt;="&amp;$C18,Running!$E:$E,"&lt;="&amp;$D18)*60+SUMIFS(Running!$S:$S,Running!$A:$A,"*",Running!$B:$B,$B18,Running!$E:$E,"&gt;="&amp;$C18,Running!$E:$E,"&lt;="&amp;$D18))/(60*60)),MOD(MOD(SUMIFS(Running!$R:$R,Running!$A:$A,"*",Running!$B:$B,$B18,Running!$E:$E,"&gt;="&amp;$C18,Running!$E:$E,"&lt;="&amp;$D18),60)+INT(SUMIFS(Running!$S:$S,Running!$A:$A,"*",Running!$B:$B,$B18,Running!$E:$E,"&gt;="&amp;$C18,Running!$E:$E,"&lt;="&amp;$D18)/60),60),MOD(SUMIFS(Running!$S:$S,Running!$A:$A,"*",Running!$B:$B,$B18,Running!$E:$E,"&gt;="&amp;$C18,Running!$E:$E,"&lt;="&amp;$D18),60))+INT(INT((SUMIFS(Running!$R:$R,Running!$A:$A,"*",Running!$B:$B,$B18,Running!$E:$E,"&gt;="&amp;$C18,Running!$E:$E,"&lt;="&amp;$D18)*60+SUMIFS(Running!$S:$S,Running!$A:$A,"*",Running!$B:$B,$B18,Running!$E:$E,"&gt;="&amp;$C18,Running!$E:$E,"&lt;="&amp;$D18))/(60*60))/24)</f>
        <v>3.4907407407407408E-2</v>
      </c>
      <c r="O18" s="30">
        <f t="shared" si="2"/>
        <v>1.1122685185185185E-2</v>
      </c>
      <c r="P18" s="46">
        <f>IFERROR(ROUNDDOWN($M18*60*60/(INT($N18)*24*60*60+HOUR($N18)*60*60+MINUTE($N18)*60+SECOND($N18)),3),0)</f>
        <v>3.7480000000000002</v>
      </c>
      <c r="Q18" s="2">
        <f t="shared" si="18"/>
        <v>4900</v>
      </c>
      <c r="R18" s="20">
        <f t="shared" si="19"/>
        <v>46.89</v>
      </c>
      <c r="S18" s="23">
        <f t="shared" si="17"/>
        <v>0.30516203703703698</v>
      </c>
      <c r="T18" s="30">
        <f t="shared" si="20"/>
        <v>6.5162037037037037E-3</v>
      </c>
      <c r="U18" s="46">
        <f t="shared" si="21"/>
        <v>6.4020000000000001</v>
      </c>
      <c r="V18" s="20">
        <f t="shared" si="9"/>
        <v>3.9772727272727271</v>
      </c>
      <c r="W18" s="50">
        <f t="shared" si="10"/>
        <v>2.4559999999999998E-2</v>
      </c>
    </row>
    <row r="19" spans="2:23">
      <c r="B19" s="1" t="s">
        <v>1</v>
      </c>
      <c r="C19" s="37">
        <f>$D19-(_xlfn.MAXIFS(Cumulatives!$T:$T,Cumulatives!$B:$B,$B19)-1)*7</f>
        <v>43401</v>
      </c>
      <c r="D19" s="37">
        <f>_xlfn.MAXIFS(Cumulatives!$E:$E,Cumulatives!$B:$B,$B19,Cumulatives!$T:$T,$E19)</f>
        <v>43485</v>
      </c>
      <c r="E19" s="2">
        <f>_xlfn.MAXIFS(Cumulatives!$T:$T,Cumulatives!$B:$B,$B19)</f>
        <v>13</v>
      </c>
      <c r="F19" s="2">
        <f>COUNTIFS(Running!$A:$A,"",Running!$G:$G,0,Running!$B:$B,$B19,Running!$E:$E,"&gt;="&amp;$C19,Running!$E:$E,"&lt;="&amp;$D19)</f>
        <v>0</v>
      </c>
      <c r="G19" s="2">
        <f>SUMIFS(Running!$F:$F,Running!$A:$A,"*",Running!$B:$B,$B19,Running!$E:$E,"&gt;="&amp;$C19,Running!$E:$E,"&lt;="&amp;$D19)</f>
        <v>9216</v>
      </c>
      <c r="H19" s="20">
        <f>SUMIFS(Running!$G:$G,Running!$A:$A,"*",Running!$B:$B,$B19,Running!$E:$E,"&gt;="&amp;$C19,Running!$E:$E,"&lt;="&amp;$D19)</f>
        <v>80.61999999999999</v>
      </c>
      <c r="I19" s="35">
        <f>TIME(INT((SUMIFS(Running!$K:$K,Running!$A:$A,"*",Running!$B:$B,$B19,Running!$E:$E,"&gt;="&amp;$C19,Running!$E:$E,"&lt;="&amp;$D19)*60+SUMIFS(Running!$L:$L,Running!$A:$A,"*",Running!$B:$B,$B19,Running!$E:$E,"&gt;="&amp;$C19,Running!$E:$E,"&lt;="&amp;$D19))/(60*60)),MOD(MOD(SUMIFS(Running!$K:$K,Running!$A:$A,"*",Running!$B:$B,$B19,Running!$E:$E,"&gt;="&amp;$C19,Running!$E:$E,"&lt;="&amp;$D19),60)+INT(SUMIFS(Running!$L:$L,Running!$A:$A,"*",Running!$B:$B,$B19,Running!$E:$E,"&gt;="&amp;$C19,Running!$E:$E,"&lt;="&amp;$D19)/60),60),MOD(SUMIFS(Running!$L:$L,Running!$A:$A,"*",Running!$B:$B,$B19,Running!$E:$E,"&gt;="&amp;$C19,Running!$E:$E,"&lt;="&amp;$D19),60))+INT(INT((SUMIFS(Running!$K:$K,Running!$A:$A,"*",Running!$B:$B,$B19,Running!$E:$E,"&gt;="&amp;$C19,Running!$E:$E,"&lt;="&amp;$D19)*60+SUMIFS(Running!$L:$L,Running!$A:$A,"*",Running!$B:$B,$B19,Running!$E:$E,"&gt;="&amp;$C19,Running!$E:$E,"&lt;="&amp;$D19))/(60*60))/24)</f>
        <v>0.45416666666666666</v>
      </c>
      <c r="J19" s="30">
        <f t="shared" si="0"/>
        <v>5.6365740740740742E-3</v>
      </c>
      <c r="K19" s="46">
        <f t="shared" si="22"/>
        <v>7.3959999999999999</v>
      </c>
      <c r="L19" s="2">
        <f>SUMIFS(Running!$M:$M,Running!$A:$A,"*",Running!$B:$B,$B19,Running!$E:$E,"&gt;="&amp;$C19,Running!$E:$E,"&lt;="&amp;$D19)</f>
        <v>192</v>
      </c>
      <c r="M19" s="20">
        <f>SUMIFS(Running!$N:$N,Running!$A:$A,"*",Running!$B:$B,$B19,Running!$E:$E,"&gt;="&amp;$C19,Running!$E:$E,"&lt;="&amp;$D19)</f>
        <v>3.95</v>
      </c>
      <c r="N19" s="9">
        <f>TIME(INT((SUMIFS(Running!$R:$R,Running!$A:$A,"*",Running!$B:$B,$B19,Running!$E:$E,"&gt;="&amp;$C19,Running!$E:$E,"&lt;="&amp;$D19)*60+SUMIFS(Running!$S:$S,Running!$A:$A,"*",Running!$B:$B,$B19,Running!$E:$E,"&gt;="&amp;$C19,Running!$E:$E,"&lt;="&amp;$D19))/(60*60)),MOD(MOD(SUMIFS(Running!$R:$R,Running!$A:$A,"*",Running!$B:$B,$B19,Running!$E:$E,"&gt;="&amp;$C19,Running!$E:$E,"&lt;="&amp;$D19),60)+INT(SUMIFS(Running!$S:$S,Running!$A:$A,"*",Running!$B:$B,$B19,Running!$E:$E,"&gt;="&amp;$C19,Running!$E:$E,"&lt;="&amp;$D19)/60),60),MOD(SUMIFS(Running!$S:$S,Running!$A:$A,"*",Running!$B:$B,$B19,Running!$E:$E,"&gt;="&amp;$C19,Running!$E:$E,"&lt;="&amp;$D19),60))+INT(INT((SUMIFS(Running!$R:$R,Running!$A:$A,"*",Running!$B:$B,$B19,Running!$E:$E,"&gt;="&amp;$C19,Running!$E:$E,"&lt;="&amp;$D19)*60+SUMIFS(Running!$S:$S,Running!$A:$A,"*",Running!$B:$B,$B19,Running!$E:$E,"&gt;="&amp;$C19,Running!$E:$E,"&lt;="&amp;$D19))/(60*60))/24)</f>
        <v>4.3159722222222224E-2</v>
      </c>
      <c r="O19" s="30">
        <f t="shared" si="2"/>
        <v>1.0937500000000001E-2</v>
      </c>
      <c r="P19" s="46">
        <f>IFERROR(ROUNDDOWN($M19*60*60/(INT($N19)*24*60*60+HOUR($N19)*60*60+MINUTE($N19)*60+SECOND($N19)),3),0)</f>
        <v>3.8130000000000002</v>
      </c>
      <c r="Q19" s="2">
        <f t="shared" si="18"/>
        <v>9408</v>
      </c>
      <c r="R19" s="20">
        <f t="shared" si="19"/>
        <v>84.57</v>
      </c>
      <c r="S19" s="23">
        <f>$I19+$N19</f>
        <v>0.49732638888888892</v>
      </c>
      <c r="T19" s="30">
        <f t="shared" si="20"/>
        <v>5.8912037037037032E-3</v>
      </c>
      <c r="U19" s="46">
        <f t="shared" si="21"/>
        <v>7.085</v>
      </c>
      <c r="V19" s="20">
        <f t="shared" si="9"/>
        <v>6.201538461538461</v>
      </c>
      <c r="W19" s="50">
        <f t="shared" si="10"/>
        <v>3.4930000000000003E-2</v>
      </c>
    </row>
    <row r="20" spans="2:23">
      <c r="J20" s="31"/>
      <c r="K20" s="47"/>
      <c r="L20" s="1"/>
      <c r="M20" s="34"/>
      <c r="N20" s="22"/>
      <c r="O20" s="31"/>
      <c r="P20" s="47"/>
      <c r="Q20" s="1"/>
      <c r="R20" s="1"/>
      <c r="S20" s="22"/>
      <c r="T20" s="31"/>
      <c r="U20" s="47"/>
      <c r="V20" s="47"/>
      <c r="W20" s="47"/>
    </row>
    <row r="21" spans="2:23">
      <c r="B21" s="1" t="s">
        <v>84</v>
      </c>
      <c r="C21" s="37">
        <f>$D21-(MAX(Cumulatives!$S:$S)-1)</f>
        <v>43447</v>
      </c>
      <c r="D21" s="37">
        <f>_xlfn.MAXIFS(Cumulatives!$E:$E,Cumulatives!$S:$S,$E21)</f>
        <v>43460</v>
      </c>
      <c r="E21" s="2">
        <f>MAX(Cumulatives!$S:$S)</f>
        <v>14</v>
      </c>
      <c r="F21" s="2">
        <f>COUNTIFS(Running!$A:$A,"",Running!$G:$G,0,Running!$B:$B,$B21,Running!$E:$E,"&gt;="&amp;$C21,Running!$E:$E,"&lt;="&amp;$D21)</f>
        <v>0</v>
      </c>
      <c r="G21" s="2">
        <f>SUMIFS(Running!$F:$F,Running!$A:$A,"*",Running!$E:$E,"&gt;="&amp;$C21,Running!$E:$E,"&lt;="&amp;$D21)</f>
        <v>7355</v>
      </c>
      <c r="H21" s="20">
        <f>SUMIFS(Running!$G:$G,Running!$A:$A,"*",Running!$E:$E,"&gt;="&amp;$C21,Running!$E:$E,"&lt;="&amp;$D21)</f>
        <v>65.099999999999994</v>
      </c>
      <c r="I21" s="23">
        <f>TIME(INT((SUMIFS(Running!$K:$K,Running!$A:$A,"*",Running!$E:$E,"&gt;="&amp;$C21,Running!$E:$E,"&lt;="&amp;$D21)*60+SUMIFS(Running!$L:$L,Running!$A:$A,"*",Running!$E:$E,"&gt;="&amp;$C21,Running!$E:$E,"&lt;="&amp;$D21))/(60*60)),MOD(MOD(SUMIFS(Running!$K:$K,Running!$A:$A,"*",Running!$E:$E,"&gt;="&amp;$C21,Running!$E:$E,"&lt;="&amp;$D21),60)+INT(SUMIFS(Running!$L:$L,Running!$A:$A,"*",Running!$E:$E,"&gt;="&amp;$C21,Running!$E:$E,"&lt;="&amp;$D21)/60),60),MOD(SUMIFS(Running!$L:$L,Running!$A:$A,"*",Running!$E:$E,"&gt;="&amp;$C21,Running!$E:$E,"&lt;="&amp;$D21),60))+INT(INT((SUMIFS(Running!$K:$K,Running!$A:$A,"*",Running!$E:$E,"&gt;="&amp;$C21,Running!$E:$E,"&lt;="&amp;$D21)*60+SUMIFS(Running!$L:$L,Running!$A:$A,"*",Running!$E:$E,"&gt;="&amp;$C21,Running!$E:$E,"&lt;="&amp;$D21))/(60*60))/24)</f>
        <v>0.37847222222222227</v>
      </c>
      <c r="J21" s="30">
        <f t="shared" si="0"/>
        <v>5.8217592592592592E-3</v>
      </c>
      <c r="K21" s="46">
        <f t="shared" ref="K21" si="23">IFERROR(ROUNDDOWN($H21*60*60/(INT($I21)*24*60*60+HOUR($I21)*60*60+MINUTE($I21)*60+SECOND($I21)),3),0)</f>
        <v>7.1660000000000004</v>
      </c>
      <c r="L21" s="2">
        <f>SUMIFS(Running!$M:$M,Running!$A:$A,"*",Running!$E:$E,"&gt;="&amp;$C21,Running!$E:$E,"&lt;="&amp;$D21)</f>
        <v>170</v>
      </c>
      <c r="M21" s="20">
        <f>SUMIFS(Running!$N:$N,Running!$A:$A,"*",Running!$E:$E,"&gt;="&amp;$C21,Running!$E:$E,"&lt;="&amp;$D21)</f>
        <v>3.9899999999999998</v>
      </c>
      <c r="N21" s="23">
        <f>TIME(INT((SUMIFS(Running!$R:$R,Running!$A:$A,"*",Running!$E:$E,"&gt;="&amp;$C21,Running!$E:$E,"&lt;="&amp;$D21)*60+SUMIFS(Running!$S:$S,Running!$A:$A,"*",Running!$E:$E,"&gt;="&amp;$C21,Running!$E:$E,"&lt;="&amp;$D21))/(60*60)),MOD(MOD(SUMIFS(Running!$R:$R,Running!$A:$A,"*",Running!$E:$E,"&gt;="&amp;$C21,Running!$E:$E,"&lt;="&amp;$D21),60)+INT(SUMIFS(Running!$S:$S,Running!$A:$A,"*",Running!$E:$E,"&gt;="&amp;$C21,Running!$E:$E,"&lt;="&amp;$D21)/60),60),MOD(SUMIFS(Running!$S:$S,Running!$A:$A,"*",Running!$E:$E,"&gt;="&amp;$C21,Running!$E:$E,"&lt;="&amp;$D21),60))+INT(INT((SUMIFS(Running!$R:$R,Running!$A:$A,"*",Running!$E:$E,"&gt;="&amp;$C21,Running!$E:$E,"&lt;="&amp;$D21)*60+SUMIFS(Running!$S:$S,Running!$A:$A,"*",Running!$E:$E,"&gt;="&amp;$C21,Running!$E:$E,"&lt;="&amp;$D21))/(60*60))/24)</f>
        <v>4.386574074074074E-2</v>
      </c>
      <c r="O21" s="30">
        <f t="shared" si="2"/>
        <v>1.0995370370370371E-2</v>
      </c>
      <c r="P21" s="46">
        <f t="shared" ref="P21" si="24">IFERROR(ROUNDDOWN($M21*60*60/(INT($N21)*24*60*60+HOUR($N21)*60*60+MINUTE($N21)*60+SECOND($N21)),3),0)</f>
        <v>3.7890000000000001</v>
      </c>
      <c r="Q21" s="2">
        <f t="shared" si="18"/>
        <v>7525</v>
      </c>
      <c r="R21" s="20">
        <f t="shared" si="19"/>
        <v>69.089999999999989</v>
      </c>
      <c r="S21" s="23">
        <f t="shared" ref="S21" si="25">$I21+$N21</f>
        <v>0.422337962962963</v>
      </c>
      <c r="T21" s="30">
        <f t="shared" si="20"/>
        <v>6.122685185185185E-3</v>
      </c>
      <c r="U21" s="46">
        <f t="shared" si="21"/>
        <v>6.8159999999999998</v>
      </c>
      <c r="V21" s="20">
        <f t="shared" si="9"/>
        <v>4.6499999999999995</v>
      </c>
      <c r="W21" s="50">
        <f t="shared" si="10"/>
        <v>2.7029999999999998E-2</v>
      </c>
    </row>
    <row r="22" spans="2:23">
      <c r="K22" s="47"/>
      <c r="N22"/>
    </row>
    <row r="23" spans="2:23">
      <c r="K23" s="47"/>
      <c r="N23"/>
    </row>
    <row r="24" spans="2:23">
      <c r="I24" s="21"/>
      <c r="N24"/>
      <c r="Q24" s="39"/>
    </row>
    <row r="25" spans="2:23">
      <c r="I25" s="21"/>
      <c r="N25"/>
    </row>
    <row r="26" spans="2:23">
      <c r="G26" t="s">
        <v>59</v>
      </c>
      <c r="I26" s="21"/>
      <c r="N26"/>
    </row>
    <row r="27" spans="2:23">
      <c r="I27" s="21"/>
      <c r="Q27" s="40"/>
    </row>
    <row r="28" spans="2:23">
      <c r="I28" s="21"/>
    </row>
    <row r="29" spans="2:23">
      <c r="I29" s="21"/>
    </row>
    <row r="30" spans="2:23">
      <c r="I30" s="21"/>
    </row>
    <row r="31" spans="2:23">
      <c r="I31" s="21"/>
    </row>
  </sheetData>
  <sheetProtection algorithmName="SHA-512" hashValue="vCM9p0YfvsvMH7jFPJEgx97d+CdgFjBNOO1EKTRU1L+NDMmKFG2/RIesIhtrRVUD3d9r3I4Ru8SuyucTvQREMg==" saltValue="rn/AR6b0JhTG0TiynMdxJw==" spinCount="100000" sheet="1" objects="1" scenarios="1"/>
  <mergeCells count="3">
    <mergeCell ref="G1:K1"/>
    <mergeCell ref="L1:P1"/>
    <mergeCell ref="Q1:U1"/>
  </mergeCells>
  <conditionalFormatting sqref="K2">
    <cfRule type="cellIs" dxfId="4" priority="6" operator="notEqual">
      <formula>0</formula>
    </cfRule>
  </conditionalFormatting>
  <conditionalFormatting sqref="P2">
    <cfRule type="cellIs" dxfId="3" priority="5" operator="notEqual">
      <formula>0</formula>
    </cfRule>
  </conditionalFormatting>
  <conditionalFormatting sqref="U2">
    <cfRule type="cellIs" dxfId="2" priority="4" operator="notEqual">
      <formula>0</formula>
    </cfRule>
  </conditionalFormatting>
  <conditionalFormatting sqref="E3:E9">
    <cfRule type="cellIs" dxfId="1" priority="2" operator="equal">
      <formula>$E13</formula>
    </cfRule>
  </conditionalFormatting>
  <conditionalFormatting sqref="E11">
    <cfRule type="cellIs" dxfId="0" priority="1" operator="equal">
      <formula>"$E21"</formula>
    </cfRule>
  </conditionalFormatting>
  <pageMargins left="0.7" right="0.7" top="0.75" bottom="0.75" header="0.3" footer="0.3"/>
  <ignoredErrors>
    <ignoredError sqref="D10 E10 D12 E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Running</vt:lpstr>
      <vt:lpstr>Weekdays</vt:lpstr>
      <vt:lpstr>Weeks</vt:lpstr>
      <vt:lpstr>Months</vt:lpstr>
      <vt:lpstr>Years</vt:lpstr>
      <vt:lpstr>Locations</vt:lpstr>
      <vt:lpstr>Cumulatives</vt:lpstr>
      <vt:lpstr>Streaks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Kevin James</dc:creator>
  <cp:lastModifiedBy>Wong, Kevin James</cp:lastModifiedBy>
  <dcterms:created xsi:type="dcterms:W3CDTF">2018-08-04T21:28:29Z</dcterms:created>
  <dcterms:modified xsi:type="dcterms:W3CDTF">2019-02-26T14:40:22Z</dcterms:modified>
</cp:coreProperties>
</file>