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ml.chartshapes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7980" windowHeight="6120" activeTab="1"/>
  </bookViews>
  <sheets>
    <sheet name="Hoja1" sheetId="1" r:id="rId1"/>
    <sheet name="Hoja2" sheetId="2" r:id="rId2"/>
    <sheet name="y = a + bx^2" sheetId="3" r:id="rId3"/>
    <sheet name="y = a + bx + cx^2" sheetId="4" r:id="rId4"/>
    <sheet name="y = a + bx + cz" sheetId="5" r:id="rId5"/>
  </sheets>
  <calcPr calcId="114210"/>
</workbook>
</file>

<file path=xl/calcChain.xml><?xml version="1.0" encoding="utf-8"?>
<calcChain xmlns="http://schemas.openxmlformats.org/spreadsheetml/2006/main">
  <c r="G29" i="2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L23"/>
  <c r="D23"/>
  <c r="E23"/>
  <c r="F7"/>
  <c r="F8"/>
  <c r="F9"/>
  <c r="F10"/>
  <c r="F11"/>
  <c r="F12"/>
  <c r="F13"/>
  <c r="F14"/>
  <c r="F15"/>
  <c r="F16"/>
  <c r="F17"/>
  <c r="F18"/>
  <c r="F19"/>
  <c r="F20"/>
  <c r="F21"/>
  <c r="F23"/>
  <c r="G23"/>
  <c r="H23"/>
  <c r="I7"/>
  <c r="I8"/>
  <c r="I9"/>
  <c r="I10"/>
  <c r="I11"/>
  <c r="I12"/>
  <c r="I13"/>
  <c r="I14"/>
  <c r="I15"/>
  <c r="I16"/>
  <c r="I17"/>
  <c r="I18"/>
  <c r="I19"/>
  <c r="I20"/>
  <c r="I21"/>
  <c r="I23"/>
  <c r="J7"/>
  <c r="J8"/>
  <c r="J9"/>
  <c r="J10"/>
  <c r="J11"/>
  <c r="J12"/>
  <c r="J13"/>
  <c r="J14"/>
  <c r="J15"/>
  <c r="J16"/>
  <c r="J17"/>
  <c r="J18"/>
  <c r="J19"/>
  <c r="J20"/>
  <c r="J21"/>
  <c r="J23"/>
  <c r="K23"/>
  <c r="E28"/>
  <c r="D28"/>
  <c r="D29"/>
  <c r="F29"/>
  <c r="I6" i="4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5"/>
  <c r="M6" i="1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"/>
  <c r="M4"/>
  <c r="L4"/>
  <c r="H5" i="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I6"/>
  <c r="J6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I17"/>
  <c r="J17"/>
  <c r="I18"/>
  <c r="J18"/>
  <c r="I19"/>
  <c r="J19"/>
  <c r="I20"/>
  <c r="J20"/>
  <c r="I21"/>
  <c r="J21"/>
  <c r="I22"/>
  <c r="J22"/>
  <c r="I23"/>
  <c r="J23"/>
  <c r="I24"/>
  <c r="J24"/>
  <c r="I5"/>
  <c r="J5"/>
  <c r="C5"/>
  <c r="F6"/>
  <c r="F7"/>
  <c r="J6" i="4"/>
  <c r="C6"/>
  <c r="I5"/>
  <c r="J5"/>
  <c r="C5"/>
  <c r="F6"/>
  <c r="F7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I17"/>
  <c r="J17"/>
  <c r="I18"/>
  <c r="J18"/>
  <c r="I19"/>
  <c r="J19"/>
  <c r="I20"/>
  <c r="J20"/>
  <c r="I21"/>
  <c r="J21"/>
  <c r="I22"/>
  <c r="J22"/>
  <c r="I23"/>
  <c r="J23"/>
  <c r="I24"/>
  <c r="J24"/>
  <c r="G24" i="3"/>
  <c r="H24"/>
  <c r="C24"/>
  <c r="G7"/>
  <c r="H7"/>
  <c r="C7"/>
  <c r="G8"/>
  <c r="H8"/>
  <c r="C8"/>
  <c r="G9"/>
  <c r="H9"/>
  <c r="C9"/>
  <c r="G10"/>
  <c r="H10"/>
  <c r="C10"/>
  <c r="G11"/>
  <c r="H11"/>
  <c r="C11"/>
  <c r="G12"/>
  <c r="H12"/>
  <c r="C12"/>
  <c r="G13"/>
  <c r="H13"/>
  <c r="C13"/>
  <c r="G14"/>
  <c r="H14"/>
  <c r="C14"/>
  <c r="G15"/>
  <c r="H15"/>
  <c r="C15"/>
  <c r="G16"/>
  <c r="H16"/>
  <c r="C16"/>
  <c r="G17"/>
  <c r="H17"/>
  <c r="C17"/>
  <c r="G18"/>
  <c r="H18"/>
  <c r="C18"/>
  <c r="G19"/>
  <c r="H19"/>
  <c r="C19"/>
  <c r="G20"/>
  <c r="H20"/>
  <c r="C20"/>
  <c r="G21"/>
  <c r="H21"/>
  <c r="C21"/>
  <c r="G22"/>
  <c r="H22"/>
  <c r="C22"/>
  <c r="G23"/>
  <c r="H23"/>
  <c r="C23"/>
  <c r="G6"/>
  <c r="H6"/>
  <c r="C6"/>
  <c r="G5"/>
  <c r="H5"/>
  <c r="C5"/>
  <c r="G54" i="1"/>
  <c r="K5"/>
  <c r="T60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7"/>
  <c r="T59"/>
  <c r="T58"/>
  <c r="T55"/>
  <c r="T56"/>
  <c r="T57"/>
  <c r="T54"/>
  <c r="I57"/>
  <c r="J34"/>
  <c r="C34"/>
  <c r="K34"/>
  <c r="J35"/>
  <c r="C35"/>
  <c r="K35"/>
  <c r="J36"/>
  <c r="C36"/>
  <c r="K36"/>
  <c r="J37"/>
  <c r="C37"/>
  <c r="K37"/>
  <c r="J38"/>
  <c r="C38"/>
  <c r="K38"/>
  <c r="J39"/>
  <c r="C39"/>
  <c r="K39"/>
  <c r="J40"/>
  <c r="C40"/>
  <c r="K40"/>
  <c r="J41"/>
  <c r="C41"/>
  <c r="K41"/>
  <c r="J42"/>
  <c r="C42"/>
  <c r="K42"/>
  <c r="J43"/>
  <c r="C43"/>
  <c r="K43"/>
  <c r="J44"/>
  <c r="C44"/>
  <c r="K44"/>
  <c r="J45"/>
  <c r="C45"/>
  <c r="K45"/>
  <c r="J46"/>
  <c r="C46"/>
  <c r="K46"/>
  <c r="J47"/>
  <c r="C47"/>
  <c r="K47"/>
  <c r="J48"/>
  <c r="C48"/>
  <c r="K48"/>
  <c r="J49"/>
  <c r="C49"/>
  <c r="K49"/>
  <c r="J50"/>
  <c r="C50"/>
  <c r="K50"/>
  <c r="J51"/>
  <c r="C51"/>
  <c r="K51"/>
  <c r="J52"/>
  <c r="C52"/>
  <c r="K52"/>
  <c r="J53"/>
  <c r="K53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4"/>
  <c r="J4"/>
  <c r="J5"/>
  <c r="AL4"/>
  <c r="AL5"/>
  <c r="AL6"/>
  <c r="AL7"/>
  <c r="AL8"/>
  <c r="AL9"/>
  <c r="AL10"/>
  <c r="AL11"/>
  <c r="AL12"/>
  <c r="AL13"/>
  <c r="AL14"/>
  <c r="AL15"/>
  <c r="J6"/>
  <c r="J7"/>
  <c r="C7"/>
  <c r="J8"/>
  <c r="J9"/>
  <c r="J10"/>
  <c r="J11"/>
  <c r="C11"/>
  <c r="J12"/>
  <c r="J13"/>
  <c r="J14"/>
  <c r="J15"/>
  <c r="C15"/>
  <c r="J16"/>
  <c r="J17"/>
  <c r="J18"/>
  <c r="J19"/>
  <c r="C19"/>
  <c r="J20"/>
  <c r="J21"/>
  <c r="J22"/>
  <c r="J23"/>
  <c r="C23"/>
  <c r="J24"/>
  <c r="J25"/>
  <c r="J26"/>
  <c r="J27"/>
  <c r="C27"/>
  <c r="J28"/>
  <c r="J29"/>
  <c r="J30"/>
  <c r="J31"/>
  <c r="J32"/>
  <c r="J56"/>
  <c r="J33"/>
  <c r="K56"/>
  <c r="G56"/>
  <c r="C16"/>
  <c r="C20"/>
  <c r="C24"/>
  <c r="C28"/>
  <c r="C32"/>
  <c r="H4"/>
  <c r="C4"/>
  <c r="D5"/>
  <c r="E4"/>
  <c r="E6"/>
  <c r="E8"/>
  <c r="E10"/>
  <c r="E12"/>
  <c r="E14"/>
  <c r="E16"/>
  <c r="E18"/>
  <c r="E20"/>
  <c r="E22"/>
  <c r="E24"/>
  <c r="E26"/>
  <c r="E28"/>
  <c r="E30"/>
  <c r="E32"/>
  <c r="E34"/>
  <c r="E36"/>
  <c r="E38"/>
  <c r="E40"/>
  <c r="E42"/>
  <c r="E44"/>
  <c r="E46"/>
  <c r="E48"/>
  <c r="E50"/>
  <c r="E52"/>
  <c r="E5"/>
  <c r="E56"/>
  <c r="E7"/>
  <c r="E9"/>
  <c r="E11"/>
  <c r="E13"/>
  <c r="E15"/>
  <c r="E17"/>
  <c r="E19"/>
  <c r="E21"/>
  <c r="E23"/>
  <c r="E25"/>
  <c r="E27"/>
  <c r="E29"/>
  <c r="E31"/>
  <c r="E33"/>
  <c r="E35"/>
  <c r="E37"/>
  <c r="E39"/>
  <c r="E41"/>
  <c r="E43"/>
  <c r="E45"/>
  <c r="E47"/>
  <c r="E49"/>
  <c r="E51"/>
  <c r="E5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C33"/>
  <c r="C31"/>
  <c r="C29"/>
  <c r="C25"/>
  <c r="C21"/>
  <c r="C17"/>
  <c r="C13"/>
  <c r="C9"/>
  <c r="C5"/>
  <c r="AM4"/>
  <c r="AM5"/>
  <c r="AM6"/>
  <c r="AM7"/>
  <c r="AM8"/>
  <c r="AM9"/>
  <c r="AM10"/>
  <c r="AM11"/>
  <c r="AM12"/>
  <c r="AM13"/>
  <c r="AM14"/>
  <c r="AM15"/>
  <c r="K57"/>
  <c r="C14"/>
  <c r="C12"/>
  <c r="C10"/>
  <c r="C8"/>
  <c r="C6"/>
  <c r="D4"/>
  <c r="D57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3"/>
  <c r="C53"/>
  <c r="D52"/>
  <c r="AN4"/>
  <c r="AN5"/>
  <c r="AN6"/>
  <c r="AN7"/>
  <c r="AN8"/>
  <c r="AN9"/>
  <c r="AN10"/>
  <c r="AN11"/>
  <c r="AN12"/>
  <c r="AN13"/>
  <c r="AN14"/>
  <c r="AN15"/>
  <c r="L56"/>
  <c r="D56"/>
  <c r="E57"/>
  <c r="C7" i="4"/>
  <c r="C6" i="5"/>
  <c r="J57" i="1"/>
  <c r="C30"/>
  <c r="C26"/>
  <c r="C22"/>
  <c r="C56"/>
  <c r="C18"/>
  <c r="C54"/>
  <c r="F5"/>
  <c r="F17"/>
  <c r="F15"/>
  <c r="F13"/>
  <c r="F11"/>
  <c r="F9"/>
  <c r="F7"/>
  <c r="F4"/>
  <c r="F8" i="4"/>
  <c r="C8"/>
  <c r="F18" i="1"/>
  <c r="F16"/>
  <c r="F14"/>
  <c r="F12"/>
  <c r="F10"/>
  <c r="F8"/>
  <c r="F6"/>
  <c r="C7" i="5"/>
  <c r="F8"/>
  <c r="C8"/>
  <c r="F9"/>
  <c r="F9" i="4"/>
  <c r="C9"/>
  <c r="C57" i="1"/>
  <c r="C9" i="5"/>
  <c r="F10"/>
  <c r="F10" i="4"/>
  <c r="C10"/>
  <c r="C10" i="5"/>
  <c r="F11"/>
  <c r="F11" i="4"/>
  <c r="C11"/>
  <c r="F12"/>
  <c r="C12"/>
  <c r="C11" i="5"/>
  <c r="F12"/>
  <c r="C12"/>
  <c r="F13"/>
  <c r="F13" i="4"/>
  <c r="C13"/>
  <c r="C13" i="5"/>
  <c r="F14"/>
  <c r="F14" i="4"/>
  <c r="C14"/>
  <c r="C14" i="5"/>
  <c r="F15"/>
  <c r="F15" i="4"/>
  <c r="C15"/>
  <c r="C15" i="5"/>
  <c r="F16"/>
  <c r="F16" i="4"/>
  <c r="C16"/>
  <c r="C16" i="5"/>
  <c r="F17"/>
  <c r="F17" i="4"/>
  <c r="C17"/>
  <c r="C17" i="5"/>
  <c r="F18"/>
  <c r="F18" i="4"/>
  <c r="C18"/>
  <c r="C18" i="5"/>
  <c r="F19"/>
  <c r="F19" i="4"/>
  <c r="C19"/>
  <c r="C19" i="5"/>
  <c r="F20"/>
  <c r="F20" i="4"/>
  <c r="C20"/>
  <c r="C20" i="5"/>
  <c r="F21"/>
  <c r="F21" i="4"/>
  <c r="C21"/>
  <c r="C21" i="5"/>
  <c r="F22"/>
  <c r="F22" i="4"/>
  <c r="C22"/>
  <c r="C22" i="5"/>
  <c r="F23"/>
  <c r="F23" i="4"/>
  <c r="C23"/>
  <c r="F24" i="5"/>
  <c r="C24"/>
  <c r="C23"/>
  <c r="F24" i="4"/>
  <c r="C24"/>
  <c r="K3" a="1"/>
  <c r="K3"/>
  <c r="L3"/>
  <c r="M3"/>
  <c r="K5"/>
  <c r="L5"/>
  <c r="K22"/>
  <c r="L22"/>
  <c r="K11"/>
  <c r="L11"/>
  <c r="K19"/>
  <c r="L19"/>
  <c r="K14"/>
  <c r="L14"/>
  <c r="K23"/>
  <c r="L23"/>
  <c r="K15"/>
  <c r="L15"/>
  <c r="K7"/>
  <c r="L7"/>
  <c r="K18"/>
  <c r="L18"/>
  <c r="K10"/>
  <c r="L10"/>
  <c r="K21"/>
  <c r="L21"/>
  <c r="K17"/>
  <c r="L17"/>
  <c r="K13"/>
  <c r="L13"/>
  <c r="K9"/>
  <c r="L9"/>
  <c r="K24"/>
  <c r="L24"/>
  <c r="K20"/>
  <c r="L20"/>
  <c r="K16"/>
  <c r="L16"/>
  <c r="K12"/>
  <c r="L12"/>
  <c r="K6"/>
  <c r="L6"/>
  <c r="K8"/>
  <c r="L8"/>
</calcChain>
</file>

<file path=xl/sharedStrings.xml><?xml version="1.0" encoding="utf-8"?>
<sst xmlns="http://schemas.openxmlformats.org/spreadsheetml/2006/main" count="85" uniqueCount="48">
  <si>
    <t>long de la circunferencia</t>
  </si>
  <si>
    <t>radio</t>
  </si>
  <si>
    <t>Pi</t>
  </si>
  <si>
    <t>aleatorio</t>
  </si>
  <si>
    <t>obs</t>
  </si>
  <si>
    <t>Media</t>
  </si>
  <si>
    <t>long de la circunferencia 1</t>
  </si>
  <si>
    <t>long de la circunferencia 2</t>
  </si>
  <si>
    <t>Dist. Norm.1</t>
  </si>
  <si>
    <t>Dist. Norm.2</t>
  </si>
  <si>
    <t>Desv Est</t>
  </si>
  <si>
    <t>long de la circunferencia 3</t>
  </si>
  <si>
    <t>Dist. Norm.3</t>
  </si>
  <si>
    <t>media</t>
  </si>
  <si>
    <t>desv estand</t>
  </si>
  <si>
    <t>Clase</t>
  </si>
  <si>
    <t>y mayor...</t>
  </si>
  <si>
    <t>Frecuencia</t>
  </si>
  <si>
    <t>a=</t>
  </si>
  <si>
    <t>suma=</t>
  </si>
  <si>
    <t>pi</t>
  </si>
  <si>
    <t>pi esti.</t>
  </si>
  <si>
    <t>a</t>
  </si>
  <si>
    <t>desv. Est.</t>
  </si>
  <si>
    <t>Dist. Norm.4</t>
  </si>
  <si>
    <t>long de la circunferencia 4</t>
  </si>
  <si>
    <t>Variable dependiente</t>
  </si>
  <si>
    <t>Variable indepediente</t>
  </si>
  <si>
    <t>Parámetro</t>
  </si>
  <si>
    <t>y = a + bx^2</t>
  </si>
  <si>
    <t>b</t>
  </si>
  <si>
    <t>y = a + bx + cx^2</t>
  </si>
  <si>
    <t>c</t>
  </si>
  <si>
    <t>x</t>
  </si>
  <si>
    <t>z</t>
  </si>
  <si>
    <t>y = a + bx + cz</t>
  </si>
  <si>
    <t>Coeficientes Estimados</t>
  </si>
  <si>
    <t>Variable indepediente^2</t>
  </si>
  <si>
    <t>Estimado</t>
  </si>
  <si>
    <t>Error</t>
  </si>
  <si>
    <t xml:space="preserve">             </t>
  </si>
  <si>
    <t>radio^2</t>
  </si>
  <si>
    <t>suma</t>
  </si>
  <si>
    <t>long de f*radio</t>
  </si>
  <si>
    <t>con excel</t>
  </si>
  <si>
    <t>long de la circ.*radio</t>
  </si>
  <si>
    <t>Long. de circ. estimada</t>
  </si>
  <si>
    <t>error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</si>
</sst>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"/>
    <numFmt numFmtId="166" formatCode="0.000"/>
    <numFmt numFmtId="167" formatCode="0.0"/>
  </numFmts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6" fontId="0" fillId="0" borderId="0" xfId="0" applyNumberFormat="1"/>
    <xf numFmtId="0" fontId="0" fillId="0" borderId="0" xfId="0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9.7323832220936504E-2"/>
          <c:y val="4.8611275944267916E-2"/>
          <c:w val="0.84671734032214752"/>
          <c:h val="0.829863925048574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6608406854168546"/>
                  <c:y val="0.10110860734181257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Hoja1!$G$4:$G$33</c:f>
              <c:numCache>
                <c:formatCode>General</c:formatCode>
                <c:ptCount val="3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</c:numCache>
            </c:numRef>
          </c:xVal>
          <c:yVal>
            <c:numRef>
              <c:f>Hoja1!$C$4:$C$33</c:f>
              <c:numCache>
                <c:formatCode>0.0000</c:formatCode>
                <c:ptCount val="30"/>
                <c:pt idx="0">
                  <c:v>14.95814328322253</c:v>
                </c:pt>
                <c:pt idx="1">
                  <c:v>27.983727198790945</c:v>
                </c:pt>
                <c:pt idx="2">
                  <c:v>44.660497464719185</c:v>
                </c:pt>
                <c:pt idx="3">
                  <c:v>45.885484229749011</c:v>
                </c:pt>
                <c:pt idx="4">
                  <c:v>44.630085067681222</c:v>
                </c:pt>
                <c:pt idx="5">
                  <c:v>57.386029564720047</c:v>
                </c:pt>
                <c:pt idx="6">
                  <c:v>63.075646719747915</c:v>
                </c:pt>
                <c:pt idx="7">
                  <c:v>70.359077362418191</c:v>
                </c:pt>
                <c:pt idx="8">
                  <c:v>78.476522777509885</c:v>
                </c:pt>
                <c:pt idx="9">
                  <c:v>79.844544854503923</c:v>
                </c:pt>
                <c:pt idx="10">
                  <c:v>86.687881619107955</c:v>
                </c:pt>
                <c:pt idx="11">
                  <c:v>93.826917028180176</c:v>
                </c:pt>
                <c:pt idx="12">
                  <c:v>95.69815664233198</c:v>
                </c:pt>
                <c:pt idx="13">
                  <c:v>107.72495106610093</c:v>
                </c:pt>
                <c:pt idx="14">
                  <c:v>109.93704291394234</c:v>
                </c:pt>
                <c:pt idx="15">
                  <c:v>118.7137238642414</c:v>
                </c:pt>
                <c:pt idx="16">
                  <c:v>123.89830131106939</c:v>
                </c:pt>
                <c:pt idx="17">
                  <c:v>131.17738317077738</c:v>
                </c:pt>
                <c:pt idx="18">
                  <c:v>139.29754969047011</c:v>
                </c:pt>
                <c:pt idx="19">
                  <c:v>145.3782553930389</c:v>
                </c:pt>
                <c:pt idx="20">
                  <c:v>152.71308648857044</c:v>
                </c:pt>
                <c:pt idx="21">
                  <c:v>162.03457536008821</c:v>
                </c:pt>
                <c:pt idx="22">
                  <c:v>162.26002565477791</c:v>
                </c:pt>
                <c:pt idx="23">
                  <c:v>170.68055949872169</c:v>
                </c:pt>
                <c:pt idx="24">
                  <c:v>174.93372681267539</c:v>
                </c:pt>
                <c:pt idx="25">
                  <c:v>179.63529357163372</c:v>
                </c:pt>
                <c:pt idx="26">
                  <c:v>189.48732373845215</c:v>
                </c:pt>
                <c:pt idx="27">
                  <c:v>194.11259446212699</c:v>
                </c:pt>
                <c:pt idx="28">
                  <c:v>199.55073151634107</c:v>
                </c:pt>
                <c:pt idx="29">
                  <c:v>205.05927839995272</c:v>
                </c:pt>
              </c:numCache>
            </c:numRef>
          </c:yVal>
        </c:ser>
        <c:axId val="36105600"/>
        <c:axId val="36295808"/>
      </c:scatterChart>
      <c:valAx>
        <c:axId val="36105600"/>
        <c:scaling>
          <c:orientation val="minMax"/>
        </c:scaling>
        <c:axPos val="b"/>
        <c:numFmt formatCode="0" sourceLinked="0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36295808"/>
        <c:crosses val="autoZero"/>
        <c:crossBetween val="midCat"/>
      </c:valAx>
      <c:valAx>
        <c:axId val="36295808"/>
        <c:scaling>
          <c:orientation val="minMax"/>
        </c:scaling>
        <c:axPos val="l"/>
        <c:majorGridlines/>
        <c:numFmt formatCode="0" sourceLinked="0"/>
        <c:tickLblPos val="nextTo"/>
        <c:spPr>
          <a:ln w="9525">
            <a:noFill/>
          </a:ln>
        </c:spPr>
        <c:crossAx val="36105600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9.7087493703890262E-2"/>
          <c:y val="4.8275862068965475E-2"/>
          <c:w val="0.8470883825664427"/>
          <c:h val="0.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3051427666985936"/>
                  <c:y val="8.5315594171418263E-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Hoja1!$G$4:$G$33</c:f>
              <c:numCache>
                <c:formatCode>General</c:formatCode>
                <c:ptCount val="3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</c:numCache>
            </c:numRef>
          </c:xVal>
          <c:yVal>
            <c:numRef>
              <c:f>Hoja1!$D$4:$D$33</c:f>
              <c:numCache>
                <c:formatCode>0.0000</c:formatCode>
                <c:ptCount val="30"/>
                <c:pt idx="0">
                  <c:v>36.484097302992737</c:v>
                </c:pt>
                <c:pt idx="1">
                  <c:v>53.642600929444342</c:v>
                </c:pt>
                <c:pt idx="2">
                  <c:v>107.31296805949418</c:v>
                </c:pt>
                <c:pt idx="3">
                  <c:v>63.014167945176204</c:v>
                </c:pt>
                <c:pt idx="4">
                  <c:v>-6.0884914401179628</c:v>
                </c:pt>
                <c:pt idx="5">
                  <c:v>64.92228576565401</c:v>
                </c:pt>
                <c:pt idx="6">
                  <c:v>65.269789551316393</c:v>
                </c:pt>
                <c:pt idx="7">
                  <c:v>81.555428213402863</c:v>
                </c:pt>
                <c:pt idx="8">
                  <c:v>106.18121459970348</c:v>
                </c:pt>
                <c:pt idx="9">
                  <c:v>63.312767605027574</c:v>
                </c:pt>
                <c:pt idx="10">
                  <c:v>75.197467486451743</c:v>
                </c:pt>
                <c:pt idx="11">
                  <c:v>90.039153812557629</c:v>
                </c:pt>
                <c:pt idx="12">
                  <c:v>52.202882189459388</c:v>
                </c:pt>
                <c:pt idx="13">
                  <c:v>115.9221586625325</c:v>
                </c:pt>
                <c:pt idx="14">
                  <c:v>81.494409376330424</c:v>
                </c:pt>
                <c:pt idx="15">
                  <c:v>112.71255111470487</c:v>
                </c:pt>
                <c:pt idx="16">
                  <c:v>108.00965781836844</c:v>
                </c:pt>
                <c:pt idx="17">
                  <c:v>124.25180865083196</c:v>
                </c:pt>
                <c:pt idx="18">
                  <c:v>148.90480608314303</c:v>
                </c:pt>
                <c:pt idx="19">
                  <c:v>153.16319534421473</c:v>
                </c:pt>
                <c:pt idx="20">
                  <c:v>169.96283853491389</c:v>
                </c:pt>
                <c:pt idx="21">
                  <c:v>206.62905948547504</c:v>
                </c:pt>
                <c:pt idx="22">
                  <c:v>152.3348946677558</c:v>
                </c:pt>
                <c:pt idx="23">
                  <c:v>179.99156534257762</c:v>
                </c:pt>
                <c:pt idx="24">
                  <c:v>165.97457071749821</c:v>
                </c:pt>
                <c:pt idx="25">
                  <c:v>156.44157054246514</c:v>
                </c:pt>
                <c:pt idx="26">
                  <c:v>198.41320444603323</c:v>
                </c:pt>
                <c:pt idx="27">
                  <c:v>188.11724391816549</c:v>
                </c:pt>
                <c:pt idx="28">
                  <c:v>185.94994669568979</c:v>
                </c:pt>
                <c:pt idx="29">
                  <c:v>184.48674776719002</c:v>
                </c:pt>
              </c:numCache>
            </c:numRef>
          </c:yVal>
        </c:ser>
        <c:axId val="33543680"/>
        <c:axId val="33545216"/>
      </c:scatterChart>
      <c:valAx>
        <c:axId val="33543680"/>
        <c:scaling>
          <c:orientation val="minMax"/>
        </c:scaling>
        <c:axPos val="b"/>
        <c:numFmt formatCode="0" sourceLinked="0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33545216"/>
        <c:crosses val="autoZero"/>
        <c:crossBetween val="midCat"/>
      </c:valAx>
      <c:valAx>
        <c:axId val="33545216"/>
        <c:scaling>
          <c:orientation val="minMax"/>
        </c:scaling>
        <c:axPos val="l"/>
        <c:majorGridlines/>
        <c:numFmt formatCode="0" sourceLinked="0"/>
        <c:tickLblPos val="nextTo"/>
        <c:spPr>
          <a:ln w="9525">
            <a:noFill/>
          </a:ln>
        </c:spPr>
        <c:crossAx val="33543680"/>
        <c:crosses val="autoZero"/>
        <c:crossBetween val="midCat"/>
      </c:valAx>
    </c:plotArea>
    <c:plotVisOnly val="1"/>
    <c:dispBlanksAs val="gap"/>
  </c:chart>
  <c:printSettings>
    <c:headerFooter/>
    <c:pageMargins b="1" l="0.75000000000000022" r="0.75000000000000022" t="1" header="0" footer="0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9.7087493703890262E-2"/>
          <c:y val="4.8442988421463461E-2"/>
          <c:w val="0.8470883825664427"/>
          <c:h val="0.83045123008223076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6713657257636493"/>
                  <c:y val="6.2283970872990028E-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Hoja1!$G$4:$G$18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Hoja1!$C$4:$C$18</c:f>
              <c:numCache>
                <c:formatCode>0.0000</c:formatCode>
                <c:ptCount val="15"/>
                <c:pt idx="0">
                  <c:v>14.95814328322253</c:v>
                </c:pt>
                <c:pt idx="1">
                  <c:v>27.983727198790945</c:v>
                </c:pt>
                <c:pt idx="2">
                  <c:v>44.660497464719185</c:v>
                </c:pt>
                <c:pt idx="3">
                  <c:v>45.885484229749011</c:v>
                </c:pt>
                <c:pt idx="4">
                  <c:v>44.630085067681222</c:v>
                </c:pt>
                <c:pt idx="5">
                  <c:v>57.386029564720047</c:v>
                </c:pt>
                <c:pt idx="6">
                  <c:v>63.075646719747915</c:v>
                </c:pt>
                <c:pt idx="7">
                  <c:v>70.359077362418191</c:v>
                </c:pt>
                <c:pt idx="8">
                  <c:v>78.476522777509885</c:v>
                </c:pt>
                <c:pt idx="9">
                  <c:v>79.844544854503923</c:v>
                </c:pt>
                <c:pt idx="10">
                  <c:v>86.687881619107955</c:v>
                </c:pt>
                <c:pt idx="11">
                  <c:v>93.826917028180176</c:v>
                </c:pt>
                <c:pt idx="12">
                  <c:v>95.69815664233198</c:v>
                </c:pt>
                <c:pt idx="13">
                  <c:v>107.72495106610093</c:v>
                </c:pt>
                <c:pt idx="14">
                  <c:v>109.93704291394234</c:v>
                </c:pt>
              </c:numCache>
            </c:numRef>
          </c:yVal>
        </c:ser>
        <c:axId val="48000000"/>
        <c:axId val="48005888"/>
      </c:scatterChart>
      <c:valAx>
        <c:axId val="48000000"/>
        <c:scaling>
          <c:orientation val="minMax"/>
        </c:scaling>
        <c:axPos val="b"/>
        <c:numFmt formatCode="0" sourceLinked="0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48005888"/>
        <c:crosses val="autoZero"/>
        <c:crossBetween val="midCat"/>
      </c:valAx>
      <c:valAx>
        <c:axId val="48005888"/>
        <c:scaling>
          <c:orientation val="minMax"/>
        </c:scaling>
        <c:axPos val="l"/>
        <c:majorGridlines/>
        <c:numFmt formatCode="0" sourceLinked="0"/>
        <c:tickLblPos val="nextTo"/>
        <c:spPr>
          <a:ln w="9525">
            <a:noFill/>
          </a:ln>
        </c:spPr>
        <c:crossAx val="48000000"/>
        <c:crosses val="autoZero"/>
        <c:crossBetween val="midCat"/>
      </c:valAx>
    </c:plotArea>
    <c:plotVisOnly val="1"/>
    <c:dispBlanksAs val="gap"/>
  </c:chart>
  <c:printSettings>
    <c:headerFooter/>
    <c:pageMargins b="1" l="0.75000000000000022" r="0.75000000000000022" t="1" header="0" footer="0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9.6852300242130748E-2"/>
          <c:y val="4.8275862068965475E-2"/>
          <c:w val="0.84745762711864403"/>
          <c:h val="0.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0692493946731232"/>
                  <c:y val="-1.7025975201375693E-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Hoja1!$G$4:$G$18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Hoja1!$D$4:$D$18</c:f>
              <c:numCache>
                <c:formatCode>0.0000</c:formatCode>
                <c:ptCount val="15"/>
                <c:pt idx="0">
                  <c:v>36.484097302992737</c:v>
                </c:pt>
                <c:pt idx="1">
                  <c:v>53.642600929444342</c:v>
                </c:pt>
                <c:pt idx="2">
                  <c:v>107.31296805949418</c:v>
                </c:pt>
                <c:pt idx="3">
                  <c:v>63.014167945176204</c:v>
                </c:pt>
                <c:pt idx="4">
                  <c:v>-6.0884914401179628</c:v>
                </c:pt>
                <c:pt idx="5">
                  <c:v>64.92228576565401</c:v>
                </c:pt>
                <c:pt idx="6">
                  <c:v>65.269789551316393</c:v>
                </c:pt>
                <c:pt idx="7">
                  <c:v>81.555428213402863</c:v>
                </c:pt>
                <c:pt idx="8">
                  <c:v>106.18121459970348</c:v>
                </c:pt>
                <c:pt idx="9">
                  <c:v>63.312767605027574</c:v>
                </c:pt>
                <c:pt idx="10">
                  <c:v>75.197467486451743</c:v>
                </c:pt>
                <c:pt idx="11">
                  <c:v>90.039153812557629</c:v>
                </c:pt>
                <c:pt idx="12">
                  <c:v>52.202882189459388</c:v>
                </c:pt>
                <c:pt idx="13">
                  <c:v>115.9221586625325</c:v>
                </c:pt>
                <c:pt idx="14">
                  <c:v>81.494409376330424</c:v>
                </c:pt>
              </c:numCache>
            </c:numRef>
          </c:yVal>
        </c:ser>
        <c:axId val="48378624"/>
        <c:axId val="48380160"/>
      </c:scatterChart>
      <c:valAx>
        <c:axId val="48378624"/>
        <c:scaling>
          <c:orientation val="minMax"/>
        </c:scaling>
        <c:axPos val="b"/>
        <c:numFmt formatCode="0" sourceLinked="0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48380160"/>
        <c:crosses val="autoZero"/>
        <c:crossBetween val="midCat"/>
      </c:valAx>
      <c:valAx>
        <c:axId val="48380160"/>
        <c:scaling>
          <c:orientation val="minMax"/>
        </c:scaling>
        <c:axPos val="l"/>
        <c:majorGridlines/>
        <c:numFmt formatCode="0" sourceLinked="0"/>
        <c:tickLblPos val="nextTo"/>
        <c:spPr>
          <a:ln w="9525">
            <a:noFill/>
          </a:ln>
        </c:spPr>
        <c:crossAx val="48378624"/>
        <c:crosses val="autoZero"/>
        <c:crossBetween val="midCat"/>
      </c:valAx>
    </c:plotArea>
    <c:plotVisOnly val="1"/>
    <c:dispBlanksAs val="gap"/>
  </c:chart>
  <c:printSettings>
    <c:headerFooter/>
    <c:pageMargins b="1" l="0.75000000000000022" r="0.75000000000000022" t="1" header="0" footer="0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9.6618585396346171E-2"/>
          <c:y val="4.8110127087786884E-2"/>
          <c:w val="0.84782808685293731"/>
          <c:h val="0.90034666407144037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8166821606783738"/>
                  <c:y val="1.1502454083252973E-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Hoja1!$G$4:$G$53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</c:numCache>
            </c:numRef>
          </c:xVal>
          <c:yVal>
            <c:numRef>
              <c:f>Hoja1!$D$4:$D$53</c:f>
              <c:numCache>
                <c:formatCode>0.0000</c:formatCode>
                <c:ptCount val="50"/>
                <c:pt idx="0">
                  <c:v>36.484097302992737</c:v>
                </c:pt>
                <c:pt idx="1">
                  <c:v>53.642600929444342</c:v>
                </c:pt>
                <c:pt idx="2">
                  <c:v>107.31296805949418</c:v>
                </c:pt>
                <c:pt idx="3">
                  <c:v>63.014167945176204</c:v>
                </c:pt>
                <c:pt idx="4">
                  <c:v>-6.0884914401179628</c:v>
                </c:pt>
                <c:pt idx="5">
                  <c:v>64.92228576565401</c:v>
                </c:pt>
                <c:pt idx="6">
                  <c:v>65.269789551316393</c:v>
                </c:pt>
                <c:pt idx="7">
                  <c:v>81.555428213402863</c:v>
                </c:pt>
                <c:pt idx="8">
                  <c:v>106.18121459970348</c:v>
                </c:pt>
                <c:pt idx="9">
                  <c:v>63.312767605027574</c:v>
                </c:pt>
                <c:pt idx="10">
                  <c:v>75.197467486451743</c:v>
                </c:pt>
                <c:pt idx="11">
                  <c:v>90.039153812557629</c:v>
                </c:pt>
                <c:pt idx="12">
                  <c:v>52.202882189459388</c:v>
                </c:pt>
                <c:pt idx="13">
                  <c:v>115.9221586625325</c:v>
                </c:pt>
                <c:pt idx="14">
                  <c:v>81.494409376330424</c:v>
                </c:pt>
                <c:pt idx="15">
                  <c:v>112.71255111470487</c:v>
                </c:pt>
                <c:pt idx="16">
                  <c:v>108.00965781836844</c:v>
                </c:pt>
                <c:pt idx="17">
                  <c:v>124.25180865083196</c:v>
                </c:pt>
                <c:pt idx="18">
                  <c:v>148.90480608314303</c:v>
                </c:pt>
                <c:pt idx="19">
                  <c:v>153.16319534421473</c:v>
                </c:pt>
                <c:pt idx="20">
                  <c:v>169.96283853491389</c:v>
                </c:pt>
                <c:pt idx="21">
                  <c:v>206.62905948547504</c:v>
                </c:pt>
                <c:pt idx="22">
                  <c:v>152.3348946677558</c:v>
                </c:pt>
                <c:pt idx="23">
                  <c:v>179.99156534257762</c:v>
                </c:pt>
                <c:pt idx="24">
                  <c:v>165.97457071749821</c:v>
                </c:pt>
                <c:pt idx="25">
                  <c:v>156.44157054246514</c:v>
                </c:pt>
                <c:pt idx="26">
                  <c:v>198.41320444603323</c:v>
                </c:pt>
                <c:pt idx="27">
                  <c:v>188.11724391816549</c:v>
                </c:pt>
                <c:pt idx="28">
                  <c:v>185.94994669568979</c:v>
                </c:pt>
                <c:pt idx="29">
                  <c:v>184.48674776719002</c:v>
                </c:pt>
                <c:pt idx="30">
                  <c:v>214.53701717137935</c:v>
                </c:pt>
                <c:pt idx="31">
                  <c:v>201.27614459694476</c:v>
                </c:pt>
                <c:pt idx="32">
                  <c:v>232.81071483816979</c:v>
                </c:pt>
                <c:pt idx="33">
                  <c:v>182.23170362892077</c:v>
                </c:pt>
                <c:pt idx="34">
                  <c:v>261.53137525858506</c:v>
                </c:pt>
                <c:pt idx="35">
                  <c:v>303.35892690064901</c:v>
                </c:pt>
                <c:pt idx="36">
                  <c:v>251.10839378735417</c:v>
                </c:pt>
                <c:pt idx="37">
                  <c:v>282.46517708522578</c:v>
                </c:pt>
                <c:pt idx="38">
                  <c:v>222.52530905969218</c:v>
                </c:pt>
                <c:pt idx="39">
                  <c:v>285.79968893527462</c:v>
                </c:pt>
                <c:pt idx="40">
                  <c:v>300.08840391111892</c:v>
                </c:pt>
                <c:pt idx="41">
                  <c:v>308.68277240658324</c:v>
                </c:pt>
                <c:pt idx="42">
                  <c:v>303.05934556669609</c:v>
                </c:pt>
                <c:pt idx="43">
                  <c:v>243.39838421977433</c:v>
                </c:pt>
                <c:pt idx="44">
                  <c:v>307.63198814408474</c:v>
                </c:pt>
                <c:pt idx="45">
                  <c:v>278.98150995804082</c:v>
                </c:pt>
                <c:pt idx="46">
                  <c:v>370.07558835855502</c:v>
                </c:pt>
                <c:pt idx="47">
                  <c:v>280.47051827741444</c:v>
                </c:pt>
                <c:pt idx="48">
                  <c:v>308.90159705229087</c:v>
                </c:pt>
                <c:pt idx="49">
                  <c:v>364.30398979403469</c:v>
                </c:pt>
              </c:numCache>
            </c:numRef>
          </c:yVal>
        </c:ser>
        <c:axId val="48425216"/>
        <c:axId val="48427008"/>
      </c:scatterChart>
      <c:valAx>
        <c:axId val="48425216"/>
        <c:scaling>
          <c:orientation val="minMax"/>
        </c:scaling>
        <c:axPos val="b"/>
        <c:numFmt formatCode="0" sourceLinked="0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48427008"/>
        <c:crosses val="autoZero"/>
        <c:crossBetween val="midCat"/>
      </c:valAx>
      <c:valAx>
        <c:axId val="48427008"/>
        <c:scaling>
          <c:orientation val="minMax"/>
        </c:scaling>
        <c:axPos val="l"/>
        <c:majorGridlines/>
        <c:numFmt formatCode="0" sourceLinked="0"/>
        <c:tickLblPos val="nextTo"/>
        <c:spPr>
          <a:ln w="9525">
            <a:noFill/>
          </a:ln>
        </c:spPr>
        <c:crossAx val="48425216"/>
        <c:crosses val="autoZero"/>
        <c:crossBetween val="midCat"/>
      </c:valAx>
    </c:plotArea>
    <c:plotVisOnly val="1"/>
    <c:dispBlanksAs val="gap"/>
  </c:chart>
  <c:printSettings>
    <c:headerFooter/>
    <c:pageMargins b="1" l="0.75000000000000022" r="0.75000000000000022" t="1" header="0" footer="0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9.6385655574237075E-2"/>
          <c:y val="4.7945285653369883E-2"/>
          <c:w val="0.84819376905328625"/>
          <c:h val="0.83219317241206325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8263534310916162"/>
                  <c:y val="4.9946000903318688E-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Hoja1!$G$4:$G$53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</c:numCache>
            </c:numRef>
          </c:xVal>
          <c:yVal>
            <c:numRef>
              <c:f>Hoja1!$C$4:$C$53</c:f>
              <c:numCache>
                <c:formatCode>0.0000</c:formatCode>
                <c:ptCount val="50"/>
                <c:pt idx="0">
                  <c:v>14.95814328322253</c:v>
                </c:pt>
                <c:pt idx="1">
                  <c:v>27.983727198790945</c:v>
                </c:pt>
                <c:pt idx="2">
                  <c:v>44.660497464719185</c:v>
                </c:pt>
                <c:pt idx="3">
                  <c:v>45.885484229749011</c:v>
                </c:pt>
                <c:pt idx="4">
                  <c:v>44.630085067681222</c:v>
                </c:pt>
                <c:pt idx="5">
                  <c:v>57.386029564720047</c:v>
                </c:pt>
                <c:pt idx="6">
                  <c:v>63.075646719747915</c:v>
                </c:pt>
                <c:pt idx="7">
                  <c:v>70.359077362418191</c:v>
                </c:pt>
                <c:pt idx="8">
                  <c:v>78.476522777509885</c:v>
                </c:pt>
                <c:pt idx="9">
                  <c:v>79.844544854503923</c:v>
                </c:pt>
                <c:pt idx="10">
                  <c:v>86.687881619107955</c:v>
                </c:pt>
                <c:pt idx="11">
                  <c:v>93.826917028180176</c:v>
                </c:pt>
                <c:pt idx="12">
                  <c:v>95.69815664233198</c:v>
                </c:pt>
                <c:pt idx="13">
                  <c:v>107.72495106610093</c:v>
                </c:pt>
                <c:pt idx="14">
                  <c:v>109.93704291394234</c:v>
                </c:pt>
                <c:pt idx="15">
                  <c:v>118.7137238642414</c:v>
                </c:pt>
                <c:pt idx="16">
                  <c:v>123.89830131106939</c:v>
                </c:pt>
                <c:pt idx="17">
                  <c:v>131.17738317077738</c:v>
                </c:pt>
                <c:pt idx="18">
                  <c:v>139.29754969047011</c:v>
                </c:pt>
                <c:pt idx="19">
                  <c:v>145.3782553930389</c:v>
                </c:pt>
                <c:pt idx="20">
                  <c:v>152.71308648857044</c:v>
                </c:pt>
                <c:pt idx="21">
                  <c:v>162.03457536008821</c:v>
                </c:pt>
                <c:pt idx="22">
                  <c:v>162.26002565477791</c:v>
                </c:pt>
                <c:pt idx="23">
                  <c:v>170.68055949872169</c:v>
                </c:pt>
                <c:pt idx="24">
                  <c:v>174.93372681267539</c:v>
                </c:pt>
                <c:pt idx="25">
                  <c:v>179.63529357163372</c:v>
                </c:pt>
                <c:pt idx="26">
                  <c:v>189.48732373845215</c:v>
                </c:pt>
                <c:pt idx="27">
                  <c:v>194.11259446212699</c:v>
                </c:pt>
                <c:pt idx="28">
                  <c:v>199.55073151634107</c:v>
                </c:pt>
                <c:pt idx="29">
                  <c:v>205.05927839995272</c:v>
                </c:pt>
                <c:pt idx="30">
                  <c:v>213.71917211683328</c:v>
                </c:pt>
                <c:pt idx="31">
                  <c:v>218.04795163585143</c:v>
                </c:pt>
                <c:pt idx="32">
                  <c:v>226.85627543643557</c:v>
                </c:pt>
                <c:pt idx="33">
                  <c:v>227.4532410919723</c:v>
                </c:pt>
                <c:pt idx="34">
                  <c:v>241.03807503140035</c:v>
                </c:pt>
                <c:pt idx="35">
                  <c:v>250.87569697206837</c:v>
                </c:pt>
                <c:pt idx="36">
                  <c:v>251.30551043720052</c:v>
                </c:pt>
                <c:pt idx="37">
                  <c:v>260.09605554344927</c:v>
                </c:pt>
                <c:pt idx="38">
                  <c:v>259.75693551735759</c:v>
                </c:pt>
                <c:pt idx="39">
                  <c:v>271.73924028137742</c:v>
                </c:pt>
                <c:pt idx="40">
                  <c:v>278.8229785554235</c:v>
                </c:pt>
                <c:pt idx="41">
                  <c:v>285.33728218143159</c:v>
                </c:pt>
                <c:pt idx="42">
                  <c:v>290.42980627390449</c:v>
                </c:pt>
                <c:pt idx="43">
                  <c:v>290.11857691567394</c:v>
                </c:pt>
                <c:pt idx="44">
                  <c:v>302.19680408456662</c:v>
                </c:pt>
                <c:pt idx="45">
                  <c:v>304.98662304242384</c:v>
                </c:pt>
                <c:pt idx="46">
                  <c:v>319.75089765893688</c:v>
                </c:pt>
                <c:pt idx="47">
                  <c:v>316.44525742728445</c:v>
                </c:pt>
                <c:pt idx="48">
                  <c:v>324.94323208123376</c:v>
                </c:pt>
                <c:pt idx="49">
                  <c:v>336.13833813186972</c:v>
                </c:pt>
              </c:numCache>
            </c:numRef>
          </c:yVal>
        </c:ser>
        <c:axId val="48070656"/>
        <c:axId val="48072192"/>
      </c:scatterChart>
      <c:valAx>
        <c:axId val="48070656"/>
        <c:scaling>
          <c:orientation val="minMax"/>
        </c:scaling>
        <c:axPos val="b"/>
        <c:numFmt formatCode="0" sourceLinked="0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48072192"/>
        <c:crosses val="autoZero"/>
        <c:crossBetween val="midCat"/>
      </c:valAx>
      <c:valAx>
        <c:axId val="48072192"/>
        <c:scaling>
          <c:orientation val="minMax"/>
        </c:scaling>
        <c:axPos val="l"/>
        <c:majorGridlines/>
        <c:numFmt formatCode="0" sourceLinked="0"/>
        <c:tickLblPos val="nextTo"/>
        <c:spPr>
          <a:ln w="9525">
            <a:noFill/>
          </a:ln>
        </c:spPr>
        <c:crossAx val="480706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printSettings>
    <c:headerFooter/>
    <c:pageMargins b="1" l="0.75000000000000022" r="0.75000000000000022" t="1" header="0" footer="0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9.6153846153846242E-2"/>
          <c:y val="4.778156996587031E-2"/>
          <c:w val="0.84855769230769251"/>
          <c:h val="0.83276450511945388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6196320411871594"/>
                  <c:y val="1.1644585382458619E-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Hoja1!$G$4:$G$53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</c:numCache>
            </c:numRef>
          </c:xVal>
          <c:yVal>
            <c:numRef>
              <c:f>Hoja1!$E$4:$E$53</c:f>
              <c:numCache>
                <c:formatCode>0.0000</c:formatCode>
                <c:ptCount val="50"/>
                <c:pt idx="0">
                  <c:v>13.523079681904514</c:v>
                </c:pt>
                <c:pt idx="1">
                  <c:v>26.273135616747386</c:v>
                </c:pt>
                <c:pt idx="2">
                  <c:v>40.483666091734186</c:v>
                </c:pt>
                <c:pt idx="3">
                  <c:v>44.743571982053865</c:v>
                </c:pt>
                <c:pt idx="4">
                  <c:v>48.011323501534505</c:v>
                </c:pt>
                <c:pt idx="5">
                  <c:v>56.883612484657782</c:v>
                </c:pt>
                <c:pt idx="6">
                  <c:v>62.929370530976684</c:v>
                </c:pt>
                <c:pt idx="7">
                  <c:v>69.612653972352533</c:v>
                </c:pt>
                <c:pt idx="8">
                  <c:v>76.629543322696975</c:v>
                </c:pt>
                <c:pt idx="9">
                  <c:v>80.946663337802349</c:v>
                </c:pt>
                <c:pt idx="10">
                  <c:v>87.453909227951712</c:v>
                </c:pt>
                <c:pt idx="11">
                  <c:v>94.079434575888342</c:v>
                </c:pt>
                <c:pt idx="12">
                  <c:v>98.597841605856814</c:v>
                </c:pt>
                <c:pt idx="13">
                  <c:v>107.17847055967215</c:v>
                </c:pt>
                <c:pt idx="14">
                  <c:v>111.83321848311647</c:v>
                </c:pt>
                <c:pt idx="15">
                  <c:v>119.11380204754384</c:v>
                </c:pt>
                <c:pt idx="16">
                  <c:v>124.9575442105828</c:v>
                </c:pt>
                <c:pt idx="17">
                  <c:v>131.63908813877376</c:v>
                </c:pt>
                <c:pt idx="18">
                  <c:v>138.65706593095857</c:v>
                </c:pt>
                <c:pt idx="19">
                  <c:v>144.85925939629385</c:v>
                </c:pt>
                <c:pt idx="20">
                  <c:v>151.56310301881422</c:v>
                </c:pt>
                <c:pt idx="21">
                  <c:v>159.06160975172907</c:v>
                </c:pt>
                <c:pt idx="22">
                  <c:v>162.92170105391273</c:v>
                </c:pt>
                <c:pt idx="23">
                  <c:v>170.05982577579798</c:v>
                </c:pt>
                <c:pt idx="24">
                  <c:v>175.5310038856872</c:v>
                </c:pt>
                <c:pt idx="25">
                  <c:v>181.18154177357829</c:v>
                </c:pt>
                <c:pt idx="26">
                  <c:v>188.89226502461341</c:v>
                </c:pt>
                <c:pt idx="27">
                  <c:v>194.5122844983911</c:v>
                </c:pt>
                <c:pt idx="28">
                  <c:v>200.45745050438447</c:v>
                </c:pt>
                <c:pt idx="29">
                  <c:v>206.43078044213689</c:v>
                </c:pt>
                <c:pt idx="30">
                  <c:v>213.66464911319687</c:v>
                </c:pt>
                <c:pt idx="31">
                  <c:v>219.16607210511188</c:v>
                </c:pt>
                <c:pt idx="32">
                  <c:v>226.45931280965328</c:v>
                </c:pt>
                <c:pt idx="33">
                  <c:v>230.46801025617575</c:v>
                </c:pt>
                <c:pt idx="34">
                  <c:v>239.67185501625468</c:v>
                </c:pt>
                <c:pt idx="35">
                  <c:v>247.37681497682965</c:v>
                </c:pt>
                <c:pt idx="36">
                  <c:v>251.31865154719029</c:v>
                </c:pt>
                <c:pt idx="37">
                  <c:v>258.6047807739975</c:v>
                </c:pt>
                <c:pt idx="38">
                  <c:v>262.23904394786859</c:v>
                </c:pt>
                <c:pt idx="39">
                  <c:v>270.80187703778432</c:v>
                </c:pt>
                <c:pt idx="40">
                  <c:v>277.40528353171044</c:v>
                </c:pt>
                <c:pt idx="41">
                  <c:v>283.78091616642143</c:v>
                </c:pt>
                <c:pt idx="42">
                  <c:v>289.58783698771833</c:v>
                </c:pt>
                <c:pt idx="43">
                  <c:v>293.23325642873391</c:v>
                </c:pt>
                <c:pt idx="44">
                  <c:v>301.8344584805987</c:v>
                </c:pt>
                <c:pt idx="45">
                  <c:v>306.72029724804935</c:v>
                </c:pt>
                <c:pt idx="46">
                  <c:v>316.39591827896237</c:v>
                </c:pt>
                <c:pt idx="47">
                  <c:v>318.84357337060914</c:v>
                </c:pt>
                <c:pt idx="48">
                  <c:v>326.01267441649662</c:v>
                </c:pt>
                <c:pt idx="49">
                  <c:v>334.26062802105872</c:v>
                </c:pt>
              </c:numCache>
            </c:numRef>
          </c:yVal>
        </c:ser>
        <c:axId val="49288704"/>
        <c:axId val="49290240"/>
      </c:scatterChart>
      <c:valAx>
        <c:axId val="49288704"/>
        <c:scaling>
          <c:orientation val="minMax"/>
        </c:scaling>
        <c:axPos val="b"/>
        <c:numFmt formatCode="0" sourceLinked="0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49290240"/>
        <c:crosses val="autoZero"/>
        <c:crossBetween val="midCat"/>
      </c:valAx>
      <c:valAx>
        <c:axId val="49290240"/>
        <c:scaling>
          <c:orientation val="minMax"/>
        </c:scaling>
        <c:axPos val="l"/>
        <c:majorGridlines/>
        <c:numFmt formatCode="0" sourceLinked="0"/>
        <c:tickLblPos val="nextTo"/>
        <c:spPr>
          <a:ln w="9525">
            <a:noFill/>
          </a:ln>
        </c:spPr>
        <c:crossAx val="49288704"/>
        <c:crosses val="autoZero"/>
        <c:crossBetween val="midCat"/>
      </c:valAx>
    </c:plotArea>
    <c:plotVisOnly val="1"/>
    <c:dispBlanksAs val="gap"/>
  </c:chart>
  <c:printSettings>
    <c:headerFooter/>
    <c:pageMargins b="1" l="0.75000000000000022" r="0.75000000000000022" t="1" header="0" footer="0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3.5598761754718079E-2"/>
          <c:y val="7.0270363004596451E-2"/>
          <c:w val="0.93042218222558648"/>
          <c:h val="0.8081091745528591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Hoja1!$L$4:$L$53</c:f>
              <c:numCache>
                <c:formatCode>General</c:formatCode>
                <c:ptCount val="50"/>
                <c:pt idx="0">
                  <c:v>0.95670906754534246</c:v>
                </c:pt>
                <c:pt idx="1">
                  <c:v>1.1403943880290397</c:v>
                </c:pt>
                <c:pt idx="2">
                  <c:v>2.7845542486566663</c:v>
                </c:pt>
                <c:pt idx="3">
                  <c:v>0.76127483179676403</c:v>
                </c:pt>
                <c:pt idx="4">
                  <c:v>-2.2541589559021862</c:v>
                </c:pt>
                <c:pt idx="5">
                  <c:v>0.33494472004150916</c:v>
                </c:pt>
                <c:pt idx="6">
                  <c:v>9.7517459180821178E-2</c:v>
                </c:pt>
                <c:pt idx="7">
                  <c:v>0.49761559337709682</c:v>
                </c:pt>
                <c:pt idx="8">
                  <c:v>1.2313196365419381</c:v>
                </c:pt>
                <c:pt idx="9">
                  <c:v>-0.7347456555322821</c:v>
                </c:pt>
                <c:pt idx="10">
                  <c:v>-0.51068507256249873</c:v>
                </c:pt>
                <c:pt idx="11">
                  <c:v>-0.1683450318054461</c:v>
                </c:pt>
                <c:pt idx="12">
                  <c:v>-1.9331233090165596</c:v>
                </c:pt>
                <c:pt idx="13">
                  <c:v>0.36432033761918103</c:v>
                </c:pt>
                <c:pt idx="14">
                  <c:v>-1.2641170461160853</c:v>
                </c:pt>
                <c:pt idx="15">
                  <c:v>-0.26671878886829042</c:v>
                </c:pt>
                <c:pt idx="16">
                  <c:v>-0.70616193300893149</c:v>
                </c:pt>
                <c:pt idx="17">
                  <c:v>-0.3078033119975741</c:v>
                </c:pt>
                <c:pt idx="18">
                  <c:v>0.42698917300768635</c:v>
                </c:pt>
                <c:pt idx="19">
                  <c:v>0.34599733116337006</c:v>
                </c:pt>
                <c:pt idx="20">
                  <c:v>0.76665564650415208</c:v>
                </c:pt>
                <c:pt idx="21">
                  <c:v>1.981977072239415</c:v>
                </c:pt>
                <c:pt idx="22">
                  <c:v>-0.44111693275653746</c:v>
                </c:pt>
                <c:pt idx="23">
                  <c:v>0.41382248194915205</c:v>
                </c:pt>
                <c:pt idx="24">
                  <c:v>-0.39818471534120825</c:v>
                </c:pt>
                <c:pt idx="25">
                  <c:v>-1.0308321346297147</c:v>
                </c:pt>
                <c:pt idx="26">
                  <c:v>0.39670580922582666</c:v>
                </c:pt>
                <c:pt idx="27">
                  <c:v>-0.26646002417606701</c:v>
                </c:pt>
                <c:pt idx="28">
                  <c:v>-0.60447932536227833</c:v>
                </c:pt>
                <c:pt idx="29">
                  <c:v>-0.91433469478945317</c:v>
                </c:pt>
                <c:pt idx="30">
                  <c:v>3.6348669090935808E-2</c:v>
                </c:pt>
                <c:pt idx="31">
                  <c:v>-0.74541364617363015</c:v>
                </c:pt>
                <c:pt idx="32">
                  <c:v>0.26464175118818684</c:v>
                </c:pt>
                <c:pt idx="33">
                  <c:v>-2.009846109468957</c:v>
                </c:pt>
                <c:pt idx="34">
                  <c:v>0.91081334343043086</c:v>
                </c:pt>
                <c:pt idx="35">
                  <c:v>2.3325879968258061</c:v>
                </c:pt>
                <c:pt idx="36">
                  <c:v>-8.7607399931713108E-3</c:v>
                </c:pt>
                <c:pt idx="37">
                  <c:v>0.99418317963451031</c:v>
                </c:pt>
                <c:pt idx="38">
                  <c:v>-1.6547389536740189</c:v>
                </c:pt>
                <c:pt idx="39">
                  <c:v>0.62490882906209755</c:v>
                </c:pt>
                <c:pt idx="40">
                  <c:v>0.9451300158086855</c:v>
                </c:pt>
                <c:pt idx="41">
                  <c:v>1.037577343340075</c:v>
                </c:pt>
                <c:pt idx="42">
                  <c:v>0.56131285745740567</c:v>
                </c:pt>
                <c:pt idx="43">
                  <c:v>-2.0764530087066499</c:v>
                </c:pt>
                <c:pt idx="44">
                  <c:v>0.2415637359785851</c:v>
                </c:pt>
                <c:pt idx="45">
                  <c:v>-1.1557828037503548</c:v>
                </c:pt>
                <c:pt idx="46">
                  <c:v>2.2366529199830278</c:v>
                </c:pt>
                <c:pt idx="47">
                  <c:v>-1.5988772955497779</c:v>
                </c:pt>
                <c:pt idx="48">
                  <c:v>-0.71296155684190543</c:v>
                </c:pt>
                <c:pt idx="49">
                  <c:v>1.2518067405406652</c:v>
                </c:pt>
              </c:numCache>
            </c:numRef>
          </c:xVal>
          <c:yVal>
            <c:numRef>
              <c:f>Hoja1!$I$4:$I$53</c:f>
              <c:numCache>
                <c:formatCode>0.0000</c:formatCode>
                <c:ptCount val="50"/>
                <c:pt idx="0">
                  <c:v>0.83064293994716198</c:v>
                </c:pt>
                <c:pt idx="1">
                  <c:v>0.87293898506825229</c:v>
                </c:pt>
                <c:pt idx="2">
                  <c:v>0.99731993230734428</c:v>
                </c:pt>
                <c:pt idx="3">
                  <c:v>0.77675353498894339</c:v>
                </c:pt>
                <c:pt idx="4">
                  <c:v>1.2093084921378505E-2</c:v>
                </c:pt>
                <c:pt idx="5">
                  <c:v>0.631166606584592</c:v>
                </c:pt>
                <c:pt idx="6">
                  <c:v>0.53884226505582422</c:v>
                </c:pt>
                <c:pt idx="7">
                  <c:v>0.69062249456681379</c:v>
                </c:pt>
                <c:pt idx="8">
                  <c:v>0.89089832978438999</c:v>
                </c:pt>
                <c:pt idx="9">
                  <c:v>0.23124720475822702</c:v>
                </c:pt>
                <c:pt idx="10">
                  <c:v>0.3047857974786512</c:v>
                </c:pt>
                <c:pt idx="11">
                  <c:v>0.43315592454372842</c:v>
                </c:pt>
                <c:pt idx="12">
                  <c:v>2.6610504651056299E-2</c:v>
                </c:pt>
                <c:pt idx="13">
                  <c:v>0.64219059265531131</c:v>
                </c:pt>
                <c:pt idx="14">
                  <c:v>0.10309400958903003</c:v>
                </c:pt>
                <c:pt idx="15">
                  <c:v>0.39484284319755036</c:v>
                </c:pt>
                <c:pt idx="16">
                  <c:v>0.24004372021581677</c:v>
                </c:pt>
                <c:pt idx="17">
                  <c:v>0.37911600062976802</c:v>
                </c:pt>
                <c:pt idx="18">
                  <c:v>0.66530639315424533</c:v>
                </c:pt>
                <c:pt idx="19">
                  <c:v>0.63532763978061113</c:v>
                </c:pt>
                <c:pt idx="20">
                  <c:v>0.77835685953772371</c:v>
                </c:pt>
                <c:pt idx="21">
                  <c:v>0.97625909658654653</c:v>
                </c:pt>
                <c:pt idx="22">
                  <c:v>0.32956417280693984</c:v>
                </c:pt>
                <c:pt idx="23">
                  <c:v>0.66049794104282267</c:v>
                </c:pt>
                <c:pt idx="24">
                  <c:v>0.34524701592611429</c:v>
                </c:pt>
                <c:pt idx="25">
                  <c:v>0.15130977303740156</c:v>
                </c:pt>
                <c:pt idx="26">
                  <c:v>0.65420779208595903</c:v>
                </c:pt>
                <c:pt idx="27">
                  <c:v>0.39494247143499361</c:v>
                </c:pt>
                <c:pt idx="28">
                  <c:v>0.27276250530174018</c:v>
                </c:pt>
                <c:pt idx="29">
                  <c:v>0.18027050265445976</c:v>
                </c:pt>
                <c:pt idx="30">
                  <c:v>0.51449782838240266</c:v>
                </c:pt>
                <c:pt idx="31">
                  <c:v>0.22801084843182617</c:v>
                </c:pt>
                <c:pt idx="32">
                  <c:v>0.60435727316643995</c:v>
                </c:pt>
                <c:pt idx="33">
                  <c:v>2.2223739457100322E-2</c:v>
                </c:pt>
                <c:pt idx="34">
                  <c:v>0.81880313467209409</c:v>
                </c:pt>
                <c:pt idx="35">
                  <c:v>0.99016511023729215</c:v>
                </c:pt>
                <c:pt idx="36">
                  <c:v>0.49650501511618828</c:v>
                </c:pt>
                <c:pt idx="37">
                  <c:v>0.83993315226539433</c:v>
                </c:pt>
                <c:pt idx="38">
                  <c:v>4.8988730890526355E-2</c:v>
                </c:pt>
                <c:pt idx="39">
                  <c:v>0.73398455135562646</c:v>
                </c:pt>
                <c:pt idx="40">
                  <c:v>0.82770374850085937</c:v>
                </c:pt>
                <c:pt idx="41">
                  <c:v>0.85026656476451201</c:v>
                </c:pt>
                <c:pt idx="42">
                  <c:v>0.7127078609787505</c:v>
                </c:pt>
                <c:pt idx="43">
                  <c:v>1.892603647297264E-2</c:v>
                </c:pt>
                <c:pt idx="44">
                  <c:v>0.59544088777275239</c:v>
                </c:pt>
                <c:pt idx="45">
                  <c:v>0.123885004290611</c:v>
                </c:pt>
                <c:pt idx="46">
                  <c:v>0.98734548335316341</c:v>
                </c:pt>
                <c:pt idx="47">
                  <c:v>5.492393490457026E-2</c:v>
                </c:pt>
                <c:pt idx="48">
                  <c:v>0.23793477301225718</c:v>
                </c:pt>
                <c:pt idx="49">
                  <c:v>0.89467985330188737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Hoja1!$J$4:$J$53</c:f>
              <c:numCache>
                <c:formatCode>General</c:formatCode>
                <c:ptCount val="50"/>
                <c:pt idx="0">
                  <c:v>2.3917726688633563</c:v>
                </c:pt>
                <c:pt idx="1">
                  <c:v>2.8509859700725992</c:v>
                </c:pt>
                <c:pt idx="2">
                  <c:v>6.9613856216416661</c:v>
                </c:pt>
                <c:pt idx="3">
                  <c:v>1.9031870794919101</c:v>
                </c:pt>
                <c:pt idx="4">
                  <c:v>-5.6353973897554654</c:v>
                </c:pt>
                <c:pt idx="5">
                  <c:v>0.83736180010377292</c:v>
                </c:pt>
                <c:pt idx="6">
                  <c:v>0.24379364795205294</c:v>
                </c:pt>
                <c:pt idx="7">
                  <c:v>1.2440389834427421</c:v>
                </c:pt>
                <c:pt idx="8">
                  <c:v>3.0782990913548454</c:v>
                </c:pt>
                <c:pt idx="9">
                  <c:v>-1.8368641388307052</c:v>
                </c:pt>
                <c:pt idx="10">
                  <c:v>-1.2767126814062468</c:v>
                </c:pt>
                <c:pt idx="11">
                  <c:v>-0.42086257951361528</c:v>
                </c:pt>
                <c:pt idx="12">
                  <c:v>-4.8328082725413992</c:v>
                </c:pt>
                <c:pt idx="13">
                  <c:v>0.91080084404795258</c:v>
                </c:pt>
                <c:pt idx="14">
                  <c:v>-3.1602926152902135</c:v>
                </c:pt>
                <c:pt idx="15">
                  <c:v>-0.66679697217072609</c:v>
                </c:pt>
                <c:pt idx="16">
                  <c:v>-1.7654048325223286</c:v>
                </c:pt>
                <c:pt idx="17">
                  <c:v>-0.76950827999393523</c:v>
                </c:pt>
                <c:pt idx="18">
                  <c:v>1.0674729325192158</c:v>
                </c:pt>
                <c:pt idx="19">
                  <c:v>0.8649933279084252</c:v>
                </c:pt>
                <c:pt idx="20">
                  <c:v>1.9166391162603802</c:v>
                </c:pt>
                <c:pt idx="21">
                  <c:v>4.9549426805985375</c:v>
                </c:pt>
                <c:pt idx="22">
                  <c:v>-1.1027923318913437</c:v>
                </c:pt>
                <c:pt idx="23">
                  <c:v>1.0345562048728802</c:v>
                </c:pt>
                <c:pt idx="24">
                  <c:v>-0.99546178835302057</c:v>
                </c:pt>
                <c:pt idx="25">
                  <c:v>-2.5770803365742867</c:v>
                </c:pt>
                <c:pt idx="26">
                  <c:v>0.99176452306456664</c:v>
                </c:pt>
                <c:pt idx="27">
                  <c:v>-0.66615006044016756</c:v>
                </c:pt>
                <c:pt idx="28">
                  <c:v>-1.5111983134056959</c:v>
                </c:pt>
                <c:pt idx="29">
                  <c:v>-2.285836736973633</c:v>
                </c:pt>
                <c:pt idx="30">
                  <c:v>9.0871672727339523E-2</c:v>
                </c:pt>
                <c:pt idx="31">
                  <c:v>-1.8635341154340754</c:v>
                </c:pt>
                <c:pt idx="32">
                  <c:v>0.66160437797046712</c:v>
                </c:pt>
                <c:pt idx="33">
                  <c:v>-5.0246152736723921</c:v>
                </c:pt>
                <c:pt idx="34">
                  <c:v>2.2770333585760771</c:v>
                </c:pt>
                <c:pt idx="35">
                  <c:v>5.8314699920645152</c:v>
                </c:pt>
                <c:pt idx="36">
                  <c:v>-2.1901849982928278E-2</c:v>
                </c:pt>
                <c:pt idx="37">
                  <c:v>2.4854579490862756</c:v>
                </c:pt>
                <c:pt idx="38">
                  <c:v>-4.1368473841850477</c:v>
                </c:pt>
                <c:pt idx="39">
                  <c:v>1.5622720726552439</c:v>
                </c:pt>
                <c:pt idx="40">
                  <c:v>2.3628250395217139</c:v>
                </c:pt>
                <c:pt idx="41">
                  <c:v>2.5939433583501876</c:v>
                </c:pt>
                <c:pt idx="42">
                  <c:v>1.4032821436435141</c:v>
                </c:pt>
                <c:pt idx="43">
                  <c:v>-5.1911325217666251</c:v>
                </c:pt>
                <c:pt idx="44">
                  <c:v>0.60390933994646279</c:v>
                </c:pt>
                <c:pt idx="45">
                  <c:v>-2.8894570093758869</c:v>
                </c:pt>
                <c:pt idx="46">
                  <c:v>5.5916322999575696</c:v>
                </c:pt>
                <c:pt idx="47">
                  <c:v>-3.9971932388744449</c:v>
                </c:pt>
                <c:pt idx="48">
                  <c:v>-1.7824038921047636</c:v>
                </c:pt>
                <c:pt idx="49">
                  <c:v>3.1295168513516631</c:v>
                </c:pt>
              </c:numCache>
            </c:numRef>
          </c:xVal>
          <c:yVal>
            <c:numRef>
              <c:f>Hoja1!$I$4:$I$53</c:f>
              <c:numCache>
                <c:formatCode>0.0000</c:formatCode>
                <c:ptCount val="50"/>
                <c:pt idx="0">
                  <c:v>0.83064293994716198</c:v>
                </c:pt>
                <c:pt idx="1">
                  <c:v>0.87293898506825229</c:v>
                </c:pt>
                <c:pt idx="2">
                  <c:v>0.99731993230734428</c:v>
                </c:pt>
                <c:pt idx="3">
                  <c:v>0.77675353498894339</c:v>
                </c:pt>
                <c:pt idx="4">
                  <c:v>1.2093084921378505E-2</c:v>
                </c:pt>
                <c:pt idx="5">
                  <c:v>0.631166606584592</c:v>
                </c:pt>
                <c:pt idx="6">
                  <c:v>0.53884226505582422</c:v>
                </c:pt>
                <c:pt idx="7">
                  <c:v>0.69062249456681379</c:v>
                </c:pt>
                <c:pt idx="8">
                  <c:v>0.89089832978438999</c:v>
                </c:pt>
                <c:pt idx="9">
                  <c:v>0.23124720475822702</c:v>
                </c:pt>
                <c:pt idx="10">
                  <c:v>0.3047857974786512</c:v>
                </c:pt>
                <c:pt idx="11">
                  <c:v>0.43315592454372842</c:v>
                </c:pt>
                <c:pt idx="12">
                  <c:v>2.6610504651056299E-2</c:v>
                </c:pt>
                <c:pt idx="13">
                  <c:v>0.64219059265531131</c:v>
                </c:pt>
                <c:pt idx="14">
                  <c:v>0.10309400958903003</c:v>
                </c:pt>
                <c:pt idx="15">
                  <c:v>0.39484284319755036</c:v>
                </c:pt>
                <c:pt idx="16">
                  <c:v>0.24004372021581677</c:v>
                </c:pt>
                <c:pt idx="17">
                  <c:v>0.37911600062976802</c:v>
                </c:pt>
                <c:pt idx="18">
                  <c:v>0.66530639315424533</c:v>
                </c:pt>
                <c:pt idx="19">
                  <c:v>0.63532763978061113</c:v>
                </c:pt>
                <c:pt idx="20">
                  <c:v>0.77835685953772371</c:v>
                </c:pt>
                <c:pt idx="21">
                  <c:v>0.97625909658654653</c:v>
                </c:pt>
                <c:pt idx="22">
                  <c:v>0.32956417280693984</c:v>
                </c:pt>
                <c:pt idx="23">
                  <c:v>0.66049794104282267</c:v>
                </c:pt>
                <c:pt idx="24">
                  <c:v>0.34524701592611429</c:v>
                </c:pt>
                <c:pt idx="25">
                  <c:v>0.15130977303740156</c:v>
                </c:pt>
                <c:pt idx="26">
                  <c:v>0.65420779208595903</c:v>
                </c:pt>
                <c:pt idx="27">
                  <c:v>0.39494247143499361</c:v>
                </c:pt>
                <c:pt idx="28">
                  <c:v>0.27276250530174018</c:v>
                </c:pt>
                <c:pt idx="29">
                  <c:v>0.18027050265445976</c:v>
                </c:pt>
                <c:pt idx="30">
                  <c:v>0.51449782838240266</c:v>
                </c:pt>
                <c:pt idx="31">
                  <c:v>0.22801084843182617</c:v>
                </c:pt>
                <c:pt idx="32">
                  <c:v>0.60435727316643995</c:v>
                </c:pt>
                <c:pt idx="33">
                  <c:v>2.2223739457100322E-2</c:v>
                </c:pt>
                <c:pt idx="34">
                  <c:v>0.81880313467209409</c:v>
                </c:pt>
                <c:pt idx="35">
                  <c:v>0.99016511023729215</c:v>
                </c:pt>
                <c:pt idx="36">
                  <c:v>0.49650501511618828</c:v>
                </c:pt>
                <c:pt idx="37">
                  <c:v>0.83993315226539433</c:v>
                </c:pt>
                <c:pt idx="38">
                  <c:v>4.8988730890526355E-2</c:v>
                </c:pt>
                <c:pt idx="39">
                  <c:v>0.73398455135562646</c:v>
                </c:pt>
                <c:pt idx="40">
                  <c:v>0.82770374850085937</c:v>
                </c:pt>
                <c:pt idx="41">
                  <c:v>0.85026656476451201</c:v>
                </c:pt>
                <c:pt idx="42">
                  <c:v>0.7127078609787505</c:v>
                </c:pt>
                <c:pt idx="43">
                  <c:v>1.892603647297264E-2</c:v>
                </c:pt>
                <c:pt idx="44">
                  <c:v>0.59544088777275239</c:v>
                </c:pt>
                <c:pt idx="45">
                  <c:v>0.123885004290611</c:v>
                </c:pt>
                <c:pt idx="46">
                  <c:v>0.98734548335316341</c:v>
                </c:pt>
                <c:pt idx="47">
                  <c:v>5.492393490457026E-2</c:v>
                </c:pt>
                <c:pt idx="48">
                  <c:v>0.23793477301225718</c:v>
                </c:pt>
                <c:pt idx="49">
                  <c:v>0.89467985330188737</c:v>
                </c:pt>
              </c:numCache>
            </c:numRef>
          </c:yVal>
        </c:ser>
        <c:axId val="49326720"/>
        <c:axId val="49337088"/>
      </c:scatterChart>
      <c:valAx>
        <c:axId val="4932672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49337088"/>
        <c:crosses val="autoZero"/>
        <c:crossBetween val="midCat"/>
      </c:valAx>
      <c:valAx>
        <c:axId val="49337088"/>
        <c:scaling>
          <c:orientation val="minMax"/>
          <c:max val="1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493267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5.5016268166382491E-2"/>
          <c:y val="7.0460891082558139E-2"/>
          <c:w val="0.81068089268698951"/>
          <c:h val="0.80759021317701252"/>
        </c:manualLayout>
      </c:layout>
      <c:barChart>
        <c:barDir val="col"/>
        <c:grouping val="clustered"/>
        <c:ser>
          <c:idx val="1"/>
          <c:order val="0"/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Hoja1!$AQ$5:$AQ$16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11</c:v>
                </c:pt>
                <c:pt idx="7">
                  <c:v>8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</c:ser>
        <c:axId val="49643904"/>
        <c:axId val="49645440"/>
      </c:barChart>
      <c:catAx>
        <c:axId val="4964390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49645440"/>
        <c:crosses val="autoZero"/>
        <c:auto val="1"/>
        <c:lblAlgn val="ctr"/>
        <c:lblOffset val="100"/>
        <c:tickLblSkip val="1"/>
        <c:tickMarkSkip val="1"/>
      </c:catAx>
      <c:valAx>
        <c:axId val="496454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496439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349650468448715"/>
          <c:y val="0.44444558251356792"/>
          <c:w val="0.98705654511632634"/>
          <c:h val="0.5040664632368108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9.7087493703890262E-2"/>
          <c:y val="4.8442988421463461E-2"/>
          <c:w val="0.8470883825664427"/>
          <c:h val="0.83045123008223076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4.7245623423285692E-2"/>
                  <c:y val="-0.3594009572332871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Hoja1!$G$4:$G$18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Hoja1!$F$4:$F$18</c:f>
              <c:numCache>
                <c:formatCode>0.0000</c:formatCode>
                <c:ptCount val="15"/>
                <c:pt idx="0">
                  <c:v>14.95814328322253</c:v>
                </c:pt>
                <c:pt idx="1">
                  <c:v>27.983727198790945</c:v>
                </c:pt>
                <c:pt idx="2">
                  <c:v>44.660497464719185</c:v>
                </c:pt>
                <c:pt idx="3">
                  <c:v>45.885484229749011</c:v>
                </c:pt>
                <c:pt idx="4">
                  <c:v>44.630085067681222</c:v>
                </c:pt>
                <c:pt idx="5">
                  <c:v>57.386029564720047</c:v>
                </c:pt>
                <c:pt idx="6">
                  <c:v>63.075646719747915</c:v>
                </c:pt>
                <c:pt idx="7">
                  <c:v>70.359077362418191</c:v>
                </c:pt>
                <c:pt idx="8">
                  <c:v>78.476522777509885</c:v>
                </c:pt>
                <c:pt idx="9">
                  <c:v>79.844544854503923</c:v>
                </c:pt>
                <c:pt idx="10">
                  <c:v>86.687881619107955</c:v>
                </c:pt>
                <c:pt idx="11">
                  <c:v>93.826917028180176</c:v>
                </c:pt>
                <c:pt idx="12">
                  <c:v>95.69815664233198</c:v>
                </c:pt>
                <c:pt idx="13">
                  <c:v>107.72495106610093</c:v>
                </c:pt>
                <c:pt idx="14">
                  <c:v>109.93704291394234</c:v>
                </c:pt>
              </c:numCache>
            </c:numRef>
          </c:yVal>
        </c:ser>
        <c:axId val="49665152"/>
        <c:axId val="49666688"/>
      </c:scatterChart>
      <c:valAx>
        <c:axId val="49665152"/>
        <c:scaling>
          <c:orientation val="minMax"/>
        </c:scaling>
        <c:axPos val="b"/>
        <c:numFmt formatCode="0" sourceLinked="0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49666688"/>
        <c:crosses val="autoZero"/>
        <c:crossBetween val="midCat"/>
      </c:valAx>
      <c:valAx>
        <c:axId val="49666688"/>
        <c:scaling>
          <c:orientation val="minMax"/>
        </c:scaling>
        <c:axPos val="l"/>
        <c:majorGridlines/>
        <c:numFmt formatCode="0" sourceLinked="0"/>
        <c:tickLblPos val="nextTo"/>
        <c:spPr>
          <a:ln w="9525">
            <a:noFill/>
          </a:ln>
        </c:spPr>
        <c:crossAx val="49665152"/>
        <c:crosses val="autoZero"/>
        <c:crossBetween val="midCat"/>
      </c:valAx>
    </c:plotArea>
    <c:plotVisOnly val="1"/>
    <c:dispBlanksAs val="gap"/>
  </c:chart>
  <c:printSettings>
    <c:headerFooter/>
    <c:pageMargins b="1" l="0.75000000000000022" r="0.75000000000000022" t="1" header="0" footer="0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tx>
        <c:rich>
          <a:bodyPr/>
          <a:lstStyle/>
          <a:p>
            <a:pPr>
              <a:defRPr sz="10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Relación circunferencia-radio</a:t>
            </a:r>
          </a:p>
        </c:rich>
      </c:tx>
      <c:layout>
        <c:manualLayout>
          <c:xMode val="edge"/>
          <c:yMode val="edge"/>
          <c:x val="0.31538481728245504"/>
          <c:y val="3.243243243243243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961548754459094"/>
          <c:y val="0.10270283823748712"/>
          <c:w val="0.86346234925475973"/>
          <c:h val="0.77027128678115364"/>
        </c:manualLayout>
      </c:layout>
      <c:scatterChart>
        <c:scatterStyle val="lineMarker"/>
        <c:ser>
          <c:idx val="0"/>
          <c:order val="0"/>
          <c:spPr>
            <a:ln w="25400">
              <a:noFill/>
            </a:ln>
          </c:spP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Eq val="1"/>
            <c:trendlineLbl>
              <c:layout>
                <c:manualLayout>
                  <c:xMode val="edge"/>
                  <c:yMode val="edge"/>
                  <c:x val="0.22692329000459172"/>
                  <c:y val="0.1540542573562306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AR"/>
                </a:p>
              </c:txPr>
            </c:trendlineLbl>
          </c:trendline>
          <c:xVal>
            <c:numRef>
              <c:f>Hoja2!$E$7:$E$21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Hoja2!$D$7:$D$21</c:f>
              <c:numCache>
                <c:formatCode>0.000</c:formatCode>
                <c:ptCount val="15"/>
                <c:pt idx="0">
                  <c:v>14.958143283222531</c:v>
                </c:pt>
                <c:pt idx="1">
                  <c:v>27.983727198790941</c:v>
                </c:pt>
                <c:pt idx="2">
                  <c:v>44.660497464719136</c:v>
                </c:pt>
                <c:pt idx="3">
                  <c:v>45.885484229749011</c:v>
                </c:pt>
                <c:pt idx="4">
                  <c:v>44.630085067681222</c:v>
                </c:pt>
                <c:pt idx="5">
                  <c:v>57.386029564720047</c:v>
                </c:pt>
                <c:pt idx="6">
                  <c:v>63.075646719747915</c:v>
                </c:pt>
                <c:pt idx="7">
                  <c:v>70.359077362418176</c:v>
                </c:pt>
                <c:pt idx="8">
                  <c:v>78.476522777509871</c:v>
                </c:pt>
                <c:pt idx="9">
                  <c:v>79.844544854503923</c:v>
                </c:pt>
                <c:pt idx="10">
                  <c:v>86.687881619107955</c:v>
                </c:pt>
                <c:pt idx="11">
                  <c:v>93.826917028180176</c:v>
                </c:pt>
                <c:pt idx="12">
                  <c:v>95.69815664233198</c:v>
                </c:pt>
                <c:pt idx="13" formatCode="0.00">
                  <c:v>107.72495106610093</c:v>
                </c:pt>
                <c:pt idx="14" formatCode="0.00">
                  <c:v>109.93704291394234</c:v>
                </c:pt>
              </c:numCache>
            </c:numRef>
          </c:yVal>
        </c:ser>
        <c:axId val="35320576"/>
        <c:axId val="35322112"/>
      </c:scatterChart>
      <c:valAx>
        <c:axId val="3532057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35322112"/>
        <c:crosses val="autoZero"/>
        <c:crossBetween val="midCat"/>
        <c:majorUnit val="1"/>
        <c:minorUnit val="1"/>
      </c:valAx>
      <c:valAx>
        <c:axId val="353221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353205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 alignWithMargins="0"/>
    <c:pageMargins b="1" l="0.75000000000000022" r="0.75000000000000022" t="1" header="0" footer="0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0.15016824046419491"/>
          <c:y val="4.214129483814525E-2"/>
          <c:w val="0.81508090224354146"/>
          <c:h val="0.832619568387284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8047968141913298"/>
                  <c:y val="-5.1042578011081955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'y = a + bx + cx^2'!$G$5:$G$104</c:f>
              <c:numCache>
                <c:formatCode>General</c:formatCode>
                <c:ptCount val="10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xVal>
          <c:yVal>
            <c:numRef>
              <c:f>'y = a + bx + cx^2'!$C$5:$C$104</c:f>
              <c:numCache>
                <c:formatCode>0.000</c:formatCode>
                <c:ptCount val="100"/>
                <c:pt idx="0">
                  <c:v>4.1922243865443036</c:v>
                </c:pt>
                <c:pt idx="1">
                  <c:v>52.060539579471921</c:v>
                </c:pt>
                <c:pt idx="2">
                  <c:v>40.341712935544876</c:v>
                </c:pt>
                <c:pt idx="3">
                  <c:v>35.018565119418476</c:v>
                </c:pt>
                <c:pt idx="4">
                  <c:v>43.639668481259228</c:v>
                </c:pt>
                <c:pt idx="5">
                  <c:v>37.143126076646709</c:v>
                </c:pt>
                <c:pt idx="6">
                  <c:v>48.752192539386805</c:v>
                </c:pt>
                <c:pt idx="7">
                  <c:v>57.708817392101729</c:v>
                </c:pt>
                <c:pt idx="8">
                  <c:v>70.700540959532546</c:v>
                </c:pt>
                <c:pt idx="9">
                  <c:v>52.309815104914428</c:v>
                </c:pt>
                <c:pt idx="10">
                  <c:v>67.707011520970084</c:v>
                </c:pt>
                <c:pt idx="11">
                  <c:v>81.495794887536476</c:v>
                </c:pt>
                <c:pt idx="12">
                  <c:v>76.373000811464081</c:v>
                </c:pt>
                <c:pt idx="13">
                  <c:v>78.900581421778327</c:v>
                </c:pt>
                <c:pt idx="14">
                  <c:v>58.635682998096101</c:v>
                </c:pt>
                <c:pt idx="15">
                  <c:v>120.13310159477382</c:v>
                </c:pt>
                <c:pt idx="16">
                  <c:v>123.61407785385538</c:v>
                </c:pt>
                <c:pt idx="17">
                  <c:v>126.16221111570681</c:v>
                </c:pt>
                <c:pt idx="18">
                  <c:v>122.79823150366357</c:v>
                </c:pt>
                <c:pt idx="19">
                  <c:v>130.14281989529226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'y = a + bx + cx^2'!$G$5:$G$104</c:f>
              <c:numCache>
                <c:formatCode>General</c:formatCode>
                <c:ptCount val="10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xVal>
          <c:yVal>
            <c:numRef>
              <c:f>'y = a + bx + cx^2'!$K$5:$K$104</c:f>
              <c:numCache>
                <c:formatCode>General</c:formatCode>
                <c:ptCount val="100"/>
                <c:pt idx="0">
                  <c:v>28.17795229018688</c:v>
                </c:pt>
                <c:pt idx="1">
                  <c:v>30.663948454527343</c:v>
                </c:pt>
                <c:pt idx="2">
                  <c:v>33.493744091806001</c:v>
                </c:pt>
                <c:pt idx="3">
                  <c:v>36.667339202022838</c:v>
                </c:pt>
                <c:pt idx="4">
                  <c:v>40.184733785177862</c:v>
                </c:pt>
                <c:pt idx="5">
                  <c:v>44.045927841271073</c:v>
                </c:pt>
                <c:pt idx="6">
                  <c:v>48.250921370302464</c:v>
                </c:pt>
                <c:pt idx="7">
                  <c:v>52.799714372272049</c:v>
                </c:pt>
                <c:pt idx="8">
                  <c:v>57.692306847179815</c:v>
                </c:pt>
                <c:pt idx="9">
                  <c:v>62.928698795025767</c:v>
                </c:pt>
                <c:pt idx="10">
                  <c:v>68.508890215809899</c:v>
                </c:pt>
                <c:pt idx="11">
                  <c:v>74.432881109532218</c:v>
                </c:pt>
                <c:pt idx="12">
                  <c:v>80.700671476192724</c:v>
                </c:pt>
                <c:pt idx="13">
                  <c:v>87.312261315791432</c:v>
                </c:pt>
                <c:pt idx="14">
                  <c:v>94.267650628328312</c:v>
                </c:pt>
                <c:pt idx="15">
                  <c:v>101.56683941380336</c:v>
                </c:pt>
                <c:pt idx="16">
                  <c:v>109.20982767221662</c:v>
                </c:pt>
                <c:pt idx="17">
                  <c:v>117.19661540356806</c:v>
                </c:pt>
                <c:pt idx="18">
                  <c:v>125.52720260785767</c:v>
                </c:pt>
                <c:pt idx="19">
                  <c:v>134.20158928508548</c:v>
                </c:pt>
              </c:numCache>
            </c:numRef>
          </c:yVal>
        </c:ser>
        <c:axId val="50374912"/>
        <c:axId val="50377088"/>
      </c:scatterChart>
      <c:valAx>
        <c:axId val="5037491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50377088"/>
        <c:crosses val="autoZero"/>
        <c:crossBetween val="midCat"/>
      </c:valAx>
      <c:valAx>
        <c:axId val="50377088"/>
        <c:scaling>
          <c:orientation val="minMax"/>
        </c:scaling>
        <c:axPos val="l"/>
        <c:majorGridlines/>
        <c:numFmt formatCode="0.000" sourceLinked="1"/>
        <c:tickLblPos val="nextTo"/>
        <c:crossAx val="50374912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476250</xdr:colOff>
      <xdr:row>17</xdr:row>
      <xdr:rowOff>0</xdr:rowOff>
    </xdr:from>
    <xdr:to>
      <xdr:col>20</xdr:col>
      <xdr:colOff>581025</xdr:colOff>
      <xdr:row>31</xdr:row>
      <xdr:rowOff>76200</xdr:rowOff>
    </xdr:to>
    <xdr:graphicFrame macro="">
      <xdr:nvGraphicFramePr>
        <xdr:cNvPr id="2049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9525</xdr:colOff>
      <xdr:row>16</xdr:row>
      <xdr:rowOff>180975</xdr:rowOff>
    </xdr:from>
    <xdr:to>
      <xdr:col>26</xdr:col>
      <xdr:colOff>123825</xdr:colOff>
      <xdr:row>31</xdr:row>
      <xdr:rowOff>76200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457200</xdr:colOff>
      <xdr:row>2</xdr:row>
      <xdr:rowOff>0</xdr:rowOff>
    </xdr:from>
    <xdr:to>
      <xdr:col>20</xdr:col>
      <xdr:colOff>571500</xdr:colOff>
      <xdr:row>16</xdr:row>
      <xdr:rowOff>66675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9525</xdr:colOff>
      <xdr:row>2</xdr:row>
      <xdr:rowOff>9525</xdr:rowOff>
    </xdr:from>
    <xdr:to>
      <xdr:col>26</xdr:col>
      <xdr:colOff>133350</xdr:colOff>
      <xdr:row>16</xdr:row>
      <xdr:rowOff>85725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9525</xdr:colOff>
      <xdr:row>33</xdr:row>
      <xdr:rowOff>0</xdr:rowOff>
    </xdr:from>
    <xdr:to>
      <xdr:col>26</xdr:col>
      <xdr:colOff>142875</xdr:colOff>
      <xdr:row>47</xdr:row>
      <xdr:rowOff>104775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447675</xdr:colOff>
      <xdr:row>32</xdr:row>
      <xdr:rowOff>180975</xdr:rowOff>
    </xdr:from>
    <xdr:to>
      <xdr:col>20</xdr:col>
      <xdr:colOff>590550</xdr:colOff>
      <xdr:row>47</xdr:row>
      <xdr:rowOff>104775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66675</xdr:colOff>
      <xdr:row>49</xdr:row>
      <xdr:rowOff>152400</xdr:rowOff>
    </xdr:from>
    <xdr:to>
      <xdr:col>26</xdr:col>
      <xdr:colOff>219075</xdr:colOff>
      <xdr:row>64</xdr:row>
      <xdr:rowOff>85725</xdr:rowOff>
    </xdr:to>
    <xdr:graphicFrame macro="">
      <xdr:nvGraphicFramePr>
        <xdr:cNvPr id="2055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476250</xdr:colOff>
      <xdr:row>2</xdr:row>
      <xdr:rowOff>9525</xdr:rowOff>
    </xdr:from>
    <xdr:to>
      <xdr:col>38</xdr:col>
      <xdr:colOff>266700</xdr:colOff>
      <xdr:row>20</xdr:row>
      <xdr:rowOff>76200</xdr:rowOff>
    </xdr:to>
    <xdr:graphicFrame macro="">
      <xdr:nvGraphicFramePr>
        <xdr:cNvPr id="205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38100</xdr:colOff>
      <xdr:row>22</xdr:row>
      <xdr:rowOff>57150</xdr:rowOff>
    </xdr:from>
    <xdr:to>
      <xdr:col>36</xdr:col>
      <xdr:colOff>590550</xdr:colOff>
      <xdr:row>40</xdr:row>
      <xdr:rowOff>142875</xdr:rowOff>
    </xdr:to>
    <xdr:graphicFrame macro="">
      <xdr:nvGraphicFramePr>
        <xdr:cNvPr id="2057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628650</xdr:colOff>
      <xdr:row>2</xdr:row>
      <xdr:rowOff>47625</xdr:rowOff>
    </xdr:from>
    <xdr:to>
      <xdr:col>31</xdr:col>
      <xdr:colOff>742950</xdr:colOff>
      <xdr:row>16</xdr:row>
      <xdr:rowOff>114300</xdr:rowOff>
    </xdr:to>
    <xdr:graphicFrame macro="">
      <xdr:nvGraphicFramePr>
        <xdr:cNvPr id="205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0.70344</cdr:x>
      <cdr:y>0.54296</cdr:y>
    </cdr:from>
    <cdr:to>
      <cdr:x>0.82931</cdr:x>
      <cdr:y>0.72254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53809" y="1489448"/>
          <a:ext cx="492764" cy="49263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Media=0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Sdev=2.5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Obs.=30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0.73638</cdr:x>
      <cdr:y>0.56011</cdr:y>
    </cdr:from>
    <cdr:to>
      <cdr:x>0.85845</cdr:x>
      <cdr:y>0.73846</cdr:y>
    </cdr:to>
    <cdr:sp macro="" textlink="">
      <cdr:nvSpPr>
        <cdr:cNvPr id="716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89776" y="1547164"/>
          <a:ext cx="479042" cy="49263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Media=0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Sdev=25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Obs.=30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0.71199</cdr:x>
      <cdr:y>0.53814</cdr:y>
    </cdr:from>
    <cdr:to>
      <cdr:x>0.83756</cdr:x>
      <cdr:y>0.7171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94062" y="1481351"/>
          <a:ext cx="492764" cy="49263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Media=0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Sdev=2.5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Obs.=15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0.67663</cdr:x>
      <cdr:y>0.61226</cdr:y>
    </cdr:from>
    <cdr:to>
      <cdr:x>0.79841</cdr:x>
      <cdr:y>0.79061</cdr:y>
    </cdr:to>
    <cdr:sp macro="" textlink="">
      <cdr:nvSpPr>
        <cdr:cNvPr id="61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61744" y="1691215"/>
          <a:ext cx="479042" cy="49263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Media=0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Sdev=25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Obs.=15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0.74959</cdr:x>
      <cdr:y>0.57557</cdr:y>
    </cdr:from>
    <cdr:to>
      <cdr:x>0.87107</cdr:x>
      <cdr:y>0.7533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55896" y="1595351"/>
          <a:ext cx="479042" cy="49263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Media=0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Sdev=25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Obs.=50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0.7113</cdr:x>
      <cdr:y>0.52222</cdr:y>
    </cdr:from>
    <cdr:to>
      <cdr:x>0.83596</cdr:x>
      <cdr:y>0.69934</cdr:y>
    </cdr:to>
    <cdr:sp macro="" textlink="">
      <cdr:nvSpPr>
        <cdr:cNvPr id="81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11680" y="1452450"/>
          <a:ext cx="492764" cy="49263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Media=0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Sdev=2.5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Obs.=50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0.72912</cdr:x>
      <cdr:y>0.54806</cdr:y>
    </cdr:from>
    <cdr:to>
      <cdr:x>0.85002</cdr:x>
      <cdr:y>0.72279</cdr:y>
    </cdr:to>
    <cdr:sp macro="" textlink="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89065" y="1545200"/>
          <a:ext cx="479042" cy="49263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Media=0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Sdev=1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Obs.=50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0.74183</cdr:x>
      <cdr:y>0.07793</cdr:y>
    </cdr:from>
    <cdr:to>
      <cdr:x>0.8674</cdr:x>
      <cdr:y>0.25689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11164" y="214520"/>
          <a:ext cx="492764" cy="49263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Media=0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Sdev=2.5</a:t>
          </a:r>
        </a:p>
        <a:p xmlns:a="http://schemas.openxmlformats.org/drawingml/2006/main"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Calibri"/>
            </a:rPr>
            <a:t>Obs.=15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742950</xdr:colOff>
      <xdr:row>5</xdr:row>
      <xdr:rowOff>47625</xdr:rowOff>
    </xdr:from>
    <xdr:to>
      <xdr:col>19</xdr:col>
      <xdr:colOff>361950</xdr:colOff>
      <xdr:row>23</xdr:row>
      <xdr:rowOff>114300</xdr:rowOff>
    </xdr:to>
    <xdr:graphicFrame macro="">
      <xdr:nvGraphicFramePr>
        <xdr:cNvPr id="1331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0.90238</cdr:x>
      <cdr:y>0.93568</cdr:y>
    </cdr:from>
    <cdr:to>
      <cdr:x>0.9636</cdr:x>
      <cdr:y>0.9778</cdr:y>
    </cdr:to>
    <cdr:sp macro="" textlink="">
      <cdr:nvSpPr>
        <cdr:cNvPr id="1228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69488" y="3297570"/>
          <a:ext cx="303225" cy="1484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Radio</a:t>
          </a:r>
        </a:p>
      </cdr:txBody>
    </cdr:sp>
  </cdr:relSizeAnchor>
  <cdr:relSizeAnchor xmlns:cdr="http://schemas.openxmlformats.org/drawingml/2006/chartDrawing">
    <cdr:from>
      <cdr:x>0.0096</cdr:x>
      <cdr:y>0.15943</cdr:y>
    </cdr:from>
    <cdr:to>
      <cdr:x>0.042</cdr:x>
      <cdr:y>0.72363</cdr:y>
    </cdr:to>
    <cdr:sp macro="" textlink="">
      <cdr:nvSpPr>
        <cdr:cNvPr id="1229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549" y="561871"/>
          <a:ext cx="160493" cy="19883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="wordArtVert" wrap="none" lIns="18288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AR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Circunferencia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7</xdr:row>
      <xdr:rowOff>180975</xdr:rowOff>
    </xdr:from>
    <xdr:to>
      <xdr:col>20</xdr:col>
      <xdr:colOff>447675</xdr:colOff>
      <xdr:row>22</xdr:row>
      <xdr:rowOff>66675</xdr:rowOff>
    </xdr:to>
    <xdr:graphicFrame macro="">
      <xdr:nvGraphicFramePr>
        <xdr:cNvPr id="1025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U81"/>
  <sheetViews>
    <sheetView workbookViewId="0">
      <selection activeCell="F27" sqref="F27"/>
    </sheetView>
  </sheetViews>
  <sheetFormatPr baseColWidth="10" defaultRowHeight="15"/>
  <cols>
    <col min="3" max="4" width="24.28515625" bestFit="1" customWidth="1"/>
    <col min="5" max="6" width="24.28515625" customWidth="1"/>
    <col min="9" max="9" width="11.85546875" bestFit="1" customWidth="1"/>
    <col min="10" max="11" width="12" bestFit="1" customWidth="1"/>
    <col min="12" max="14" width="12" customWidth="1"/>
  </cols>
  <sheetData>
    <row r="1" spans="2:47">
      <c r="I1" s="5" t="s">
        <v>13</v>
      </c>
      <c r="J1" s="1">
        <v>0</v>
      </c>
      <c r="K1" s="1">
        <v>0</v>
      </c>
      <c r="L1" s="1">
        <v>0</v>
      </c>
      <c r="M1" s="1">
        <v>0</v>
      </c>
    </row>
    <row r="2" spans="2:47">
      <c r="I2" s="5" t="s">
        <v>14</v>
      </c>
      <c r="J2" s="1">
        <v>2.5</v>
      </c>
      <c r="K2" s="1">
        <v>25</v>
      </c>
      <c r="L2" s="1">
        <v>1</v>
      </c>
      <c r="M2" s="1">
        <v>2.5</v>
      </c>
      <c r="N2" s="9"/>
      <c r="O2" s="9"/>
    </row>
    <row r="3" spans="2:47" ht="15.75" thickBot="1">
      <c r="B3" s="2" t="s">
        <v>4</v>
      </c>
      <c r="C3" s="2" t="s">
        <v>6</v>
      </c>
      <c r="D3" s="2" t="s">
        <v>7</v>
      </c>
      <c r="E3" s="2" t="s">
        <v>11</v>
      </c>
      <c r="F3" s="2" t="s">
        <v>25</v>
      </c>
      <c r="G3" s="2" t="s">
        <v>1</v>
      </c>
      <c r="H3" s="2" t="s">
        <v>2</v>
      </c>
      <c r="I3" s="2" t="s">
        <v>3</v>
      </c>
      <c r="J3" s="2" t="s">
        <v>8</v>
      </c>
      <c r="K3" s="2" t="s">
        <v>9</v>
      </c>
      <c r="L3" s="2" t="s">
        <v>12</v>
      </c>
      <c r="M3" s="2" t="s">
        <v>24</v>
      </c>
      <c r="N3" s="9"/>
      <c r="O3" s="9"/>
    </row>
    <row r="4" spans="2:47" ht="15.75" thickTop="1">
      <c r="B4">
        <v>1</v>
      </c>
      <c r="C4" s="4">
        <f>2*$H$4*G4+J4</f>
        <v>14.95814328322253</v>
      </c>
      <c r="D4" s="4">
        <f>2*$H$4*G4+K4</f>
        <v>36.484097302992737</v>
      </c>
      <c r="E4" s="4">
        <f t="shared" ref="E4:E52" si="0">2*$H$4*G4+L4</f>
        <v>13.523079681904514</v>
      </c>
      <c r="F4" s="4">
        <f>2*$H$4*G4+M4</f>
        <v>14.95814328322253</v>
      </c>
      <c r="G4" s="1">
        <v>2</v>
      </c>
      <c r="H4" s="3">
        <f>+PI()</f>
        <v>3.1415926535897931</v>
      </c>
      <c r="I4" s="4">
        <v>0.83064293994716198</v>
      </c>
      <c r="J4">
        <f>NORMINV(I4,$J$1,$J$2)</f>
        <v>2.3917726688633563</v>
      </c>
      <c r="K4">
        <f>NORMINV(I4,$K$1,$K$2)</f>
        <v>23.917726688633561</v>
      </c>
      <c r="L4">
        <f>NORMINV(I4,$L$1,$L$2)</f>
        <v>0.95670906754534246</v>
      </c>
      <c r="M4">
        <f>NORMINV(I4,$M$1,$M$2)</f>
        <v>2.3917726688633563</v>
      </c>
      <c r="AL4" s="9">
        <f>+MIN(J4:J53)</f>
        <v>-5.6353973897554654</v>
      </c>
      <c r="AM4" s="9">
        <f>+MIN(K4:K53)</f>
        <v>-56.353973897554653</v>
      </c>
      <c r="AN4" s="9">
        <f>+MIN(L4:L53)</f>
        <v>-2.2541589559021862</v>
      </c>
      <c r="AP4" s="13" t="s">
        <v>15</v>
      </c>
      <c r="AQ4" s="13" t="s">
        <v>17</v>
      </c>
      <c r="AR4" s="13" t="s">
        <v>15</v>
      </c>
      <c r="AS4" s="13" t="s">
        <v>17</v>
      </c>
      <c r="AT4" s="13" t="s">
        <v>15</v>
      </c>
      <c r="AU4" s="13" t="s">
        <v>17</v>
      </c>
    </row>
    <row r="5" spans="2:47">
      <c r="B5">
        <v>2</v>
      </c>
      <c r="C5" s="4">
        <f>2*$H$4*G5+J5</f>
        <v>27.983727198790945</v>
      </c>
      <c r="D5" s="4">
        <f t="shared" ref="D5:D33" si="1">2*$H$4*G5+K5</f>
        <v>53.642600929444342</v>
      </c>
      <c r="E5" s="4">
        <f t="shared" si="0"/>
        <v>26.273135616747386</v>
      </c>
      <c r="F5" s="4">
        <f>2*$H$4*G5+M5</f>
        <v>27.983727198790945</v>
      </c>
      <c r="G5" s="1">
        <v>4</v>
      </c>
      <c r="H5" s="3"/>
      <c r="I5" s="4">
        <v>0.87293898506825229</v>
      </c>
      <c r="J5">
        <f t="shared" ref="J5:J53" si="2">NORMINV(I5,$J$1,$J$2)</f>
        <v>2.8509859700725992</v>
      </c>
      <c r="K5">
        <f>NORMINV(I5,$K$1,$K$2)</f>
        <v>28.509859700725993</v>
      </c>
      <c r="L5">
        <f t="shared" ref="L5:L53" si="3">NORMINV(I5,$L$1,$L$2)</f>
        <v>1.1403943880290397</v>
      </c>
      <c r="M5">
        <f>NORMINV(I5,$M$1,$M$2)</f>
        <v>2.8509859700725992</v>
      </c>
      <c r="AL5" s="9">
        <f>+((MAX(J4:J53)-MIN(J4:J53))/10)+AL4</f>
        <v>-4.3757190886157522</v>
      </c>
      <c r="AM5" s="9">
        <f>+((MAX(K4:K53)-MIN(K4:K53))/10)+AM4</f>
        <v>-43.757190886157517</v>
      </c>
      <c r="AN5" s="9">
        <f>+((MAX(L4:L53)-MIN(L4:L53))/10)+AN4</f>
        <v>-1.7502876354463008</v>
      </c>
      <c r="AP5" s="10">
        <v>-5.6353973897554654</v>
      </c>
      <c r="AQ5" s="11">
        <v>1</v>
      </c>
      <c r="AR5" s="10">
        <v>-56.353973897554653</v>
      </c>
      <c r="AS5" s="11">
        <v>1</v>
      </c>
      <c r="AT5" s="10">
        <v>-2.2541589559021862</v>
      </c>
      <c r="AU5" s="11">
        <v>1</v>
      </c>
    </row>
    <row r="6" spans="2:47">
      <c r="B6">
        <v>3</v>
      </c>
      <c r="C6" s="4">
        <f t="shared" ref="C6:C33" si="4">2*$H$4*G6+J6</f>
        <v>44.660497464719185</v>
      </c>
      <c r="D6" s="4">
        <f t="shared" si="1"/>
        <v>107.31296805949418</v>
      </c>
      <c r="E6" s="4">
        <f t="shared" si="0"/>
        <v>40.483666091734186</v>
      </c>
      <c r="F6" s="4">
        <f>2*$H$4*G6+M6</f>
        <v>44.660497464719185</v>
      </c>
      <c r="G6" s="1">
        <v>6</v>
      </c>
      <c r="H6" s="3"/>
      <c r="I6" s="4">
        <v>0.99731993230734428</v>
      </c>
      <c r="J6">
        <f t="shared" si="2"/>
        <v>6.9613856216416661</v>
      </c>
      <c r="K6">
        <f>NORMINV(I6,$K$1,$K$2)</f>
        <v>69.613856216416664</v>
      </c>
      <c r="L6">
        <f t="shared" si="3"/>
        <v>2.7845542486566663</v>
      </c>
      <c r="M6">
        <f t="shared" ref="M6:M53" si="5">NORMINV(I6,$M$1,$M$2)</f>
        <v>6.9613856216416661</v>
      </c>
      <c r="AL6" s="9">
        <f>+((MAX(J4:J53)-MIN(J4:J53))/10)+AL5</f>
        <v>-3.116040787476039</v>
      </c>
      <c r="AM6" s="9">
        <f>+((MAX(K4:K53)-MIN(K4:K53))/10)+AM5</f>
        <v>-31.160407874760384</v>
      </c>
      <c r="AN6" s="9">
        <f>+((MAX(L4:L53)-MIN(L4:L53))/10)+AN5</f>
        <v>-1.2464163149904155</v>
      </c>
      <c r="AP6" s="10">
        <v>-4.3757190886157566</v>
      </c>
      <c r="AQ6" s="11">
        <v>3</v>
      </c>
      <c r="AR6" s="10">
        <v>-43.757190886157566</v>
      </c>
      <c r="AS6" s="11">
        <v>3</v>
      </c>
      <c r="AT6" s="10">
        <v>-1.7502876354463028</v>
      </c>
      <c r="AU6" s="11">
        <v>3</v>
      </c>
    </row>
    <row r="7" spans="2:47">
      <c r="B7">
        <v>4</v>
      </c>
      <c r="C7" s="4">
        <f t="shared" si="4"/>
        <v>45.885484229749011</v>
      </c>
      <c r="D7" s="4">
        <f t="shared" si="1"/>
        <v>63.014167945176204</v>
      </c>
      <c r="E7" s="4">
        <f t="shared" si="0"/>
        <v>44.743571982053865</v>
      </c>
      <c r="F7" s="4">
        <f t="shared" ref="F7:F18" si="6">2*$H$4*G7+M7</f>
        <v>45.885484229749011</v>
      </c>
      <c r="G7" s="1">
        <v>7</v>
      </c>
      <c r="H7" s="3"/>
      <c r="I7" s="4">
        <v>0.77675353498894339</v>
      </c>
      <c r="J7">
        <f t="shared" si="2"/>
        <v>1.9031870794919101</v>
      </c>
      <c r="K7">
        <f t="shared" ref="K7:K33" si="7">NORMINV(I7,$K$1,$K$2)</f>
        <v>19.031870794919101</v>
      </c>
      <c r="L7">
        <f t="shared" si="3"/>
        <v>0.76127483179676403</v>
      </c>
      <c r="M7">
        <f t="shared" si="5"/>
        <v>1.9031870794919101</v>
      </c>
      <c r="AL7" s="9">
        <f>+((MAX(J4:J53)-MIN(J4:J53))/10)+AL6</f>
        <v>-1.8563624863363257</v>
      </c>
      <c r="AM7" s="9">
        <f>+((MAX(K4:K53)-MIN(K4:K53))/10)+AM6</f>
        <v>-18.563624863363252</v>
      </c>
      <c r="AN7" s="9">
        <f>+((MAX(L4:L53)-MIN(L4:L53))/10)+AN6</f>
        <v>-0.74254499453453016</v>
      </c>
      <c r="AP7" s="10">
        <v>-3.1160407874760478</v>
      </c>
      <c r="AQ7" s="11">
        <v>3</v>
      </c>
      <c r="AR7" s="10">
        <v>-31.16040787476048</v>
      </c>
      <c r="AS7" s="11">
        <v>3</v>
      </c>
      <c r="AT7" s="10">
        <v>-1.2464163149904195</v>
      </c>
      <c r="AU7" s="11">
        <v>3</v>
      </c>
    </row>
    <row r="8" spans="2:47">
      <c r="B8">
        <v>5</v>
      </c>
      <c r="C8" s="4">
        <f t="shared" si="4"/>
        <v>44.630085067681222</v>
      </c>
      <c r="D8" s="4">
        <f t="shared" si="1"/>
        <v>-6.0884914401179628</v>
      </c>
      <c r="E8" s="4">
        <f t="shared" si="0"/>
        <v>48.011323501534505</v>
      </c>
      <c r="F8" s="4">
        <f t="shared" si="6"/>
        <v>44.630085067681222</v>
      </c>
      <c r="G8" s="1">
        <v>8</v>
      </c>
      <c r="H8" s="3"/>
      <c r="I8" s="4">
        <v>1.2093084921378505E-2</v>
      </c>
      <c r="J8">
        <f t="shared" si="2"/>
        <v>-5.6353973897554654</v>
      </c>
      <c r="K8">
        <f t="shared" si="7"/>
        <v>-56.353973897554653</v>
      </c>
      <c r="L8">
        <f t="shared" si="3"/>
        <v>-2.2541589559021862</v>
      </c>
      <c r="M8">
        <f t="shared" si="5"/>
        <v>-5.6353973897554654</v>
      </c>
      <c r="AL8" s="9">
        <f>+((MAX(J4:J53)-MIN(J4:J53))/10)+AL7</f>
        <v>-0.59668418519661248</v>
      </c>
      <c r="AM8" s="9">
        <f>+((MAX(K4:K53)-MIN(K4:K53))/10)+AM7</f>
        <v>-5.9668418519661195</v>
      </c>
      <c r="AN8" s="9">
        <f>+((MAX(L4:L53)-MIN(L4:L53))/10)+AN7</f>
        <v>-0.23867367407864482</v>
      </c>
      <c r="AP8" s="10">
        <v>-1.8563624863363393</v>
      </c>
      <c r="AQ8" s="11">
        <v>4</v>
      </c>
      <c r="AR8" s="10">
        <v>-18.563624863363394</v>
      </c>
      <c r="AS8" s="11">
        <v>4</v>
      </c>
      <c r="AT8" s="10">
        <v>-0.74254499453453604</v>
      </c>
      <c r="AU8" s="11">
        <v>4</v>
      </c>
    </row>
    <row r="9" spans="2:47">
      <c r="B9">
        <v>6</v>
      </c>
      <c r="C9" s="4">
        <f t="shared" si="4"/>
        <v>57.386029564720047</v>
      </c>
      <c r="D9" s="4">
        <f t="shared" si="1"/>
        <v>64.92228576565401</v>
      </c>
      <c r="E9" s="4">
        <f t="shared" si="0"/>
        <v>56.883612484657782</v>
      </c>
      <c r="F9" s="4">
        <f t="shared" si="6"/>
        <v>57.386029564720047</v>
      </c>
      <c r="G9" s="1">
        <v>9</v>
      </c>
      <c r="H9" s="3"/>
      <c r="I9" s="4">
        <v>0.631166606584592</v>
      </c>
      <c r="J9">
        <f t="shared" si="2"/>
        <v>0.83736180010377292</v>
      </c>
      <c r="K9">
        <f t="shared" si="7"/>
        <v>8.3736180010377286</v>
      </c>
      <c r="L9">
        <f t="shared" si="3"/>
        <v>0.33494472004150916</v>
      </c>
      <c r="M9">
        <f t="shared" si="5"/>
        <v>0.83736180010377292</v>
      </c>
      <c r="AL9" s="9">
        <f>+((MAX(J4:J53)-MIN(J4:J53))/10)+AL8</f>
        <v>0.66299411594310076</v>
      </c>
      <c r="AM9" s="9">
        <f>+((MAX(K4:K53)-MIN(K4:K53))/10)+AM8</f>
        <v>6.6299411594310129</v>
      </c>
      <c r="AN9" s="9">
        <f>+((MAX(L4:L53)-MIN(L4:L53))/10)+AN8</f>
        <v>0.26519764637724053</v>
      </c>
      <c r="AP9" s="10">
        <v>-0.59668418519663069</v>
      </c>
      <c r="AQ9" s="11">
        <v>10</v>
      </c>
      <c r="AR9" s="10">
        <v>-5.9668418519663078</v>
      </c>
      <c r="AS9" s="11">
        <v>10</v>
      </c>
      <c r="AT9" s="10">
        <v>-0.23867367407865259</v>
      </c>
      <c r="AU9" s="11">
        <v>10</v>
      </c>
    </row>
    <row r="10" spans="2:47">
      <c r="B10">
        <v>7</v>
      </c>
      <c r="C10" s="4">
        <f t="shared" si="4"/>
        <v>63.075646719747915</v>
      </c>
      <c r="D10" s="4">
        <f t="shared" si="1"/>
        <v>65.269789551316393</v>
      </c>
      <c r="E10" s="4">
        <f t="shared" si="0"/>
        <v>62.929370530976684</v>
      </c>
      <c r="F10" s="4">
        <f t="shared" si="6"/>
        <v>63.075646719747915</v>
      </c>
      <c r="G10" s="1">
        <v>10</v>
      </c>
      <c r="H10" s="3"/>
      <c r="I10" s="4">
        <v>0.53884226505582422</v>
      </c>
      <c r="J10">
        <f t="shared" si="2"/>
        <v>0.24379364795205294</v>
      </c>
      <c r="K10">
        <f t="shared" si="7"/>
        <v>2.4379364795205296</v>
      </c>
      <c r="L10">
        <f t="shared" si="3"/>
        <v>9.7517459180821178E-2</v>
      </c>
      <c r="M10">
        <f t="shared" si="5"/>
        <v>0.24379364795205294</v>
      </c>
      <c r="AL10" s="9">
        <f>+((MAX(J4:J53)-MIN(J4:J53))/10)+AL9</f>
        <v>1.922672417082814</v>
      </c>
      <c r="AM10" s="9">
        <f>+((MAX(K4:K53)-MIN(K4:K53))/10)+AM9</f>
        <v>19.226724170828145</v>
      </c>
      <c r="AN10" s="9">
        <f>+((MAX(L4:L53)-MIN(L4:L53))/10)+AN9</f>
        <v>0.76906896683312587</v>
      </c>
      <c r="AP10" s="10">
        <v>0.66299411594307789</v>
      </c>
      <c r="AQ10" s="11">
        <v>6</v>
      </c>
      <c r="AR10" s="10">
        <v>6.6299411594307784</v>
      </c>
      <c r="AS10" s="11">
        <v>6</v>
      </c>
      <c r="AT10" s="10">
        <v>0.26519764637723087</v>
      </c>
      <c r="AU10" s="11">
        <v>6</v>
      </c>
    </row>
    <row r="11" spans="2:47">
      <c r="B11">
        <v>8</v>
      </c>
      <c r="C11" s="4">
        <f t="shared" si="4"/>
        <v>70.359077362418191</v>
      </c>
      <c r="D11" s="4">
        <f t="shared" si="1"/>
        <v>81.555428213402863</v>
      </c>
      <c r="E11" s="4">
        <f t="shared" si="0"/>
        <v>69.612653972352533</v>
      </c>
      <c r="F11" s="4">
        <f t="shared" si="6"/>
        <v>70.359077362418191</v>
      </c>
      <c r="G11" s="1">
        <v>11</v>
      </c>
      <c r="H11" s="3"/>
      <c r="I11" s="4">
        <v>0.69062249456681379</v>
      </c>
      <c r="J11">
        <f t="shared" si="2"/>
        <v>1.2440389834427421</v>
      </c>
      <c r="K11">
        <f t="shared" si="7"/>
        <v>12.440389834427421</v>
      </c>
      <c r="L11">
        <f t="shared" si="3"/>
        <v>0.49761559337709682</v>
      </c>
      <c r="M11">
        <f t="shared" si="5"/>
        <v>1.2440389834427421</v>
      </c>
      <c r="AL11" s="9">
        <f>+((MAX(J4:J53)-MIN(J4:J53))/10)+AL10</f>
        <v>3.1823507182225272</v>
      </c>
      <c r="AM11" s="9">
        <f>+((MAX(K4:K53)-MIN(K4:K53))/10)+AM10</f>
        <v>31.823507182225278</v>
      </c>
      <c r="AN11" s="9">
        <f>+((MAX(L4:L53)-MIN(L4:L53))/10)+AN10</f>
        <v>1.2729402872890112</v>
      </c>
      <c r="AP11" s="10">
        <v>1.9226724170827865</v>
      </c>
      <c r="AQ11" s="11">
        <v>11</v>
      </c>
      <c r="AR11" s="10">
        <v>19.226724170827865</v>
      </c>
      <c r="AS11" s="11">
        <v>11</v>
      </c>
      <c r="AT11" s="10">
        <v>0.76906896683311432</v>
      </c>
      <c r="AU11" s="11">
        <v>11</v>
      </c>
    </row>
    <row r="12" spans="2:47">
      <c r="B12">
        <v>9</v>
      </c>
      <c r="C12" s="4">
        <f t="shared" si="4"/>
        <v>78.476522777509885</v>
      </c>
      <c r="D12" s="4">
        <f t="shared" si="1"/>
        <v>106.18121459970348</v>
      </c>
      <c r="E12" s="4">
        <f t="shared" si="0"/>
        <v>76.629543322696975</v>
      </c>
      <c r="F12" s="4">
        <f t="shared" si="6"/>
        <v>78.476522777509885</v>
      </c>
      <c r="G12" s="1">
        <v>12</v>
      </c>
      <c r="H12" s="3"/>
      <c r="I12" s="4">
        <v>0.89089832978438999</v>
      </c>
      <c r="J12">
        <f t="shared" si="2"/>
        <v>3.0782990913548454</v>
      </c>
      <c r="K12">
        <f t="shared" si="7"/>
        <v>30.782990913548453</v>
      </c>
      <c r="L12">
        <f t="shared" si="3"/>
        <v>1.2313196365419381</v>
      </c>
      <c r="M12">
        <f t="shared" si="5"/>
        <v>3.0782990913548454</v>
      </c>
      <c r="AL12" s="9">
        <f>+((MAX(J4:J53)-MIN(J4:J53))/10)+AL11</f>
        <v>4.4420290193622405</v>
      </c>
      <c r="AM12" s="9">
        <f>+((MAX(K4:K53)-MIN(K4:K53))/10)+AM11</f>
        <v>44.420290193622407</v>
      </c>
      <c r="AN12" s="9">
        <f>+((MAX(L4:L53)-MIN(L4:L53))/10)+AN11</f>
        <v>1.7768116077448965</v>
      </c>
      <c r="AP12" s="10">
        <v>3.1823507182224953</v>
      </c>
      <c r="AQ12" s="11">
        <v>8</v>
      </c>
      <c r="AR12" s="10">
        <v>31.823507182224951</v>
      </c>
      <c r="AS12" s="11">
        <v>8</v>
      </c>
      <c r="AT12" s="10">
        <v>1.2729402872889977</v>
      </c>
      <c r="AU12" s="11">
        <v>8</v>
      </c>
    </row>
    <row r="13" spans="2:47">
      <c r="B13">
        <v>10</v>
      </c>
      <c r="C13" s="4">
        <f t="shared" si="4"/>
        <v>79.844544854503923</v>
      </c>
      <c r="D13" s="4">
        <f t="shared" si="1"/>
        <v>63.312767605027574</v>
      </c>
      <c r="E13" s="4">
        <f t="shared" si="0"/>
        <v>80.946663337802349</v>
      </c>
      <c r="F13" s="4">
        <f t="shared" si="6"/>
        <v>79.844544854503923</v>
      </c>
      <c r="G13" s="1">
        <v>13</v>
      </c>
      <c r="H13" s="3"/>
      <c r="I13" s="4">
        <v>0.23124720475822702</v>
      </c>
      <c r="J13">
        <f t="shared" si="2"/>
        <v>-1.8368641388307052</v>
      </c>
      <c r="K13">
        <f t="shared" si="7"/>
        <v>-18.368641388307054</v>
      </c>
      <c r="L13">
        <f t="shared" si="3"/>
        <v>-0.7347456555322821</v>
      </c>
      <c r="M13">
        <f t="shared" si="5"/>
        <v>-1.8368641388307052</v>
      </c>
      <c r="AL13" s="9">
        <f>+((MAX(J4:J53)-MIN(J4:J53))/10)+AL12</f>
        <v>5.7017073205019537</v>
      </c>
      <c r="AM13" s="9">
        <f>+((MAX(K4:K53)-MIN(K4:K53))/10)+AM12</f>
        <v>57.017073205019543</v>
      </c>
      <c r="AN13" s="9">
        <f>+((MAX(L4:L53)-MIN(L4:L53))/10)+AN12</f>
        <v>2.2806829282007817</v>
      </c>
      <c r="AP13" s="10">
        <v>4.4420290193622041</v>
      </c>
      <c r="AQ13" s="11">
        <v>0</v>
      </c>
      <c r="AR13" s="10">
        <v>44.420290193622037</v>
      </c>
      <c r="AS13" s="11">
        <v>0</v>
      </c>
      <c r="AT13" s="10">
        <v>1.776811607744881</v>
      </c>
      <c r="AU13" s="11">
        <v>0</v>
      </c>
    </row>
    <row r="14" spans="2:47">
      <c r="B14">
        <v>11</v>
      </c>
      <c r="C14" s="4">
        <f t="shared" si="4"/>
        <v>86.687881619107955</v>
      </c>
      <c r="D14" s="4">
        <f t="shared" si="1"/>
        <v>75.197467486451743</v>
      </c>
      <c r="E14" s="4">
        <f t="shared" si="0"/>
        <v>87.453909227951712</v>
      </c>
      <c r="F14" s="4">
        <f t="shared" si="6"/>
        <v>86.687881619107955</v>
      </c>
      <c r="G14" s="1">
        <v>14</v>
      </c>
      <c r="H14" s="3"/>
      <c r="I14" s="4">
        <v>0.3047857974786512</v>
      </c>
      <c r="J14">
        <f t="shared" si="2"/>
        <v>-1.2767126814062468</v>
      </c>
      <c r="K14">
        <f t="shared" si="7"/>
        <v>-12.767126814062468</v>
      </c>
      <c r="L14">
        <f t="shared" si="3"/>
        <v>-0.51068507256249873</v>
      </c>
      <c r="M14">
        <f t="shared" si="5"/>
        <v>-1.2767126814062468</v>
      </c>
      <c r="AL14" s="9">
        <f>+((MAX(J4:J53)-MIN(J4:J53))/10)+AL13</f>
        <v>6.961385621641667</v>
      </c>
      <c r="AM14" s="9">
        <f>+((MAX(K4:K53)-MIN(K4:K53))/10)+AM13</f>
        <v>69.613856216416679</v>
      </c>
      <c r="AN14" s="9">
        <f>+((MAX(L4:L53)-MIN(L4:L53))/10)+AN13</f>
        <v>2.7845542486566668</v>
      </c>
      <c r="AP14" s="10">
        <v>5.7017073205019129</v>
      </c>
      <c r="AQ14" s="11">
        <v>2</v>
      </c>
      <c r="AR14" s="10">
        <v>57.017073205019123</v>
      </c>
      <c r="AS14" s="11">
        <v>2</v>
      </c>
      <c r="AT14" s="10">
        <v>2.2806829282007643</v>
      </c>
      <c r="AU14" s="11">
        <v>2</v>
      </c>
    </row>
    <row r="15" spans="2:47">
      <c r="B15">
        <v>12</v>
      </c>
      <c r="C15" s="4">
        <f t="shared" si="4"/>
        <v>93.826917028180176</v>
      </c>
      <c r="D15" s="4">
        <f t="shared" si="1"/>
        <v>90.039153812557629</v>
      </c>
      <c r="E15" s="4">
        <f t="shared" si="0"/>
        <v>94.079434575888342</v>
      </c>
      <c r="F15" s="4">
        <f t="shared" si="6"/>
        <v>93.826917028180176</v>
      </c>
      <c r="G15" s="1">
        <v>15</v>
      </c>
      <c r="H15" s="3"/>
      <c r="I15" s="4">
        <v>0.43315592454372842</v>
      </c>
      <c r="J15">
        <f t="shared" si="2"/>
        <v>-0.42086257951361528</v>
      </c>
      <c r="K15">
        <f t="shared" si="7"/>
        <v>-4.208625795136153</v>
      </c>
      <c r="L15">
        <f t="shared" si="3"/>
        <v>-0.1683450318054461</v>
      </c>
      <c r="M15">
        <f t="shared" si="5"/>
        <v>-0.42086257951361528</v>
      </c>
      <c r="AL15" s="9">
        <f>+((MAX(J4:J53)-MIN(J4:J53))/10)+AL14</f>
        <v>8.2210639227813793</v>
      </c>
      <c r="AM15" s="9">
        <f>+((MAX(K4:K53)-MIN(K4:K53))/10)+AM14</f>
        <v>82.210639227813815</v>
      </c>
      <c r="AN15" s="9">
        <f>+((MAX(L4:L53)-MIN(L4:L53))/10)+AN14</f>
        <v>3.2884255691125519</v>
      </c>
      <c r="AP15" s="10">
        <v>6.9613856216416217</v>
      </c>
      <c r="AQ15" s="11">
        <v>2</v>
      </c>
      <c r="AR15" s="10">
        <v>69.61385621641621</v>
      </c>
      <c r="AS15" s="11">
        <v>2</v>
      </c>
      <c r="AT15" s="10">
        <v>2.7845542486566477</v>
      </c>
      <c r="AU15" s="11">
        <v>1</v>
      </c>
    </row>
    <row r="16" spans="2:47">
      <c r="B16">
        <v>13</v>
      </c>
      <c r="C16" s="4">
        <f t="shared" si="4"/>
        <v>95.69815664233198</v>
      </c>
      <c r="D16" s="4">
        <f t="shared" si="1"/>
        <v>52.202882189459388</v>
      </c>
      <c r="E16" s="4">
        <f t="shared" si="0"/>
        <v>98.597841605856814</v>
      </c>
      <c r="F16" s="4">
        <f t="shared" si="6"/>
        <v>95.69815664233198</v>
      </c>
      <c r="G16" s="1">
        <v>16</v>
      </c>
      <c r="H16" s="3"/>
      <c r="I16" s="4">
        <v>2.6610504651056299E-2</v>
      </c>
      <c r="J16">
        <f t="shared" si="2"/>
        <v>-4.8328082725413992</v>
      </c>
      <c r="K16">
        <f t="shared" si="7"/>
        <v>-48.328082725413992</v>
      </c>
      <c r="L16">
        <f t="shared" si="3"/>
        <v>-1.9331233090165596</v>
      </c>
      <c r="M16">
        <f t="shared" si="5"/>
        <v>-4.8328082725413992</v>
      </c>
      <c r="N16" s="9"/>
      <c r="AP16" s="10">
        <v>8.2210639227813296</v>
      </c>
      <c r="AQ16" s="11">
        <v>0</v>
      </c>
      <c r="AR16" s="10">
        <v>82.210639227813289</v>
      </c>
      <c r="AS16" s="11">
        <v>0</v>
      </c>
      <c r="AT16" s="10">
        <v>3.288425569112531</v>
      </c>
      <c r="AU16" s="11">
        <v>1</v>
      </c>
    </row>
    <row r="17" spans="2:47" ht="15.75" thickBot="1">
      <c r="B17">
        <v>14</v>
      </c>
      <c r="C17" s="4">
        <f t="shared" si="4"/>
        <v>107.72495106610093</v>
      </c>
      <c r="D17" s="4">
        <f t="shared" si="1"/>
        <v>115.9221586625325</v>
      </c>
      <c r="E17" s="4">
        <f t="shared" si="0"/>
        <v>107.17847055967215</v>
      </c>
      <c r="F17" s="4">
        <f t="shared" si="6"/>
        <v>107.72495106610093</v>
      </c>
      <c r="G17" s="1">
        <v>17</v>
      </c>
      <c r="H17" s="3"/>
      <c r="I17" s="4">
        <v>0.64219059265531131</v>
      </c>
      <c r="J17">
        <f t="shared" si="2"/>
        <v>0.91080084404795258</v>
      </c>
      <c r="K17">
        <f t="shared" si="7"/>
        <v>9.1080084404795265</v>
      </c>
      <c r="L17">
        <f t="shared" si="3"/>
        <v>0.36432033761918103</v>
      </c>
      <c r="M17">
        <f t="shared" si="5"/>
        <v>0.91080084404795258</v>
      </c>
      <c r="N17" s="9"/>
      <c r="AP17" s="12" t="s">
        <v>16</v>
      </c>
      <c r="AQ17" s="12">
        <v>0</v>
      </c>
      <c r="AR17" s="12" t="s">
        <v>16</v>
      </c>
      <c r="AS17" s="12">
        <v>0</v>
      </c>
      <c r="AT17" s="12" t="s">
        <v>16</v>
      </c>
      <c r="AU17" s="12">
        <v>0</v>
      </c>
    </row>
    <row r="18" spans="2:47">
      <c r="B18">
        <v>15</v>
      </c>
      <c r="C18" s="4">
        <f t="shared" si="4"/>
        <v>109.93704291394234</v>
      </c>
      <c r="D18" s="4">
        <f t="shared" si="1"/>
        <v>81.494409376330424</v>
      </c>
      <c r="E18" s="4">
        <f t="shared" si="0"/>
        <v>111.83321848311647</v>
      </c>
      <c r="F18" s="4">
        <f t="shared" si="6"/>
        <v>109.93704291394234</v>
      </c>
      <c r="G18" s="1">
        <v>18</v>
      </c>
      <c r="H18" s="3"/>
      <c r="I18" s="4">
        <v>0.10309400958903003</v>
      </c>
      <c r="J18">
        <f t="shared" si="2"/>
        <v>-3.1602926152902135</v>
      </c>
      <c r="K18">
        <f t="shared" si="7"/>
        <v>-31.602926152902132</v>
      </c>
      <c r="L18">
        <f t="shared" si="3"/>
        <v>-1.2641170461160853</v>
      </c>
      <c r="M18">
        <f t="shared" si="5"/>
        <v>-3.1602926152902135</v>
      </c>
      <c r="N18" s="9"/>
      <c r="O18" s="9"/>
    </row>
    <row r="19" spans="2:47">
      <c r="B19">
        <v>16</v>
      </c>
      <c r="C19" s="4">
        <f t="shared" si="4"/>
        <v>118.7137238642414</v>
      </c>
      <c r="D19" s="4">
        <f t="shared" si="1"/>
        <v>112.71255111470487</v>
      </c>
      <c r="E19" s="4">
        <f t="shared" si="0"/>
        <v>119.11380204754384</v>
      </c>
      <c r="F19" s="4"/>
      <c r="G19" s="1">
        <v>19</v>
      </c>
      <c r="H19" s="3"/>
      <c r="I19" s="4">
        <v>0.39484284319755036</v>
      </c>
      <c r="J19">
        <f t="shared" si="2"/>
        <v>-0.66679697217072609</v>
      </c>
      <c r="K19">
        <f t="shared" si="7"/>
        <v>-6.6679697217072604</v>
      </c>
      <c r="L19">
        <f t="shared" si="3"/>
        <v>-0.26671878886829042</v>
      </c>
      <c r="M19">
        <f t="shared" si="5"/>
        <v>-0.66679697217072609</v>
      </c>
    </row>
    <row r="20" spans="2:47">
      <c r="B20">
        <v>17</v>
      </c>
      <c r="C20" s="4">
        <f t="shared" si="4"/>
        <v>123.89830131106939</v>
      </c>
      <c r="D20" s="4">
        <f t="shared" si="1"/>
        <v>108.00965781836844</v>
      </c>
      <c r="E20" s="4">
        <f t="shared" si="0"/>
        <v>124.9575442105828</v>
      </c>
      <c r="F20" s="4"/>
      <c r="G20" s="1">
        <v>20</v>
      </c>
      <c r="H20" s="3"/>
      <c r="I20" s="4">
        <v>0.24004372021581677</v>
      </c>
      <c r="J20">
        <f t="shared" si="2"/>
        <v>-1.7654048325223286</v>
      </c>
      <c r="K20">
        <f t="shared" si="7"/>
        <v>-17.654048325223286</v>
      </c>
      <c r="L20">
        <f t="shared" si="3"/>
        <v>-0.70616193300893149</v>
      </c>
      <c r="M20">
        <f t="shared" si="5"/>
        <v>-1.7654048325223286</v>
      </c>
    </row>
    <row r="21" spans="2:47">
      <c r="B21">
        <v>18</v>
      </c>
      <c r="C21" s="4">
        <f t="shared" si="4"/>
        <v>131.17738317077738</v>
      </c>
      <c r="D21" s="4">
        <f t="shared" si="1"/>
        <v>124.25180865083196</v>
      </c>
      <c r="E21" s="4">
        <f t="shared" si="0"/>
        <v>131.63908813877376</v>
      </c>
      <c r="F21" s="4"/>
      <c r="G21" s="1">
        <v>21</v>
      </c>
      <c r="H21" s="3"/>
      <c r="I21" s="4">
        <v>0.37911600062976802</v>
      </c>
      <c r="J21">
        <f t="shared" si="2"/>
        <v>-0.76950827999393523</v>
      </c>
      <c r="K21">
        <f t="shared" si="7"/>
        <v>-7.6950827999393523</v>
      </c>
      <c r="L21">
        <f t="shared" si="3"/>
        <v>-0.3078033119975741</v>
      </c>
      <c r="M21">
        <f t="shared" si="5"/>
        <v>-0.76950827999393523</v>
      </c>
    </row>
    <row r="22" spans="2:47">
      <c r="B22">
        <v>19</v>
      </c>
      <c r="C22" s="4">
        <f t="shared" si="4"/>
        <v>139.29754969047011</v>
      </c>
      <c r="D22" s="4">
        <f t="shared" si="1"/>
        <v>148.90480608314303</v>
      </c>
      <c r="E22" s="4">
        <f t="shared" si="0"/>
        <v>138.65706593095857</v>
      </c>
      <c r="F22" s="4"/>
      <c r="G22" s="1">
        <v>22</v>
      </c>
      <c r="H22" s="3"/>
      <c r="I22" s="4">
        <v>0.66530639315424533</v>
      </c>
      <c r="J22">
        <f t="shared" si="2"/>
        <v>1.0674729325192158</v>
      </c>
      <c r="K22">
        <f t="shared" si="7"/>
        <v>10.674729325192159</v>
      </c>
      <c r="L22">
        <f t="shared" si="3"/>
        <v>0.42698917300768635</v>
      </c>
      <c r="M22">
        <f t="shared" si="5"/>
        <v>1.0674729325192158</v>
      </c>
    </row>
    <row r="23" spans="2:47">
      <c r="B23">
        <v>20</v>
      </c>
      <c r="C23" s="4">
        <f t="shared" si="4"/>
        <v>145.3782553930389</v>
      </c>
      <c r="D23" s="4">
        <f t="shared" si="1"/>
        <v>153.16319534421473</v>
      </c>
      <c r="E23" s="4">
        <f t="shared" si="0"/>
        <v>144.85925939629385</v>
      </c>
      <c r="F23" s="4"/>
      <c r="G23" s="1">
        <v>23</v>
      </c>
      <c r="H23" s="3"/>
      <c r="I23" s="4">
        <v>0.63532763978061113</v>
      </c>
      <c r="J23">
        <f t="shared" si="2"/>
        <v>0.8649933279084252</v>
      </c>
      <c r="K23">
        <f t="shared" si="7"/>
        <v>8.6499332790842516</v>
      </c>
      <c r="L23">
        <f t="shared" si="3"/>
        <v>0.34599733116337006</v>
      </c>
      <c r="M23">
        <f t="shared" si="5"/>
        <v>0.8649933279084252</v>
      </c>
    </row>
    <row r="24" spans="2:47">
      <c r="B24">
        <v>21</v>
      </c>
      <c r="C24" s="4">
        <f t="shared" si="4"/>
        <v>152.71308648857044</v>
      </c>
      <c r="D24" s="4">
        <f t="shared" si="1"/>
        <v>169.96283853491389</v>
      </c>
      <c r="E24" s="4">
        <f t="shared" si="0"/>
        <v>151.56310301881422</v>
      </c>
      <c r="F24" s="4"/>
      <c r="G24" s="1">
        <v>24</v>
      </c>
      <c r="H24" s="3"/>
      <c r="I24" s="4">
        <v>0.77835685953772371</v>
      </c>
      <c r="J24">
        <f t="shared" si="2"/>
        <v>1.9166391162603802</v>
      </c>
      <c r="K24">
        <f t="shared" si="7"/>
        <v>19.166391162603801</v>
      </c>
      <c r="L24">
        <f t="shared" si="3"/>
        <v>0.76665564650415208</v>
      </c>
      <c r="M24">
        <f t="shared" si="5"/>
        <v>1.9166391162603802</v>
      </c>
    </row>
    <row r="25" spans="2:47">
      <c r="B25">
        <v>22</v>
      </c>
      <c r="C25" s="4">
        <f t="shared" si="4"/>
        <v>162.03457536008821</v>
      </c>
      <c r="D25" s="4">
        <f t="shared" si="1"/>
        <v>206.62905948547504</v>
      </c>
      <c r="E25" s="4">
        <f t="shared" si="0"/>
        <v>159.06160975172907</v>
      </c>
      <c r="F25" s="4"/>
      <c r="G25" s="1">
        <v>25</v>
      </c>
      <c r="H25" s="3"/>
      <c r="I25" s="4">
        <v>0.97625909658654653</v>
      </c>
      <c r="J25">
        <f t="shared" si="2"/>
        <v>4.9549426805985375</v>
      </c>
      <c r="K25">
        <f t="shared" si="7"/>
        <v>49.549426805985377</v>
      </c>
      <c r="L25">
        <f t="shared" si="3"/>
        <v>1.981977072239415</v>
      </c>
      <c r="M25">
        <f t="shared" si="5"/>
        <v>4.9549426805985375</v>
      </c>
    </row>
    <row r="26" spans="2:47">
      <c r="B26">
        <v>23</v>
      </c>
      <c r="C26" s="4">
        <f t="shared" si="4"/>
        <v>162.26002565477791</v>
      </c>
      <c r="D26" s="4">
        <f t="shared" si="1"/>
        <v>152.3348946677558</v>
      </c>
      <c r="E26" s="4">
        <f t="shared" si="0"/>
        <v>162.92170105391273</v>
      </c>
      <c r="F26" s="4"/>
      <c r="G26" s="1">
        <v>26</v>
      </c>
      <c r="H26" s="3"/>
      <c r="I26" s="4">
        <v>0.32956417280693984</v>
      </c>
      <c r="J26">
        <f t="shared" si="2"/>
        <v>-1.1027923318913437</v>
      </c>
      <c r="K26">
        <f t="shared" si="7"/>
        <v>-11.027923318913437</v>
      </c>
      <c r="L26">
        <f t="shared" si="3"/>
        <v>-0.44111693275653746</v>
      </c>
      <c r="M26">
        <f t="shared" si="5"/>
        <v>-1.1027923318913437</v>
      </c>
    </row>
    <row r="27" spans="2:47">
      <c r="B27">
        <v>24</v>
      </c>
      <c r="C27" s="4">
        <f t="shared" si="4"/>
        <v>170.68055949872169</v>
      </c>
      <c r="D27" s="4">
        <f t="shared" si="1"/>
        <v>179.99156534257762</v>
      </c>
      <c r="E27" s="4">
        <f t="shared" si="0"/>
        <v>170.05982577579798</v>
      </c>
      <c r="F27" s="4"/>
      <c r="G27" s="1">
        <v>27</v>
      </c>
      <c r="H27" s="3"/>
      <c r="I27" s="4">
        <v>0.66049794104282267</v>
      </c>
      <c r="J27">
        <f t="shared" si="2"/>
        <v>1.0345562048728802</v>
      </c>
      <c r="K27">
        <f t="shared" si="7"/>
        <v>10.345562048728802</v>
      </c>
      <c r="L27">
        <f t="shared" si="3"/>
        <v>0.41382248194915205</v>
      </c>
      <c r="M27">
        <f t="shared" si="5"/>
        <v>1.0345562048728802</v>
      </c>
    </row>
    <row r="28" spans="2:47">
      <c r="B28">
        <v>25</v>
      </c>
      <c r="C28" s="4">
        <f t="shared" si="4"/>
        <v>174.93372681267539</v>
      </c>
      <c r="D28" s="4">
        <f t="shared" si="1"/>
        <v>165.97457071749821</v>
      </c>
      <c r="E28" s="4">
        <f t="shared" si="0"/>
        <v>175.5310038856872</v>
      </c>
      <c r="F28" s="4"/>
      <c r="G28" s="1">
        <v>28</v>
      </c>
      <c r="H28" s="3"/>
      <c r="I28" s="4">
        <v>0.34524701592611429</v>
      </c>
      <c r="J28">
        <f t="shared" si="2"/>
        <v>-0.99546178835302057</v>
      </c>
      <c r="K28">
        <f t="shared" si="7"/>
        <v>-9.9546178835302062</v>
      </c>
      <c r="L28">
        <f t="shared" si="3"/>
        <v>-0.39818471534120825</v>
      </c>
      <c r="M28">
        <f t="shared" si="5"/>
        <v>-0.99546178835302057</v>
      </c>
    </row>
    <row r="29" spans="2:47">
      <c r="B29">
        <v>26</v>
      </c>
      <c r="C29" s="4">
        <f t="shared" si="4"/>
        <v>179.63529357163372</v>
      </c>
      <c r="D29" s="4">
        <f t="shared" si="1"/>
        <v>156.44157054246514</v>
      </c>
      <c r="E29" s="4">
        <f t="shared" si="0"/>
        <v>181.18154177357829</v>
      </c>
      <c r="F29" s="4"/>
      <c r="G29" s="1">
        <v>29</v>
      </c>
      <c r="H29" s="3"/>
      <c r="I29" s="4">
        <v>0.15130977303740156</v>
      </c>
      <c r="J29">
        <f t="shared" si="2"/>
        <v>-2.5770803365742867</v>
      </c>
      <c r="K29">
        <f t="shared" si="7"/>
        <v>-25.770803365742868</v>
      </c>
      <c r="L29">
        <f t="shared" si="3"/>
        <v>-1.0308321346297147</v>
      </c>
      <c r="M29">
        <f t="shared" si="5"/>
        <v>-2.5770803365742867</v>
      </c>
    </row>
    <row r="30" spans="2:47">
      <c r="B30">
        <v>27</v>
      </c>
      <c r="C30" s="4">
        <f t="shared" si="4"/>
        <v>189.48732373845215</v>
      </c>
      <c r="D30" s="4">
        <f t="shared" si="1"/>
        <v>198.41320444603323</v>
      </c>
      <c r="E30" s="4">
        <f t="shared" si="0"/>
        <v>188.89226502461341</v>
      </c>
      <c r="F30" s="4"/>
      <c r="G30" s="1">
        <v>30</v>
      </c>
      <c r="H30" s="3"/>
      <c r="I30" s="4">
        <v>0.65420779208595903</v>
      </c>
      <c r="J30">
        <f t="shared" si="2"/>
        <v>0.99176452306456664</v>
      </c>
      <c r="K30">
        <f t="shared" si="7"/>
        <v>9.9176452306456664</v>
      </c>
      <c r="L30">
        <f t="shared" si="3"/>
        <v>0.39670580922582666</v>
      </c>
      <c r="M30">
        <f t="shared" si="5"/>
        <v>0.99176452306456664</v>
      </c>
    </row>
    <row r="31" spans="2:47">
      <c r="B31">
        <v>28</v>
      </c>
      <c r="C31" s="4">
        <f t="shared" si="4"/>
        <v>194.11259446212699</v>
      </c>
      <c r="D31" s="4">
        <f t="shared" si="1"/>
        <v>188.11724391816549</v>
      </c>
      <c r="E31" s="4">
        <f t="shared" si="0"/>
        <v>194.5122844983911</v>
      </c>
      <c r="F31" s="4"/>
      <c r="G31" s="1">
        <v>31</v>
      </c>
      <c r="H31" s="3"/>
      <c r="I31" s="4">
        <v>0.39494247143499361</v>
      </c>
      <c r="J31">
        <f t="shared" si="2"/>
        <v>-0.66615006044016756</v>
      </c>
      <c r="K31">
        <f t="shared" si="7"/>
        <v>-6.6615006044016756</v>
      </c>
      <c r="L31">
        <f t="shared" si="3"/>
        <v>-0.26646002417606701</v>
      </c>
      <c r="M31">
        <f t="shared" si="5"/>
        <v>-0.66615006044016756</v>
      </c>
    </row>
    <row r="32" spans="2:47">
      <c r="B32">
        <v>29</v>
      </c>
      <c r="C32" s="4">
        <f t="shared" si="4"/>
        <v>199.55073151634107</v>
      </c>
      <c r="D32" s="4">
        <f t="shared" si="1"/>
        <v>185.94994669568979</v>
      </c>
      <c r="E32" s="4">
        <f t="shared" si="0"/>
        <v>200.45745050438447</v>
      </c>
      <c r="F32" s="4"/>
      <c r="G32" s="1">
        <v>32</v>
      </c>
      <c r="H32" s="3"/>
      <c r="I32" s="4">
        <v>0.27276250530174018</v>
      </c>
      <c r="J32">
        <f t="shared" si="2"/>
        <v>-1.5111983134056959</v>
      </c>
      <c r="K32">
        <f t="shared" si="7"/>
        <v>-15.111983134056958</v>
      </c>
      <c r="L32">
        <f t="shared" si="3"/>
        <v>-0.60447932536227833</v>
      </c>
      <c r="M32">
        <f t="shared" si="5"/>
        <v>-1.5111983134056959</v>
      </c>
    </row>
    <row r="33" spans="2:15">
      <c r="B33">
        <v>30</v>
      </c>
      <c r="C33" s="4">
        <f t="shared" si="4"/>
        <v>205.05927839995272</v>
      </c>
      <c r="D33" s="4">
        <f t="shared" si="1"/>
        <v>184.48674776719002</v>
      </c>
      <c r="E33" s="4">
        <f t="shared" si="0"/>
        <v>206.43078044213689</v>
      </c>
      <c r="F33" s="4"/>
      <c r="G33" s="1">
        <v>33</v>
      </c>
      <c r="H33" s="3"/>
      <c r="I33" s="4">
        <v>0.18027050265445976</v>
      </c>
      <c r="J33">
        <f t="shared" si="2"/>
        <v>-2.285836736973633</v>
      </c>
      <c r="K33">
        <f t="shared" si="7"/>
        <v>-22.858367369736328</v>
      </c>
      <c r="L33">
        <f t="shared" si="3"/>
        <v>-0.91433469478945317</v>
      </c>
      <c r="M33">
        <f t="shared" si="5"/>
        <v>-2.285836736973633</v>
      </c>
      <c r="N33" s="9"/>
      <c r="O33" s="9"/>
    </row>
    <row r="34" spans="2:15">
      <c r="B34">
        <v>31</v>
      </c>
      <c r="C34" s="4">
        <f t="shared" ref="C34:C53" si="8">2*$H$4*G34+J34</f>
        <v>213.71917211683328</v>
      </c>
      <c r="D34" s="4">
        <f t="shared" ref="D34:D53" si="9">2*$H$4*G34+K34</f>
        <v>214.53701717137935</v>
      </c>
      <c r="E34" s="4">
        <f t="shared" si="0"/>
        <v>213.66464911319687</v>
      </c>
      <c r="F34" s="4"/>
      <c r="G34" s="1">
        <v>34</v>
      </c>
      <c r="H34" s="3"/>
      <c r="I34" s="4">
        <v>0.51449782838240266</v>
      </c>
      <c r="J34">
        <f t="shared" si="2"/>
        <v>9.0871672727339523E-2</v>
      </c>
      <c r="K34">
        <f t="shared" ref="K34:K53" si="10">NORMINV(I34,$K$1,$K$2)</f>
        <v>0.90871672727339514</v>
      </c>
      <c r="L34">
        <f t="shared" si="3"/>
        <v>3.6348669090935808E-2</v>
      </c>
      <c r="M34">
        <f t="shared" si="5"/>
        <v>9.0871672727339523E-2</v>
      </c>
    </row>
    <row r="35" spans="2:15">
      <c r="B35">
        <v>32</v>
      </c>
      <c r="C35" s="4">
        <f t="shared" si="8"/>
        <v>218.04795163585143</v>
      </c>
      <c r="D35" s="4">
        <f t="shared" si="9"/>
        <v>201.27614459694476</v>
      </c>
      <c r="E35" s="4">
        <f t="shared" si="0"/>
        <v>219.16607210511188</v>
      </c>
      <c r="F35" s="4"/>
      <c r="G35" s="1">
        <v>35</v>
      </c>
      <c r="H35" s="3"/>
      <c r="I35" s="4">
        <v>0.22801084843182617</v>
      </c>
      <c r="J35">
        <f t="shared" si="2"/>
        <v>-1.8635341154340754</v>
      </c>
      <c r="K35">
        <f t="shared" si="10"/>
        <v>-18.635341154340754</v>
      </c>
      <c r="L35">
        <f t="shared" si="3"/>
        <v>-0.74541364617363015</v>
      </c>
      <c r="M35">
        <f t="shared" si="5"/>
        <v>-1.8635341154340754</v>
      </c>
    </row>
    <row r="36" spans="2:15">
      <c r="B36">
        <v>33</v>
      </c>
      <c r="C36" s="4">
        <f t="shared" si="8"/>
        <v>226.85627543643557</v>
      </c>
      <c r="D36" s="4">
        <f t="shared" si="9"/>
        <v>232.81071483816979</v>
      </c>
      <c r="E36" s="4">
        <f t="shared" si="0"/>
        <v>226.45931280965328</v>
      </c>
      <c r="F36" s="4"/>
      <c r="G36" s="1">
        <v>36</v>
      </c>
      <c r="H36" s="3"/>
      <c r="I36" s="4">
        <v>0.60435727316643995</v>
      </c>
      <c r="J36">
        <f t="shared" si="2"/>
        <v>0.66160437797046712</v>
      </c>
      <c r="K36">
        <f t="shared" si="10"/>
        <v>6.6160437797046709</v>
      </c>
      <c r="L36">
        <f t="shared" si="3"/>
        <v>0.26464175118818684</v>
      </c>
      <c r="M36">
        <f t="shared" si="5"/>
        <v>0.66160437797046712</v>
      </c>
    </row>
    <row r="37" spans="2:15">
      <c r="B37">
        <v>34</v>
      </c>
      <c r="C37" s="4">
        <f t="shared" si="8"/>
        <v>227.4532410919723</v>
      </c>
      <c r="D37" s="4">
        <f t="shared" si="9"/>
        <v>182.23170362892077</v>
      </c>
      <c r="E37" s="4">
        <f t="shared" si="0"/>
        <v>230.46801025617575</v>
      </c>
      <c r="F37" s="4"/>
      <c r="G37" s="1">
        <v>37</v>
      </c>
      <c r="H37" s="3"/>
      <c r="I37" s="4">
        <v>2.2223739457100322E-2</v>
      </c>
      <c r="J37">
        <f t="shared" si="2"/>
        <v>-5.0246152736723921</v>
      </c>
      <c r="K37">
        <f t="shared" si="10"/>
        <v>-50.246152736723928</v>
      </c>
      <c r="L37">
        <f t="shared" si="3"/>
        <v>-2.009846109468957</v>
      </c>
      <c r="M37">
        <f t="shared" si="5"/>
        <v>-5.0246152736723921</v>
      </c>
    </row>
    <row r="38" spans="2:15">
      <c r="B38">
        <v>35</v>
      </c>
      <c r="C38" s="4">
        <f t="shared" si="8"/>
        <v>241.03807503140035</v>
      </c>
      <c r="D38" s="4">
        <f t="shared" si="9"/>
        <v>261.53137525858506</v>
      </c>
      <c r="E38" s="4">
        <f t="shared" si="0"/>
        <v>239.67185501625468</v>
      </c>
      <c r="F38" s="4"/>
      <c r="G38" s="1">
        <v>38</v>
      </c>
      <c r="H38" s="3"/>
      <c r="I38" s="4">
        <v>0.81880313467209409</v>
      </c>
      <c r="J38">
        <f t="shared" si="2"/>
        <v>2.2770333585760771</v>
      </c>
      <c r="K38">
        <f t="shared" si="10"/>
        <v>22.77033358576077</v>
      </c>
      <c r="L38">
        <f t="shared" si="3"/>
        <v>0.91081334343043086</v>
      </c>
      <c r="M38">
        <f t="shared" si="5"/>
        <v>2.2770333585760771</v>
      </c>
    </row>
    <row r="39" spans="2:15">
      <c r="B39">
        <v>36</v>
      </c>
      <c r="C39" s="4">
        <f t="shared" si="8"/>
        <v>250.87569697206837</v>
      </c>
      <c r="D39" s="4">
        <f t="shared" si="9"/>
        <v>303.35892690064901</v>
      </c>
      <c r="E39" s="4">
        <f t="shared" si="0"/>
        <v>247.37681497682965</v>
      </c>
      <c r="F39" s="4"/>
      <c r="G39" s="1">
        <v>39</v>
      </c>
      <c r="H39" s="3"/>
      <c r="I39" s="4">
        <v>0.99016511023729215</v>
      </c>
      <c r="J39">
        <f t="shared" si="2"/>
        <v>5.8314699920645152</v>
      </c>
      <c r="K39">
        <f t="shared" si="10"/>
        <v>58.314699920645154</v>
      </c>
      <c r="L39">
        <f t="shared" si="3"/>
        <v>2.3325879968258061</v>
      </c>
      <c r="M39">
        <f t="shared" si="5"/>
        <v>5.8314699920645152</v>
      </c>
    </row>
    <row r="40" spans="2:15">
      <c r="B40">
        <v>37</v>
      </c>
      <c r="C40" s="4">
        <f t="shared" si="8"/>
        <v>251.30551043720052</v>
      </c>
      <c r="D40" s="4">
        <f t="shared" si="9"/>
        <v>251.10839378735417</v>
      </c>
      <c r="E40" s="4">
        <f t="shared" si="0"/>
        <v>251.31865154719029</v>
      </c>
      <c r="F40" s="4"/>
      <c r="G40" s="1">
        <v>40</v>
      </c>
      <c r="H40" s="3"/>
      <c r="I40" s="4">
        <v>0.49650501511618828</v>
      </c>
      <c r="J40">
        <f t="shared" si="2"/>
        <v>-2.1901849982928278E-2</v>
      </c>
      <c r="K40">
        <f t="shared" si="10"/>
        <v>-0.21901849982928276</v>
      </c>
      <c r="L40">
        <f t="shared" si="3"/>
        <v>-8.7607399931713108E-3</v>
      </c>
      <c r="M40">
        <f t="shared" si="5"/>
        <v>-2.1901849982928278E-2</v>
      </c>
    </row>
    <row r="41" spans="2:15">
      <c r="B41">
        <v>38</v>
      </c>
      <c r="C41" s="4">
        <f t="shared" si="8"/>
        <v>260.09605554344927</v>
      </c>
      <c r="D41" s="4">
        <f t="shared" si="9"/>
        <v>282.46517708522578</v>
      </c>
      <c r="E41" s="4">
        <f t="shared" si="0"/>
        <v>258.6047807739975</v>
      </c>
      <c r="F41" s="4"/>
      <c r="G41" s="1">
        <v>41</v>
      </c>
      <c r="H41" s="3"/>
      <c r="I41" s="4">
        <v>0.83993315226539433</v>
      </c>
      <c r="J41">
        <f t="shared" si="2"/>
        <v>2.4854579490862756</v>
      </c>
      <c r="K41">
        <f t="shared" si="10"/>
        <v>24.854579490862758</v>
      </c>
      <c r="L41">
        <f t="shared" si="3"/>
        <v>0.99418317963451031</v>
      </c>
      <c r="M41">
        <f t="shared" si="5"/>
        <v>2.4854579490862756</v>
      </c>
    </row>
    <row r="42" spans="2:15">
      <c r="B42">
        <v>39</v>
      </c>
      <c r="C42" s="4">
        <f t="shared" si="8"/>
        <v>259.75693551735759</v>
      </c>
      <c r="D42" s="4">
        <f t="shared" si="9"/>
        <v>222.52530905969218</v>
      </c>
      <c r="E42" s="4">
        <f t="shared" si="0"/>
        <v>262.23904394786859</v>
      </c>
      <c r="F42" s="4"/>
      <c r="G42" s="1">
        <v>42</v>
      </c>
      <c r="H42" s="3"/>
      <c r="I42" s="4">
        <v>4.8988730890526355E-2</v>
      </c>
      <c r="J42">
        <f t="shared" si="2"/>
        <v>-4.1368473841850477</v>
      </c>
      <c r="K42">
        <f t="shared" si="10"/>
        <v>-41.368473841850474</v>
      </c>
      <c r="L42">
        <f t="shared" si="3"/>
        <v>-1.6547389536740189</v>
      </c>
      <c r="M42">
        <f t="shared" si="5"/>
        <v>-4.1368473841850477</v>
      </c>
    </row>
    <row r="43" spans="2:15">
      <c r="B43">
        <v>40</v>
      </c>
      <c r="C43" s="4">
        <f t="shared" si="8"/>
        <v>271.73924028137742</v>
      </c>
      <c r="D43" s="4">
        <f t="shared" si="9"/>
        <v>285.79968893527462</v>
      </c>
      <c r="E43" s="4">
        <f t="shared" si="0"/>
        <v>270.80187703778432</v>
      </c>
      <c r="F43" s="4"/>
      <c r="G43" s="1">
        <v>43</v>
      </c>
      <c r="H43" s="3"/>
      <c r="I43" s="4">
        <v>0.73398455135562646</v>
      </c>
      <c r="J43">
        <f t="shared" si="2"/>
        <v>1.5622720726552439</v>
      </c>
      <c r="K43">
        <f t="shared" si="10"/>
        <v>15.622720726552439</v>
      </c>
      <c r="L43">
        <f t="shared" si="3"/>
        <v>0.62490882906209755</v>
      </c>
      <c r="M43">
        <f t="shared" si="5"/>
        <v>1.5622720726552439</v>
      </c>
    </row>
    <row r="44" spans="2:15">
      <c r="B44">
        <v>41</v>
      </c>
      <c r="C44" s="4">
        <f t="shared" si="8"/>
        <v>278.8229785554235</v>
      </c>
      <c r="D44" s="4">
        <f t="shared" si="9"/>
        <v>300.08840391111892</v>
      </c>
      <c r="E44" s="4">
        <f t="shared" si="0"/>
        <v>277.40528353171044</v>
      </c>
      <c r="F44" s="4"/>
      <c r="G44" s="1">
        <v>44</v>
      </c>
      <c r="H44" s="3"/>
      <c r="I44" s="4">
        <v>0.82770374850085937</v>
      </c>
      <c r="J44">
        <f t="shared" si="2"/>
        <v>2.3628250395217139</v>
      </c>
      <c r="K44">
        <f t="shared" si="10"/>
        <v>23.628250395217137</v>
      </c>
      <c r="L44">
        <f t="shared" si="3"/>
        <v>0.9451300158086855</v>
      </c>
      <c r="M44">
        <f t="shared" si="5"/>
        <v>2.3628250395217139</v>
      </c>
    </row>
    <row r="45" spans="2:15">
      <c r="B45">
        <v>42</v>
      </c>
      <c r="C45" s="4">
        <f t="shared" si="8"/>
        <v>285.33728218143159</v>
      </c>
      <c r="D45" s="4">
        <f t="shared" si="9"/>
        <v>308.68277240658324</v>
      </c>
      <c r="E45" s="4">
        <f t="shared" si="0"/>
        <v>283.78091616642143</v>
      </c>
      <c r="F45" s="4"/>
      <c r="G45" s="1">
        <v>45</v>
      </c>
      <c r="H45" s="3"/>
      <c r="I45" s="4">
        <v>0.85026656476451201</v>
      </c>
      <c r="J45">
        <f t="shared" si="2"/>
        <v>2.5939433583501876</v>
      </c>
      <c r="K45">
        <f t="shared" si="10"/>
        <v>25.939433583501874</v>
      </c>
      <c r="L45">
        <f t="shared" si="3"/>
        <v>1.037577343340075</v>
      </c>
      <c r="M45">
        <f t="shared" si="5"/>
        <v>2.5939433583501876</v>
      </c>
    </row>
    <row r="46" spans="2:15">
      <c r="B46">
        <v>43</v>
      </c>
      <c r="C46" s="4">
        <f t="shared" si="8"/>
        <v>290.42980627390449</v>
      </c>
      <c r="D46" s="4">
        <f t="shared" si="9"/>
        <v>303.05934556669609</v>
      </c>
      <c r="E46" s="4">
        <f t="shared" si="0"/>
        <v>289.58783698771833</v>
      </c>
      <c r="F46" s="4"/>
      <c r="G46" s="1">
        <v>46</v>
      </c>
      <c r="H46" s="3"/>
      <c r="I46" s="4">
        <v>0.7127078609787505</v>
      </c>
      <c r="J46">
        <f t="shared" si="2"/>
        <v>1.4032821436435141</v>
      </c>
      <c r="K46">
        <f t="shared" si="10"/>
        <v>14.032821436435142</v>
      </c>
      <c r="L46">
        <f t="shared" si="3"/>
        <v>0.56131285745740567</v>
      </c>
      <c r="M46">
        <f t="shared" si="5"/>
        <v>1.4032821436435141</v>
      </c>
    </row>
    <row r="47" spans="2:15">
      <c r="B47">
        <v>44</v>
      </c>
      <c r="C47" s="4">
        <f t="shared" si="8"/>
        <v>290.11857691567394</v>
      </c>
      <c r="D47" s="4">
        <f t="shared" si="9"/>
        <v>243.39838421977433</v>
      </c>
      <c r="E47" s="4">
        <f t="shared" si="0"/>
        <v>293.23325642873391</v>
      </c>
      <c r="F47" s="4"/>
      <c r="G47" s="1">
        <v>47</v>
      </c>
      <c r="H47" s="3"/>
      <c r="I47" s="4">
        <v>1.892603647297264E-2</v>
      </c>
      <c r="J47">
        <f t="shared" si="2"/>
        <v>-5.1911325217666251</v>
      </c>
      <c r="K47">
        <f t="shared" si="10"/>
        <v>-51.911325217666246</v>
      </c>
      <c r="L47">
        <f t="shared" si="3"/>
        <v>-2.0764530087066499</v>
      </c>
      <c r="M47">
        <f t="shared" si="5"/>
        <v>-5.1911325217666251</v>
      </c>
    </row>
    <row r="48" spans="2:15">
      <c r="B48">
        <v>45</v>
      </c>
      <c r="C48" s="4">
        <f t="shared" si="8"/>
        <v>302.19680408456662</v>
      </c>
      <c r="D48" s="4">
        <f t="shared" si="9"/>
        <v>307.63198814408474</v>
      </c>
      <c r="E48" s="4">
        <f t="shared" si="0"/>
        <v>301.8344584805987</v>
      </c>
      <c r="F48" s="4"/>
      <c r="G48" s="1">
        <v>48</v>
      </c>
      <c r="H48" s="3"/>
      <c r="I48" s="4">
        <v>0.59544088777275239</v>
      </c>
      <c r="J48">
        <f t="shared" si="2"/>
        <v>0.60390933994646279</v>
      </c>
      <c r="K48">
        <f t="shared" si="10"/>
        <v>6.0390933994646279</v>
      </c>
      <c r="L48">
        <f t="shared" si="3"/>
        <v>0.2415637359785851</v>
      </c>
      <c r="M48">
        <f t="shared" si="5"/>
        <v>0.60390933994646279</v>
      </c>
    </row>
    <row r="49" spans="2:20">
      <c r="B49">
        <v>46</v>
      </c>
      <c r="C49" s="4">
        <f t="shared" si="8"/>
        <v>304.98662304242384</v>
      </c>
      <c r="D49" s="4">
        <f t="shared" si="9"/>
        <v>278.98150995804082</v>
      </c>
      <c r="E49" s="4">
        <f t="shared" si="0"/>
        <v>306.72029724804935</v>
      </c>
      <c r="F49" s="4"/>
      <c r="G49" s="1">
        <v>49</v>
      </c>
      <c r="H49" s="3"/>
      <c r="I49" s="4">
        <v>0.123885004290611</v>
      </c>
      <c r="J49">
        <f t="shared" si="2"/>
        <v>-2.8894570093758869</v>
      </c>
      <c r="K49">
        <f t="shared" si="10"/>
        <v>-28.894570093758869</v>
      </c>
      <c r="L49">
        <f t="shared" si="3"/>
        <v>-1.1557828037503548</v>
      </c>
      <c r="M49">
        <f t="shared" si="5"/>
        <v>-2.8894570093758869</v>
      </c>
    </row>
    <row r="50" spans="2:20">
      <c r="B50">
        <v>47</v>
      </c>
      <c r="C50" s="4">
        <f t="shared" si="8"/>
        <v>319.75089765893688</v>
      </c>
      <c r="D50" s="4">
        <f t="shared" si="9"/>
        <v>370.07558835855502</v>
      </c>
      <c r="E50" s="4">
        <f t="shared" si="0"/>
        <v>316.39591827896237</v>
      </c>
      <c r="F50" s="4"/>
      <c r="G50" s="1">
        <v>50</v>
      </c>
      <c r="H50" s="3"/>
      <c r="I50" s="4">
        <v>0.98734548335316341</v>
      </c>
      <c r="J50">
        <f t="shared" si="2"/>
        <v>5.5916322999575696</v>
      </c>
      <c r="K50">
        <f t="shared" si="10"/>
        <v>55.916322999575698</v>
      </c>
      <c r="L50">
        <f t="shared" si="3"/>
        <v>2.2366529199830278</v>
      </c>
      <c r="M50">
        <f t="shared" si="5"/>
        <v>5.5916322999575696</v>
      </c>
    </row>
    <row r="51" spans="2:20">
      <c r="B51">
        <v>48</v>
      </c>
      <c r="C51" s="4">
        <f t="shared" si="8"/>
        <v>316.44525742728445</v>
      </c>
      <c r="D51" s="4">
        <f t="shared" si="9"/>
        <v>280.47051827741444</v>
      </c>
      <c r="E51" s="4">
        <f t="shared" si="0"/>
        <v>318.84357337060914</v>
      </c>
      <c r="F51" s="4"/>
      <c r="G51" s="1">
        <v>51</v>
      </c>
      <c r="H51" s="3"/>
      <c r="I51" s="4">
        <v>5.492393490457026E-2</v>
      </c>
      <c r="J51">
        <f t="shared" si="2"/>
        <v>-3.9971932388744449</v>
      </c>
      <c r="K51">
        <f t="shared" si="10"/>
        <v>-39.971932388744449</v>
      </c>
      <c r="L51">
        <f t="shared" si="3"/>
        <v>-1.5988772955497779</v>
      </c>
      <c r="M51">
        <f t="shared" si="5"/>
        <v>-3.9971932388744449</v>
      </c>
    </row>
    <row r="52" spans="2:20">
      <c r="B52">
        <v>49</v>
      </c>
      <c r="C52" s="4">
        <f t="shared" si="8"/>
        <v>324.94323208123376</v>
      </c>
      <c r="D52" s="4">
        <f t="shared" si="9"/>
        <v>308.90159705229087</v>
      </c>
      <c r="E52" s="4">
        <f t="shared" si="0"/>
        <v>326.01267441649662</v>
      </c>
      <c r="F52" s="4"/>
      <c r="G52" s="1">
        <v>52</v>
      </c>
      <c r="H52" s="3"/>
      <c r="I52" s="4">
        <v>0.23793477301225718</v>
      </c>
      <c r="J52">
        <f t="shared" si="2"/>
        <v>-1.7824038921047636</v>
      </c>
      <c r="K52">
        <f t="shared" si="10"/>
        <v>-17.824038921047634</v>
      </c>
      <c r="L52">
        <f t="shared" si="3"/>
        <v>-0.71296155684190543</v>
      </c>
      <c r="M52">
        <f t="shared" si="5"/>
        <v>-1.7824038921047636</v>
      </c>
    </row>
    <row r="53" spans="2:20" ht="15.75" thickBot="1">
      <c r="B53">
        <v>50</v>
      </c>
      <c r="C53" s="4">
        <f t="shared" si="8"/>
        <v>336.13833813186972</v>
      </c>
      <c r="D53" s="4">
        <f t="shared" si="9"/>
        <v>364.30398979403469</v>
      </c>
      <c r="E53" s="4">
        <f>2*$H$4*G53+L53</f>
        <v>334.26062802105872</v>
      </c>
      <c r="F53" s="4"/>
      <c r="G53" s="1">
        <v>53</v>
      </c>
      <c r="H53" s="3"/>
      <c r="I53" s="4">
        <v>0.89467985330188737</v>
      </c>
      <c r="J53">
        <f t="shared" si="2"/>
        <v>3.1295168513516631</v>
      </c>
      <c r="K53">
        <f t="shared" si="10"/>
        <v>31.295168513516629</v>
      </c>
      <c r="L53">
        <f t="shared" si="3"/>
        <v>1.2518067405406652</v>
      </c>
      <c r="M53">
        <f t="shared" si="5"/>
        <v>3.1295168513516631</v>
      </c>
      <c r="N53" s="9"/>
      <c r="O53" s="9"/>
      <c r="Q53" s="2" t="s">
        <v>23</v>
      </c>
      <c r="R53" s="2" t="s">
        <v>4</v>
      </c>
      <c r="S53" s="2" t="s">
        <v>22</v>
      </c>
      <c r="T53" s="2" t="s">
        <v>20</v>
      </c>
    </row>
    <row r="54" spans="2:20" ht="15.75" thickTop="1">
      <c r="C54" s="6">
        <f>SUM(C4:C53)</f>
        <v>8940.1250671423586</v>
      </c>
      <c r="G54">
        <f>SUM(G4:G53)</f>
        <v>1422</v>
      </c>
      <c r="I54" s="4"/>
      <c r="Q54" s="26">
        <v>2.5</v>
      </c>
      <c r="R54" s="27">
        <v>15</v>
      </c>
      <c r="S54" s="3">
        <v>6.2446000000000002</v>
      </c>
      <c r="T54" s="3">
        <f t="shared" ref="T54:T60" si="11">+S54/2</f>
        <v>3.1223000000000001</v>
      </c>
    </row>
    <row r="55" spans="2:20">
      <c r="M55" s="4"/>
      <c r="N55" s="4"/>
      <c r="Q55" s="27">
        <v>25</v>
      </c>
      <c r="R55" s="27">
        <v>15</v>
      </c>
      <c r="S55" s="3">
        <v>5.8975</v>
      </c>
      <c r="T55" s="3">
        <f t="shared" si="11"/>
        <v>2.94875</v>
      </c>
    </row>
    <row r="56" spans="2:20">
      <c r="B56" t="s">
        <v>5</v>
      </c>
      <c r="C56" s="4">
        <f>+AVERAGE(C4:C33)</f>
        <v>115.66890389085547</v>
      </c>
      <c r="D56" s="4">
        <f>+AVERAGE(D4:D33)</f>
        <v>116.19355203961511</v>
      </c>
      <c r="E56" s="4">
        <f>+AVERAGE(E4:E33)</f>
        <v>115.63392734760484</v>
      </c>
      <c r="F56" s="4"/>
      <c r="G56" s="4">
        <f>+AVERAGE(G4:G33)</f>
        <v>18.399999999999999</v>
      </c>
      <c r="H56" s="3"/>
      <c r="J56" s="4">
        <f>+AVERAGE(J4:J33)</f>
        <v>5.8294238751070683E-2</v>
      </c>
      <c r="K56" s="4">
        <f>+AVERAGE(K4:K33)</f>
        <v>0.5829423875107077</v>
      </c>
      <c r="L56" s="4">
        <f>+AVERAGE(L4:L33)</f>
        <v>2.3317695500428306E-2</v>
      </c>
      <c r="Q56" s="26">
        <v>2.5</v>
      </c>
      <c r="R56" s="27">
        <v>30</v>
      </c>
      <c r="S56" s="3">
        <v>6.2713000000000001</v>
      </c>
      <c r="T56" s="3">
        <f t="shared" si="11"/>
        <v>3.13565</v>
      </c>
    </row>
    <row r="57" spans="2:20">
      <c r="B57" t="s">
        <v>10</v>
      </c>
      <c r="C57" s="1">
        <f>+STDEVA(C4:C53)</f>
        <v>92.096659296982054</v>
      </c>
      <c r="D57" s="1">
        <f>+STDEVA(D4:D53)</f>
        <v>94.731690890991899</v>
      </c>
      <c r="E57" s="1">
        <f>+STDEVA(E4:E53)</f>
        <v>92.177295700402468</v>
      </c>
      <c r="F57" s="1"/>
      <c r="I57" s="4">
        <f>+AVERAGE(I4:I33)</f>
        <v>0.5013472311431133</v>
      </c>
      <c r="J57">
        <f>+STDEVA(J4:J53)</f>
        <v>2.8770854755556794</v>
      </c>
      <c r="K57">
        <f>+STDEVA(K4:K53)</f>
        <v>28.770854755556797</v>
      </c>
      <c r="L57">
        <f>+STDEVA(L4:L53)</f>
        <v>1.1508341902222718</v>
      </c>
      <c r="Q57" s="27">
        <v>25</v>
      </c>
      <c r="R57" s="27">
        <v>30</v>
      </c>
      <c r="S57" s="3">
        <v>6.1639999999999997</v>
      </c>
      <c r="T57" s="3">
        <f t="shared" si="11"/>
        <v>3.0819999999999999</v>
      </c>
    </row>
    <row r="58" spans="2:20">
      <c r="Q58" s="26">
        <v>2.5</v>
      </c>
      <c r="R58" s="27">
        <v>50</v>
      </c>
      <c r="S58" s="3">
        <v>6.2857000000000003</v>
      </c>
      <c r="T58" s="3">
        <f t="shared" si="11"/>
        <v>3.1428500000000001</v>
      </c>
    </row>
    <row r="59" spans="2:20">
      <c r="Q59" s="27">
        <v>25</v>
      </c>
      <c r="R59" s="27">
        <v>50</v>
      </c>
      <c r="S59" s="3">
        <v>6.2834000000000003</v>
      </c>
      <c r="T59" s="3">
        <f t="shared" si="11"/>
        <v>3.1417000000000002</v>
      </c>
    </row>
    <row r="60" spans="2:20" ht="15.75" thickBot="1">
      <c r="Q60" s="32">
        <v>1</v>
      </c>
      <c r="R60" s="32">
        <v>50</v>
      </c>
      <c r="S60" s="31">
        <v>6.2832999999999997</v>
      </c>
      <c r="T60" s="31">
        <f t="shared" si="11"/>
        <v>3.1416499999999998</v>
      </c>
    </row>
    <row r="80" spans="19:20">
      <c r="S80" s="4"/>
      <c r="T80" s="7"/>
    </row>
    <row r="81" spans="20:20">
      <c r="T81" s="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L29"/>
  <sheetViews>
    <sheetView tabSelected="1" topLeftCell="B1" workbookViewId="0">
      <selection activeCell="C5" sqref="C5:J23"/>
    </sheetView>
  </sheetViews>
  <sheetFormatPr baseColWidth="10" defaultRowHeight="15"/>
  <cols>
    <col min="4" max="4" width="14.7109375" customWidth="1"/>
    <col min="8" max="8" width="12.7109375" bestFit="1" customWidth="1"/>
    <col min="9" max="9" width="15.28515625" customWidth="1"/>
    <col min="10" max="10" width="12.7109375" customWidth="1"/>
    <col min="11" max="11" width="13.140625" hidden="1" customWidth="1"/>
    <col min="12" max="12" width="0" hidden="1" customWidth="1"/>
  </cols>
  <sheetData>
    <row r="5" spans="3:12">
      <c r="C5" s="45" t="s">
        <v>4</v>
      </c>
      <c r="D5" s="45" t="s">
        <v>0</v>
      </c>
      <c r="E5" s="45" t="s">
        <v>1</v>
      </c>
      <c r="F5" s="45" t="s">
        <v>2</v>
      </c>
      <c r="G5" s="45" t="s">
        <v>3</v>
      </c>
      <c r="H5" s="45" t="s">
        <v>8</v>
      </c>
      <c r="I5" s="45" t="s">
        <v>43</v>
      </c>
      <c r="J5" s="45" t="s">
        <v>41</v>
      </c>
      <c r="K5" s="45" t="s">
        <v>46</v>
      </c>
      <c r="L5" s="45" t="s">
        <v>47</v>
      </c>
    </row>
    <row r="6" spans="3:12" ht="15.75" thickBot="1">
      <c r="C6" s="46"/>
      <c r="D6" s="46"/>
      <c r="E6" s="46"/>
      <c r="F6" s="46"/>
      <c r="G6" s="46"/>
      <c r="H6" s="46"/>
      <c r="I6" s="46"/>
      <c r="J6" s="46"/>
      <c r="K6" s="46"/>
      <c r="L6" s="46"/>
    </row>
    <row r="7" spans="3:12" ht="15.75" thickTop="1">
      <c r="C7" s="20">
        <v>1</v>
      </c>
      <c r="D7" s="15">
        <v>14.958143283222531</v>
      </c>
      <c r="E7" s="8">
        <v>2</v>
      </c>
      <c r="F7" s="23">
        <f>+PI()</f>
        <v>3.1415926535897931</v>
      </c>
      <c r="G7" s="15">
        <v>0.83064293994716198</v>
      </c>
      <c r="H7" s="15">
        <v>2.3917726688633585</v>
      </c>
      <c r="I7" s="15">
        <f>+D7*E7</f>
        <v>29.916286566445063</v>
      </c>
      <c r="J7" s="42">
        <f>+E7*E7</f>
        <v>4</v>
      </c>
      <c r="K7" s="38">
        <f>+E7*$G$29</f>
        <v>12.489225396284523</v>
      </c>
      <c r="L7" s="39">
        <f>+D7-K7</f>
        <v>2.4689178869380086</v>
      </c>
    </row>
    <row r="8" spans="3:12">
      <c r="C8" s="21">
        <v>2</v>
      </c>
      <c r="D8" s="16">
        <v>27.983727198790941</v>
      </c>
      <c r="E8" s="8">
        <v>4</v>
      </c>
      <c r="F8" s="24">
        <f>+PI()</f>
        <v>3.1415926535897931</v>
      </c>
      <c r="G8" s="16">
        <v>0.87293898506825229</v>
      </c>
      <c r="H8" s="16">
        <v>2.8509859700725961</v>
      </c>
      <c r="I8" s="16">
        <f t="shared" ref="I8:I21" si="0">+D8*E8</f>
        <v>111.93490879516376</v>
      </c>
      <c r="J8" s="43">
        <f t="shared" ref="J8:J21" si="1">+E8*E8</f>
        <v>16</v>
      </c>
      <c r="K8" s="17">
        <f t="shared" ref="K8:K21" si="2">+E8*$G$29</f>
        <v>24.978450792569046</v>
      </c>
      <c r="L8" s="40">
        <f t="shared" ref="L8:L21" si="3">+K8-D8</f>
        <v>-3.0052764062218955</v>
      </c>
    </row>
    <row r="9" spans="3:12">
      <c r="C9" s="21">
        <v>3</v>
      </c>
      <c r="D9" s="16">
        <v>44.660497464719136</v>
      </c>
      <c r="E9" s="8">
        <v>6</v>
      </c>
      <c r="F9" s="24">
        <f>+PI()</f>
        <v>3.1415926535897931</v>
      </c>
      <c r="G9" s="16">
        <v>0.99731993230734428</v>
      </c>
      <c r="H9" s="16">
        <v>6.9613856216416199</v>
      </c>
      <c r="I9" s="16">
        <f t="shared" si="0"/>
        <v>267.96298478831483</v>
      </c>
      <c r="J9" s="43">
        <f t="shared" si="1"/>
        <v>36</v>
      </c>
      <c r="K9" s="17">
        <f t="shared" si="2"/>
        <v>37.467676188853567</v>
      </c>
      <c r="L9" s="40">
        <f t="shared" si="3"/>
        <v>-7.192821275865569</v>
      </c>
    </row>
    <row r="10" spans="3:12">
      <c r="C10" s="21">
        <v>4</v>
      </c>
      <c r="D10" s="16">
        <v>45.885484229749011</v>
      </c>
      <c r="E10" s="8">
        <v>7</v>
      </c>
      <c r="F10" s="24">
        <f>+PI()</f>
        <v>3.1415926535897931</v>
      </c>
      <c r="G10" s="16">
        <v>0.77675353498894339</v>
      </c>
      <c r="H10" s="16">
        <v>1.903187079491907</v>
      </c>
      <c r="I10" s="16">
        <f t="shared" si="0"/>
        <v>321.19838960824308</v>
      </c>
      <c r="J10" s="43">
        <f t="shared" si="1"/>
        <v>49</v>
      </c>
      <c r="K10" s="17">
        <f t="shared" si="2"/>
        <v>43.712288886995829</v>
      </c>
      <c r="L10" s="40">
        <f t="shared" si="3"/>
        <v>-2.173195342753182</v>
      </c>
    </row>
    <row r="11" spans="3:12">
      <c r="C11" s="21">
        <v>5</v>
      </c>
      <c r="D11" s="16">
        <v>44.630085067681222</v>
      </c>
      <c r="E11" s="8">
        <v>8</v>
      </c>
      <c r="F11" s="24">
        <f>+PI()</f>
        <v>3.1415926535897931</v>
      </c>
      <c r="G11" s="16">
        <v>1.2093084921378505E-2</v>
      </c>
      <c r="H11" s="16">
        <v>-5.6353973897554654</v>
      </c>
      <c r="I11" s="16">
        <f t="shared" si="0"/>
        <v>357.04068054144977</v>
      </c>
      <c r="J11" s="43">
        <f t="shared" si="1"/>
        <v>64</v>
      </c>
      <c r="K11" s="17">
        <f t="shared" si="2"/>
        <v>49.956901585138091</v>
      </c>
      <c r="L11" s="40">
        <f t="shared" si="3"/>
        <v>5.3268165174568693</v>
      </c>
    </row>
    <row r="12" spans="3:12">
      <c r="C12" s="21">
        <v>6</v>
      </c>
      <c r="D12" s="16">
        <v>57.386029564720047</v>
      </c>
      <c r="E12" s="8">
        <v>9</v>
      </c>
      <c r="F12" s="24">
        <f>+PI()</f>
        <v>3.1415926535897931</v>
      </c>
      <c r="G12" s="16">
        <v>0.631166606584592</v>
      </c>
      <c r="H12" s="16">
        <v>0.83736180010377192</v>
      </c>
      <c r="I12" s="16">
        <f t="shared" si="0"/>
        <v>516.47426608248043</v>
      </c>
      <c r="J12" s="43">
        <f t="shared" si="1"/>
        <v>81</v>
      </c>
      <c r="K12" s="17">
        <f t="shared" si="2"/>
        <v>56.201514283280353</v>
      </c>
      <c r="L12" s="40">
        <f t="shared" si="3"/>
        <v>-1.184515281439694</v>
      </c>
    </row>
    <row r="13" spans="3:12">
      <c r="C13" s="21">
        <v>7</v>
      </c>
      <c r="D13" s="16">
        <v>63.075646719747915</v>
      </c>
      <c r="E13" s="8">
        <v>10</v>
      </c>
      <c r="F13" s="24">
        <f>+PI()</f>
        <v>3.1415926535897931</v>
      </c>
      <c r="G13" s="16">
        <v>0.53884226505582422</v>
      </c>
      <c r="H13" s="16">
        <v>0.24379364795205255</v>
      </c>
      <c r="I13" s="16">
        <f t="shared" si="0"/>
        <v>630.7564671974792</v>
      </c>
      <c r="J13" s="43">
        <f t="shared" si="1"/>
        <v>100</v>
      </c>
      <c r="K13" s="17">
        <f t="shared" si="2"/>
        <v>62.446126981422616</v>
      </c>
      <c r="L13" s="40">
        <f t="shared" si="3"/>
        <v>-0.62951973832529973</v>
      </c>
    </row>
    <row r="14" spans="3:12">
      <c r="C14" s="21">
        <v>8</v>
      </c>
      <c r="D14" s="16">
        <v>70.359077362418176</v>
      </c>
      <c r="E14" s="8">
        <v>11</v>
      </c>
      <c r="F14" s="24">
        <f>+PI()</f>
        <v>3.1415926535897931</v>
      </c>
      <c r="G14" s="16">
        <v>0.69062249456681379</v>
      </c>
      <c r="H14" s="16">
        <v>1.2440389834427414</v>
      </c>
      <c r="I14" s="16">
        <f t="shared" si="0"/>
        <v>773.94985098659993</v>
      </c>
      <c r="J14" s="43">
        <f t="shared" si="1"/>
        <v>121</v>
      </c>
      <c r="K14" s="17">
        <f t="shared" si="2"/>
        <v>68.690739679564871</v>
      </c>
      <c r="L14" s="40">
        <f t="shared" si="3"/>
        <v>-1.6683376828533056</v>
      </c>
    </row>
    <row r="15" spans="3:12">
      <c r="C15" s="21">
        <v>9</v>
      </c>
      <c r="D15" s="16">
        <v>78.476522777509871</v>
      </c>
      <c r="E15" s="8">
        <v>12</v>
      </c>
      <c r="F15" s="24">
        <f>+PI()</f>
        <v>3.1415926535897931</v>
      </c>
      <c r="G15" s="16">
        <v>0.89089832978438999</v>
      </c>
      <c r="H15" s="16">
        <v>3.0782990913548414</v>
      </c>
      <c r="I15" s="16">
        <f t="shared" si="0"/>
        <v>941.71827333011845</v>
      </c>
      <c r="J15" s="43">
        <f t="shared" si="1"/>
        <v>144</v>
      </c>
      <c r="K15" s="17">
        <f t="shared" si="2"/>
        <v>74.935352377707133</v>
      </c>
      <c r="L15" s="40">
        <f t="shared" si="3"/>
        <v>-3.5411703998027377</v>
      </c>
    </row>
    <row r="16" spans="3:12">
      <c r="C16" s="21">
        <v>10</v>
      </c>
      <c r="D16" s="16">
        <v>79.844544854503923</v>
      </c>
      <c r="E16" s="8">
        <v>13</v>
      </c>
      <c r="F16" s="24">
        <f>+PI()</f>
        <v>3.1415926535897931</v>
      </c>
      <c r="G16" s="16">
        <v>0.23124720475822702</v>
      </c>
      <c r="H16" s="16">
        <v>-1.8368641388307054</v>
      </c>
      <c r="I16" s="16">
        <f t="shared" si="0"/>
        <v>1037.9790831085511</v>
      </c>
      <c r="J16" s="43">
        <f t="shared" si="1"/>
        <v>169</v>
      </c>
      <c r="K16" s="17">
        <f t="shared" si="2"/>
        <v>81.179965075849395</v>
      </c>
      <c r="L16" s="40">
        <f t="shared" si="3"/>
        <v>1.3354202213454727</v>
      </c>
    </row>
    <row r="17" spans="3:12">
      <c r="C17" s="21">
        <v>11</v>
      </c>
      <c r="D17" s="16">
        <v>86.687881619107955</v>
      </c>
      <c r="E17" s="8">
        <v>14</v>
      </c>
      <c r="F17" s="24">
        <f>+PI()</f>
        <v>3.1415926535897931</v>
      </c>
      <c r="G17" s="16">
        <v>0.3047857974786512</v>
      </c>
      <c r="H17" s="16">
        <v>-1.2767126814062473</v>
      </c>
      <c r="I17" s="16">
        <f t="shared" si="0"/>
        <v>1213.6303426675113</v>
      </c>
      <c r="J17" s="43">
        <f t="shared" si="1"/>
        <v>196</v>
      </c>
      <c r="K17" s="17">
        <f t="shared" si="2"/>
        <v>87.424577773991658</v>
      </c>
      <c r="L17" s="40">
        <f t="shared" si="3"/>
        <v>0.73669615488370255</v>
      </c>
    </row>
    <row r="18" spans="3:12">
      <c r="C18" s="21">
        <v>12</v>
      </c>
      <c r="D18" s="16">
        <v>93.826917028180176</v>
      </c>
      <c r="E18" s="8">
        <v>15</v>
      </c>
      <c r="F18" s="24">
        <f>+PI()</f>
        <v>3.1415926535897931</v>
      </c>
      <c r="G18" s="16">
        <v>0.43315592454372842</v>
      </c>
      <c r="H18" s="16">
        <v>-0.42086257951361561</v>
      </c>
      <c r="I18" s="16">
        <f t="shared" si="0"/>
        <v>1407.4037554227027</v>
      </c>
      <c r="J18" s="43">
        <f t="shared" si="1"/>
        <v>225</v>
      </c>
      <c r="K18" s="17">
        <f t="shared" si="2"/>
        <v>93.66919047213392</v>
      </c>
      <c r="L18" s="40">
        <f t="shared" si="3"/>
        <v>-0.15772655604625641</v>
      </c>
    </row>
    <row r="19" spans="3:12">
      <c r="C19" s="21">
        <v>13</v>
      </c>
      <c r="D19" s="16">
        <v>95.69815664233198</v>
      </c>
      <c r="E19" s="8">
        <v>16</v>
      </c>
      <c r="F19" s="24">
        <f>+PI()</f>
        <v>3.1415926535897931</v>
      </c>
      <c r="G19" s="16">
        <v>2.6610504651056299E-2</v>
      </c>
      <c r="H19" s="16">
        <v>-4.8328082725414045</v>
      </c>
      <c r="I19" s="16">
        <f t="shared" si="0"/>
        <v>1531.1705062773117</v>
      </c>
      <c r="J19" s="43">
        <f t="shared" si="1"/>
        <v>256</v>
      </c>
      <c r="K19" s="17">
        <f t="shared" si="2"/>
        <v>99.913803170276182</v>
      </c>
      <c r="L19" s="40">
        <f t="shared" si="3"/>
        <v>4.2156465279442017</v>
      </c>
    </row>
    <row r="20" spans="3:12">
      <c r="C20" s="21">
        <v>14</v>
      </c>
      <c r="D20" s="17">
        <v>107.72495106610093</v>
      </c>
      <c r="E20" s="8">
        <v>17</v>
      </c>
      <c r="F20" s="24">
        <f>+PI()</f>
        <v>3.1415926535897931</v>
      </c>
      <c r="G20" s="16">
        <v>0.64219059265531131</v>
      </c>
      <c r="H20" s="16">
        <v>0.91080084404795225</v>
      </c>
      <c r="I20" s="17">
        <f t="shared" si="0"/>
        <v>1831.3241681237157</v>
      </c>
      <c r="J20" s="43">
        <f t="shared" si="1"/>
        <v>289</v>
      </c>
      <c r="K20" s="17">
        <f t="shared" si="2"/>
        <v>106.15841586841844</v>
      </c>
      <c r="L20" s="40">
        <f t="shared" si="3"/>
        <v>-1.5665351976824837</v>
      </c>
    </row>
    <row r="21" spans="3:12" ht="15.75" thickBot="1">
      <c r="C21" s="22">
        <v>15</v>
      </c>
      <c r="D21" s="18">
        <v>109.93704291394234</v>
      </c>
      <c r="E21" s="14">
        <v>18</v>
      </c>
      <c r="F21" s="25">
        <f>+PI()</f>
        <v>3.1415926535897931</v>
      </c>
      <c r="G21" s="19">
        <v>0.10309400958903003</v>
      </c>
      <c r="H21" s="19">
        <v>-3.1602926152902153</v>
      </c>
      <c r="I21" s="18">
        <f t="shared" si="0"/>
        <v>1978.8667724509621</v>
      </c>
      <c r="J21" s="44">
        <f t="shared" si="1"/>
        <v>324</v>
      </c>
      <c r="K21" s="18">
        <f t="shared" si="2"/>
        <v>112.40302856656071</v>
      </c>
      <c r="L21" s="41">
        <f t="shared" si="3"/>
        <v>2.4659856526183717</v>
      </c>
    </row>
    <row r="23" spans="3:12">
      <c r="C23" t="s">
        <v>42</v>
      </c>
      <c r="D23" s="27">
        <f t="shared" ref="D23:K23" si="4">+SUM(D7:D21)</f>
        <v>1021.1347077927263</v>
      </c>
      <c r="E23" s="27">
        <f t="shared" si="4"/>
        <v>162</v>
      </c>
      <c r="F23" s="27">
        <f t="shared" si="4"/>
        <v>47.123889803846907</v>
      </c>
      <c r="G23" s="27">
        <f t="shared" si="4"/>
        <v>7.9823622069007047</v>
      </c>
      <c r="H23" s="27">
        <f t="shared" si="4"/>
        <v>3.2586880296331904</v>
      </c>
      <c r="I23" s="27">
        <f t="shared" si="4"/>
        <v>12951.326735947048</v>
      </c>
      <c r="J23" s="27">
        <f t="shared" si="4"/>
        <v>2074</v>
      </c>
      <c r="K23" s="27">
        <f t="shared" si="4"/>
        <v>1011.6272570990462</v>
      </c>
      <c r="L23" s="26">
        <f>+SUM(L7:L21)</f>
        <v>-4.5696149198037972</v>
      </c>
    </row>
    <row r="26" spans="3:12">
      <c r="C26" s="45"/>
      <c r="D26" s="45" t="s">
        <v>45</v>
      </c>
      <c r="E26" s="45" t="s">
        <v>41</v>
      </c>
      <c r="F26" s="45" t="s">
        <v>21</v>
      </c>
      <c r="G26" s="45" t="s">
        <v>44</v>
      </c>
    </row>
    <row r="27" spans="3:12" ht="15.75" thickBot="1">
      <c r="C27" s="46"/>
      <c r="D27" s="46"/>
      <c r="E27" s="46"/>
      <c r="F27" s="46"/>
      <c r="G27" s="46"/>
    </row>
    <row r="28" spans="3:12" ht="15.75" thickTop="1">
      <c r="C28" s="5" t="s">
        <v>19</v>
      </c>
      <c r="D28" s="27">
        <f>SUM(I7:I21)</f>
        <v>12951.326735947048</v>
      </c>
      <c r="E28" s="27">
        <f>SUM(J7:J21)</f>
        <v>2074</v>
      </c>
    </row>
    <row r="29" spans="3:12" ht="15.75" thickBot="1">
      <c r="C29" s="28" t="s">
        <v>18</v>
      </c>
      <c r="D29" s="30">
        <f>+D28/E28</f>
        <v>6.2446126981422605</v>
      </c>
      <c r="E29" s="29"/>
      <c r="F29" s="30">
        <f>+D29/2</f>
        <v>3.1223063490711302</v>
      </c>
      <c r="G29" s="30">
        <f>LINEST(D7:D21,E7:E21,FALSE,FALSE)</f>
        <v>6.2446126981422614</v>
      </c>
    </row>
  </sheetData>
  <mergeCells count="15">
    <mergeCell ref="F5:F6"/>
    <mergeCell ref="E5:E6"/>
    <mergeCell ref="K5:K6"/>
    <mergeCell ref="J5:J6"/>
    <mergeCell ref="I5:I6"/>
    <mergeCell ref="L5:L6"/>
    <mergeCell ref="E26:E27"/>
    <mergeCell ref="F26:F27"/>
    <mergeCell ref="G26:G27"/>
    <mergeCell ref="C26:C27"/>
    <mergeCell ref="D5:D6"/>
    <mergeCell ref="C5:C6"/>
    <mergeCell ref="D26:D27"/>
    <mergeCell ref="H5:H6"/>
    <mergeCell ref="G5:G6"/>
  </mergeCells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50"/>
  </sheetPr>
  <dimension ref="B2:H24"/>
  <sheetViews>
    <sheetView workbookViewId="0">
      <selection activeCell="H3" sqref="H3"/>
    </sheetView>
  </sheetViews>
  <sheetFormatPr baseColWidth="10" defaultRowHeight="15"/>
  <cols>
    <col min="3" max="3" width="24.140625" customWidth="1"/>
    <col min="4" max="5" width="14.140625" customWidth="1"/>
    <col min="6" max="6" width="21.28515625" bestFit="1" customWidth="1"/>
    <col min="8" max="8" width="12" bestFit="1" customWidth="1"/>
  </cols>
  <sheetData>
    <row r="2" spans="2:8">
      <c r="C2" s="1" t="s">
        <v>29</v>
      </c>
      <c r="H2">
        <v>10</v>
      </c>
    </row>
    <row r="3" spans="2:8">
      <c r="D3" s="47" t="s">
        <v>28</v>
      </c>
      <c r="E3" s="47"/>
      <c r="H3">
        <v>0</v>
      </c>
    </row>
    <row r="4" spans="2:8" ht="15.75" thickBot="1">
      <c r="B4" s="2" t="s">
        <v>4</v>
      </c>
      <c r="C4" s="2" t="s">
        <v>26</v>
      </c>
      <c r="D4" s="2" t="s">
        <v>22</v>
      </c>
      <c r="E4" s="2" t="s">
        <v>30</v>
      </c>
      <c r="F4" s="2" t="s">
        <v>27</v>
      </c>
      <c r="G4" s="2" t="s">
        <v>3</v>
      </c>
      <c r="H4" s="2" t="s">
        <v>8</v>
      </c>
    </row>
    <row r="5" spans="2:8" ht="15.75" thickTop="1">
      <c r="B5" s="20">
        <v>1</v>
      </c>
      <c r="C5" s="23">
        <f ca="1">+D5+E5*F5^2+H5</f>
        <v>16.906027261389234</v>
      </c>
      <c r="D5" s="35">
        <v>5</v>
      </c>
      <c r="E5" s="34">
        <v>0.8</v>
      </c>
      <c r="F5" s="8">
        <v>1</v>
      </c>
      <c r="G5" s="15">
        <f ca="1">+RAND()</f>
        <v>0.86663030558440646</v>
      </c>
      <c r="H5" s="15">
        <f ca="1">NORMINV(G5,$H$3,$H$2)</f>
        <v>11.106027261389233</v>
      </c>
    </row>
    <row r="6" spans="2:8">
      <c r="B6" s="21">
        <v>2</v>
      </c>
      <c r="C6" s="24">
        <f ca="1">+D6+E6*F6^2+H6</f>
        <v>2.3453175465979701</v>
      </c>
      <c r="D6" s="35">
        <v>5</v>
      </c>
      <c r="E6" s="34">
        <v>0.8</v>
      </c>
      <c r="F6" s="8">
        <v>2</v>
      </c>
      <c r="G6" s="16">
        <f ca="1">+RAND()</f>
        <v>0.27911645617437042</v>
      </c>
      <c r="H6" s="16">
        <f ca="1">NORMINV(G6,$H$3,$H$2)</f>
        <v>-5.8546824534020292</v>
      </c>
    </row>
    <row r="7" spans="2:8">
      <c r="B7" s="21">
        <v>3</v>
      </c>
      <c r="C7" s="24">
        <f t="shared" ref="C7:C23" ca="1" si="0">+D7+E7*F7^2+H7</f>
        <v>0.46764711088538924</v>
      </c>
      <c r="D7" s="35">
        <v>5</v>
      </c>
      <c r="E7" s="34">
        <v>0.8</v>
      </c>
      <c r="F7" s="8">
        <v>3</v>
      </c>
      <c r="G7" s="16">
        <f t="shared" ref="G7:G24" ca="1" si="1">+RAND()</f>
        <v>0.1203507321375421</v>
      </c>
      <c r="H7" s="16">
        <f t="shared" ref="H7:H24" ca="1" si="2">NORMINV(G7,$H$3,$H$2)</f>
        <v>-11.73235288911461</v>
      </c>
    </row>
    <row r="8" spans="2:8">
      <c r="B8" s="21">
        <v>4</v>
      </c>
      <c r="C8" s="24">
        <f t="shared" ca="1" si="0"/>
        <v>16.756283236275763</v>
      </c>
      <c r="D8" s="35">
        <v>5</v>
      </c>
      <c r="E8" s="34">
        <v>0.8</v>
      </c>
      <c r="F8" s="8">
        <v>4</v>
      </c>
      <c r="G8" s="16">
        <f t="shared" ca="1" si="1"/>
        <v>0.45843719943963679</v>
      </c>
      <c r="H8" s="16">
        <f t="shared" ca="1" si="2"/>
        <v>-1.0437167637242375</v>
      </c>
    </row>
    <row r="9" spans="2:8">
      <c r="B9" s="21">
        <v>5</v>
      </c>
      <c r="C9" s="24">
        <f t="shared" ca="1" si="0"/>
        <v>14.791094662757027</v>
      </c>
      <c r="D9" s="35">
        <v>5</v>
      </c>
      <c r="E9" s="34">
        <v>0.8</v>
      </c>
      <c r="F9" s="8">
        <v>5</v>
      </c>
      <c r="G9" s="16">
        <f t="shared" ca="1" si="1"/>
        <v>0.1536531522805733</v>
      </c>
      <c r="H9" s="16">
        <f t="shared" ca="1" si="2"/>
        <v>-10.208905337242973</v>
      </c>
    </row>
    <row r="10" spans="2:8">
      <c r="B10" s="21">
        <v>6</v>
      </c>
      <c r="C10" s="24">
        <f t="shared" ca="1" si="0"/>
        <v>21.012273327967431</v>
      </c>
      <c r="D10" s="35">
        <v>5</v>
      </c>
      <c r="E10" s="34">
        <v>0.8</v>
      </c>
      <c r="F10" s="8">
        <v>6</v>
      </c>
      <c r="G10" s="16">
        <f t="shared" ca="1" si="1"/>
        <v>0.10048856083513535</v>
      </c>
      <c r="H10" s="16">
        <f t="shared" ca="1" si="2"/>
        <v>-12.787726672032566</v>
      </c>
    </row>
    <row r="11" spans="2:8">
      <c r="B11" s="21">
        <v>7</v>
      </c>
      <c r="C11" s="24">
        <f t="shared" ca="1" si="0"/>
        <v>43.75450167358661</v>
      </c>
      <c r="D11" s="35">
        <v>5</v>
      </c>
      <c r="E11" s="34">
        <v>0.8</v>
      </c>
      <c r="F11" s="8">
        <v>7</v>
      </c>
      <c r="G11" s="16">
        <f t="shared" ca="1" si="1"/>
        <v>0.48223306533797805</v>
      </c>
      <c r="H11" s="16">
        <f t="shared" ca="1" si="2"/>
        <v>-0.44549832641338966</v>
      </c>
    </row>
    <row r="12" spans="2:8">
      <c r="B12" s="21">
        <v>8</v>
      </c>
      <c r="C12" s="24">
        <f t="shared" ca="1" si="0"/>
        <v>69.846744963270552</v>
      </c>
      <c r="D12" s="35">
        <v>5</v>
      </c>
      <c r="E12" s="34">
        <v>0.8</v>
      </c>
      <c r="F12" s="8">
        <v>8</v>
      </c>
      <c r="G12" s="16">
        <f t="shared" ca="1" si="1"/>
        <v>0.91382231054523499</v>
      </c>
      <c r="H12" s="16">
        <f t="shared" ca="1" si="2"/>
        <v>13.64674496327055</v>
      </c>
    </row>
    <row r="13" spans="2:8">
      <c r="B13" s="21">
        <v>9</v>
      </c>
      <c r="C13" s="24">
        <f t="shared" ca="1" si="0"/>
        <v>68.479193229015806</v>
      </c>
      <c r="D13" s="35">
        <v>5</v>
      </c>
      <c r="E13" s="34">
        <v>0.8</v>
      </c>
      <c r="F13" s="8">
        <v>9</v>
      </c>
      <c r="G13" s="16">
        <f t="shared" ca="1" si="1"/>
        <v>0.44746023972095106</v>
      </c>
      <c r="H13" s="16">
        <f t="shared" ca="1" si="2"/>
        <v>-1.3208067709841846</v>
      </c>
    </row>
    <row r="14" spans="2:8">
      <c r="B14" s="21">
        <v>10</v>
      </c>
      <c r="C14" s="24">
        <f t="shared" ca="1" si="0"/>
        <v>91.247349089974435</v>
      </c>
      <c r="D14" s="35">
        <v>5</v>
      </c>
      <c r="E14" s="34">
        <v>0.8</v>
      </c>
      <c r="F14" s="8">
        <v>10</v>
      </c>
      <c r="G14" s="16">
        <f t="shared" ca="1" si="1"/>
        <v>0.7339274712252255</v>
      </c>
      <c r="H14" s="16">
        <f t="shared" ca="1" si="2"/>
        <v>6.2473490899744322</v>
      </c>
    </row>
    <row r="15" spans="2:8">
      <c r="B15" s="21">
        <v>11</v>
      </c>
      <c r="C15" s="24">
        <f t="shared" ca="1" si="0"/>
        <v>109.55064952840756</v>
      </c>
      <c r="D15" s="35">
        <v>5</v>
      </c>
      <c r="E15" s="34">
        <v>0.8</v>
      </c>
      <c r="F15" s="8">
        <v>11</v>
      </c>
      <c r="G15" s="16">
        <f t="shared" ca="1" si="1"/>
        <v>0.78084936012922324</v>
      </c>
      <c r="H15" s="16">
        <f t="shared" ca="1" si="2"/>
        <v>7.7506495284075445</v>
      </c>
    </row>
    <row r="16" spans="2:8">
      <c r="B16" s="21">
        <v>12</v>
      </c>
      <c r="C16" s="24">
        <f t="shared" ca="1" si="0"/>
        <v>116.00905644394925</v>
      </c>
      <c r="D16" s="35">
        <v>5</v>
      </c>
      <c r="E16" s="34">
        <v>0.8</v>
      </c>
      <c r="F16" s="8">
        <v>12</v>
      </c>
      <c r="G16" s="16">
        <f t="shared" ca="1" si="1"/>
        <v>0.33757358781607216</v>
      </c>
      <c r="H16" s="16">
        <f t="shared" ca="1" si="2"/>
        <v>-4.1909435560507493</v>
      </c>
    </row>
    <row r="17" spans="2:8">
      <c r="B17" s="21">
        <v>13</v>
      </c>
      <c r="C17" s="24">
        <f t="shared" ca="1" si="0"/>
        <v>153.38862953614603</v>
      </c>
      <c r="D17" s="35">
        <v>5</v>
      </c>
      <c r="E17" s="34">
        <v>0.8</v>
      </c>
      <c r="F17" s="8">
        <v>13</v>
      </c>
      <c r="G17" s="16">
        <f t="shared" ca="1" si="1"/>
        <v>0.90639253336937742</v>
      </c>
      <c r="H17" s="16">
        <f t="shared" ca="1" si="2"/>
        <v>13.188629536146008</v>
      </c>
    </row>
    <row r="18" spans="2:8">
      <c r="B18" s="21">
        <v>14</v>
      </c>
      <c r="C18" s="24">
        <f t="shared" ca="1" si="0"/>
        <v>167.47303745273317</v>
      </c>
      <c r="D18" s="35">
        <v>5</v>
      </c>
      <c r="E18" s="34">
        <v>0.8</v>
      </c>
      <c r="F18" s="8">
        <v>14</v>
      </c>
      <c r="G18" s="16">
        <f t="shared" ca="1" si="1"/>
        <v>0.71474608354204872</v>
      </c>
      <c r="H18" s="16">
        <f t="shared" ca="1" si="2"/>
        <v>5.673037452733154</v>
      </c>
    </row>
    <row r="19" spans="2:8">
      <c r="B19" s="21">
        <v>15</v>
      </c>
      <c r="C19" s="24">
        <f t="shared" ca="1" si="0"/>
        <v>191.09685899290457</v>
      </c>
      <c r="D19" s="35">
        <v>5</v>
      </c>
      <c r="E19" s="34">
        <v>0.8</v>
      </c>
      <c r="F19" s="8">
        <v>15</v>
      </c>
      <c r="G19" s="16">
        <f t="shared" ca="1" si="1"/>
        <v>0.72896505148540491</v>
      </c>
      <c r="H19" s="16">
        <f t="shared" ca="1" si="2"/>
        <v>6.0968589929045809</v>
      </c>
    </row>
    <row r="20" spans="2:8">
      <c r="B20" s="21">
        <v>16</v>
      </c>
      <c r="C20" s="24">
        <f t="shared" ca="1" si="0"/>
        <v>216.32466093249093</v>
      </c>
      <c r="D20" s="35">
        <v>5</v>
      </c>
      <c r="E20" s="34">
        <v>0.8</v>
      </c>
      <c r="F20" s="8">
        <v>16</v>
      </c>
      <c r="G20" s="16">
        <f t="shared" ca="1" si="1"/>
        <v>0.74294973032156708</v>
      </c>
      <c r="H20" s="16">
        <f t="shared" ca="1" si="2"/>
        <v>6.5246609324909199</v>
      </c>
    </row>
    <row r="21" spans="2:8">
      <c r="B21" s="21">
        <v>17</v>
      </c>
      <c r="C21" s="24">
        <f t="shared" ca="1" si="0"/>
        <v>221.64622567657366</v>
      </c>
      <c r="D21" s="35">
        <v>5</v>
      </c>
      <c r="E21" s="34">
        <v>0.8</v>
      </c>
      <c r="F21" s="8">
        <v>17</v>
      </c>
      <c r="G21" s="16">
        <f t="shared" ca="1" si="1"/>
        <v>7.2782400296926397E-2</v>
      </c>
      <c r="H21" s="16">
        <f t="shared" ca="1" si="2"/>
        <v>-14.553774323426364</v>
      </c>
    </row>
    <row r="22" spans="2:8">
      <c r="B22" s="21">
        <v>18</v>
      </c>
      <c r="C22" s="24">
        <f t="shared" ca="1" si="0"/>
        <v>256.95900599825876</v>
      </c>
      <c r="D22" s="35">
        <v>5</v>
      </c>
      <c r="E22" s="34">
        <v>0.8</v>
      </c>
      <c r="F22" s="8">
        <v>18</v>
      </c>
      <c r="G22" s="16">
        <f t="shared" ca="1" si="1"/>
        <v>0.2345023564119284</v>
      </c>
      <c r="H22" s="16">
        <f t="shared" ca="1" si="2"/>
        <v>-7.240994001741214</v>
      </c>
    </row>
    <row r="23" spans="2:8">
      <c r="B23" s="21">
        <v>19</v>
      </c>
      <c r="C23" s="24">
        <f t="shared" ca="1" si="0"/>
        <v>300.18369370031638</v>
      </c>
      <c r="D23" s="35">
        <v>5</v>
      </c>
      <c r="E23" s="34">
        <v>0.8</v>
      </c>
      <c r="F23" s="8">
        <v>19</v>
      </c>
      <c r="G23" s="16">
        <f t="shared" ca="1" si="1"/>
        <v>0.73838336759237788</v>
      </c>
      <c r="H23" s="16">
        <f t="shared" ca="1" si="2"/>
        <v>6.3836937003163623</v>
      </c>
    </row>
    <row r="24" spans="2:8">
      <c r="B24" s="21">
        <v>20</v>
      </c>
      <c r="C24" s="24">
        <f ca="1">+D24+E24*F24^2+H24</f>
        <v>317.2333581345278</v>
      </c>
      <c r="D24" s="35">
        <v>5</v>
      </c>
      <c r="E24" s="34">
        <v>0.8</v>
      </c>
      <c r="F24" s="8">
        <v>20</v>
      </c>
      <c r="G24" s="16">
        <f t="shared" ca="1" si="1"/>
        <v>0.21867846076775255</v>
      </c>
      <c r="H24" s="16">
        <f t="shared" ca="1" si="2"/>
        <v>-7.7666418654722191</v>
      </c>
    </row>
  </sheetData>
  <mergeCells count="1">
    <mergeCell ref="D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50"/>
  </sheetPr>
  <dimension ref="B1:M104"/>
  <sheetViews>
    <sheetView topLeftCell="G1" workbookViewId="0">
      <selection activeCell="L3" sqref="L3"/>
    </sheetView>
  </sheetViews>
  <sheetFormatPr baseColWidth="10" defaultRowHeight="15"/>
  <cols>
    <col min="3" max="3" width="24.140625" customWidth="1"/>
    <col min="4" max="6" width="14.140625" customWidth="1"/>
    <col min="7" max="7" width="22.28515625" customWidth="1"/>
    <col min="8" max="8" width="21.28515625" customWidth="1"/>
    <col min="10" max="10" width="12" bestFit="1" customWidth="1"/>
  </cols>
  <sheetData>
    <row r="1" spans="2:13">
      <c r="K1" s="49" t="s">
        <v>36</v>
      </c>
      <c r="L1" s="49"/>
      <c r="M1" s="49"/>
    </row>
    <row r="2" spans="2:13">
      <c r="C2" s="1" t="s">
        <v>31</v>
      </c>
      <c r="J2">
        <v>20</v>
      </c>
      <c r="K2" t="s">
        <v>32</v>
      </c>
      <c r="L2" t="s">
        <v>30</v>
      </c>
      <c r="M2" t="s">
        <v>22</v>
      </c>
    </row>
    <row r="3" spans="2:13">
      <c r="D3" s="48" t="s">
        <v>28</v>
      </c>
      <c r="E3" s="48"/>
      <c r="F3" s="48"/>
      <c r="J3">
        <v>0</v>
      </c>
      <c r="K3" s="6">
        <f t="array" aca="1" ref="K3:M3" ca="1">LINEST(C5:C24,G5:H24,TRUE)</f>
        <v>0.17189973646909273</v>
      </c>
      <c r="L3" s="6">
        <f ca="1"/>
        <v>0.59509906318044781</v>
      </c>
      <c r="M3" s="6">
        <f ca="1"/>
        <v>20.90496356255732</v>
      </c>
    </row>
    <row r="4" spans="2:13" ht="15.75" thickBot="1">
      <c r="B4" s="2" t="s">
        <v>4</v>
      </c>
      <c r="C4" s="2" t="s">
        <v>26</v>
      </c>
      <c r="D4" s="2" t="s">
        <v>22</v>
      </c>
      <c r="E4" s="2" t="s">
        <v>30</v>
      </c>
      <c r="F4" s="2" t="s">
        <v>32</v>
      </c>
      <c r="G4" s="2" t="s">
        <v>27</v>
      </c>
      <c r="H4" s="2" t="s">
        <v>37</v>
      </c>
      <c r="I4" s="2" t="s">
        <v>3</v>
      </c>
      <c r="J4" s="2" t="s">
        <v>8</v>
      </c>
      <c r="K4" s="2" t="s">
        <v>38</v>
      </c>
      <c r="L4" s="37" t="s">
        <v>39</v>
      </c>
    </row>
    <row r="5" spans="2:13" ht="15.75" thickTop="1">
      <c r="B5" s="20">
        <v>1</v>
      </c>
      <c r="C5" s="33">
        <f ca="1">+D5+E5*G5+F5*G5^2+J5</f>
        <v>4.1922243865443036</v>
      </c>
      <c r="D5" s="35">
        <v>10</v>
      </c>
      <c r="E5" s="34">
        <v>2</v>
      </c>
      <c r="F5" s="33">
        <v>0.15</v>
      </c>
      <c r="G5" s="8">
        <v>5</v>
      </c>
      <c r="H5" s="8">
        <f>G5^2</f>
        <v>25</v>
      </c>
      <c r="I5" s="15">
        <f t="shared" ref="I5:I24" ca="1" si="0">+RAND()</f>
        <v>0.16406466732310832</v>
      </c>
      <c r="J5" s="15">
        <f ca="1">NORMINV(I5,$J$3,$J$2)</f>
        <v>-19.557775613455696</v>
      </c>
      <c r="K5">
        <f ca="1">$M$3+$L$3*G5+$K$3*H5</f>
        <v>28.17795229018688</v>
      </c>
      <c r="L5" s="36">
        <f ca="1">K5-C5</f>
        <v>23.985727903642577</v>
      </c>
    </row>
    <row r="6" spans="2:13">
      <c r="B6" s="21">
        <v>2</v>
      </c>
      <c r="C6" s="33">
        <f t="shared" ref="C6:C24" ca="1" si="1">+D6+E6*G6+F6*G6^2+J6</f>
        <v>52.060539579471921</v>
      </c>
      <c r="D6" s="35">
        <v>10</v>
      </c>
      <c r="E6" s="34">
        <v>2</v>
      </c>
      <c r="F6" s="33">
        <f>+F5</f>
        <v>0.15</v>
      </c>
      <c r="G6" s="8">
        <v>6</v>
      </c>
      <c r="H6" s="8">
        <f t="shared" ref="H6:H24" si="2">G6^2</f>
        <v>36</v>
      </c>
      <c r="I6" s="16">
        <f ca="1">+RAND()</f>
        <v>0.89121715062174189</v>
      </c>
      <c r="J6" s="16">
        <f ca="1">NORMINV(I6,$J$3,$J$2)</f>
        <v>24.660539579471923</v>
      </c>
      <c r="K6">
        <f t="shared" ref="K6:K24" ca="1" si="3">$M$3+$L$3*G6+$K$3*H6</f>
        <v>30.663948454527343</v>
      </c>
      <c r="L6" s="36">
        <f t="shared" ref="L6:L24" ca="1" si="4">K6-C6</f>
        <v>-21.396591124944578</v>
      </c>
    </row>
    <row r="7" spans="2:13">
      <c r="B7" s="21">
        <v>3</v>
      </c>
      <c r="C7" s="33">
        <f t="shared" ca="1" si="1"/>
        <v>40.341712935544876</v>
      </c>
      <c r="D7" s="35">
        <v>10</v>
      </c>
      <c r="E7" s="34">
        <v>2</v>
      </c>
      <c r="F7" s="33">
        <f t="shared" ref="F7:F24" si="5">+F6</f>
        <v>0.15</v>
      </c>
      <c r="G7" s="8">
        <v>7</v>
      </c>
      <c r="H7" s="8">
        <f t="shared" si="2"/>
        <v>49</v>
      </c>
      <c r="I7" s="16">
        <f t="shared" ca="1" si="0"/>
        <v>0.67349538027957045</v>
      </c>
      <c r="J7" s="16">
        <f t="shared" ref="J7:J24" ca="1" si="6">NORMINV(I7,$J$3,$J$2)</f>
        <v>8.9917129355448715</v>
      </c>
      <c r="K7">
        <f t="shared" ca="1" si="3"/>
        <v>33.493744091806001</v>
      </c>
      <c r="L7" s="36">
        <f t="shared" ca="1" si="4"/>
        <v>-6.8479688437388759</v>
      </c>
    </row>
    <row r="8" spans="2:13">
      <c r="B8" s="21">
        <v>4</v>
      </c>
      <c r="C8" s="33">
        <f t="shared" ca="1" si="1"/>
        <v>35.018565119418476</v>
      </c>
      <c r="D8" s="35">
        <v>10</v>
      </c>
      <c r="E8" s="34">
        <v>2</v>
      </c>
      <c r="F8" s="33">
        <f t="shared" si="5"/>
        <v>0.15</v>
      </c>
      <c r="G8" s="8">
        <v>8</v>
      </c>
      <c r="H8" s="8">
        <f t="shared" si="2"/>
        <v>64</v>
      </c>
      <c r="I8" s="16">
        <f t="shared" ca="1" si="0"/>
        <v>0.4884036856338172</v>
      </c>
      <c r="J8" s="16">
        <f t="shared" ca="1" si="6"/>
        <v>-0.58143488058152726</v>
      </c>
      <c r="K8">
        <f t="shared" ca="1" si="3"/>
        <v>36.667339202022838</v>
      </c>
      <c r="L8" s="36">
        <f t="shared" ca="1" si="4"/>
        <v>1.648774082604362</v>
      </c>
    </row>
    <row r="9" spans="2:13">
      <c r="B9" s="21">
        <v>5</v>
      </c>
      <c r="C9" s="33">
        <f t="shared" ca="1" si="1"/>
        <v>43.639668481259228</v>
      </c>
      <c r="D9" s="35">
        <v>10</v>
      </c>
      <c r="E9" s="34">
        <v>2</v>
      </c>
      <c r="F9" s="33">
        <f t="shared" si="5"/>
        <v>0.15</v>
      </c>
      <c r="G9" s="8">
        <v>9</v>
      </c>
      <c r="H9" s="8">
        <f t="shared" si="2"/>
        <v>81</v>
      </c>
      <c r="I9" s="16">
        <f t="shared" ca="1" si="0"/>
        <v>0.5692572216838736</v>
      </c>
      <c r="J9" s="16">
        <f t="shared" ca="1" si="6"/>
        <v>3.4896684812592307</v>
      </c>
      <c r="K9">
        <f t="shared" ca="1" si="3"/>
        <v>40.184733785177862</v>
      </c>
      <c r="L9" s="36">
        <f t="shared" ca="1" si="4"/>
        <v>-3.4549346960813665</v>
      </c>
    </row>
    <row r="10" spans="2:13">
      <c r="B10" s="21">
        <v>6</v>
      </c>
      <c r="C10" s="33">
        <f t="shared" ca="1" si="1"/>
        <v>37.143126076646709</v>
      </c>
      <c r="D10" s="35">
        <v>10</v>
      </c>
      <c r="E10" s="34">
        <v>2</v>
      </c>
      <c r="F10" s="33">
        <f t="shared" si="5"/>
        <v>0.15</v>
      </c>
      <c r="G10" s="8">
        <v>10</v>
      </c>
      <c r="H10" s="8">
        <f t="shared" si="2"/>
        <v>100</v>
      </c>
      <c r="I10" s="16">
        <f t="shared" ca="1" si="0"/>
        <v>0.34721746448536139</v>
      </c>
      <c r="J10" s="16">
        <f t="shared" ca="1" si="6"/>
        <v>-7.8568739233532909</v>
      </c>
      <c r="K10">
        <f t="shared" ca="1" si="3"/>
        <v>44.045927841271073</v>
      </c>
      <c r="L10" s="36">
        <f t="shared" ca="1" si="4"/>
        <v>6.902801764624364</v>
      </c>
    </row>
    <row r="11" spans="2:13">
      <c r="B11" s="21">
        <v>7</v>
      </c>
      <c r="C11" s="33">
        <f t="shared" ca="1" si="1"/>
        <v>48.752192539386805</v>
      </c>
      <c r="D11" s="35">
        <v>10</v>
      </c>
      <c r="E11" s="34">
        <v>2</v>
      </c>
      <c r="F11" s="33">
        <f t="shared" si="5"/>
        <v>0.15</v>
      </c>
      <c r="G11" s="8">
        <v>11</v>
      </c>
      <c r="H11" s="8">
        <f t="shared" si="2"/>
        <v>121</v>
      </c>
      <c r="I11" s="16">
        <f t="shared" ca="1" si="0"/>
        <v>0.47214045780074243</v>
      </c>
      <c r="J11" s="16">
        <f t="shared" ca="1" si="6"/>
        <v>-1.3978074606131941</v>
      </c>
      <c r="K11">
        <f t="shared" ca="1" si="3"/>
        <v>48.250921370302464</v>
      </c>
      <c r="L11" s="36">
        <f t="shared" ca="1" si="4"/>
        <v>-0.50127116908434033</v>
      </c>
    </row>
    <row r="12" spans="2:13">
      <c r="B12" s="21">
        <v>8</v>
      </c>
      <c r="C12" s="33">
        <f t="shared" ca="1" si="1"/>
        <v>57.708817392101729</v>
      </c>
      <c r="D12" s="35">
        <v>10</v>
      </c>
      <c r="E12" s="34">
        <v>2</v>
      </c>
      <c r="F12" s="33">
        <f t="shared" si="5"/>
        <v>0.15</v>
      </c>
      <c r="G12" s="8">
        <v>12</v>
      </c>
      <c r="H12" s="8">
        <f t="shared" si="2"/>
        <v>144</v>
      </c>
      <c r="I12" s="16">
        <f t="shared" ca="1" si="0"/>
        <v>0.54198700623170026</v>
      </c>
      <c r="J12" s="16">
        <f t="shared" ca="1" si="6"/>
        <v>2.1088173921017335</v>
      </c>
      <c r="K12">
        <f t="shared" ca="1" si="3"/>
        <v>52.799714372272049</v>
      </c>
      <c r="L12" s="36">
        <f t="shared" ca="1" si="4"/>
        <v>-4.9091030198296792</v>
      </c>
    </row>
    <row r="13" spans="2:13">
      <c r="B13" s="21">
        <v>9</v>
      </c>
      <c r="C13" s="33">
        <f t="shared" ca="1" si="1"/>
        <v>70.700540959532546</v>
      </c>
      <c r="D13" s="35">
        <v>10</v>
      </c>
      <c r="E13" s="34">
        <v>2</v>
      </c>
      <c r="F13" s="33">
        <f t="shared" si="5"/>
        <v>0.15</v>
      </c>
      <c r="G13" s="8">
        <v>13</v>
      </c>
      <c r="H13" s="8">
        <f t="shared" si="2"/>
        <v>169</v>
      </c>
      <c r="I13" s="16">
        <f t="shared" ca="1" si="0"/>
        <v>0.67993857744585862</v>
      </c>
      <c r="J13" s="16">
        <f t="shared" ca="1" si="6"/>
        <v>9.3505409595325482</v>
      </c>
      <c r="K13">
        <f t="shared" ca="1" si="3"/>
        <v>57.692306847179815</v>
      </c>
      <c r="L13" s="36">
        <f t="shared" ca="1" si="4"/>
        <v>-13.008234112352731</v>
      </c>
    </row>
    <row r="14" spans="2:13">
      <c r="B14" s="21">
        <v>10</v>
      </c>
      <c r="C14" s="33">
        <f t="shared" ca="1" si="1"/>
        <v>52.309815104914428</v>
      </c>
      <c r="D14" s="35">
        <v>10</v>
      </c>
      <c r="E14" s="34">
        <v>2</v>
      </c>
      <c r="F14" s="33">
        <f t="shared" si="5"/>
        <v>0.15</v>
      </c>
      <c r="G14" s="8">
        <v>14</v>
      </c>
      <c r="H14" s="8">
        <f t="shared" si="2"/>
        <v>196</v>
      </c>
      <c r="I14" s="16">
        <f t="shared" ca="1" si="0"/>
        <v>0.22527174816222795</v>
      </c>
      <c r="J14" s="16">
        <f t="shared" ca="1" si="6"/>
        <v>-15.090184895085578</v>
      </c>
      <c r="K14">
        <f t="shared" ca="1" si="3"/>
        <v>62.928698795025767</v>
      </c>
      <c r="L14" s="36">
        <f t="shared" ca="1" si="4"/>
        <v>10.618883690111339</v>
      </c>
    </row>
    <row r="15" spans="2:13">
      <c r="B15" s="21">
        <v>11</v>
      </c>
      <c r="C15" s="33">
        <f t="shared" ca="1" si="1"/>
        <v>67.707011520970084</v>
      </c>
      <c r="D15" s="35">
        <v>10</v>
      </c>
      <c r="E15" s="34">
        <v>2</v>
      </c>
      <c r="F15" s="33">
        <f t="shared" si="5"/>
        <v>0.15</v>
      </c>
      <c r="G15" s="8">
        <v>15</v>
      </c>
      <c r="H15" s="8">
        <f t="shared" si="2"/>
        <v>225</v>
      </c>
      <c r="I15" s="16">
        <f t="shared" ca="1" si="0"/>
        <v>0.38126907858289338</v>
      </c>
      <c r="J15" s="16">
        <f t="shared" ca="1" si="6"/>
        <v>-6.0429884790299182</v>
      </c>
      <c r="K15">
        <f t="shared" ca="1" si="3"/>
        <v>68.508890215809899</v>
      </c>
      <c r="L15" s="36">
        <f t="shared" ca="1" si="4"/>
        <v>0.80187869483981444</v>
      </c>
    </row>
    <row r="16" spans="2:13">
      <c r="B16" s="21">
        <v>12</v>
      </c>
      <c r="C16" s="33">
        <f t="shared" ca="1" si="1"/>
        <v>81.495794887536476</v>
      </c>
      <c r="D16" s="35">
        <v>10</v>
      </c>
      <c r="E16" s="34">
        <v>2</v>
      </c>
      <c r="F16" s="33">
        <f t="shared" si="5"/>
        <v>0.15</v>
      </c>
      <c r="G16" s="8">
        <v>16</v>
      </c>
      <c r="H16" s="8">
        <f t="shared" si="2"/>
        <v>256</v>
      </c>
      <c r="I16" s="16">
        <f t="shared" ca="1" si="0"/>
        <v>0.52184701453378768</v>
      </c>
      <c r="J16" s="16">
        <f t="shared" ca="1" si="6"/>
        <v>1.0957948875364654</v>
      </c>
      <c r="K16">
        <f t="shared" ca="1" si="3"/>
        <v>74.432881109532218</v>
      </c>
      <c r="L16" s="36">
        <f t="shared" ca="1" si="4"/>
        <v>-7.0629137780042583</v>
      </c>
    </row>
    <row r="17" spans="2:12">
      <c r="B17" s="21">
        <v>13</v>
      </c>
      <c r="C17" s="33">
        <f t="shared" ca="1" si="1"/>
        <v>76.373000811464081</v>
      </c>
      <c r="D17" s="35">
        <v>10</v>
      </c>
      <c r="E17" s="34">
        <v>2</v>
      </c>
      <c r="F17" s="33">
        <f t="shared" si="5"/>
        <v>0.15</v>
      </c>
      <c r="G17" s="8">
        <v>17</v>
      </c>
      <c r="H17" s="8">
        <f t="shared" si="2"/>
        <v>289</v>
      </c>
      <c r="I17" s="16">
        <f t="shared" ca="1" si="0"/>
        <v>0.29155421080846744</v>
      </c>
      <c r="J17" s="16">
        <f t="shared" ca="1" si="6"/>
        <v>-10.976999188535919</v>
      </c>
      <c r="K17">
        <f t="shared" ca="1" si="3"/>
        <v>80.700671476192724</v>
      </c>
      <c r="L17" s="36">
        <f t="shared" ca="1" si="4"/>
        <v>4.3276706647286431</v>
      </c>
    </row>
    <row r="18" spans="2:12">
      <c r="B18" s="21">
        <v>14</v>
      </c>
      <c r="C18" s="33">
        <f t="shared" ca="1" si="1"/>
        <v>78.900581421778327</v>
      </c>
      <c r="D18" s="35">
        <v>10</v>
      </c>
      <c r="E18" s="34">
        <v>2</v>
      </c>
      <c r="F18" s="33">
        <f t="shared" si="5"/>
        <v>0.15</v>
      </c>
      <c r="G18" s="8">
        <v>18</v>
      </c>
      <c r="H18" s="8">
        <f t="shared" si="2"/>
        <v>324</v>
      </c>
      <c r="I18" s="16">
        <f t="shared" ca="1" si="0"/>
        <v>0.21623530675346636</v>
      </c>
      <c r="J18" s="16">
        <f t="shared" ca="1" si="6"/>
        <v>-15.699418578221668</v>
      </c>
      <c r="K18">
        <f t="shared" ca="1" si="3"/>
        <v>87.312261315791432</v>
      </c>
      <c r="L18" s="36">
        <f t="shared" ca="1" si="4"/>
        <v>8.4116798940131048</v>
      </c>
    </row>
    <row r="19" spans="2:12">
      <c r="B19" s="21">
        <v>15</v>
      </c>
      <c r="C19" s="33">
        <f t="shared" ca="1" si="1"/>
        <v>58.635682998096101</v>
      </c>
      <c r="D19" s="35">
        <v>10</v>
      </c>
      <c r="E19" s="34">
        <v>2</v>
      </c>
      <c r="F19" s="33">
        <f t="shared" si="5"/>
        <v>0.15</v>
      </c>
      <c r="G19" s="8">
        <v>19</v>
      </c>
      <c r="H19" s="8">
        <f t="shared" si="2"/>
        <v>361</v>
      </c>
      <c r="I19" s="16">
        <f t="shared" ca="1" si="0"/>
        <v>1.4788257136971517E-2</v>
      </c>
      <c r="J19" s="16">
        <f t="shared" ca="1" si="6"/>
        <v>-43.514317001903905</v>
      </c>
      <c r="K19">
        <f t="shared" ca="1" si="3"/>
        <v>94.267650628328312</v>
      </c>
      <c r="L19" s="36">
        <f t="shared" ca="1" si="4"/>
        <v>35.631967630232211</v>
      </c>
    </row>
    <row r="20" spans="2:12">
      <c r="B20" s="21">
        <v>16</v>
      </c>
      <c r="C20" s="33">
        <f t="shared" ca="1" si="1"/>
        <v>120.13310159477382</v>
      </c>
      <c r="D20" s="35">
        <v>10</v>
      </c>
      <c r="E20" s="34">
        <v>2</v>
      </c>
      <c r="F20" s="33">
        <f t="shared" si="5"/>
        <v>0.15</v>
      </c>
      <c r="G20" s="8">
        <v>20</v>
      </c>
      <c r="H20" s="8">
        <f t="shared" si="2"/>
        <v>400</v>
      </c>
      <c r="I20" s="16">
        <f t="shared" ca="1" si="0"/>
        <v>0.69380157291396949</v>
      </c>
      <c r="J20" s="16">
        <f t="shared" ca="1" si="6"/>
        <v>10.133101594773812</v>
      </c>
      <c r="K20">
        <f t="shared" ca="1" si="3"/>
        <v>101.56683941380336</v>
      </c>
      <c r="L20" s="36">
        <f t="shared" ca="1" si="4"/>
        <v>-18.566262180970455</v>
      </c>
    </row>
    <row r="21" spans="2:12">
      <c r="B21" s="21">
        <v>17</v>
      </c>
      <c r="C21" s="33">
        <f t="shared" ca="1" si="1"/>
        <v>123.61407785385538</v>
      </c>
      <c r="D21" s="35">
        <v>10</v>
      </c>
      <c r="E21" s="34">
        <v>2</v>
      </c>
      <c r="F21" s="33">
        <f t="shared" si="5"/>
        <v>0.15</v>
      </c>
      <c r="G21" s="8">
        <v>21</v>
      </c>
      <c r="H21" s="8">
        <f t="shared" si="2"/>
        <v>441</v>
      </c>
      <c r="I21" s="16">
        <f t="shared" ca="1" si="0"/>
        <v>0.6076517560821717</v>
      </c>
      <c r="J21" s="16">
        <f t="shared" ca="1" si="6"/>
        <v>5.4640778538553931</v>
      </c>
      <c r="K21">
        <f t="shared" ca="1" si="3"/>
        <v>109.20982767221662</v>
      </c>
      <c r="L21" s="36">
        <f t="shared" ca="1" si="4"/>
        <v>-14.404250181638758</v>
      </c>
    </row>
    <row r="22" spans="2:12">
      <c r="B22" s="21">
        <v>18</v>
      </c>
      <c r="C22" s="33">
        <f t="shared" ca="1" si="1"/>
        <v>126.16221111570681</v>
      </c>
      <c r="D22" s="35">
        <v>10</v>
      </c>
      <c r="E22" s="34">
        <v>2</v>
      </c>
      <c r="F22" s="33">
        <f t="shared" si="5"/>
        <v>0.15</v>
      </c>
      <c r="G22" s="8">
        <v>22</v>
      </c>
      <c r="H22" s="8">
        <f t="shared" si="2"/>
        <v>484</v>
      </c>
      <c r="I22" s="16">
        <f t="shared" ca="1" si="0"/>
        <v>0.49126807252777849</v>
      </c>
      <c r="J22" s="16">
        <f t="shared" ca="1" si="6"/>
        <v>-0.43778888429317736</v>
      </c>
      <c r="K22">
        <f t="shared" ca="1" si="3"/>
        <v>117.19661540356806</v>
      </c>
      <c r="L22" s="36">
        <f t="shared" ca="1" si="4"/>
        <v>-8.9655957121387502</v>
      </c>
    </row>
    <row r="23" spans="2:12">
      <c r="B23" s="21">
        <v>19</v>
      </c>
      <c r="C23" s="33">
        <f t="shared" ca="1" si="1"/>
        <v>122.79823150366357</v>
      </c>
      <c r="D23" s="35">
        <v>10</v>
      </c>
      <c r="E23" s="34">
        <v>2</v>
      </c>
      <c r="F23" s="33">
        <f t="shared" si="5"/>
        <v>0.15</v>
      </c>
      <c r="G23" s="8">
        <v>23</v>
      </c>
      <c r="H23" s="8">
        <f t="shared" si="2"/>
        <v>529</v>
      </c>
      <c r="I23" s="16">
        <f t="shared" ca="1" si="0"/>
        <v>0.26513679671197621</v>
      </c>
      <c r="J23" s="16">
        <f t="shared" ca="1" si="6"/>
        <v>-12.551768496336425</v>
      </c>
      <c r="K23">
        <f t="shared" ca="1" si="3"/>
        <v>125.52720260785767</v>
      </c>
      <c r="L23" s="36">
        <f t="shared" ca="1" si="4"/>
        <v>2.7289711041941018</v>
      </c>
    </row>
    <row r="24" spans="2:12">
      <c r="B24" s="21">
        <v>20</v>
      </c>
      <c r="C24" s="33">
        <f t="shared" ca="1" si="1"/>
        <v>130.14281989529226</v>
      </c>
      <c r="D24" s="35">
        <v>10</v>
      </c>
      <c r="E24" s="34">
        <v>2</v>
      </c>
      <c r="F24" s="33">
        <f t="shared" si="5"/>
        <v>0.15</v>
      </c>
      <c r="G24" s="8">
        <v>24</v>
      </c>
      <c r="H24" s="8">
        <f t="shared" si="2"/>
        <v>576</v>
      </c>
      <c r="I24" s="16">
        <f t="shared" ca="1" si="0"/>
        <v>0.23796650442353418</v>
      </c>
      <c r="J24" s="16">
        <f t="shared" ca="1" si="6"/>
        <v>-14.257180104707725</v>
      </c>
      <c r="K24">
        <f t="shared" ca="1" si="3"/>
        <v>134.20158928508548</v>
      </c>
      <c r="L24" s="36">
        <f t="shared" ca="1" si="4"/>
        <v>4.0587693897932127</v>
      </c>
    </row>
    <row r="25" spans="2:12">
      <c r="B25" s="21"/>
      <c r="C25" s="33"/>
      <c r="D25" s="35"/>
      <c r="E25" s="34"/>
      <c r="F25" s="33"/>
      <c r="G25" s="8"/>
      <c r="H25" s="8"/>
      <c r="I25" s="16"/>
      <c r="J25" s="16"/>
    </row>
    <row r="26" spans="2:12">
      <c r="B26" s="21"/>
      <c r="C26" s="33"/>
      <c r="D26" s="35"/>
      <c r="E26" s="34"/>
      <c r="F26" s="33"/>
      <c r="G26" s="8"/>
      <c r="H26" s="8"/>
      <c r="I26" s="16"/>
      <c r="J26" s="16"/>
      <c r="L26" t="s">
        <v>40</v>
      </c>
    </row>
    <row r="27" spans="2:12">
      <c r="B27" s="21"/>
      <c r="C27" s="33"/>
      <c r="D27" s="35"/>
      <c r="E27" s="34"/>
      <c r="F27" s="33"/>
      <c r="G27" s="8"/>
      <c r="H27" s="8"/>
      <c r="I27" s="16"/>
      <c r="J27" s="16"/>
    </row>
    <row r="28" spans="2:12">
      <c r="B28" s="21"/>
      <c r="C28" s="33"/>
      <c r="D28" s="35"/>
      <c r="E28" s="34"/>
      <c r="F28" s="33"/>
      <c r="G28" s="8"/>
      <c r="H28" s="8"/>
      <c r="I28" s="16"/>
      <c r="J28" s="16"/>
    </row>
    <row r="29" spans="2:12">
      <c r="B29" s="21"/>
      <c r="C29" s="33"/>
      <c r="D29" s="35"/>
      <c r="E29" s="34"/>
      <c r="F29" s="33"/>
      <c r="G29" s="8"/>
      <c r="H29" s="8"/>
      <c r="I29" s="16"/>
      <c r="J29" s="16"/>
    </row>
    <row r="30" spans="2:12">
      <c r="B30" s="21"/>
      <c r="C30" s="33"/>
      <c r="D30" s="35"/>
      <c r="E30" s="34"/>
      <c r="F30" s="33"/>
      <c r="G30" s="8"/>
      <c r="H30" s="8"/>
      <c r="I30" s="16"/>
      <c r="J30" s="16"/>
    </row>
    <row r="31" spans="2:12">
      <c r="B31" s="21"/>
      <c r="C31" s="33"/>
      <c r="D31" s="35"/>
      <c r="E31" s="34"/>
      <c r="F31" s="33"/>
      <c r="G31" s="8"/>
      <c r="H31" s="8"/>
      <c r="I31" s="16"/>
      <c r="J31" s="16"/>
    </row>
    <row r="32" spans="2:12">
      <c r="B32" s="21"/>
      <c r="C32" s="33"/>
      <c r="D32" s="35"/>
      <c r="E32" s="34"/>
      <c r="F32" s="33"/>
      <c r="G32" s="8"/>
      <c r="H32" s="8"/>
      <c r="I32" s="16"/>
      <c r="J32" s="16"/>
    </row>
    <row r="33" spans="2:10">
      <c r="B33" s="21"/>
      <c r="C33" s="33"/>
      <c r="D33" s="35"/>
      <c r="E33" s="34"/>
      <c r="F33" s="33"/>
      <c r="G33" s="8"/>
      <c r="H33" s="8"/>
      <c r="I33" s="16"/>
      <c r="J33" s="16"/>
    </row>
    <row r="34" spans="2:10">
      <c r="B34" s="21"/>
      <c r="C34" s="33"/>
      <c r="D34" s="35"/>
      <c r="E34" s="34"/>
      <c r="F34" s="33"/>
      <c r="G34" s="8"/>
      <c r="H34" s="8"/>
      <c r="I34" s="16"/>
      <c r="J34" s="16"/>
    </row>
    <row r="35" spans="2:10">
      <c r="B35" s="21"/>
      <c r="C35" s="33"/>
      <c r="D35" s="35"/>
      <c r="E35" s="34"/>
      <c r="F35" s="33"/>
      <c r="G35" s="8"/>
      <c r="H35" s="8"/>
      <c r="I35" s="16"/>
      <c r="J35" s="16"/>
    </row>
    <row r="36" spans="2:10">
      <c r="B36" s="21"/>
      <c r="C36" s="33"/>
      <c r="D36" s="35"/>
      <c r="E36" s="34"/>
      <c r="F36" s="33"/>
      <c r="G36" s="8"/>
      <c r="H36" s="8"/>
      <c r="I36" s="16"/>
      <c r="J36" s="16"/>
    </row>
    <row r="37" spans="2:10">
      <c r="B37" s="21"/>
      <c r="C37" s="33"/>
      <c r="D37" s="35"/>
      <c r="E37" s="34"/>
      <c r="F37" s="33"/>
      <c r="G37" s="8"/>
      <c r="H37" s="8"/>
      <c r="I37" s="16"/>
      <c r="J37" s="16"/>
    </row>
    <row r="38" spans="2:10">
      <c r="B38" s="21"/>
      <c r="C38" s="33"/>
      <c r="D38" s="35"/>
      <c r="E38" s="34"/>
      <c r="F38" s="33"/>
      <c r="G38" s="8"/>
      <c r="H38" s="8"/>
      <c r="I38" s="16"/>
      <c r="J38" s="16"/>
    </row>
    <row r="39" spans="2:10">
      <c r="B39" s="21"/>
      <c r="C39" s="33"/>
      <c r="D39" s="35"/>
      <c r="E39" s="34"/>
      <c r="F39" s="33"/>
      <c r="G39" s="8"/>
      <c r="H39" s="8"/>
      <c r="I39" s="16"/>
      <c r="J39" s="16"/>
    </row>
    <row r="40" spans="2:10">
      <c r="B40" s="21"/>
      <c r="C40" s="33"/>
      <c r="D40" s="35"/>
      <c r="E40" s="34"/>
      <c r="F40" s="33"/>
      <c r="G40" s="8"/>
      <c r="H40" s="8"/>
      <c r="I40" s="16"/>
      <c r="J40" s="16"/>
    </row>
    <row r="41" spans="2:10">
      <c r="B41" s="21"/>
      <c r="C41" s="33"/>
      <c r="D41" s="35"/>
      <c r="E41" s="34"/>
      <c r="F41" s="33"/>
      <c r="G41" s="8"/>
      <c r="H41" s="8"/>
      <c r="I41" s="16"/>
      <c r="J41" s="16"/>
    </row>
    <row r="42" spans="2:10">
      <c r="B42" s="21"/>
      <c r="C42" s="33"/>
      <c r="D42" s="35"/>
      <c r="E42" s="34"/>
      <c r="F42" s="33"/>
      <c r="G42" s="8"/>
      <c r="H42" s="8"/>
      <c r="I42" s="16"/>
      <c r="J42" s="16"/>
    </row>
    <row r="43" spans="2:10">
      <c r="B43" s="21"/>
      <c r="C43" s="33"/>
      <c r="D43" s="35"/>
      <c r="E43" s="34"/>
      <c r="F43" s="33"/>
      <c r="G43" s="8"/>
      <c r="H43" s="8"/>
      <c r="I43" s="16"/>
      <c r="J43" s="16"/>
    </row>
    <row r="44" spans="2:10">
      <c r="B44" s="21"/>
      <c r="C44" s="33"/>
      <c r="D44" s="35"/>
      <c r="E44" s="34"/>
      <c r="F44" s="33"/>
      <c r="G44" s="8"/>
      <c r="H44" s="8"/>
      <c r="I44" s="16"/>
      <c r="J44" s="16"/>
    </row>
    <row r="45" spans="2:10">
      <c r="B45" s="21"/>
      <c r="C45" s="33"/>
      <c r="D45" s="35"/>
      <c r="E45" s="34"/>
      <c r="F45" s="33"/>
      <c r="G45" s="8"/>
      <c r="H45" s="8"/>
      <c r="I45" s="16"/>
      <c r="J45" s="16"/>
    </row>
    <row r="46" spans="2:10">
      <c r="B46" s="21"/>
      <c r="C46" s="33"/>
      <c r="D46" s="35"/>
      <c r="E46" s="34"/>
      <c r="F46" s="33"/>
      <c r="G46" s="8"/>
      <c r="H46" s="8"/>
      <c r="I46" s="16"/>
      <c r="J46" s="16"/>
    </row>
    <row r="47" spans="2:10">
      <c r="B47" s="21"/>
      <c r="C47" s="33"/>
      <c r="D47" s="35"/>
      <c r="E47" s="34"/>
      <c r="F47" s="33"/>
      <c r="G47" s="8"/>
      <c r="H47" s="8"/>
      <c r="I47" s="16"/>
      <c r="J47" s="16"/>
    </row>
    <row r="48" spans="2:10">
      <c r="B48" s="21"/>
      <c r="C48" s="33"/>
      <c r="D48" s="35"/>
      <c r="E48" s="34"/>
      <c r="F48" s="33"/>
      <c r="G48" s="8"/>
      <c r="H48" s="8"/>
      <c r="I48" s="16"/>
      <c r="J48" s="16"/>
    </row>
    <row r="49" spans="2:10">
      <c r="B49" s="21"/>
      <c r="C49" s="33"/>
      <c r="D49" s="35"/>
      <c r="E49" s="34"/>
      <c r="F49" s="33"/>
      <c r="G49" s="8"/>
      <c r="H49" s="8"/>
      <c r="I49" s="16"/>
      <c r="J49" s="16"/>
    </row>
    <row r="50" spans="2:10">
      <c r="B50" s="21"/>
      <c r="C50" s="33"/>
      <c r="D50" s="35"/>
      <c r="E50" s="34"/>
      <c r="F50" s="33"/>
      <c r="G50" s="8"/>
      <c r="H50" s="8"/>
      <c r="I50" s="16"/>
      <c r="J50" s="16"/>
    </row>
    <row r="51" spans="2:10">
      <c r="B51" s="21"/>
      <c r="C51" s="33"/>
      <c r="D51" s="35"/>
      <c r="E51" s="34"/>
      <c r="F51" s="33"/>
      <c r="G51" s="8"/>
      <c r="H51" s="8"/>
      <c r="I51" s="16"/>
      <c r="J51" s="16"/>
    </row>
    <row r="52" spans="2:10">
      <c r="B52" s="21"/>
      <c r="C52" s="33"/>
      <c r="D52" s="35"/>
      <c r="E52" s="34"/>
      <c r="F52" s="33"/>
      <c r="G52" s="8"/>
      <c r="H52" s="8"/>
      <c r="I52" s="16"/>
      <c r="J52" s="16"/>
    </row>
    <row r="53" spans="2:10">
      <c r="B53" s="21"/>
      <c r="C53" s="33"/>
      <c r="D53" s="35"/>
      <c r="E53" s="34"/>
      <c r="F53" s="33"/>
      <c r="G53" s="8"/>
      <c r="H53" s="8"/>
      <c r="I53" s="16"/>
      <c r="J53" s="16"/>
    </row>
    <row r="54" spans="2:10">
      <c r="B54" s="21"/>
      <c r="C54" s="33"/>
      <c r="D54" s="35"/>
      <c r="E54" s="34"/>
      <c r="F54" s="33"/>
      <c r="G54" s="8"/>
      <c r="H54" s="8"/>
      <c r="I54" s="16"/>
      <c r="J54" s="16"/>
    </row>
    <row r="55" spans="2:10">
      <c r="B55" s="21"/>
      <c r="C55" s="33"/>
      <c r="D55" s="35"/>
      <c r="E55" s="34"/>
      <c r="F55" s="33"/>
      <c r="G55" s="8"/>
      <c r="H55" s="8"/>
      <c r="I55" s="16"/>
      <c r="J55" s="16"/>
    </row>
    <row r="56" spans="2:10">
      <c r="B56" s="21"/>
      <c r="C56" s="33"/>
      <c r="D56" s="35"/>
      <c r="E56" s="34"/>
      <c r="F56" s="33"/>
      <c r="G56" s="8"/>
      <c r="H56" s="8"/>
      <c r="I56" s="16"/>
      <c r="J56" s="16"/>
    </row>
    <row r="57" spans="2:10">
      <c r="B57" s="21"/>
      <c r="C57" s="33"/>
      <c r="D57" s="35"/>
      <c r="E57" s="34"/>
      <c r="F57" s="33"/>
      <c r="G57" s="8"/>
      <c r="H57" s="8"/>
      <c r="I57" s="16"/>
      <c r="J57" s="16"/>
    </row>
    <row r="58" spans="2:10">
      <c r="B58" s="21"/>
      <c r="C58" s="33"/>
      <c r="D58" s="35"/>
      <c r="E58" s="34"/>
      <c r="F58" s="33"/>
      <c r="G58" s="8"/>
      <c r="H58" s="8"/>
      <c r="I58" s="16"/>
      <c r="J58" s="16"/>
    </row>
    <row r="59" spans="2:10">
      <c r="B59" s="21"/>
      <c r="C59" s="33"/>
      <c r="D59" s="35"/>
      <c r="E59" s="34"/>
      <c r="F59" s="33"/>
      <c r="G59" s="8"/>
      <c r="H59" s="8"/>
      <c r="I59" s="16"/>
      <c r="J59" s="16"/>
    </row>
    <row r="60" spans="2:10">
      <c r="B60" s="21"/>
      <c r="C60" s="33"/>
      <c r="D60" s="35"/>
      <c r="E60" s="34"/>
      <c r="F60" s="33"/>
      <c r="G60" s="8"/>
      <c r="H60" s="8"/>
      <c r="I60" s="16"/>
      <c r="J60" s="16"/>
    </row>
    <row r="61" spans="2:10">
      <c r="B61" s="21"/>
      <c r="C61" s="33"/>
      <c r="D61" s="35"/>
      <c r="E61" s="34"/>
      <c r="F61" s="33"/>
      <c r="G61" s="8"/>
      <c r="H61" s="8"/>
      <c r="I61" s="16"/>
      <c r="J61" s="16"/>
    </row>
    <row r="62" spans="2:10">
      <c r="B62" s="21"/>
      <c r="C62" s="33"/>
      <c r="D62" s="35"/>
      <c r="E62" s="34"/>
      <c r="F62" s="33"/>
      <c r="G62" s="8"/>
      <c r="H62" s="8"/>
      <c r="I62" s="16"/>
      <c r="J62" s="16"/>
    </row>
    <row r="63" spans="2:10">
      <c r="B63" s="21"/>
      <c r="C63" s="33"/>
      <c r="D63" s="35"/>
      <c r="E63" s="34"/>
      <c r="F63" s="33"/>
      <c r="G63" s="8"/>
      <c r="H63" s="8"/>
      <c r="I63" s="16"/>
      <c r="J63" s="16"/>
    </row>
    <row r="64" spans="2:10">
      <c r="B64" s="21"/>
      <c r="C64" s="33"/>
      <c r="D64" s="35"/>
      <c r="E64" s="34"/>
      <c r="F64" s="33"/>
      <c r="G64" s="8"/>
      <c r="H64" s="8"/>
      <c r="I64" s="16"/>
      <c r="J64" s="16"/>
    </row>
    <row r="65" spans="2:10">
      <c r="B65" s="21"/>
      <c r="C65" s="33"/>
      <c r="D65" s="35"/>
      <c r="E65" s="34"/>
      <c r="F65" s="33"/>
      <c r="G65" s="8"/>
      <c r="H65" s="8"/>
      <c r="I65" s="16"/>
      <c r="J65" s="16"/>
    </row>
    <row r="66" spans="2:10">
      <c r="B66" s="21"/>
      <c r="C66" s="33"/>
      <c r="D66" s="35"/>
      <c r="E66" s="34"/>
      <c r="F66" s="33"/>
      <c r="G66" s="8"/>
      <c r="H66" s="8"/>
      <c r="I66" s="16"/>
      <c r="J66" s="16"/>
    </row>
    <row r="67" spans="2:10">
      <c r="B67" s="21"/>
      <c r="C67" s="33"/>
      <c r="D67" s="35"/>
      <c r="E67" s="34"/>
      <c r="F67" s="33"/>
      <c r="G67" s="8"/>
      <c r="H67" s="8"/>
      <c r="I67" s="16"/>
      <c r="J67" s="16"/>
    </row>
    <row r="68" spans="2:10">
      <c r="B68" s="21"/>
      <c r="C68" s="33"/>
      <c r="D68" s="35"/>
      <c r="E68" s="34"/>
      <c r="F68" s="33"/>
      <c r="G68" s="8"/>
      <c r="H68" s="8"/>
      <c r="I68" s="16"/>
      <c r="J68" s="16"/>
    </row>
    <row r="69" spans="2:10">
      <c r="B69" s="21"/>
      <c r="C69" s="33"/>
      <c r="D69" s="35"/>
      <c r="E69" s="34"/>
      <c r="F69" s="33"/>
      <c r="G69" s="8"/>
      <c r="H69" s="8"/>
      <c r="I69" s="16"/>
      <c r="J69" s="16"/>
    </row>
    <row r="70" spans="2:10">
      <c r="B70" s="21"/>
      <c r="C70" s="33"/>
      <c r="D70" s="35"/>
      <c r="E70" s="34"/>
      <c r="F70" s="33"/>
      <c r="G70" s="8"/>
      <c r="H70" s="8"/>
      <c r="I70" s="16"/>
      <c r="J70" s="16"/>
    </row>
    <row r="71" spans="2:10">
      <c r="B71" s="21"/>
      <c r="C71" s="33"/>
      <c r="D71" s="35"/>
      <c r="E71" s="34"/>
      <c r="F71" s="33"/>
      <c r="G71" s="8"/>
      <c r="H71" s="8"/>
      <c r="I71" s="16"/>
      <c r="J71" s="16"/>
    </row>
    <row r="72" spans="2:10">
      <c r="B72" s="21"/>
      <c r="C72" s="33"/>
      <c r="D72" s="35"/>
      <c r="E72" s="34"/>
      <c r="F72" s="33"/>
      <c r="G72" s="8"/>
      <c r="H72" s="8"/>
      <c r="I72" s="16"/>
      <c r="J72" s="16"/>
    </row>
    <row r="73" spans="2:10">
      <c r="B73" s="21"/>
      <c r="C73" s="33"/>
      <c r="D73" s="35"/>
      <c r="E73" s="34"/>
      <c r="F73" s="33"/>
      <c r="G73" s="8"/>
      <c r="H73" s="8"/>
      <c r="I73" s="16"/>
      <c r="J73" s="16"/>
    </row>
    <row r="74" spans="2:10">
      <c r="B74" s="21"/>
      <c r="C74" s="33"/>
      <c r="D74" s="35"/>
      <c r="E74" s="34"/>
      <c r="F74" s="33"/>
      <c r="G74" s="8"/>
      <c r="H74" s="8"/>
      <c r="I74" s="16"/>
      <c r="J74" s="16"/>
    </row>
    <row r="75" spans="2:10">
      <c r="B75" s="21"/>
      <c r="C75" s="33"/>
      <c r="D75" s="35"/>
      <c r="E75" s="34"/>
      <c r="F75" s="33"/>
      <c r="G75" s="8"/>
      <c r="H75" s="8"/>
      <c r="I75" s="16"/>
      <c r="J75" s="16"/>
    </row>
    <row r="76" spans="2:10">
      <c r="B76" s="21"/>
      <c r="C76" s="33"/>
      <c r="D76" s="35"/>
      <c r="E76" s="34"/>
      <c r="F76" s="33"/>
      <c r="G76" s="8"/>
      <c r="H76" s="8"/>
      <c r="I76" s="16"/>
      <c r="J76" s="16"/>
    </row>
    <row r="77" spans="2:10">
      <c r="B77" s="21"/>
      <c r="C77" s="33"/>
      <c r="D77" s="35"/>
      <c r="E77" s="34"/>
      <c r="F77" s="33"/>
      <c r="G77" s="8"/>
      <c r="H77" s="8"/>
      <c r="I77" s="16"/>
      <c r="J77" s="16"/>
    </row>
    <row r="78" spans="2:10">
      <c r="B78" s="21"/>
      <c r="C78" s="33"/>
      <c r="D78" s="35"/>
      <c r="E78" s="34"/>
      <c r="F78" s="33"/>
      <c r="G78" s="8"/>
      <c r="H78" s="8"/>
      <c r="I78" s="16"/>
      <c r="J78" s="16"/>
    </row>
    <row r="79" spans="2:10">
      <c r="B79" s="21"/>
      <c r="C79" s="33"/>
      <c r="D79" s="35"/>
      <c r="E79" s="34"/>
      <c r="F79" s="33"/>
      <c r="G79" s="8"/>
      <c r="H79" s="8"/>
      <c r="I79" s="16"/>
      <c r="J79" s="16"/>
    </row>
    <row r="80" spans="2:10">
      <c r="B80" s="21"/>
      <c r="C80" s="33"/>
      <c r="D80" s="35"/>
      <c r="E80" s="34"/>
      <c r="F80" s="33"/>
      <c r="G80" s="8"/>
      <c r="H80" s="8"/>
      <c r="I80" s="16"/>
      <c r="J80" s="16"/>
    </row>
    <row r="81" spans="2:10">
      <c r="B81" s="21"/>
      <c r="C81" s="33"/>
      <c r="D81" s="35"/>
      <c r="E81" s="34"/>
      <c r="F81" s="33"/>
      <c r="G81" s="8"/>
      <c r="H81" s="8"/>
      <c r="I81" s="16"/>
      <c r="J81" s="16"/>
    </row>
    <row r="82" spans="2:10">
      <c r="B82" s="21"/>
      <c r="C82" s="33"/>
      <c r="D82" s="35"/>
      <c r="E82" s="34"/>
      <c r="F82" s="33"/>
      <c r="G82" s="8"/>
      <c r="H82" s="8"/>
      <c r="I82" s="16"/>
      <c r="J82" s="16"/>
    </row>
    <row r="83" spans="2:10">
      <c r="B83" s="21"/>
      <c r="C83" s="33"/>
      <c r="D83" s="35"/>
      <c r="E83" s="34"/>
      <c r="F83" s="33"/>
      <c r="G83" s="8"/>
      <c r="H83" s="8"/>
      <c r="I83" s="16"/>
      <c r="J83" s="16"/>
    </row>
    <row r="84" spans="2:10">
      <c r="B84" s="21"/>
      <c r="C84" s="33"/>
      <c r="D84" s="35"/>
      <c r="E84" s="34"/>
      <c r="F84" s="33"/>
      <c r="G84" s="8"/>
      <c r="H84" s="8"/>
      <c r="I84" s="16"/>
      <c r="J84" s="16"/>
    </row>
    <row r="85" spans="2:10">
      <c r="B85" s="21"/>
      <c r="C85" s="33"/>
      <c r="D85" s="35"/>
      <c r="E85" s="34"/>
      <c r="F85" s="33"/>
      <c r="G85" s="8"/>
      <c r="H85" s="8"/>
      <c r="I85" s="16"/>
      <c r="J85" s="16"/>
    </row>
    <row r="86" spans="2:10">
      <c r="B86" s="21"/>
      <c r="C86" s="33"/>
      <c r="D86" s="35"/>
      <c r="E86" s="34"/>
      <c r="F86" s="33"/>
      <c r="G86" s="8"/>
      <c r="H86" s="8"/>
      <c r="I86" s="16"/>
      <c r="J86" s="16"/>
    </row>
    <row r="87" spans="2:10">
      <c r="B87" s="21"/>
      <c r="C87" s="33"/>
      <c r="D87" s="35"/>
      <c r="E87" s="34"/>
      <c r="F87" s="33"/>
      <c r="G87" s="8"/>
      <c r="H87" s="8"/>
      <c r="I87" s="16"/>
      <c r="J87" s="16"/>
    </row>
    <row r="88" spans="2:10">
      <c r="B88" s="21"/>
      <c r="C88" s="33"/>
      <c r="D88" s="35"/>
      <c r="E88" s="34"/>
      <c r="F88" s="33"/>
      <c r="G88" s="8"/>
      <c r="H88" s="8"/>
      <c r="I88" s="16"/>
      <c r="J88" s="16"/>
    </row>
    <row r="89" spans="2:10">
      <c r="B89" s="21"/>
      <c r="C89" s="33"/>
      <c r="D89" s="35"/>
      <c r="E89" s="34"/>
      <c r="F89" s="33"/>
      <c r="G89" s="8"/>
      <c r="H89" s="8"/>
      <c r="I89" s="16"/>
      <c r="J89" s="16"/>
    </row>
    <row r="90" spans="2:10">
      <c r="B90" s="21"/>
      <c r="C90" s="33"/>
      <c r="D90" s="35"/>
      <c r="E90" s="34"/>
      <c r="F90" s="33"/>
      <c r="G90" s="8"/>
      <c r="H90" s="8"/>
      <c r="I90" s="16"/>
      <c r="J90" s="16"/>
    </row>
    <row r="91" spans="2:10">
      <c r="B91" s="21"/>
      <c r="C91" s="33"/>
      <c r="D91" s="35"/>
      <c r="E91" s="34"/>
      <c r="F91" s="33"/>
      <c r="G91" s="8"/>
      <c r="H91" s="8"/>
      <c r="I91" s="16"/>
      <c r="J91" s="16"/>
    </row>
    <row r="92" spans="2:10">
      <c r="B92" s="21"/>
      <c r="C92" s="33"/>
      <c r="D92" s="35"/>
      <c r="E92" s="34"/>
      <c r="F92" s="33"/>
      <c r="G92" s="8"/>
      <c r="H92" s="8"/>
      <c r="I92" s="16"/>
      <c r="J92" s="16"/>
    </row>
    <row r="93" spans="2:10">
      <c r="B93" s="21"/>
      <c r="C93" s="33"/>
      <c r="D93" s="35"/>
      <c r="E93" s="34"/>
      <c r="F93" s="33"/>
      <c r="G93" s="8"/>
      <c r="H93" s="8"/>
      <c r="I93" s="16"/>
      <c r="J93" s="16"/>
    </row>
    <row r="94" spans="2:10">
      <c r="B94" s="21"/>
      <c r="C94" s="33"/>
      <c r="D94" s="35"/>
      <c r="E94" s="34"/>
      <c r="F94" s="33"/>
      <c r="G94" s="8"/>
      <c r="H94" s="8"/>
      <c r="I94" s="16"/>
      <c r="J94" s="16"/>
    </row>
    <row r="95" spans="2:10">
      <c r="B95" s="21"/>
      <c r="C95" s="33"/>
      <c r="D95" s="35"/>
      <c r="E95" s="34"/>
      <c r="F95" s="33"/>
      <c r="G95" s="8"/>
      <c r="H95" s="8"/>
      <c r="I95" s="16"/>
      <c r="J95" s="16"/>
    </row>
    <row r="96" spans="2:10">
      <c r="B96" s="21"/>
      <c r="C96" s="33"/>
      <c r="D96" s="35"/>
      <c r="E96" s="34"/>
      <c r="F96" s="33"/>
      <c r="G96" s="8"/>
      <c r="H96" s="8"/>
      <c r="I96" s="16"/>
      <c r="J96" s="16"/>
    </row>
    <row r="97" spans="2:10">
      <c r="B97" s="21"/>
      <c r="C97" s="33"/>
      <c r="D97" s="35"/>
      <c r="E97" s="34"/>
      <c r="F97" s="33"/>
      <c r="G97" s="8"/>
      <c r="H97" s="8"/>
      <c r="I97" s="16"/>
      <c r="J97" s="16"/>
    </row>
    <row r="98" spans="2:10">
      <c r="B98" s="21"/>
      <c r="C98" s="33"/>
      <c r="D98" s="35"/>
      <c r="E98" s="34"/>
      <c r="F98" s="33"/>
      <c r="G98" s="8"/>
      <c r="H98" s="8"/>
      <c r="I98" s="16"/>
      <c r="J98" s="16"/>
    </row>
    <row r="99" spans="2:10">
      <c r="B99" s="21"/>
      <c r="C99" s="33"/>
      <c r="D99" s="35"/>
      <c r="E99" s="34"/>
      <c r="F99" s="33"/>
      <c r="G99" s="8"/>
      <c r="H99" s="8"/>
      <c r="I99" s="16"/>
      <c r="J99" s="16"/>
    </row>
    <row r="100" spans="2:10">
      <c r="B100" s="21"/>
      <c r="C100" s="33"/>
      <c r="D100" s="35"/>
      <c r="E100" s="34"/>
      <c r="F100" s="33"/>
      <c r="G100" s="8"/>
      <c r="H100" s="8"/>
      <c r="I100" s="16"/>
      <c r="J100" s="16"/>
    </row>
    <row r="101" spans="2:10">
      <c r="B101" s="21"/>
      <c r="C101" s="33"/>
      <c r="D101" s="35"/>
      <c r="E101" s="34"/>
      <c r="F101" s="33"/>
      <c r="G101" s="8"/>
      <c r="H101" s="8"/>
      <c r="I101" s="16"/>
      <c r="J101" s="16"/>
    </row>
    <row r="102" spans="2:10">
      <c r="B102" s="21"/>
      <c r="C102" s="33"/>
      <c r="D102" s="35"/>
      <c r="E102" s="34"/>
      <c r="F102" s="33"/>
      <c r="G102" s="8"/>
      <c r="H102" s="8"/>
      <c r="I102" s="16"/>
      <c r="J102" s="16"/>
    </row>
    <row r="103" spans="2:10">
      <c r="B103" s="21"/>
      <c r="C103" s="33"/>
      <c r="D103" s="35"/>
      <c r="E103" s="34"/>
      <c r="F103" s="33"/>
      <c r="G103" s="8"/>
      <c r="H103" s="8"/>
      <c r="I103" s="16"/>
      <c r="J103" s="16"/>
    </row>
    <row r="104" spans="2:10">
      <c r="B104" s="21"/>
      <c r="C104" s="33"/>
      <c r="D104" s="35"/>
      <c r="E104" s="34"/>
      <c r="F104" s="33"/>
      <c r="G104" s="8"/>
      <c r="H104" s="8"/>
      <c r="I104" s="16"/>
      <c r="J104" s="16"/>
    </row>
  </sheetData>
  <mergeCells count="2">
    <mergeCell ref="D3:F3"/>
    <mergeCell ref="K1:M1"/>
  </mergeCells>
  <phoneticPr fontId="1" type="noConversion"/>
  <pageMargins left="0.7" right="0.7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50"/>
  </sheetPr>
  <dimension ref="B2:J24"/>
  <sheetViews>
    <sheetView workbookViewId="0">
      <selection activeCell="H26" sqref="H26"/>
    </sheetView>
  </sheetViews>
  <sheetFormatPr baseColWidth="10" defaultRowHeight="15"/>
  <cols>
    <col min="3" max="3" width="24.140625" customWidth="1"/>
    <col min="4" max="6" width="14.140625" customWidth="1"/>
    <col min="7" max="7" width="21.28515625" bestFit="1" customWidth="1"/>
    <col min="8" max="8" width="21.28515625" customWidth="1"/>
    <col min="10" max="10" width="12" bestFit="1" customWidth="1"/>
  </cols>
  <sheetData>
    <row r="2" spans="2:10">
      <c r="C2" s="1" t="s">
        <v>35</v>
      </c>
      <c r="J2">
        <v>1</v>
      </c>
    </row>
    <row r="3" spans="2:10">
      <c r="D3" s="48" t="s">
        <v>28</v>
      </c>
      <c r="E3" s="48"/>
      <c r="F3" s="48"/>
      <c r="G3" s="47" t="s">
        <v>27</v>
      </c>
      <c r="H3" s="47"/>
      <c r="J3">
        <v>0</v>
      </c>
    </row>
    <row r="4" spans="2:10" ht="15.75" thickBot="1">
      <c r="B4" s="2" t="s">
        <v>4</v>
      </c>
      <c r="C4" s="2" t="s">
        <v>26</v>
      </c>
      <c r="D4" s="2" t="s">
        <v>22</v>
      </c>
      <c r="E4" s="2" t="s">
        <v>30</v>
      </c>
      <c r="F4" s="2" t="s">
        <v>32</v>
      </c>
      <c r="G4" s="2" t="s">
        <v>33</v>
      </c>
      <c r="H4" s="2" t="s">
        <v>34</v>
      </c>
      <c r="I4" s="2" t="s">
        <v>3</v>
      </c>
      <c r="J4" s="2" t="s">
        <v>8</v>
      </c>
    </row>
    <row r="5" spans="2:10" ht="15.75" thickTop="1">
      <c r="B5" s="20">
        <v>1</v>
      </c>
      <c r="C5" s="33">
        <f ca="1">+D5+E5*G5+F5*H55+J5</f>
        <v>18.351097039688756</v>
      </c>
      <c r="D5" s="35">
        <v>10</v>
      </c>
      <c r="E5" s="34">
        <v>2</v>
      </c>
      <c r="F5" s="33">
        <v>0.15</v>
      </c>
      <c r="G5" s="8">
        <v>5</v>
      </c>
      <c r="H5" s="8">
        <f ca="1">+ABS(RAND())*25+100</f>
        <v>107.92466434852486</v>
      </c>
      <c r="I5" s="15">
        <f t="shared" ref="I5:I24" ca="1" si="0">+RAND()</f>
        <v>4.9583758290655755E-2</v>
      </c>
      <c r="J5" s="15">
        <f t="shared" ref="J5:J24" ca="1" si="1">NORMINV(I5,$J$3,$J$2)</f>
        <v>-1.6489029603112435</v>
      </c>
    </row>
    <row r="6" spans="2:10">
      <c r="B6" s="21">
        <v>2</v>
      </c>
      <c r="C6" s="33">
        <f t="shared" ref="C6:C24" ca="1" si="2">+D6+E6*G6+F6*H56+J6</f>
        <v>22.611840838126504</v>
      </c>
      <c r="D6" s="35">
        <v>10</v>
      </c>
      <c r="E6" s="34">
        <v>2</v>
      </c>
      <c r="F6" s="33">
        <f t="shared" ref="F6:F24" si="3">+F5</f>
        <v>0.15</v>
      </c>
      <c r="G6" s="8">
        <v>6</v>
      </c>
      <c r="H6" s="8">
        <f ca="1">+RAND()*25+0.7*H5</f>
        <v>83.736575783329954</v>
      </c>
      <c r="I6" s="16">
        <f t="shared" ca="1" si="0"/>
        <v>0.72967846628580446</v>
      </c>
      <c r="J6" s="16">
        <f t="shared" ca="1" si="1"/>
        <v>0.61184083812650281</v>
      </c>
    </row>
    <row r="7" spans="2:10">
      <c r="B7" s="21">
        <v>3</v>
      </c>
      <c r="C7" s="33">
        <f t="shared" ca="1" si="2"/>
        <v>23.730600754468934</v>
      </c>
      <c r="D7" s="35">
        <v>10</v>
      </c>
      <c r="E7" s="34">
        <v>2</v>
      </c>
      <c r="F7" s="33">
        <f t="shared" si="3"/>
        <v>0.15</v>
      </c>
      <c r="G7" s="8">
        <v>7</v>
      </c>
      <c r="H7" s="8">
        <f t="shared" ref="H7:H24" ca="1" si="4">+RAND()*25+0.7*H6</f>
        <v>81.829673701410911</v>
      </c>
      <c r="I7" s="16">
        <f t="shared" ca="1" si="0"/>
        <v>0.39381123334352974</v>
      </c>
      <c r="J7" s="16">
        <f t="shared" ca="1" si="1"/>
        <v>-0.26939924553106465</v>
      </c>
    </row>
    <row r="8" spans="2:10">
      <c r="B8" s="21">
        <v>4</v>
      </c>
      <c r="C8" s="33">
        <f t="shared" ca="1" si="2"/>
        <v>26.427103184190511</v>
      </c>
      <c r="D8" s="35">
        <v>10</v>
      </c>
      <c r="E8" s="34">
        <v>2</v>
      </c>
      <c r="F8" s="33">
        <f t="shared" si="3"/>
        <v>0.15</v>
      </c>
      <c r="G8" s="8">
        <v>8</v>
      </c>
      <c r="H8" s="8">
        <f t="shared" ca="1" si="4"/>
        <v>64.546231491041965</v>
      </c>
      <c r="I8" s="16">
        <f t="shared" ca="1" si="0"/>
        <v>0.66534791309390506</v>
      </c>
      <c r="J8" s="16">
        <f t="shared" ca="1" si="1"/>
        <v>0.4271031841905123</v>
      </c>
    </row>
    <row r="9" spans="2:10">
      <c r="B9" s="21">
        <v>5</v>
      </c>
      <c r="C9" s="33">
        <f t="shared" ca="1" si="2"/>
        <v>27.457449469376442</v>
      </c>
      <c r="D9" s="35">
        <v>10</v>
      </c>
      <c r="E9" s="34">
        <v>2</v>
      </c>
      <c r="F9" s="33">
        <f t="shared" si="3"/>
        <v>0.15</v>
      </c>
      <c r="G9" s="8">
        <v>9</v>
      </c>
      <c r="H9" s="8">
        <f t="shared" ca="1" si="4"/>
        <v>58.00934828895646</v>
      </c>
      <c r="I9" s="16">
        <f t="shared" ca="1" si="0"/>
        <v>0.29371965365837593</v>
      </c>
      <c r="J9" s="16">
        <f t="shared" ca="1" si="1"/>
        <v>-0.5425505306235594</v>
      </c>
    </row>
    <row r="10" spans="2:10">
      <c r="B10" s="21">
        <v>6</v>
      </c>
      <c r="C10" s="33">
        <f t="shared" ca="1" si="2"/>
        <v>29.952701937593051</v>
      </c>
      <c r="D10" s="35">
        <v>10</v>
      </c>
      <c r="E10" s="34">
        <v>2</v>
      </c>
      <c r="F10" s="33">
        <f t="shared" si="3"/>
        <v>0.15</v>
      </c>
      <c r="G10" s="8">
        <v>10</v>
      </c>
      <c r="H10" s="8">
        <f t="shared" ca="1" si="4"/>
        <v>40.981074031711437</v>
      </c>
      <c r="I10" s="16">
        <f t="shared" ca="1" si="0"/>
        <v>0.48113783616573919</v>
      </c>
      <c r="J10" s="16">
        <f t="shared" ca="1" si="1"/>
        <v>-4.7298062406947505E-2</v>
      </c>
    </row>
    <row r="11" spans="2:10">
      <c r="B11" s="21">
        <v>7</v>
      </c>
      <c r="C11" s="33">
        <f t="shared" ca="1" si="2"/>
        <v>33.088837375031744</v>
      </c>
      <c r="D11" s="35">
        <v>10</v>
      </c>
      <c r="E11" s="34">
        <v>2</v>
      </c>
      <c r="F11" s="33">
        <f t="shared" si="3"/>
        <v>0.15</v>
      </c>
      <c r="G11" s="8">
        <v>11</v>
      </c>
      <c r="H11" s="8">
        <f t="shared" ca="1" si="4"/>
        <v>52.650787023077157</v>
      </c>
      <c r="I11" s="16">
        <f t="shared" ca="1" si="0"/>
        <v>0.8618871966633419</v>
      </c>
      <c r="J11" s="16">
        <f t="shared" ca="1" si="1"/>
        <v>1.0888373750317459</v>
      </c>
    </row>
    <row r="12" spans="2:10">
      <c r="B12" s="21">
        <v>8</v>
      </c>
      <c r="C12" s="33">
        <f t="shared" ca="1" si="2"/>
        <v>34.320467611525181</v>
      </c>
      <c r="D12" s="35">
        <v>10</v>
      </c>
      <c r="E12" s="34">
        <v>2</v>
      </c>
      <c r="F12" s="33">
        <f t="shared" si="3"/>
        <v>0.15</v>
      </c>
      <c r="G12" s="8">
        <v>12</v>
      </c>
      <c r="H12" s="8">
        <f t="shared" ca="1" si="4"/>
        <v>49.895397160709528</v>
      </c>
      <c r="I12" s="16">
        <f t="shared" ca="1" si="0"/>
        <v>0.6256930604993034</v>
      </c>
      <c r="J12" s="16">
        <f t="shared" ca="1" si="1"/>
        <v>0.32046761152517844</v>
      </c>
    </row>
    <row r="13" spans="2:10">
      <c r="B13" s="21">
        <v>9</v>
      </c>
      <c r="C13" s="33">
        <f t="shared" ca="1" si="2"/>
        <v>37.249132837997834</v>
      </c>
      <c r="D13" s="35">
        <v>10</v>
      </c>
      <c r="E13" s="34">
        <v>2</v>
      </c>
      <c r="F13" s="33">
        <f t="shared" si="3"/>
        <v>0.15</v>
      </c>
      <c r="G13" s="8">
        <v>13</v>
      </c>
      <c r="H13" s="8">
        <f t="shared" ca="1" si="4"/>
        <v>57.363950118693737</v>
      </c>
      <c r="I13" s="16">
        <f t="shared" ca="1" si="0"/>
        <v>0.89419175413376917</v>
      </c>
      <c r="J13" s="16">
        <f t="shared" ca="1" si="1"/>
        <v>1.2491328379978368</v>
      </c>
    </row>
    <row r="14" spans="2:10">
      <c r="B14" s="21">
        <v>10</v>
      </c>
      <c r="C14" s="33">
        <f t="shared" ca="1" si="2"/>
        <v>39.866554567376298</v>
      </c>
      <c r="D14" s="35">
        <v>10</v>
      </c>
      <c r="E14" s="34">
        <v>2</v>
      </c>
      <c r="F14" s="33">
        <f t="shared" si="3"/>
        <v>0.15</v>
      </c>
      <c r="G14" s="8">
        <v>14</v>
      </c>
      <c r="H14" s="8">
        <f t="shared" ca="1" si="4"/>
        <v>63.061338829007902</v>
      </c>
      <c r="I14" s="16">
        <f t="shared" ca="1" si="0"/>
        <v>0.96901809142413509</v>
      </c>
      <c r="J14" s="16">
        <f t="shared" ca="1" si="1"/>
        <v>1.8665545673762991</v>
      </c>
    </row>
    <row r="15" spans="2:10">
      <c r="B15" s="21">
        <v>11</v>
      </c>
      <c r="C15" s="33">
        <f t="shared" ca="1" si="2"/>
        <v>40.161212665005699</v>
      </c>
      <c r="D15" s="35">
        <v>10</v>
      </c>
      <c r="E15" s="34">
        <v>2</v>
      </c>
      <c r="F15" s="33">
        <f t="shared" si="3"/>
        <v>0.15</v>
      </c>
      <c r="G15" s="8">
        <v>15</v>
      </c>
      <c r="H15" s="8">
        <f t="shared" ca="1" si="4"/>
        <v>46.033358476739927</v>
      </c>
      <c r="I15" s="16">
        <f t="shared" ca="1" si="0"/>
        <v>0.56403704681985745</v>
      </c>
      <c r="J15" s="16">
        <f t="shared" ca="1" si="1"/>
        <v>0.1612126650056992</v>
      </c>
    </row>
    <row r="16" spans="2:10">
      <c r="B16" s="21">
        <v>12</v>
      </c>
      <c r="C16" s="33">
        <f t="shared" ca="1" si="2"/>
        <v>42.092439356867452</v>
      </c>
      <c r="D16" s="35">
        <v>10</v>
      </c>
      <c r="E16" s="34">
        <v>2</v>
      </c>
      <c r="F16" s="33">
        <f t="shared" si="3"/>
        <v>0.15</v>
      </c>
      <c r="G16" s="8">
        <v>16</v>
      </c>
      <c r="H16" s="8">
        <f t="shared" ca="1" si="4"/>
        <v>55.325625860068165</v>
      </c>
      <c r="I16" s="16">
        <f t="shared" ca="1" si="0"/>
        <v>0.5368255144918721</v>
      </c>
      <c r="J16" s="16">
        <f t="shared" ca="1" si="1"/>
        <v>9.2439356867449085E-2</v>
      </c>
    </row>
    <row r="17" spans="2:10">
      <c r="B17" s="21">
        <v>13</v>
      </c>
      <c r="C17" s="33">
        <f t="shared" ca="1" si="2"/>
        <v>43.599860385613027</v>
      </c>
      <c r="D17" s="35">
        <v>10</v>
      </c>
      <c r="E17" s="34">
        <v>2</v>
      </c>
      <c r="F17" s="33">
        <f t="shared" si="3"/>
        <v>0.15</v>
      </c>
      <c r="G17" s="8">
        <v>17</v>
      </c>
      <c r="H17" s="8">
        <f t="shared" ca="1" si="4"/>
        <v>60.913200052041844</v>
      </c>
      <c r="I17" s="16">
        <f t="shared" ca="1" si="0"/>
        <v>0.34452684401561395</v>
      </c>
      <c r="J17" s="16">
        <f t="shared" ca="1" si="1"/>
        <v>-0.40013961438697498</v>
      </c>
    </row>
    <row r="18" spans="2:10">
      <c r="B18" s="21">
        <v>14</v>
      </c>
      <c r="C18" s="33">
        <f t="shared" ca="1" si="2"/>
        <v>45.178145912891011</v>
      </c>
      <c r="D18" s="35">
        <v>10</v>
      </c>
      <c r="E18" s="34">
        <v>2</v>
      </c>
      <c r="F18" s="33">
        <f t="shared" si="3"/>
        <v>0.15</v>
      </c>
      <c r="G18" s="8">
        <v>18</v>
      </c>
      <c r="H18" s="8">
        <f t="shared" ca="1" si="4"/>
        <v>65.652113621978017</v>
      </c>
      <c r="I18" s="16">
        <f t="shared" ca="1" si="0"/>
        <v>0.205579973186234</v>
      </c>
      <c r="J18" s="16">
        <f t="shared" ca="1" si="1"/>
        <v>-0.82185408710898944</v>
      </c>
    </row>
    <row r="19" spans="2:10">
      <c r="B19" s="21">
        <v>15</v>
      </c>
      <c r="C19" s="33">
        <f t="shared" ca="1" si="2"/>
        <v>49.049412741232764</v>
      </c>
      <c r="D19" s="35">
        <v>10</v>
      </c>
      <c r="E19" s="34">
        <v>2</v>
      </c>
      <c r="F19" s="33">
        <f t="shared" si="3"/>
        <v>0.15</v>
      </c>
      <c r="G19" s="8">
        <v>19</v>
      </c>
      <c r="H19" s="8">
        <f t="shared" ca="1" si="4"/>
        <v>51.037944299360028</v>
      </c>
      <c r="I19" s="16">
        <f t="shared" ca="1" si="0"/>
        <v>0.85300590169870549</v>
      </c>
      <c r="J19" s="16">
        <f t="shared" ca="1" si="1"/>
        <v>1.0494127412327674</v>
      </c>
    </row>
    <row r="20" spans="2:10">
      <c r="B20" s="21">
        <v>16</v>
      </c>
      <c r="C20" s="33">
        <f t="shared" ca="1" si="2"/>
        <v>48.399579375002411</v>
      </c>
      <c r="D20" s="35">
        <v>10</v>
      </c>
      <c r="E20" s="34">
        <v>2</v>
      </c>
      <c r="F20" s="33">
        <f t="shared" si="3"/>
        <v>0.15</v>
      </c>
      <c r="G20" s="8">
        <v>20</v>
      </c>
      <c r="H20" s="8">
        <f t="shared" ca="1" si="4"/>
        <v>41.378496446260314</v>
      </c>
      <c r="I20" s="16">
        <f t="shared" ca="1" si="0"/>
        <v>5.4752651321361867E-2</v>
      </c>
      <c r="J20" s="16">
        <f t="shared" ca="1" si="1"/>
        <v>-1.6004206249975872</v>
      </c>
    </row>
    <row r="21" spans="2:10">
      <c r="B21" s="21">
        <v>17</v>
      </c>
      <c r="C21" s="33">
        <f t="shared" ca="1" si="2"/>
        <v>52.135687073113751</v>
      </c>
      <c r="D21" s="35">
        <v>10</v>
      </c>
      <c r="E21" s="34">
        <v>2</v>
      </c>
      <c r="F21" s="33">
        <f t="shared" si="3"/>
        <v>0.15</v>
      </c>
      <c r="G21" s="8">
        <v>21</v>
      </c>
      <c r="H21" s="8">
        <f t="shared" ca="1" si="4"/>
        <v>50.672331009591993</v>
      </c>
      <c r="I21" s="16">
        <f t="shared" ca="1" si="0"/>
        <v>0.55396566631810562</v>
      </c>
      <c r="J21" s="16">
        <f t="shared" ca="1" si="1"/>
        <v>0.13568707311374933</v>
      </c>
    </row>
    <row r="22" spans="2:10">
      <c r="B22" s="21">
        <v>18</v>
      </c>
      <c r="C22" s="33">
        <f t="shared" ca="1" si="2"/>
        <v>51.884571614208809</v>
      </c>
      <c r="D22" s="35">
        <v>10</v>
      </c>
      <c r="E22" s="34">
        <v>2</v>
      </c>
      <c r="F22" s="33">
        <f t="shared" si="3"/>
        <v>0.15</v>
      </c>
      <c r="G22" s="8">
        <v>22</v>
      </c>
      <c r="H22" s="8">
        <f t="shared" ca="1" si="4"/>
        <v>37.922934827331609</v>
      </c>
      <c r="I22" s="16">
        <f t="shared" ca="1" si="0"/>
        <v>1.7196726302711962E-2</v>
      </c>
      <c r="J22" s="16">
        <f t="shared" ca="1" si="1"/>
        <v>-2.1154283857911915</v>
      </c>
    </row>
    <row r="23" spans="2:10">
      <c r="B23" s="21">
        <v>19</v>
      </c>
      <c r="C23" s="33">
        <f t="shared" ca="1" si="2"/>
        <v>56.250146106104744</v>
      </c>
      <c r="D23" s="35">
        <v>10</v>
      </c>
      <c r="E23" s="34">
        <v>2</v>
      </c>
      <c r="F23" s="33">
        <f t="shared" si="3"/>
        <v>0.15</v>
      </c>
      <c r="G23" s="8">
        <v>23</v>
      </c>
      <c r="H23" s="8">
        <f t="shared" ca="1" si="4"/>
        <v>44.004709951745809</v>
      </c>
      <c r="I23" s="16">
        <f t="shared" ca="1" si="0"/>
        <v>0.5987628192233343</v>
      </c>
      <c r="J23" s="16">
        <f t="shared" ca="1" si="1"/>
        <v>0.25014610610474253</v>
      </c>
    </row>
    <row r="24" spans="2:10">
      <c r="B24" s="21">
        <v>20</v>
      </c>
      <c r="C24" s="33">
        <f t="shared" ca="1" si="2"/>
        <v>57.987611255049579</v>
      </c>
      <c r="D24" s="35">
        <v>10</v>
      </c>
      <c r="E24" s="34">
        <v>2</v>
      </c>
      <c r="F24" s="33">
        <f t="shared" si="3"/>
        <v>0.15</v>
      </c>
      <c r="G24" s="8">
        <v>24</v>
      </c>
      <c r="H24" s="8">
        <f t="shared" ca="1" si="4"/>
        <v>31.46408193460806</v>
      </c>
      <c r="I24" s="16">
        <f t="shared" ca="1" si="0"/>
        <v>0.49505773226252558</v>
      </c>
      <c r="J24" s="16">
        <f t="shared" ca="1" si="1"/>
        <v>-1.2388744950417974E-2</v>
      </c>
    </row>
  </sheetData>
  <mergeCells count="2">
    <mergeCell ref="D3:F3"/>
    <mergeCell ref="G3:H3"/>
  </mergeCells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y = a + bx^2</vt:lpstr>
      <vt:lpstr>y = a + bx + cx^2</vt:lpstr>
      <vt:lpstr>y = a + bx + cz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MMGA</dc:creator>
  <cp:lastModifiedBy>l10959</cp:lastModifiedBy>
  <dcterms:created xsi:type="dcterms:W3CDTF">2014-04-03T03:57:09Z</dcterms:created>
  <dcterms:modified xsi:type="dcterms:W3CDTF">2014-04-14T18:56:25Z</dcterms:modified>
</cp:coreProperties>
</file>