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uruc\Desktop\Fragile States\DATA\"/>
    </mc:Choice>
  </mc:AlternateContent>
  <bookViews>
    <workbookView xWindow="0" yWindow="0" windowWidth="288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7" i="1"/>
  <c r="D218" i="1"/>
  <c r="D219" i="1"/>
  <c r="D220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Inserted by IMFNT\KKURUC on 6/16/2017 2:59:13 PM
Latest revision date 6/9/2017 2:31:25 PM</t>
        </r>
      </text>
    </comment>
  </commentList>
</comments>
</file>

<file path=xl/sharedStrings.xml><?xml version="1.0" encoding="utf-8"?>
<sst xmlns="http://schemas.openxmlformats.org/spreadsheetml/2006/main" count="2525" uniqueCount="900">
  <si>
    <t>EcDatabase</t>
  </si>
  <si>
    <t>Series_code</t>
  </si>
  <si>
    <t>Country</t>
  </si>
  <si>
    <t>Country.Code</t>
  </si>
  <si>
    <t>Country.ISO-3 code</t>
  </si>
  <si>
    <t>Indicator</t>
  </si>
  <si>
    <t>Frequency</t>
  </si>
  <si>
    <t>Scale</t>
  </si>
  <si>
    <t>Display_scale</t>
  </si>
  <si>
    <t>ID:WEO_PUBLISHED</t>
  </si>
  <si>
    <t>512PCPIE.A</t>
  </si>
  <si>
    <t>Afghanistan</t>
  </si>
  <si>
    <t>AFG</t>
  </si>
  <si>
    <t>PCPIE</t>
  </si>
  <si>
    <t>Annual</t>
  </si>
  <si>
    <t>Units</t>
  </si>
  <si>
    <t>914PCPIE.A</t>
  </si>
  <si>
    <t>Albania</t>
  </si>
  <si>
    <t>ALB</t>
  </si>
  <si>
    <t>612PCPIE.A</t>
  </si>
  <si>
    <t>Algeria</t>
  </si>
  <si>
    <t>DZA</t>
  </si>
  <si>
    <t>614PCPIE.A</t>
  </si>
  <si>
    <t>Angola</t>
  </si>
  <si>
    <t>AGO</t>
  </si>
  <si>
    <t>312PCPIE.A</t>
  </si>
  <si>
    <t>Anguilla</t>
  </si>
  <si>
    <t>AIA</t>
  </si>
  <si>
    <t>311PCPIE.A</t>
  </si>
  <si>
    <t>Antigua and Barbuda</t>
  </si>
  <si>
    <t>ATG</t>
  </si>
  <si>
    <t>213PCPIE.A</t>
  </si>
  <si>
    <t>Argentina</t>
  </si>
  <si>
    <t>ARG</t>
  </si>
  <si>
    <t>911PCPIE.A</t>
  </si>
  <si>
    <t>Armenia</t>
  </si>
  <si>
    <t>ARM</t>
  </si>
  <si>
    <t>193PCPIE.A</t>
  </si>
  <si>
    <t>Australia</t>
  </si>
  <si>
    <t>AUS</t>
  </si>
  <si>
    <t>122PCPIE.A</t>
  </si>
  <si>
    <t>Austria</t>
  </si>
  <si>
    <t>AUT</t>
  </si>
  <si>
    <t>912PCPIE.A</t>
  </si>
  <si>
    <t>Azerbaijan</t>
  </si>
  <si>
    <t>AZE</t>
  </si>
  <si>
    <t>313PCPIE.A</t>
  </si>
  <si>
    <t>Bahamas, The</t>
  </si>
  <si>
    <t>BHS</t>
  </si>
  <si>
    <t>419PCPIE.A</t>
  </si>
  <si>
    <t>Bahrain</t>
  </si>
  <si>
    <t>BHR</t>
  </si>
  <si>
    <t>513PCPIE.A</t>
  </si>
  <si>
    <t>Bangladesh</t>
  </si>
  <si>
    <t>BGD</t>
  </si>
  <si>
    <t>316PCPIE.A</t>
  </si>
  <si>
    <t>Barbados</t>
  </si>
  <si>
    <t>BRB</t>
  </si>
  <si>
    <t>913PCPIE.A</t>
  </si>
  <si>
    <t>Belarus</t>
  </si>
  <si>
    <t>BLR</t>
  </si>
  <si>
    <t>124PCPIE.A</t>
  </si>
  <si>
    <t>Belgium</t>
  </si>
  <si>
    <t>BEL</t>
  </si>
  <si>
    <t>339PCPIE.A</t>
  </si>
  <si>
    <t>Belize</t>
  </si>
  <si>
    <t>BLZ</t>
  </si>
  <si>
    <t>638PCPIE.A</t>
  </si>
  <si>
    <t>Benin</t>
  </si>
  <si>
    <t>BEN</t>
  </si>
  <si>
    <t>514PCPIE.A</t>
  </si>
  <si>
    <t>Bhutan</t>
  </si>
  <si>
    <t>BTN</t>
  </si>
  <si>
    <t>218PCPIE.A</t>
  </si>
  <si>
    <t>Bolivia</t>
  </si>
  <si>
    <t>BOL</t>
  </si>
  <si>
    <t>963PCPIE.A</t>
  </si>
  <si>
    <t>Bosnia and Herzegovina</t>
  </si>
  <si>
    <t>BIH</t>
  </si>
  <si>
    <t>616PCPIE.A</t>
  </si>
  <si>
    <t>Botswana</t>
  </si>
  <si>
    <t>BWA</t>
  </si>
  <si>
    <t>223PCPIE.A</t>
  </si>
  <si>
    <t>Brazil</t>
  </si>
  <si>
    <t>BRA</t>
  </si>
  <si>
    <t>516PCPIE.A</t>
  </si>
  <si>
    <t>Brunei Darussalam</t>
  </si>
  <si>
    <t>BRN</t>
  </si>
  <si>
    <t>918PCPIE.A</t>
  </si>
  <si>
    <t>Bulgaria</t>
  </si>
  <si>
    <t>BGR</t>
  </si>
  <si>
    <t>748PCPIE.A</t>
  </si>
  <si>
    <t>Burkina Faso</t>
  </si>
  <si>
    <t>BFA</t>
  </si>
  <si>
    <t>618PCPIE.A</t>
  </si>
  <si>
    <t>Burundi</t>
  </si>
  <si>
    <t>BDI</t>
  </si>
  <si>
    <t>624PCPIE.A</t>
  </si>
  <si>
    <t>Cabo Verde</t>
  </si>
  <si>
    <t>CPV</t>
  </si>
  <si>
    <t>522PCPIE.A</t>
  </si>
  <si>
    <t>Cambodia</t>
  </si>
  <si>
    <t>KHM</t>
  </si>
  <si>
    <t>622PCPIE.A</t>
  </si>
  <si>
    <t>Cameroon</t>
  </si>
  <si>
    <t>CMR</t>
  </si>
  <si>
    <t>156PCPIE.A</t>
  </si>
  <si>
    <t>Canada</t>
  </si>
  <si>
    <t>CAN</t>
  </si>
  <si>
    <t>626PCPIE.A</t>
  </si>
  <si>
    <t>Central African Republic</t>
  </si>
  <si>
    <t>CAF</t>
  </si>
  <si>
    <t>628PCPIE.A</t>
  </si>
  <si>
    <t>Chad</t>
  </si>
  <si>
    <t>TCD</t>
  </si>
  <si>
    <t>228PCPIE.A</t>
  </si>
  <si>
    <t>Chile</t>
  </si>
  <si>
    <t>CHL</t>
  </si>
  <si>
    <t>924PCPIE.A</t>
  </si>
  <si>
    <t>China</t>
  </si>
  <si>
    <t>CHN</t>
  </si>
  <si>
    <t>233PCPIE.A</t>
  </si>
  <si>
    <t>Colombia</t>
  </si>
  <si>
    <t>COL</t>
  </si>
  <si>
    <t>632PCPIE.A</t>
  </si>
  <si>
    <t>Comoros</t>
  </si>
  <si>
    <t>COM</t>
  </si>
  <si>
    <t>636PCPIE.A</t>
  </si>
  <si>
    <t>Congo, Democratic Republic of the</t>
  </si>
  <si>
    <t>COD</t>
  </si>
  <si>
    <t>634PCPIE.A</t>
  </si>
  <si>
    <t>Congo, Republic of</t>
  </si>
  <si>
    <t>COG</t>
  </si>
  <si>
    <t>238PCPIE.A</t>
  </si>
  <si>
    <t>Costa Rica</t>
  </si>
  <si>
    <t>CRI</t>
  </si>
  <si>
    <t>662PCPIE.A</t>
  </si>
  <si>
    <t>Côte d'Ivoire</t>
  </si>
  <si>
    <t>CIV</t>
  </si>
  <si>
    <t>960PCPIE.A</t>
  </si>
  <si>
    <t>Croatia</t>
  </si>
  <si>
    <t>HRV</t>
  </si>
  <si>
    <t>423PCPIE.A</t>
  </si>
  <si>
    <t>Cyprus</t>
  </si>
  <si>
    <t>CYP</t>
  </si>
  <si>
    <t>935PCPIE.A</t>
  </si>
  <si>
    <t>Czech Republic</t>
  </si>
  <si>
    <t>CZE</t>
  </si>
  <si>
    <t>128PCPIE.A</t>
  </si>
  <si>
    <t>Denmark</t>
  </si>
  <si>
    <t>DNK</t>
  </si>
  <si>
    <t>611PCPIE.A</t>
  </si>
  <si>
    <t>Djibouti</t>
  </si>
  <si>
    <t>DJI</t>
  </si>
  <si>
    <t>321PCPIE.A</t>
  </si>
  <si>
    <t>Dominica</t>
  </si>
  <si>
    <t>DMA</t>
  </si>
  <si>
    <t>243PCPIE.A</t>
  </si>
  <si>
    <t>Dominican Republic</t>
  </si>
  <si>
    <t>DOM</t>
  </si>
  <si>
    <t>309PCPIE.A</t>
  </si>
  <si>
    <t>Eastern Caribbean Currency Union</t>
  </si>
  <si>
    <t>248PCPIE.A</t>
  </si>
  <si>
    <t>Ecuador</t>
  </si>
  <si>
    <t>ECU</t>
  </si>
  <si>
    <t>469PCPIE.A</t>
  </si>
  <si>
    <t>Egypt</t>
  </si>
  <si>
    <t>EGY</t>
  </si>
  <si>
    <t>253PCPIE.A</t>
  </si>
  <si>
    <t>El Salvador</t>
  </si>
  <si>
    <t>SLV</t>
  </si>
  <si>
    <t>642PCPIE.A</t>
  </si>
  <si>
    <t>Equatorial Guinea</t>
  </si>
  <si>
    <t>GNQ</t>
  </si>
  <si>
    <t>643PCPIE.A</t>
  </si>
  <si>
    <t>Eritrea</t>
  </si>
  <si>
    <t>ERI</t>
  </si>
  <si>
    <t>939PCPIE.A</t>
  </si>
  <si>
    <t>Estonia</t>
  </si>
  <si>
    <t>EST</t>
  </si>
  <si>
    <t>644PCPIE.A</t>
  </si>
  <si>
    <t>Ethiopia</t>
  </si>
  <si>
    <t>ETH</t>
  </si>
  <si>
    <t>163PCPIE.A</t>
  </si>
  <si>
    <t>Euro area</t>
  </si>
  <si>
    <t>819PCPIE.A</t>
  </si>
  <si>
    <t>Fiji</t>
  </si>
  <si>
    <t>FJI</t>
  </si>
  <si>
    <t>172PCPIE.A</t>
  </si>
  <si>
    <t>Finland</t>
  </si>
  <si>
    <t>FIN</t>
  </si>
  <si>
    <t>132PCPIE.A</t>
  </si>
  <si>
    <t>France</t>
  </si>
  <si>
    <t>FRA</t>
  </si>
  <si>
    <t>646PCPIE.A</t>
  </si>
  <si>
    <t>Gabon</t>
  </si>
  <si>
    <t>GAB</t>
  </si>
  <si>
    <t>648PCPIE.A</t>
  </si>
  <si>
    <t>Gambia, The</t>
  </si>
  <si>
    <t>GMB</t>
  </si>
  <si>
    <t>915PCPIE.A</t>
  </si>
  <si>
    <t>Georgia</t>
  </si>
  <si>
    <t>GEO</t>
  </si>
  <si>
    <t>134PCPIE.A</t>
  </si>
  <si>
    <t>Germany</t>
  </si>
  <si>
    <t>DEU</t>
  </si>
  <si>
    <t>652PCPIE.A</t>
  </si>
  <si>
    <t>Ghana</t>
  </si>
  <si>
    <t>GHA</t>
  </si>
  <si>
    <t>174PCPIE.A</t>
  </si>
  <si>
    <t>Greece</t>
  </si>
  <si>
    <t>GRC</t>
  </si>
  <si>
    <t>328PCPIE.A</t>
  </si>
  <si>
    <t>Grenada</t>
  </si>
  <si>
    <t>GRD</t>
  </si>
  <si>
    <t>258PCPIE.A</t>
  </si>
  <si>
    <t>Guatemala</t>
  </si>
  <si>
    <t>GTM</t>
  </si>
  <si>
    <t>656PCPIE.A</t>
  </si>
  <si>
    <t>Guinea</t>
  </si>
  <si>
    <t>GIN</t>
  </si>
  <si>
    <t>654PCPIE.A</t>
  </si>
  <si>
    <t>Guinea-Bissau</t>
  </si>
  <si>
    <t>GNB</t>
  </si>
  <si>
    <t>336PCPIE.A</t>
  </si>
  <si>
    <t>Guyana</t>
  </si>
  <si>
    <t>GUY</t>
  </si>
  <si>
    <t>263PCPIE.A</t>
  </si>
  <si>
    <t>Haiti</t>
  </si>
  <si>
    <t>HTI</t>
  </si>
  <si>
    <t>268PCPIE.A</t>
  </si>
  <si>
    <t>Honduras</t>
  </si>
  <si>
    <t>HND</t>
  </si>
  <si>
    <t>532PCPIE.A</t>
  </si>
  <si>
    <t>Hong Kong SAR</t>
  </si>
  <si>
    <t>HKG</t>
  </si>
  <si>
    <t>944PCPIE.A</t>
  </si>
  <si>
    <t>Hungary</t>
  </si>
  <si>
    <t>HUN</t>
  </si>
  <si>
    <t>176PCPIE.A</t>
  </si>
  <si>
    <t>Iceland</t>
  </si>
  <si>
    <t>ISL</t>
  </si>
  <si>
    <t>534PCPIE.A</t>
  </si>
  <si>
    <t>India</t>
  </si>
  <si>
    <t>IND</t>
  </si>
  <si>
    <t>536PCPIE.A</t>
  </si>
  <si>
    <t>Indonesia</t>
  </si>
  <si>
    <t>IDN</t>
  </si>
  <si>
    <t>429PCPIE.A</t>
  </si>
  <si>
    <t>Iran</t>
  </si>
  <si>
    <t>IRN</t>
  </si>
  <si>
    <t>433PCPIE.A</t>
  </si>
  <si>
    <t>Iraq</t>
  </si>
  <si>
    <t>IRQ</t>
  </si>
  <si>
    <t>178PCPIE.A</t>
  </si>
  <si>
    <t>Ireland</t>
  </si>
  <si>
    <t>IRL</t>
  </si>
  <si>
    <t>436PCPIE.A</t>
  </si>
  <si>
    <t>Israel</t>
  </si>
  <si>
    <t>ISR</t>
  </si>
  <si>
    <t>136PCPIE.A</t>
  </si>
  <si>
    <t>Italy</t>
  </si>
  <si>
    <t>ITA</t>
  </si>
  <si>
    <t>343PCPIE.A</t>
  </si>
  <si>
    <t>Jamaica</t>
  </si>
  <si>
    <t>JAM</t>
  </si>
  <si>
    <t>158PCPIE.A</t>
  </si>
  <si>
    <t>Japan</t>
  </si>
  <si>
    <t>JPN</t>
  </si>
  <si>
    <t>439PCPIE.A</t>
  </si>
  <si>
    <t>Jordan</t>
  </si>
  <si>
    <t>JOR</t>
  </si>
  <si>
    <t>916PCPIE.A</t>
  </si>
  <si>
    <t>Kazakhstan</t>
  </si>
  <si>
    <t>KAZ</t>
  </si>
  <si>
    <t>664PCPIE.A</t>
  </si>
  <si>
    <t>Kenya</t>
  </si>
  <si>
    <t>KEN</t>
  </si>
  <si>
    <t>826PCPIE.A</t>
  </si>
  <si>
    <t>Kiribati</t>
  </si>
  <si>
    <t>KIR</t>
  </si>
  <si>
    <t>542PCPIE.A</t>
  </si>
  <si>
    <t>Korea</t>
  </si>
  <si>
    <t>KOR</t>
  </si>
  <si>
    <t>967PCPIE.A</t>
  </si>
  <si>
    <t>Kosovo</t>
  </si>
  <si>
    <t>UVK</t>
  </si>
  <si>
    <t>443PCPIE.A</t>
  </si>
  <si>
    <t>Kuwait</t>
  </si>
  <si>
    <t>KWT</t>
  </si>
  <si>
    <t>917PCPIE.A</t>
  </si>
  <si>
    <t>Kyrgyz Republic</t>
  </si>
  <si>
    <t>KGZ</t>
  </si>
  <si>
    <t>544PCPIE.A</t>
  </si>
  <si>
    <t>Lao P.D.R.</t>
  </si>
  <si>
    <t>LAO</t>
  </si>
  <si>
    <t>941PCPIE.A</t>
  </si>
  <si>
    <t>Latvia</t>
  </si>
  <si>
    <t>LVA</t>
  </si>
  <si>
    <t>446PCPIE.A</t>
  </si>
  <si>
    <t>Lebanon</t>
  </si>
  <si>
    <t>LBN</t>
  </si>
  <si>
    <t>666PCPIE.A</t>
  </si>
  <si>
    <t>Lesotho</t>
  </si>
  <si>
    <t>LSO</t>
  </si>
  <si>
    <t>668PCPIE.A</t>
  </si>
  <si>
    <t>Liberia</t>
  </si>
  <si>
    <t>LBR</t>
  </si>
  <si>
    <t>672PCPIE.A</t>
  </si>
  <si>
    <t>Libya</t>
  </si>
  <si>
    <t>LBY</t>
  </si>
  <si>
    <t>946PCPIE.A</t>
  </si>
  <si>
    <t>Lithuania</t>
  </si>
  <si>
    <t>LTU</t>
  </si>
  <si>
    <t>137PCPIE.A</t>
  </si>
  <si>
    <t>Luxembourg</t>
  </si>
  <si>
    <t>LUX</t>
  </si>
  <si>
    <t>546PCPIE.A</t>
  </si>
  <si>
    <t>Macao SAR</t>
  </si>
  <si>
    <t>MAC</t>
  </si>
  <si>
    <t>962PCPIE.A</t>
  </si>
  <si>
    <t>Macedonia, FYR</t>
  </si>
  <si>
    <t>MKD</t>
  </si>
  <si>
    <t>674PCPIE.A</t>
  </si>
  <si>
    <t>Madagascar</t>
  </si>
  <si>
    <t>MDG</t>
  </si>
  <si>
    <t>676PCPIE.A</t>
  </si>
  <si>
    <t>Malawi</t>
  </si>
  <si>
    <t>MWI</t>
  </si>
  <si>
    <t>548PCPIE.A</t>
  </si>
  <si>
    <t>Malaysia</t>
  </si>
  <si>
    <t>MYS</t>
  </si>
  <si>
    <t>556PCPIE.A</t>
  </si>
  <si>
    <t>Maldives</t>
  </si>
  <si>
    <t>MDV</t>
  </si>
  <si>
    <t>678PCPIE.A</t>
  </si>
  <si>
    <t>Mali</t>
  </si>
  <si>
    <t>MLI</t>
  </si>
  <si>
    <t>181PCPIE.A</t>
  </si>
  <si>
    <t>Malta</t>
  </si>
  <si>
    <t>MLT</t>
  </si>
  <si>
    <t>867PCPIE.A</t>
  </si>
  <si>
    <t>Marshall Islands</t>
  </si>
  <si>
    <t>MHL</t>
  </si>
  <si>
    <t>682PCPIE.A</t>
  </si>
  <si>
    <t>Mauritania</t>
  </si>
  <si>
    <t>MRT</t>
  </si>
  <si>
    <t>684PCPIE.A</t>
  </si>
  <si>
    <t>Mauritius</t>
  </si>
  <si>
    <t>MUS</t>
  </si>
  <si>
    <t>273PCPIE.A</t>
  </si>
  <si>
    <t>Mexico</t>
  </si>
  <si>
    <t>MEX</t>
  </si>
  <si>
    <t>868PCPIE.A</t>
  </si>
  <si>
    <t>Micronesia</t>
  </si>
  <si>
    <t>FSM</t>
  </si>
  <si>
    <t>921PCPIE.A</t>
  </si>
  <si>
    <t>Moldova</t>
  </si>
  <si>
    <t>MDA</t>
  </si>
  <si>
    <t>948PCPIE.A</t>
  </si>
  <si>
    <t>Mongolia</t>
  </si>
  <si>
    <t>MNG</t>
  </si>
  <si>
    <t>943PCPIE.A</t>
  </si>
  <si>
    <t>Montenegro, Rep. of</t>
  </si>
  <si>
    <t>MNE</t>
  </si>
  <si>
    <t>351PCPIE.A</t>
  </si>
  <si>
    <t>Montserrat</t>
  </si>
  <si>
    <t>686PCPIE.A</t>
  </si>
  <si>
    <t>Morocco</t>
  </si>
  <si>
    <t>MAR</t>
  </si>
  <si>
    <t>688PCPIE.A</t>
  </si>
  <si>
    <t>Mozambique</t>
  </si>
  <si>
    <t>MOZ</t>
  </si>
  <si>
    <t>518PCPIE.A</t>
  </si>
  <si>
    <t>Myanmar</t>
  </si>
  <si>
    <t>MMR</t>
  </si>
  <si>
    <t>728PCPIE.A</t>
  </si>
  <si>
    <t>Namibia</t>
  </si>
  <si>
    <t>NAM</t>
  </si>
  <si>
    <t>836PCPIE.A</t>
  </si>
  <si>
    <t>Nauru</t>
  </si>
  <si>
    <t>NRU</t>
  </si>
  <si>
    <t>558PCPIE.A</t>
  </si>
  <si>
    <t>Nepal</t>
  </si>
  <si>
    <t>NPL</t>
  </si>
  <si>
    <t>138PCPIE.A</t>
  </si>
  <si>
    <t>Netherlands</t>
  </si>
  <si>
    <t>NLD</t>
  </si>
  <si>
    <t>196PCPIE.A</t>
  </si>
  <si>
    <t>New Zealand</t>
  </si>
  <si>
    <t>NZL</t>
  </si>
  <si>
    <t>278PCPIE.A</t>
  </si>
  <si>
    <t>Nicaragua</t>
  </si>
  <si>
    <t>NIC</t>
  </si>
  <si>
    <t>692PCPIE.A</t>
  </si>
  <si>
    <t>Niger</t>
  </si>
  <si>
    <t>NER</t>
  </si>
  <si>
    <t>694PCPIE.A</t>
  </si>
  <si>
    <t>Nigeria</t>
  </si>
  <si>
    <t>NGA</t>
  </si>
  <si>
    <t>142PCPIE.A</t>
  </si>
  <si>
    <t>Norway</t>
  </si>
  <si>
    <t>NOR</t>
  </si>
  <si>
    <t>449PCPIE.A</t>
  </si>
  <si>
    <t>Oman</t>
  </si>
  <si>
    <t>OMN</t>
  </si>
  <si>
    <t>564PCPIE.A</t>
  </si>
  <si>
    <t>Pakistan</t>
  </si>
  <si>
    <t>PAK</t>
  </si>
  <si>
    <t>565PCPIE.A</t>
  </si>
  <si>
    <t>Palau</t>
  </si>
  <si>
    <t>PLW</t>
  </si>
  <si>
    <t>283PCPIE.A</t>
  </si>
  <si>
    <t>Panama</t>
  </si>
  <si>
    <t>PAN</t>
  </si>
  <si>
    <t>853PCPIE.A</t>
  </si>
  <si>
    <t>Papua New Guinea</t>
  </si>
  <si>
    <t>PNG</t>
  </si>
  <si>
    <t>288PCPIE.A</t>
  </si>
  <si>
    <t>Paraguay</t>
  </si>
  <si>
    <t>PRY</t>
  </si>
  <si>
    <t>293PCPIE.A</t>
  </si>
  <si>
    <t>Peru</t>
  </si>
  <si>
    <t>PER</t>
  </si>
  <si>
    <t>566PCPIE.A</t>
  </si>
  <si>
    <t>Philippines</t>
  </si>
  <si>
    <t>PHL</t>
  </si>
  <si>
    <t>964PCPIE.A</t>
  </si>
  <si>
    <t>Poland</t>
  </si>
  <si>
    <t>POL</t>
  </si>
  <si>
    <t>182PCPIE.A</t>
  </si>
  <si>
    <t>Portugal</t>
  </si>
  <si>
    <t>PRT</t>
  </si>
  <si>
    <t>359PCPIE.A</t>
  </si>
  <si>
    <t>Puerto Rico</t>
  </si>
  <si>
    <t>PRI</t>
  </si>
  <si>
    <t>968PCPIE.A</t>
  </si>
  <si>
    <t>Romania</t>
  </si>
  <si>
    <t>ROU</t>
  </si>
  <si>
    <t>922PCPIE.A</t>
  </si>
  <si>
    <t>Russia</t>
  </si>
  <si>
    <t>RUS</t>
  </si>
  <si>
    <t>714PCPIE.A</t>
  </si>
  <si>
    <t>Rwanda</t>
  </si>
  <si>
    <t>RWA</t>
  </si>
  <si>
    <t>862PCPIE.A</t>
  </si>
  <si>
    <t>Samoa</t>
  </si>
  <si>
    <t>WSM</t>
  </si>
  <si>
    <t>135PCPIE.A</t>
  </si>
  <si>
    <t>San Marino</t>
  </si>
  <si>
    <t>SMR</t>
  </si>
  <si>
    <t>716PCPIE.A</t>
  </si>
  <si>
    <t>São Tomé and Príncipe</t>
  </si>
  <si>
    <t>STP</t>
  </si>
  <si>
    <t>456PCPIE.A</t>
  </si>
  <si>
    <t>Saudi Arabia</t>
  </si>
  <si>
    <t>SAU</t>
  </si>
  <si>
    <t>722PCPIE.A</t>
  </si>
  <si>
    <t>Senegal</t>
  </si>
  <si>
    <t>SEN</t>
  </si>
  <si>
    <t>942PCPIE.A</t>
  </si>
  <si>
    <t>Serbia</t>
  </si>
  <si>
    <t>SRB</t>
  </si>
  <si>
    <t>718PCPIE.A</t>
  </si>
  <si>
    <t>Seychelles</t>
  </si>
  <si>
    <t>SYC</t>
  </si>
  <si>
    <t>724PCPIE.A</t>
  </si>
  <si>
    <t>Sierra Leone</t>
  </si>
  <si>
    <t>SLE</t>
  </si>
  <si>
    <t>576PCPIE.A</t>
  </si>
  <si>
    <t>Singapore</t>
  </si>
  <si>
    <t>SGP</t>
  </si>
  <si>
    <t>936PCPIE.A</t>
  </si>
  <si>
    <t>Slovak Republic</t>
  </si>
  <si>
    <t>SVK</t>
  </si>
  <si>
    <t>961PCPIE.A</t>
  </si>
  <si>
    <t>Slovenia</t>
  </si>
  <si>
    <t>SVN</t>
  </si>
  <si>
    <t>813PCPIE.A</t>
  </si>
  <si>
    <t>Solomon Islands</t>
  </si>
  <si>
    <t>SLB</t>
  </si>
  <si>
    <t>199PCPIE.A</t>
  </si>
  <si>
    <t>South Africa</t>
  </si>
  <si>
    <t>ZAF</t>
  </si>
  <si>
    <t>733PCPIE.A</t>
  </si>
  <si>
    <t>South Sudan</t>
  </si>
  <si>
    <t>SSD</t>
  </si>
  <si>
    <t>184PCPIE.A</t>
  </si>
  <si>
    <t>Spain</t>
  </si>
  <si>
    <t>ESP</t>
  </si>
  <si>
    <t>524PCPIE.A</t>
  </si>
  <si>
    <t>Sri Lanka</t>
  </si>
  <si>
    <t>LKA</t>
  </si>
  <si>
    <t>361PCPIE.A</t>
  </si>
  <si>
    <t>St. Kitts and Nevis</t>
  </si>
  <si>
    <t>KNA</t>
  </si>
  <si>
    <t>362PCPIE.A</t>
  </si>
  <si>
    <t>St. Lucia</t>
  </si>
  <si>
    <t>LCA</t>
  </si>
  <si>
    <t>364PCPIE.A</t>
  </si>
  <si>
    <t>St. Vincent and the Grenadines</t>
  </si>
  <si>
    <t>VCT</t>
  </si>
  <si>
    <t>732PCPIE.A</t>
  </si>
  <si>
    <t>Sudan</t>
  </si>
  <si>
    <t>SDN</t>
  </si>
  <si>
    <t>366PCPIE.A</t>
  </si>
  <si>
    <t>Suriname</t>
  </si>
  <si>
    <t>SUR</t>
  </si>
  <si>
    <t>734PCPIE.A</t>
  </si>
  <si>
    <t>Swaziland</t>
  </si>
  <si>
    <t>SWZ</t>
  </si>
  <si>
    <t>144PCPIE.A</t>
  </si>
  <si>
    <t>Sweden</t>
  </si>
  <si>
    <t>SWE</t>
  </si>
  <si>
    <t>146PCPIE.A</t>
  </si>
  <si>
    <t>Switzerland</t>
  </si>
  <si>
    <t>CHE</t>
  </si>
  <si>
    <t>463PCPIE.A</t>
  </si>
  <si>
    <t>Syria</t>
  </si>
  <si>
    <t>SYR</t>
  </si>
  <si>
    <t>528PCPIE.A</t>
  </si>
  <si>
    <t>Taiwan Province of China</t>
  </si>
  <si>
    <t>TWN</t>
  </si>
  <si>
    <t>923PCPIE.A</t>
  </si>
  <si>
    <t>Tajikistan</t>
  </si>
  <si>
    <t>TJK</t>
  </si>
  <si>
    <t>738PCPIE.A</t>
  </si>
  <si>
    <t>Tanzania</t>
  </si>
  <si>
    <t>TZA</t>
  </si>
  <si>
    <t>578PCPIE.A</t>
  </si>
  <si>
    <t>Thailand</t>
  </si>
  <si>
    <t>THA</t>
  </si>
  <si>
    <t>537PCPIE.A</t>
  </si>
  <si>
    <t>Timor-Leste</t>
  </si>
  <si>
    <t>TLS</t>
  </si>
  <si>
    <t>742PCPIE.A</t>
  </si>
  <si>
    <t>Togo</t>
  </si>
  <si>
    <t>TGO</t>
  </si>
  <si>
    <t>866PCPIE.A</t>
  </si>
  <si>
    <t>Tonga</t>
  </si>
  <si>
    <t>TON</t>
  </si>
  <si>
    <t>369PCPIE.A</t>
  </si>
  <si>
    <t>Trinidad and Tobago</t>
  </si>
  <si>
    <t>TTO</t>
  </si>
  <si>
    <t>744PCPIE.A</t>
  </si>
  <si>
    <t>Tunisia</t>
  </si>
  <si>
    <t>TUN</t>
  </si>
  <si>
    <t>186PCPIE.A</t>
  </si>
  <si>
    <t>Turkey</t>
  </si>
  <si>
    <t>TUR</t>
  </si>
  <si>
    <t>925PCPIE.A</t>
  </si>
  <si>
    <t>Turkmenistan</t>
  </si>
  <si>
    <t>TKM</t>
  </si>
  <si>
    <t>869PCPIE.A</t>
  </si>
  <si>
    <t>Tuvalu</t>
  </si>
  <si>
    <t>TUV</t>
  </si>
  <si>
    <t>746PCPIE.A</t>
  </si>
  <si>
    <t>Uganda</t>
  </si>
  <si>
    <t>UGA</t>
  </si>
  <si>
    <t>926PCPIE.A</t>
  </si>
  <si>
    <t>Ukraine</t>
  </si>
  <si>
    <t>UKR</t>
  </si>
  <si>
    <t>466PCPIE.A</t>
  </si>
  <si>
    <t>United Arab Emirates</t>
  </si>
  <si>
    <t>ARE</t>
  </si>
  <si>
    <t>112PCPIE.A</t>
  </si>
  <si>
    <t>United Kingdom</t>
  </si>
  <si>
    <t>GBR</t>
  </si>
  <si>
    <t>111PCPIE.A</t>
  </si>
  <si>
    <t>United States</t>
  </si>
  <si>
    <t>USA</t>
  </si>
  <si>
    <t>298PCPIE.A</t>
  </si>
  <si>
    <t>Uruguay</t>
  </si>
  <si>
    <t>URY</t>
  </si>
  <si>
    <t>927PCPIE.A</t>
  </si>
  <si>
    <t>Uzbekistan</t>
  </si>
  <si>
    <t>UZB</t>
  </si>
  <si>
    <t>846PCPIE.A</t>
  </si>
  <si>
    <t>Vanuatu</t>
  </si>
  <si>
    <t>VUT</t>
  </si>
  <si>
    <t>299PCPIE.A</t>
  </si>
  <si>
    <t>Venezuela</t>
  </si>
  <si>
    <t>VEN</t>
  </si>
  <si>
    <t>582PCPIE.A</t>
  </si>
  <si>
    <t>Vietnam</t>
  </si>
  <si>
    <t>VNM</t>
  </si>
  <si>
    <t>487PCPIE.A</t>
  </si>
  <si>
    <t>West Bank and Gaza</t>
  </si>
  <si>
    <t>WBG</t>
  </si>
  <si>
    <t>474PCPIE.A</t>
  </si>
  <si>
    <t>Yemen</t>
  </si>
  <si>
    <t>YEM</t>
  </si>
  <si>
    <t>754PCPIE.A</t>
  </si>
  <si>
    <t>Zambia</t>
  </si>
  <si>
    <t>ZMB</t>
  </si>
  <si>
    <t>698PCPIE.A</t>
  </si>
  <si>
    <t>Zimbabwe</t>
  </si>
  <si>
    <t>ZWE</t>
  </si>
  <si>
    <t>202PCPIE.A</t>
  </si>
  <si>
    <t>Advanced Asia</t>
  </si>
  <si>
    <t>110PCPIE.A</t>
  </si>
  <si>
    <t>Advanced Economies</t>
  </si>
  <si>
    <t>993PCPIE.A</t>
  </si>
  <si>
    <t>Advanced Economies excluding Euro Partners</t>
  </si>
  <si>
    <t>906PCPIE.A</t>
  </si>
  <si>
    <t>Advanced Europe</t>
  </si>
  <si>
    <t>605PCPIE.A</t>
  </si>
  <si>
    <t>Africa</t>
  </si>
  <si>
    <t>96051PCPIE.A</t>
  </si>
  <si>
    <t>Africa (EXR) WEO</t>
  </si>
  <si>
    <t>96031PCPIE.A</t>
  </si>
  <si>
    <t>Africa: Sub-Sahara (EXR) WEO</t>
  </si>
  <si>
    <t>511PCPIE.A</t>
  </si>
  <si>
    <t>ASEAN-5</t>
  </si>
  <si>
    <t>229PCPIE.A</t>
  </si>
  <si>
    <t>Asia</t>
  </si>
  <si>
    <t>95051PCPIE.A</t>
  </si>
  <si>
    <t>Asia and Pacific (EXR) WEO</t>
  </si>
  <si>
    <t>95031PCPIE.A</t>
  </si>
  <si>
    <t>Australia and New Zealand (EXR) WEO</t>
  </si>
  <si>
    <t>1218PCPIE.A</t>
  </si>
  <si>
    <t>Caribbean</t>
  </si>
  <si>
    <t>92011PCPIE.A</t>
  </si>
  <si>
    <t>Caribbean (EXR) WEO</t>
  </si>
  <si>
    <t>940PCPIE.A</t>
  </si>
  <si>
    <t>Caucasus and Central Asia (CCA)</t>
  </si>
  <si>
    <t>1212PCPIE.A</t>
  </si>
  <si>
    <t>Central America</t>
  </si>
  <si>
    <t>9202PCPIE.A</t>
  </si>
  <si>
    <t>Central America (EXR)</t>
  </si>
  <si>
    <t>99011PCPIE.A</t>
  </si>
  <si>
    <t>Central Asia and the Caucasus (EXR) WEO</t>
  </si>
  <si>
    <t>609PCPIE.A</t>
  </si>
  <si>
    <t>CFA FRANC ZONE</t>
  </si>
  <si>
    <t>Chain-weighted national account countriesPCPIE.A</t>
  </si>
  <si>
    <t>Chain-weighted national account countries</t>
  </si>
  <si>
    <t>902PCPIE.A</t>
  </si>
  <si>
    <t>CIS excluding Russia</t>
  </si>
  <si>
    <t>9021PCPIE.A</t>
  </si>
  <si>
    <t>CIS excluding Russia and Ukrain</t>
  </si>
  <si>
    <t>9011PCPIE.A</t>
  </si>
  <si>
    <t>CIS excluding Ukraine</t>
  </si>
  <si>
    <t>1906PCPIE.A</t>
  </si>
  <si>
    <t>CIS: Net Energy Exporters</t>
  </si>
  <si>
    <t>CIS: Net Energy Exporters excl. RussiaPCPIE.A</t>
  </si>
  <si>
    <t>CIS: Net Energy Exporters excl. Russia</t>
  </si>
  <si>
    <t>1907PCPIE.A</t>
  </si>
  <si>
    <t>CIS: Net Energy Importers</t>
  </si>
  <si>
    <t>901PCPIE.A</t>
  </si>
  <si>
    <t>Commonwealth of Independent States</t>
  </si>
  <si>
    <t>900PCPIE.A</t>
  </si>
  <si>
    <t>Commonwealth of Independent States (excluding Mongolia)</t>
  </si>
  <si>
    <t>30PCPIE.A</t>
  </si>
  <si>
    <t>Countries Eligible for IMF Concessional Lending (PRGT)</t>
  </si>
  <si>
    <t>88PCPIE.A</t>
  </si>
  <si>
    <t>Developing Countries: Net Debtors</t>
  </si>
  <si>
    <t>95091PCPIE.A</t>
  </si>
  <si>
    <t>East Asia (EXR) WEO</t>
  </si>
  <si>
    <t>505PCPIE.A</t>
  </si>
  <si>
    <t>Emerging and Developing Asia</t>
  </si>
  <si>
    <t>501PCPIE.A</t>
  </si>
  <si>
    <t>Emerging and Developing Asia (including NIEs)</t>
  </si>
  <si>
    <t>504PCPIE.A</t>
  </si>
  <si>
    <t>Emerging and Developing Asia excl. China and India</t>
  </si>
  <si>
    <t>903PCPIE.A</t>
  </si>
  <si>
    <t>Emerging and Developing Europe</t>
  </si>
  <si>
    <t>1903PCPIE.A</t>
  </si>
  <si>
    <t>Emerging and Developing Europe excluding Turkey</t>
  </si>
  <si>
    <t>90311PCPIE.A</t>
  </si>
  <si>
    <t>Emerging and Developing Europe including Lithunania</t>
  </si>
  <si>
    <t>1912PCPIE.A</t>
  </si>
  <si>
    <t>Emerging and Developing Europe: central Europe</t>
  </si>
  <si>
    <t>1913PCPIE.A</t>
  </si>
  <si>
    <t>Emerging and Developing Europe: southern and southeastern Europe</t>
  </si>
  <si>
    <t>1515PCPIE.A</t>
  </si>
  <si>
    <t>Emerging Asia</t>
  </si>
  <si>
    <t>404PCPIE.A</t>
  </si>
  <si>
    <t>Emerging Market and Developing Countries: Middle East including selected advanced economies</t>
  </si>
  <si>
    <t>200PCPIE.A</t>
  </si>
  <si>
    <t>Emerging Market and Developing Economies</t>
  </si>
  <si>
    <t>2022PCPIE.A</t>
  </si>
  <si>
    <t>Emerging Market and Developing Economies excluding Ukraine</t>
  </si>
  <si>
    <t>12006PCPIE.A</t>
  </si>
  <si>
    <t>Emerging Market and Developing Economies: Excluding Venezuela</t>
  </si>
  <si>
    <t>201PCPIE.A</t>
  </si>
  <si>
    <t>Emerging Market and Developing Economies: Low Income Developing Countries</t>
  </si>
  <si>
    <t>995PCPIE.A</t>
  </si>
  <si>
    <t>Euro area - aggregate of member country data</t>
  </si>
  <si>
    <t>99511PCPIE.A</t>
  </si>
  <si>
    <t>Euro Patrners excluding Lithuania</t>
  </si>
  <si>
    <t>970PCPIE.A</t>
  </si>
  <si>
    <t>Europe</t>
  </si>
  <si>
    <t>99051PCPIE.A</t>
  </si>
  <si>
    <t>Europe (EXR) WEO</t>
  </si>
  <si>
    <t>998PCPIE.A</t>
  </si>
  <si>
    <t>European Union</t>
  </si>
  <si>
    <t>216PCPIE.A</t>
  </si>
  <si>
    <t>Export Earnings: Diversified</t>
  </si>
  <si>
    <t>80PCPIE.A</t>
  </si>
  <si>
    <t>Export Earnings: Fuel</t>
  </si>
  <si>
    <t>83PCPIE.A</t>
  </si>
  <si>
    <t>Export Earnings: Manufactures</t>
  </si>
  <si>
    <t>92PCPIE.A</t>
  </si>
  <si>
    <t>Export Earnings: Nonfuel</t>
  </si>
  <si>
    <t>84PCPIE.A</t>
  </si>
  <si>
    <t>Export Earnings: Services, Income, Transfers</t>
  </si>
  <si>
    <t>209PCPIE.A</t>
  </si>
  <si>
    <t>External Financing: Net Creditor Countries</t>
  </si>
  <si>
    <t>606PCPIE.A</t>
  </si>
  <si>
    <t>External Financing: Net Debtor Countries</t>
  </si>
  <si>
    <t>12013PCPIE.A</t>
  </si>
  <si>
    <t>G20 (excluding Saudi Arabia)</t>
  </si>
  <si>
    <t>12012PCPIE.A</t>
  </si>
  <si>
    <t>G20: Advanced economies</t>
  </si>
  <si>
    <t>12011PCPIE.A</t>
  </si>
  <si>
    <t>G20: Emerging economies</t>
  </si>
  <si>
    <t>120PCPIE.A</t>
  </si>
  <si>
    <t>G20: includes 19 countries</t>
  </si>
  <si>
    <t>121PCPIE.A</t>
  </si>
  <si>
    <t>G20: including 19 countries plus European Union countries</t>
  </si>
  <si>
    <t>794PCPIE.A</t>
  </si>
  <si>
    <t>G20Map ROW Deficit</t>
  </si>
  <si>
    <t>793PCPIE.A</t>
  </si>
  <si>
    <t>G20Map ROW Surplus</t>
  </si>
  <si>
    <t>800PCPIE.A</t>
  </si>
  <si>
    <t>G20MAP: All countries</t>
  </si>
  <si>
    <t>804PCPIE.A</t>
  </si>
  <si>
    <t>G20Map: World</t>
  </si>
  <si>
    <t>801PCPIE.A</t>
  </si>
  <si>
    <t>G20Map: World minus G20Map</t>
  </si>
  <si>
    <t>796PCPIE.A</t>
  </si>
  <si>
    <t>G20MAP: World minus G20MAP, WEO</t>
  </si>
  <si>
    <t>139PCPIE.A</t>
  </si>
  <si>
    <t>G24</t>
  </si>
  <si>
    <t>140PCPIE.A</t>
  </si>
  <si>
    <t>G24AndChina</t>
  </si>
  <si>
    <t>119PCPIE.A</t>
  </si>
  <si>
    <t>G7</t>
  </si>
  <si>
    <t>118PCPIE.A</t>
  </si>
  <si>
    <t>G8</t>
  </si>
  <si>
    <t>1617PCPIE.A</t>
  </si>
  <si>
    <t>Great Lakes</t>
  </si>
  <si>
    <t>711PCPIE.A</t>
  </si>
  <si>
    <t>Heavily Indebted Poor Countries (HIPC)</t>
  </si>
  <si>
    <t>1616PCPIE.A</t>
  </si>
  <si>
    <t>Horn of Africa</t>
  </si>
  <si>
    <t>101PCPIE.A</t>
  </si>
  <si>
    <t>Industrial Economies</t>
  </si>
  <si>
    <t>205PCPIE.A</t>
  </si>
  <si>
    <t>Latin America and the Caribbean</t>
  </si>
  <si>
    <t>1205PCPIE.A</t>
  </si>
  <si>
    <t>Latin America and the Caribbean: Excluding Argentina</t>
  </si>
  <si>
    <t>1206PCPIE.A</t>
  </si>
  <si>
    <t>Latin America and the Caribbean: Excluding Venezuela</t>
  </si>
  <si>
    <t>204PCPIE.A</t>
  </si>
  <si>
    <t>Least Developed Countries (based on UN classification)</t>
  </si>
  <si>
    <t>9053PCPIE.A</t>
  </si>
  <si>
    <t>Low income CIS countries</t>
  </si>
  <si>
    <t>1613PCPIE.A</t>
  </si>
  <si>
    <t>Maghreb</t>
  </si>
  <si>
    <t>MCDPCPIE.A</t>
  </si>
  <si>
    <t>MCD Countries</t>
  </si>
  <si>
    <t>MCD</t>
  </si>
  <si>
    <t>405PCPIE.A</t>
  </si>
  <si>
    <t>Middle East</t>
  </si>
  <si>
    <t>94051PCPIE.A</t>
  </si>
  <si>
    <t>Middle East (EXR) WEO</t>
  </si>
  <si>
    <t>406PCPIE.A</t>
  </si>
  <si>
    <t>Middle East and North Africa</t>
  </si>
  <si>
    <t>1622PCPIE.A</t>
  </si>
  <si>
    <t>Middle East and north Africa: Maghreb</t>
  </si>
  <si>
    <t>1412PCPIE.A</t>
  </si>
  <si>
    <t>Middle East and north Africa: Mashreq</t>
  </si>
  <si>
    <t>1411PCPIE.A</t>
  </si>
  <si>
    <t>Middle East and North Africa: Oil Exporters</t>
  </si>
  <si>
    <t>1406PCPIE.A</t>
  </si>
  <si>
    <t>Middle East and North Africa: Oil Importers</t>
  </si>
  <si>
    <t>440PCPIE.AA</t>
  </si>
  <si>
    <t>Middle East, North Africa, Afghanistan, and Pakistan</t>
  </si>
  <si>
    <t>4401PCPIE.A</t>
  </si>
  <si>
    <t>Middle East, North Africa, Afghanistan, and Pakistan: Oil Exporters</t>
  </si>
  <si>
    <t>4402PCPIE.A</t>
  </si>
  <si>
    <t>Middle East, North Africa, Afghanistan, and Pakistan: Oil Importers</t>
  </si>
  <si>
    <t>87PCPIE.A</t>
  </si>
  <si>
    <t>Net Debtor Countries with Arrears and/or Rescheduling During 2011-15</t>
  </si>
  <si>
    <t>75PCPIE.A</t>
  </si>
  <si>
    <t>Net Debtor with Diversified Financing [obsolete as of 2015H1]</t>
  </si>
  <si>
    <t>86PCPIE.A</t>
  </si>
  <si>
    <t>Net Debtor with Official Financing [obsolete as of 2015H1]</t>
  </si>
  <si>
    <t>85PCPIE.A</t>
  </si>
  <si>
    <t>Net Debtor with Private Financing [obsolete as of 2015H1]</t>
  </si>
  <si>
    <t>1204PCPIE.A</t>
  </si>
  <si>
    <t>Net food importing developing countries (NFIDCs)</t>
  </si>
  <si>
    <t>1103PCPIE.A</t>
  </si>
  <si>
    <t>Newly Advanced Economies</t>
  </si>
  <si>
    <t>203PCPIE.A</t>
  </si>
  <si>
    <t>Newly industrialized Asian economies</t>
  </si>
  <si>
    <t>909PCPIE.A</t>
  </si>
  <si>
    <t>Non-CFA Franc Zone</t>
  </si>
  <si>
    <t>9971PCPIE.A</t>
  </si>
  <si>
    <t>Non-Organization for Economic Cooperation and Development (OECD)</t>
  </si>
  <si>
    <t>9602PCPIE.A</t>
  </si>
  <si>
    <t>North Africa (EXR)</t>
  </si>
  <si>
    <t>92031PCPIE.A</t>
  </si>
  <si>
    <t>North America (EXR) WEO</t>
  </si>
  <si>
    <t>997PCPIE.A</t>
  </si>
  <si>
    <t>Organization for Economic Cooperation and Development (OECD)</t>
  </si>
  <si>
    <t>123PCPIE.A</t>
  </si>
  <si>
    <t>Other Advanced Economies (Advanced Economies excluding G7 and Euro Area countries)</t>
  </si>
  <si>
    <t>117PCPIE.A</t>
  </si>
  <si>
    <t xml:space="preserve">Other Advanced Economies (Advanced Economies excluding U.S., Euro Area countries, and Japan) </t>
  </si>
  <si>
    <t>1518PCPIE.A</t>
  </si>
  <si>
    <t>Other Emerging and Developing Asia</t>
  </si>
  <si>
    <t>95041PCPIE.A</t>
  </si>
  <si>
    <t>Pacific Island (EXR) WEO</t>
  </si>
  <si>
    <t>PCPI not adjustedPCPIE.A</t>
  </si>
  <si>
    <t>PCPI not adjusted</t>
  </si>
  <si>
    <t>Real GDP not adjustedPCPIE.A</t>
  </si>
  <si>
    <t>Real GDP not adjusted</t>
  </si>
  <si>
    <t>1230PCPIE.A</t>
  </si>
  <si>
    <t>South America and Mexico</t>
  </si>
  <si>
    <t>9502PCPIE.A</t>
  </si>
  <si>
    <t>South Asia (EXR)</t>
  </si>
  <si>
    <t>95071PCPIE.A</t>
  </si>
  <si>
    <t>Southeast Asia (EXR) WEO</t>
  </si>
  <si>
    <t>1618PCPIE.A</t>
  </si>
  <si>
    <t>Southern Africa</t>
  </si>
  <si>
    <t>99021PCPIE.A</t>
  </si>
  <si>
    <t>Southern Europe (EXR) WEO</t>
  </si>
  <si>
    <t>1640PCPIE.A</t>
  </si>
  <si>
    <t>SSA and MENAP</t>
  </si>
  <si>
    <t>603PCPIE.A</t>
  </si>
  <si>
    <t>Sub-Sahara Africa</t>
  </si>
  <si>
    <t>1603PCPIE.A</t>
  </si>
  <si>
    <t>Sub-Sahara Africa Excluding South Sudan</t>
  </si>
  <si>
    <t>604PCPIE.A</t>
  </si>
  <si>
    <t>Sub-Sahara excl. Nigeria and South Africa</t>
  </si>
  <si>
    <t>1627PCPIE.A</t>
  </si>
  <si>
    <t>Sub-Saharan Africa: low-income</t>
  </si>
  <si>
    <t>1626PCPIE.A</t>
  </si>
  <si>
    <t>Sub-Saharan Africa: middle-income</t>
  </si>
  <si>
    <t>1614PCPIE.A</t>
  </si>
  <si>
    <t>Sub-Saharan Africa: Oil Exporters</t>
  </si>
  <si>
    <t>1615PCPIE.A</t>
  </si>
  <si>
    <t>Sub-Saharan Africa: Oil Importers</t>
  </si>
  <si>
    <t>1619PCPIE.A</t>
  </si>
  <si>
    <t>West and central Africa</t>
  </si>
  <si>
    <t>99031PCPIE.A</t>
  </si>
  <si>
    <t>Western Europe (EXR) WEO</t>
  </si>
  <si>
    <t>92051PCPIE.A</t>
  </si>
  <si>
    <t>Western Hemisphere (EXR) WEO</t>
  </si>
  <si>
    <t>001PCPIE.A</t>
  </si>
  <si>
    <t>World</t>
  </si>
  <si>
    <t>994PCPIE.A</t>
  </si>
  <si>
    <t>World excluding Euro Partners</t>
  </si>
  <si>
    <t>0011PCPIE.A</t>
  </si>
  <si>
    <t>World excluding Ukraine</t>
  </si>
  <si>
    <t>CPI1975</t>
  </si>
  <si>
    <t>CPI1976</t>
  </si>
  <si>
    <t>CPI1977</t>
  </si>
  <si>
    <t>CPI1978</t>
  </si>
  <si>
    <t>CPI1979</t>
  </si>
  <si>
    <t>CPI1980</t>
  </si>
  <si>
    <t>CPI1981</t>
  </si>
  <si>
    <t>CPI1982</t>
  </si>
  <si>
    <t>CPI1983</t>
  </si>
  <si>
    <t>CPI1984</t>
  </si>
  <si>
    <t>CPI1985</t>
  </si>
  <si>
    <t>CPI1986</t>
  </si>
  <si>
    <t>CPI1987</t>
  </si>
  <si>
    <t>CPI1988</t>
  </si>
  <si>
    <t>CPI1989</t>
  </si>
  <si>
    <t>CPI1990</t>
  </si>
  <si>
    <t>CPI1991</t>
  </si>
  <si>
    <t>CPI1992</t>
  </si>
  <si>
    <t>CPI1993</t>
  </si>
  <si>
    <t>CPI1994</t>
  </si>
  <si>
    <t>CPI1995</t>
  </si>
  <si>
    <t>CPI1996</t>
  </si>
  <si>
    <t>CPI1997</t>
  </si>
  <si>
    <t>CPI1998</t>
  </si>
  <si>
    <t>CPI1999</t>
  </si>
  <si>
    <t>CPI2000</t>
  </si>
  <si>
    <t>CPI2001</t>
  </si>
  <si>
    <t>CPI2002</t>
  </si>
  <si>
    <t>CPI2003</t>
  </si>
  <si>
    <t>CPI2004</t>
  </si>
  <si>
    <t>CPI2005</t>
  </si>
  <si>
    <t>CPI2006</t>
  </si>
  <si>
    <t>CPI2007</t>
  </si>
  <si>
    <t>CPI2008</t>
  </si>
  <si>
    <t>CPI2009</t>
  </si>
  <si>
    <t>CPI2010</t>
  </si>
  <si>
    <t>CPI2011</t>
  </si>
  <si>
    <t>CPI2012</t>
  </si>
  <si>
    <t>CPI2013</t>
  </si>
  <si>
    <t>CPI2014</t>
  </si>
  <si>
    <t>CPI2015</t>
  </si>
  <si>
    <t>CPI2016</t>
  </si>
  <si>
    <t>CPI2017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</si>
</sst>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326"/>
  <sheetViews>
    <sheetView tabSelected="1" topLeftCell="AE1" workbookViewId="0">
      <selection activeCell="BA1" sqref="BA1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857</v>
      </c>
      <c r="K1" t="s">
        <v>858</v>
      </c>
      <c r="L1" t="s">
        <v>859</v>
      </c>
      <c r="M1" t="s">
        <v>860</v>
      </c>
      <c r="N1" t="s">
        <v>861</v>
      </c>
      <c r="O1" t="s">
        <v>862</v>
      </c>
      <c r="P1" t="s">
        <v>863</v>
      </c>
      <c r="Q1" t="s">
        <v>864</v>
      </c>
      <c r="R1" t="s">
        <v>865</v>
      </c>
      <c r="S1" t="s">
        <v>866</v>
      </c>
      <c r="T1" t="s">
        <v>867</v>
      </c>
      <c r="U1" t="s">
        <v>868</v>
      </c>
      <c r="V1" t="s">
        <v>869</v>
      </c>
      <c r="W1" t="s">
        <v>870</v>
      </c>
      <c r="X1" t="s">
        <v>871</v>
      </c>
      <c r="Y1" t="s">
        <v>872</v>
      </c>
      <c r="Z1" t="s">
        <v>873</v>
      </c>
      <c r="AA1" t="s">
        <v>874</v>
      </c>
      <c r="AB1" t="s">
        <v>875</v>
      </c>
      <c r="AC1" t="s">
        <v>876</v>
      </c>
      <c r="AD1" t="s">
        <v>877</v>
      </c>
      <c r="AE1" t="s">
        <v>878</v>
      </c>
      <c r="AF1" t="s">
        <v>879</v>
      </c>
      <c r="AG1" t="s">
        <v>880</v>
      </c>
      <c r="AH1" t="s">
        <v>881</v>
      </c>
      <c r="AI1" t="s">
        <v>882</v>
      </c>
      <c r="AJ1" t="s">
        <v>883</v>
      </c>
      <c r="AK1" t="s">
        <v>884</v>
      </c>
      <c r="AL1" t="s">
        <v>885</v>
      </c>
      <c r="AM1" t="s">
        <v>886</v>
      </c>
      <c r="AN1" t="s">
        <v>887</v>
      </c>
      <c r="AO1" t="s">
        <v>888</v>
      </c>
      <c r="AP1" t="s">
        <v>889</v>
      </c>
      <c r="AQ1" t="s">
        <v>890</v>
      </c>
      <c r="AR1" t="s">
        <v>891</v>
      </c>
      <c r="AS1" t="s">
        <v>892</v>
      </c>
      <c r="AT1" t="s">
        <v>893</v>
      </c>
      <c r="AU1" t="s">
        <v>894</v>
      </c>
      <c r="AV1" t="s">
        <v>895</v>
      </c>
      <c r="AW1" t="s">
        <v>896</v>
      </c>
      <c r="AX1" t="s">
        <v>897</v>
      </c>
      <c r="AY1" t="s">
        <v>898</v>
      </c>
      <c r="AZ1" t="s">
        <v>899</v>
      </c>
    </row>
    <row r="2" spans="1:52" x14ac:dyDescent="0.25">
      <c r="A2" t="s">
        <v>9</v>
      </c>
      <c r="B2" t="s">
        <v>10</v>
      </c>
      <c r="C2" t="s">
        <v>11</v>
      </c>
      <c r="D2" t="str">
        <f>"512"</f>
        <v>512</v>
      </c>
      <c r="E2" t="s">
        <v>12</v>
      </c>
      <c r="F2" t="s">
        <v>13</v>
      </c>
      <c r="G2" t="s">
        <v>14</v>
      </c>
      <c r="H2" t="s">
        <v>15</v>
      </c>
      <c r="I2" t="s">
        <v>15</v>
      </c>
      <c r="AJ2">
        <v>28.140245984956799</v>
      </c>
      <c r="AK2">
        <v>42.8903738325576</v>
      </c>
      <c r="AL2">
        <v>45.690931869598998</v>
      </c>
      <c r="AM2">
        <v>51.752421492729297</v>
      </c>
      <c r="AN2">
        <v>57.218657524298102</v>
      </c>
      <c r="AO2">
        <v>59.670631160633299</v>
      </c>
      <c r="AP2">
        <v>69.2726607681075</v>
      </c>
      <c r="AQ2">
        <v>82.305951876097893</v>
      </c>
      <c r="AR2">
        <v>74.210620960345196</v>
      </c>
      <c r="AS2">
        <v>81.814038685624396</v>
      </c>
      <c r="AT2">
        <v>89.432540329044201</v>
      </c>
      <c r="AU2">
        <v>94.687032382690205</v>
      </c>
      <c r="AV2">
        <v>101.543024486327</v>
      </c>
      <c r="AW2">
        <v>103.05265368101</v>
      </c>
      <c r="AX2">
        <v>104.21832198155499</v>
      </c>
      <c r="AY2">
        <v>109</v>
      </c>
      <c r="AZ2">
        <v>116.848</v>
      </c>
    </row>
    <row r="3" spans="1:52" x14ac:dyDescent="0.25">
      <c r="A3" t="s">
        <v>9</v>
      </c>
      <c r="B3" t="s">
        <v>16</v>
      </c>
      <c r="C3" t="s">
        <v>17</v>
      </c>
      <c r="D3" t="str">
        <f>"914"</f>
        <v>914</v>
      </c>
      <c r="E3" t="s">
        <v>18</v>
      </c>
      <c r="F3" t="s">
        <v>13</v>
      </c>
      <c r="G3" t="s">
        <v>14</v>
      </c>
      <c r="H3" t="s">
        <v>15</v>
      </c>
      <c r="I3" t="s">
        <v>15</v>
      </c>
      <c r="X3">
        <v>4.0432679165509775</v>
      </c>
      <c r="Y3">
        <v>4.0432679165509766</v>
      </c>
      <c r="Z3">
        <v>8.2501575656506194</v>
      </c>
      <c r="AA3">
        <v>27.768379863166061</v>
      </c>
      <c r="AB3">
        <v>36.360324555671333</v>
      </c>
      <c r="AC3">
        <v>42.112527900378396</v>
      </c>
      <c r="AD3">
        <v>44.643206489453192</v>
      </c>
      <c r="AE3">
        <v>52.413407553484902</v>
      </c>
      <c r="AF3">
        <v>74.465944273005206</v>
      </c>
      <c r="AG3">
        <v>80.934445975235505</v>
      </c>
      <c r="AH3">
        <v>80.101794547573505</v>
      </c>
      <c r="AI3">
        <v>83.468760582573594</v>
      </c>
      <c r="AJ3">
        <v>86.413946855090003</v>
      </c>
      <c r="AK3">
        <v>87.866789355321004</v>
      </c>
      <c r="AL3">
        <v>90.764784367333206</v>
      </c>
      <c r="AM3">
        <v>92.764937103079106</v>
      </c>
      <c r="AN3">
        <v>94.655271153683699</v>
      </c>
      <c r="AO3">
        <v>97.033520457656294</v>
      </c>
      <c r="AP3">
        <v>100</v>
      </c>
      <c r="AQ3">
        <v>102.18</v>
      </c>
      <c r="AR3">
        <v>105.79</v>
      </c>
      <c r="AS3">
        <v>109.54900000000001</v>
      </c>
      <c r="AT3">
        <v>111.4</v>
      </c>
      <c r="AU3">
        <v>114.1</v>
      </c>
      <c r="AV3">
        <v>116.214819527825</v>
      </c>
      <c r="AW3">
        <v>116.98236911522901</v>
      </c>
      <c r="AX3">
        <v>119.270184647809</v>
      </c>
      <c r="AY3">
        <v>121.86599883701101</v>
      </c>
      <c r="AZ3">
        <v>125.00617027699801</v>
      </c>
    </row>
    <row r="4" spans="1:52" x14ac:dyDescent="0.25">
      <c r="A4" t="s">
        <v>9</v>
      </c>
      <c r="B4" t="s">
        <v>19</v>
      </c>
      <c r="C4" t="s">
        <v>20</v>
      </c>
      <c r="D4" t="str">
        <f>"612"</f>
        <v>612</v>
      </c>
      <c r="E4" t="s">
        <v>21</v>
      </c>
      <c r="F4" t="s">
        <v>13</v>
      </c>
      <c r="G4" t="s">
        <v>14</v>
      </c>
      <c r="H4" t="s">
        <v>15</v>
      </c>
      <c r="I4" t="s">
        <v>15</v>
      </c>
      <c r="N4">
        <v>5.7582947766552817</v>
      </c>
      <c r="O4">
        <v>6.5727054770789346</v>
      </c>
      <c r="P4">
        <v>7.0086231929702594</v>
      </c>
      <c r="Q4">
        <v>7.376672726815106</v>
      </c>
      <c r="R4">
        <v>8.3131340344447526</v>
      </c>
      <c r="S4">
        <v>9.1994608867809458</v>
      </c>
      <c r="T4">
        <v>10.345573403183272</v>
      </c>
      <c r="U4">
        <v>11.575734010440099</v>
      </c>
      <c r="V4">
        <v>11.942489534644384</v>
      </c>
      <c r="W4">
        <v>12.973990799406392</v>
      </c>
      <c r="X4">
        <v>14.364606196870618</v>
      </c>
      <c r="Y4">
        <v>21.169528822019501</v>
      </c>
      <c r="Z4">
        <v>26.6524367869226</v>
      </c>
      <c r="AA4">
        <v>35.101259248376998</v>
      </c>
      <c r="AB4">
        <v>42.297017394294301</v>
      </c>
      <c r="AC4">
        <v>54.563152438639698</v>
      </c>
      <c r="AD4">
        <v>70.822971865354305</v>
      </c>
      <c r="AE4">
        <v>84.066867604175499</v>
      </c>
      <c r="AF4">
        <v>88.8586790576135</v>
      </c>
      <c r="AG4">
        <v>93.257546879104694</v>
      </c>
      <c r="AH4">
        <v>95.682243097961404</v>
      </c>
      <c r="AI4">
        <v>95.969289827255295</v>
      </c>
      <c r="AJ4">
        <v>100</v>
      </c>
      <c r="AK4">
        <v>102.1</v>
      </c>
      <c r="AL4">
        <v>107.78</v>
      </c>
      <c r="AM4">
        <v>110.14</v>
      </c>
      <c r="AN4">
        <v>111.49</v>
      </c>
      <c r="AO4">
        <v>115.77</v>
      </c>
      <c r="AP4">
        <v>121.33</v>
      </c>
      <c r="AQ4">
        <v>127.23</v>
      </c>
      <c r="AR4">
        <v>134.55000000000001</v>
      </c>
      <c r="AS4">
        <v>138.2158510372</v>
      </c>
      <c r="AT4">
        <v>145.3479911368</v>
      </c>
      <c r="AU4">
        <v>158.47999999999999</v>
      </c>
      <c r="AV4">
        <v>160.30000000000001</v>
      </c>
      <c r="AW4">
        <v>168.72</v>
      </c>
      <c r="AX4">
        <v>176.08</v>
      </c>
      <c r="AY4">
        <v>186.46871999999999</v>
      </c>
      <c r="AZ4">
        <v>195.41921855999999</v>
      </c>
    </row>
    <row r="5" spans="1:52" x14ac:dyDescent="0.25">
      <c r="A5" t="s">
        <v>9</v>
      </c>
      <c r="B5" t="s">
        <v>22</v>
      </c>
      <c r="C5" t="s">
        <v>23</v>
      </c>
      <c r="D5" t="str">
        <f>"614"</f>
        <v>614</v>
      </c>
      <c r="E5" t="s">
        <v>24</v>
      </c>
      <c r="F5" t="s">
        <v>13</v>
      </c>
      <c r="G5" t="s">
        <v>14</v>
      </c>
      <c r="H5" t="s">
        <v>15</v>
      </c>
      <c r="I5" t="s">
        <v>15</v>
      </c>
      <c r="O5">
        <v>1.7073656891194321E-8</v>
      </c>
      <c r="P5">
        <v>1.7386615390251311E-8</v>
      </c>
      <c r="Q5">
        <v>1.7705311388894146E-8</v>
      </c>
      <c r="R5">
        <v>1.8029847984038962E-8</v>
      </c>
      <c r="S5">
        <v>1.8360334520899757E-8</v>
      </c>
      <c r="T5">
        <v>1.8696878782615992E-8</v>
      </c>
      <c r="U5">
        <v>1.9039591676476189E-8</v>
      </c>
      <c r="V5">
        <v>1.9388585671843299E-8</v>
      </c>
      <c r="W5">
        <v>1.974397792430375E-8</v>
      </c>
      <c r="X5">
        <v>2.0105882465295021E-8</v>
      </c>
      <c r="Y5">
        <v>2.0474422698701432E-8</v>
      </c>
      <c r="Z5">
        <v>5.6452078264859447E-8</v>
      </c>
      <c r="AA5">
        <v>3.3633743655610791E-7</v>
      </c>
      <c r="AB5">
        <v>6.5177949628282778E-6</v>
      </c>
      <c r="AC5">
        <v>6.9867738993956659E-5</v>
      </c>
      <c r="AD5">
        <v>2.713607520956451E-3</v>
      </c>
      <c r="AE5">
        <v>4.7510519681651812E-2</v>
      </c>
      <c r="AF5">
        <v>0.11859643968040424</v>
      </c>
      <c r="AG5">
        <v>0.27847504113760957</v>
      </c>
      <c r="AH5">
        <v>1.1946618370725604</v>
      </c>
      <c r="AI5">
        <v>4.4005380597343553</v>
      </c>
      <c r="AJ5">
        <v>9.5081506899791535</v>
      </c>
      <c r="AK5">
        <v>19.5478431358178</v>
      </c>
      <c r="AL5">
        <v>34.513669925761199</v>
      </c>
      <c r="AM5">
        <v>45.217487647272797</v>
      </c>
      <c r="AN5">
        <v>53.5962950915196</v>
      </c>
      <c r="AO5">
        <v>60.1386666086212</v>
      </c>
      <c r="AP5">
        <v>67.220586734268494</v>
      </c>
      <c r="AQ5">
        <v>76.073517921058794</v>
      </c>
      <c r="AR5">
        <v>86.713989750844505</v>
      </c>
      <c r="AS5">
        <v>100</v>
      </c>
      <c r="AT5">
        <v>111.37553088932999</v>
      </c>
      <c r="AU5">
        <v>121.446506913243</v>
      </c>
      <c r="AV5">
        <v>130.78236744543199</v>
      </c>
      <c r="AW5">
        <v>140.588351835944</v>
      </c>
      <c r="AX5">
        <v>160.65059651197899</v>
      </c>
      <c r="AY5">
        <v>228.037430719025</v>
      </c>
      <c r="AZ5">
        <v>273.644916862831</v>
      </c>
    </row>
    <row r="6" spans="1:52" x14ac:dyDescent="0.25">
      <c r="A6" t="s">
        <v>9</v>
      </c>
      <c r="B6" t="s">
        <v>25</v>
      </c>
      <c r="C6" t="s">
        <v>26</v>
      </c>
      <c r="D6" t="str">
        <f>"312"</f>
        <v>312</v>
      </c>
      <c r="E6" t="s">
        <v>27</v>
      </c>
      <c r="F6" t="s">
        <v>13</v>
      </c>
      <c r="G6" t="s">
        <v>14</v>
      </c>
      <c r="H6" t="s">
        <v>15</v>
      </c>
      <c r="I6" t="s">
        <v>15</v>
      </c>
      <c r="AI6">
        <v>100</v>
      </c>
      <c r="AJ6">
        <v>102.899958119717</v>
      </c>
      <c r="AK6">
        <v>101.499958689517</v>
      </c>
      <c r="AL6">
        <v>108.499955840518</v>
      </c>
      <c r="AM6">
        <v>113.999953602019</v>
      </c>
      <c r="AN6">
        <v>117.79995205541999</v>
      </c>
      <c r="AO6">
        <v>130.109947045252</v>
      </c>
      <c r="AP6">
        <v>134.419945291082</v>
      </c>
      <c r="AQ6">
        <v>141.51994240138299</v>
      </c>
      <c r="AR6">
        <v>140.39994285722301</v>
      </c>
      <c r="AS6">
        <v>145.78739066453201</v>
      </c>
      <c r="AT6">
        <v>152.154888072961</v>
      </c>
      <c r="AU6">
        <v>151.63133828604501</v>
      </c>
      <c r="AV6">
        <v>152.77748781956299</v>
      </c>
      <c r="AW6">
        <v>151.36248839546701</v>
      </c>
      <c r="AX6">
        <v>148.78718944361401</v>
      </c>
      <c r="AY6">
        <v>149.92255093999199</v>
      </c>
      <c r="AZ6">
        <v>152.18907575396901</v>
      </c>
    </row>
    <row r="7" spans="1:52" x14ac:dyDescent="0.25">
      <c r="A7" t="s">
        <v>9</v>
      </c>
      <c r="B7" t="s">
        <v>28</v>
      </c>
      <c r="C7" t="s">
        <v>29</v>
      </c>
      <c r="D7" t="str">
        <f>"311"</f>
        <v>311</v>
      </c>
      <c r="E7" t="s">
        <v>30</v>
      </c>
      <c r="F7" t="s">
        <v>13</v>
      </c>
      <c r="G7" t="s">
        <v>14</v>
      </c>
      <c r="H7" t="s">
        <v>15</v>
      </c>
      <c r="I7" t="s">
        <v>15</v>
      </c>
      <c r="N7">
        <v>50.090791590713437</v>
      </c>
      <c r="O7">
        <v>58.961915431161017</v>
      </c>
      <c r="P7">
        <v>63.183440808853234</v>
      </c>
      <c r="Q7">
        <v>64.836938661841842</v>
      </c>
      <c r="R7">
        <v>66.856120912683124</v>
      </c>
      <c r="S7">
        <v>69.008301721202656</v>
      </c>
      <c r="T7">
        <v>68.510523173229785</v>
      </c>
      <c r="U7">
        <v>69.858266494513245</v>
      </c>
      <c r="V7">
        <v>73.925182592872275</v>
      </c>
      <c r="W7">
        <v>78.004251912377995</v>
      </c>
      <c r="X7">
        <v>81.810833533941206</v>
      </c>
      <c r="Y7">
        <v>88.242073954564006</v>
      </c>
      <c r="Z7">
        <v>91.071080903093787</v>
      </c>
      <c r="AA7">
        <v>93.67733479039758</v>
      </c>
      <c r="AB7">
        <v>93.166526371351935</v>
      </c>
      <c r="AC7">
        <v>93.280860178782305</v>
      </c>
      <c r="AD7">
        <v>92.101313880924295</v>
      </c>
      <c r="AE7">
        <v>95.036614100185602</v>
      </c>
      <c r="AF7">
        <v>93.968581548321794</v>
      </c>
      <c r="AG7">
        <v>98.347107438016494</v>
      </c>
      <c r="AH7">
        <v>99.427039973014004</v>
      </c>
      <c r="AI7">
        <v>99.856636869623898</v>
      </c>
      <c r="AJ7">
        <v>100.79</v>
      </c>
      <c r="AK7">
        <v>103.36</v>
      </c>
      <c r="AL7">
        <v>105.23</v>
      </c>
      <c r="AM7">
        <v>108.13</v>
      </c>
      <c r="AN7">
        <v>110.88</v>
      </c>
      <c r="AO7">
        <v>110.89</v>
      </c>
      <c r="AP7">
        <v>116.69</v>
      </c>
      <c r="AQ7">
        <v>117.54</v>
      </c>
      <c r="AR7">
        <v>120.36</v>
      </c>
      <c r="AS7">
        <v>123.88</v>
      </c>
      <c r="AT7">
        <v>128.88999999999999</v>
      </c>
      <c r="AU7">
        <v>131.26</v>
      </c>
      <c r="AV7">
        <v>132.65</v>
      </c>
      <c r="AW7">
        <v>134.41</v>
      </c>
      <c r="AX7">
        <v>135.62</v>
      </c>
      <c r="AY7">
        <v>134.77800832698799</v>
      </c>
      <c r="AZ7">
        <v>137.91646251548201</v>
      </c>
    </row>
    <row r="8" spans="1:52" x14ac:dyDescent="0.25">
      <c r="A8" t="s">
        <v>9</v>
      </c>
      <c r="B8" t="s">
        <v>31</v>
      </c>
      <c r="C8" t="s">
        <v>32</v>
      </c>
      <c r="D8" t="str">
        <f>"213"</f>
        <v>213</v>
      </c>
      <c r="E8" t="s">
        <v>33</v>
      </c>
      <c r="F8" t="s">
        <v>13</v>
      </c>
      <c r="G8" t="s">
        <v>14</v>
      </c>
      <c r="H8" t="s">
        <v>15</v>
      </c>
      <c r="I8" t="s">
        <v>15</v>
      </c>
      <c r="AF8">
        <v>26.464251464636799</v>
      </c>
      <c r="AG8">
        <v>26.6400743539918</v>
      </c>
      <c r="AH8">
        <v>26.1577953493167</v>
      </c>
      <c r="AI8">
        <v>25.9658489635579</v>
      </c>
      <c r="AJ8">
        <v>25.565064910093501</v>
      </c>
      <c r="AK8">
        <v>36.034698258571098</v>
      </c>
      <c r="AL8">
        <v>37.352273092244097</v>
      </c>
      <c r="AM8">
        <v>39.631115425797198</v>
      </c>
      <c r="AN8">
        <v>44.516260627007902</v>
      </c>
      <c r="AO8">
        <v>48.896970726444501</v>
      </c>
      <c r="AP8">
        <v>53.037528476384601</v>
      </c>
      <c r="AQ8">
        <v>56.876456191560798</v>
      </c>
      <c r="AR8">
        <v>61.2528337868617</v>
      </c>
      <c r="AS8">
        <v>67.943536376168794</v>
      </c>
      <c r="AT8">
        <v>74.403903302565297</v>
      </c>
      <c r="AU8">
        <v>82.471135686885603</v>
      </c>
      <c r="AV8">
        <v>91.498099999999994</v>
      </c>
      <c r="AW8">
        <v>113.38</v>
      </c>
      <c r="AY8">
        <v>189.607468996178</v>
      </c>
      <c r="AZ8">
        <v>230.520674876877</v>
      </c>
    </row>
    <row r="9" spans="1:52" x14ac:dyDescent="0.25">
      <c r="A9" t="s">
        <v>9</v>
      </c>
      <c r="B9" t="s">
        <v>34</v>
      </c>
      <c r="C9" t="s">
        <v>35</v>
      </c>
      <c r="D9" t="str">
        <f>"911"</f>
        <v>911</v>
      </c>
      <c r="E9" t="s">
        <v>36</v>
      </c>
      <c r="F9" t="s">
        <v>13</v>
      </c>
      <c r="G9" t="s">
        <v>14</v>
      </c>
      <c r="H9" t="s">
        <v>15</v>
      </c>
      <c r="I9" t="s">
        <v>15</v>
      </c>
      <c r="AA9">
        <v>3.9436914448356508E-2</v>
      </c>
      <c r="AB9">
        <v>4.336561986570187</v>
      </c>
      <c r="AC9">
        <v>86.0610955431262</v>
      </c>
      <c r="AD9">
        <v>113.544684138259</v>
      </c>
      <c r="AE9">
        <v>120.140859279735</v>
      </c>
      <c r="AF9">
        <v>146.42272940807101</v>
      </c>
      <c r="AG9">
        <v>144.522005995836</v>
      </c>
      <c r="AH9">
        <v>147.481259582626</v>
      </c>
      <c r="AI9">
        <v>148.04917462516599</v>
      </c>
      <c r="AJ9">
        <v>152.29311031023201</v>
      </c>
      <c r="AK9">
        <v>156.627048206691</v>
      </c>
      <c r="AL9">
        <v>168.280272475869</v>
      </c>
      <c r="AM9">
        <v>171.173413683316</v>
      </c>
      <c r="AN9">
        <v>171.89894696062399</v>
      </c>
      <c r="AO9">
        <v>181.10556174565801</v>
      </c>
      <c r="AP9">
        <v>193.21146409083099</v>
      </c>
      <c r="AQ9">
        <v>203.46594470088701</v>
      </c>
      <c r="AR9">
        <v>217.13346183392599</v>
      </c>
      <c r="AS9">
        <v>235.55175482176401</v>
      </c>
      <c r="AT9">
        <v>246.510214492057</v>
      </c>
      <c r="AU9">
        <v>254.46436034714</v>
      </c>
      <c r="AV9">
        <v>268.60303887120699</v>
      </c>
      <c r="AW9">
        <v>280.89906011192801</v>
      </c>
      <c r="AX9">
        <v>280.536015793437</v>
      </c>
      <c r="AY9">
        <v>277.514211010282</v>
      </c>
      <c r="AZ9">
        <v>286.89346105691902</v>
      </c>
    </row>
    <row r="10" spans="1:52" x14ac:dyDescent="0.25">
      <c r="A10" t="s">
        <v>9</v>
      </c>
      <c r="B10" t="s">
        <v>37</v>
      </c>
      <c r="C10" t="s">
        <v>38</v>
      </c>
      <c r="D10" t="str">
        <f>"193"</f>
        <v>193</v>
      </c>
      <c r="E10" t="s">
        <v>39</v>
      </c>
      <c r="F10" t="s">
        <v>13</v>
      </c>
      <c r="G10" t="s">
        <v>14</v>
      </c>
      <c r="H10" t="s">
        <v>15</v>
      </c>
      <c r="I10" t="s">
        <v>15</v>
      </c>
      <c r="W10">
        <v>51.2</v>
      </c>
      <c r="X10">
        <v>55.2</v>
      </c>
      <c r="Y10">
        <v>59</v>
      </c>
      <c r="Z10">
        <v>59.9</v>
      </c>
      <c r="AA10">
        <v>60.1</v>
      </c>
      <c r="AB10">
        <v>61.2</v>
      </c>
      <c r="AC10">
        <v>62.9</v>
      </c>
      <c r="AD10">
        <v>66</v>
      </c>
      <c r="AE10">
        <v>67.099999999999994</v>
      </c>
      <c r="AF10">
        <v>66.900000000000006</v>
      </c>
      <c r="AG10">
        <v>67.900000000000006</v>
      </c>
      <c r="AH10">
        <v>69.099999999999994</v>
      </c>
      <c r="AI10">
        <v>73.099999999999994</v>
      </c>
      <c r="AJ10">
        <v>75.400000000000006</v>
      </c>
      <c r="AK10">
        <v>77.7</v>
      </c>
      <c r="AL10">
        <v>79.599999999999994</v>
      </c>
      <c r="AM10">
        <v>81.7</v>
      </c>
      <c r="AN10">
        <v>83.9</v>
      </c>
      <c r="AO10">
        <v>86.7</v>
      </c>
      <c r="AP10">
        <v>89.3</v>
      </c>
      <c r="AQ10">
        <v>92.6</v>
      </c>
      <c r="AR10">
        <v>94.5</v>
      </c>
      <c r="AS10">
        <v>97</v>
      </c>
      <c r="AT10">
        <v>99.9</v>
      </c>
      <c r="AU10">
        <v>102</v>
      </c>
      <c r="AV10">
        <v>104.7</v>
      </c>
      <c r="AW10">
        <v>106.5</v>
      </c>
      <c r="AX10">
        <v>108.2</v>
      </c>
      <c r="AY10">
        <v>109.8</v>
      </c>
      <c r="AZ10">
        <v>112.012524968625</v>
      </c>
    </row>
    <row r="11" spans="1:52" x14ac:dyDescent="0.25">
      <c r="A11" t="s">
        <v>9</v>
      </c>
      <c r="B11" t="s">
        <v>40</v>
      </c>
      <c r="C11" t="s">
        <v>41</v>
      </c>
      <c r="D11" t="str">
        <f>"122"</f>
        <v>122</v>
      </c>
      <c r="E11" t="s">
        <v>42</v>
      </c>
      <c r="F11" t="s">
        <v>13</v>
      </c>
      <c r="G11" t="s">
        <v>14</v>
      </c>
      <c r="H11" t="s">
        <v>15</v>
      </c>
      <c r="I11" t="s">
        <v>15</v>
      </c>
      <c r="N11">
        <v>51.199212622337569</v>
      </c>
      <c r="O11">
        <v>54.6095407987684</v>
      </c>
      <c r="P11">
        <v>58.108448928276744</v>
      </c>
      <c r="Q11">
        <v>60.854427459505445</v>
      </c>
      <c r="R11">
        <v>63.157506228004166</v>
      </c>
      <c r="S11">
        <v>66.346384522848609</v>
      </c>
      <c r="T11">
        <v>68.206563528617451</v>
      </c>
      <c r="U11">
        <v>68.959493126011324</v>
      </c>
      <c r="V11">
        <v>70.091803278688573</v>
      </c>
      <c r="W11">
        <v>71.400000000000006</v>
      </c>
      <c r="X11">
        <v>73.17</v>
      </c>
      <c r="Y11">
        <v>75.459999999999994</v>
      </c>
      <c r="Z11">
        <v>77.52</v>
      </c>
      <c r="AA11">
        <v>80.42</v>
      </c>
      <c r="AB11">
        <v>82.91</v>
      </c>
      <c r="AC11">
        <v>84.89</v>
      </c>
      <c r="AD11">
        <v>85.360849625875005</v>
      </c>
      <c r="AE11">
        <v>87.267680424812895</v>
      </c>
      <c r="AF11">
        <v>88.064204682597193</v>
      </c>
      <c r="AG11">
        <v>88.438329712768507</v>
      </c>
      <c r="AH11">
        <v>89.910692734733303</v>
      </c>
      <c r="AI11">
        <v>91.564083997103594</v>
      </c>
      <c r="AJ11">
        <v>93.229543808834194</v>
      </c>
      <c r="AK11">
        <v>94.810523775042199</v>
      </c>
      <c r="AL11">
        <v>96.077721457880799</v>
      </c>
      <c r="AM11">
        <v>98.491431329954196</v>
      </c>
      <c r="AN11">
        <v>100</v>
      </c>
      <c r="AO11">
        <v>101.62925416365</v>
      </c>
      <c r="AP11">
        <v>105.141202027516</v>
      </c>
      <c r="AQ11">
        <v>106.710113444364</v>
      </c>
      <c r="AR11">
        <v>107.820419985518</v>
      </c>
      <c r="AS11">
        <v>110.161718561429</v>
      </c>
      <c r="AT11">
        <v>113.81848901762</v>
      </c>
      <c r="AU11">
        <v>117.016654598117</v>
      </c>
      <c r="AV11">
        <v>119.18899348298299</v>
      </c>
      <c r="AW11">
        <v>120.021723388849</v>
      </c>
      <c r="AX11">
        <v>121.204441226165</v>
      </c>
      <c r="AY11">
        <v>123.075066377022</v>
      </c>
      <c r="AZ11">
        <v>125.143870778566</v>
      </c>
    </row>
    <row r="12" spans="1:52" x14ac:dyDescent="0.25">
      <c r="A12" t="s">
        <v>9</v>
      </c>
      <c r="B12" t="s">
        <v>43</v>
      </c>
      <c r="C12" t="s">
        <v>44</v>
      </c>
      <c r="D12" t="str">
        <f>"912"</f>
        <v>912</v>
      </c>
      <c r="E12" t="s">
        <v>45</v>
      </c>
      <c r="F12" t="s">
        <v>13</v>
      </c>
      <c r="G12" t="s">
        <v>14</v>
      </c>
      <c r="H12" t="s">
        <v>15</v>
      </c>
      <c r="I12" t="s">
        <v>15</v>
      </c>
      <c r="AA12">
        <v>0.19745051498705432</v>
      </c>
      <c r="AB12">
        <v>2.8630325269169288</v>
      </c>
      <c r="AC12">
        <v>54.172591433416201</v>
      </c>
      <c r="AD12">
        <v>100</v>
      </c>
      <c r="AE12">
        <v>106.677023259514</v>
      </c>
      <c r="AF12">
        <v>107.091882403425</v>
      </c>
      <c r="AG12">
        <v>98.960371512288006</v>
      </c>
      <c r="AH12">
        <v>98.498568200423904</v>
      </c>
      <c r="AI12">
        <v>100.66777146386001</v>
      </c>
      <c r="AJ12">
        <v>102.026426150079</v>
      </c>
      <c r="AK12">
        <v>105.43591989518499</v>
      </c>
      <c r="AL12">
        <v>109.18012151963801</v>
      </c>
      <c r="AM12">
        <v>120.57999602913399</v>
      </c>
      <c r="AN12">
        <v>127.27142629984201</v>
      </c>
      <c r="AO12">
        <v>141.76103649255001</v>
      </c>
      <c r="AP12">
        <v>169.45103022525899</v>
      </c>
      <c r="AQ12">
        <v>195.54648887994799</v>
      </c>
      <c r="AR12">
        <v>196.86876057287401</v>
      </c>
      <c r="AS12">
        <v>212.38300354831301</v>
      </c>
      <c r="AT12">
        <v>224.17081833546601</v>
      </c>
      <c r="AU12">
        <v>223.433832860862</v>
      </c>
      <c r="AV12">
        <v>231.52316076854601</v>
      </c>
      <c r="AW12">
        <v>231.238353414937</v>
      </c>
      <c r="AX12">
        <v>249.028625353759</v>
      </c>
      <c r="AY12">
        <v>282.149432525809</v>
      </c>
      <c r="AZ12">
        <v>293.99970869189298</v>
      </c>
    </row>
    <row r="13" spans="1:52" x14ac:dyDescent="0.25">
      <c r="A13" t="s">
        <v>9</v>
      </c>
      <c r="B13" t="s">
        <v>46</v>
      </c>
      <c r="C13" t="s">
        <v>47</v>
      </c>
      <c r="D13" t="str">
        <f>"313"</f>
        <v>313</v>
      </c>
      <c r="E13" t="s">
        <v>48</v>
      </c>
      <c r="F13" t="s">
        <v>13</v>
      </c>
      <c r="G13" t="s">
        <v>14</v>
      </c>
      <c r="H13" t="s">
        <v>15</v>
      </c>
      <c r="I13" t="s">
        <v>15</v>
      </c>
      <c r="J13">
        <v>25.134100282938782</v>
      </c>
      <c r="K13">
        <v>25.942563852862015</v>
      </c>
      <c r="L13">
        <v>27.128305635920555</v>
      </c>
      <c r="M13">
        <v>28.924884367041109</v>
      </c>
      <c r="N13">
        <v>32.266517073315882</v>
      </c>
      <c r="O13">
        <v>36.183054583402097</v>
      </c>
      <c r="P13">
        <v>39.434856975096459</v>
      </c>
      <c r="Q13">
        <v>41.231435708193295</v>
      </c>
      <c r="R13">
        <v>42.668693310238154</v>
      </c>
      <c r="S13">
        <v>44.626957578254135</v>
      </c>
      <c r="T13">
        <v>46.769809167563977</v>
      </c>
      <c r="U13">
        <v>49.95865856889052</v>
      </c>
      <c r="V13">
        <v>51.983321864095558</v>
      </c>
      <c r="W13">
        <v>54.615394019321904</v>
      </c>
      <c r="X13">
        <v>56.994370923323025</v>
      </c>
      <c r="Y13">
        <v>61.004712625390297</v>
      </c>
      <c r="Z13">
        <v>64.915271127017803</v>
      </c>
      <c r="AA13">
        <v>67.1905051643284</v>
      </c>
      <c r="AB13">
        <v>68.968031755977293</v>
      </c>
      <c r="AC13">
        <v>69.9634466473007</v>
      </c>
      <c r="AD13">
        <v>71.100346198108696</v>
      </c>
      <c r="AE13">
        <v>71.810639366920995</v>
      </c>
      <c r="AF13">
        <v>72.378873901970806</v>
      </c>
      <c r="AG13">
        <v>73.444313655189205</v>
      </c>
      <c r="AH13">
        <v>74.580782725288898</v>
      </c>
      <c r="AI13">
        <v>75.397619869422996</v>
      </c>
      <c r="AJ13">
        <v>77.322514356904193</v>
      </c>
      <c r="AK13">
        <v>78.785718284657506</v>
      </c>
      <c r="AL13">
        <v>81.225052933738496</v>
      </c>
      <c r="AM13">
        <v>82.568294233662996</v>
      </c>
      <c r="AN13">
        <v>83.563024015408701</v>
      </c>
      <c r="AO13">
        <v>85.596308417809198</v>
      </c>
      <c r="AP13">
        <v>87.904703219790505</v>
      </c>
      <c r="AQ13">
        <v>91.585581874819098</v>
      </c>
      <c r="AR13">
        <v>93.090037983535296</v>
      </c>
      <c r="AS13">
        <v>94.644049072484194</v>
      </c>
      <c r="AT13">
        <v>97.523354650592395</v>
      </c>
      <c r="AU13">
        <v>98.162522141092794</v>
      </c>
      <c r="AV13">
        <v>99.099030110088805</v>
      </c>
      <c r="AW13">
        <v>99.304283951191493</v>
      </c>
      <c r="AX13">
        <v>101.31</v>
      </c>
      <c r="AY13">
        <v>101.717476339217</v>
      </c>
      <c r="AZ13">
        <v>103.223097707515</v>
      </c>
    </row>
    <row r="14" spans="1:52" x14ac:dyDescent="0.25">
      <c r="A14" t="s">
        <v>9</v>
      </c>
      <c r="B14" t="s">
        <v>49</v>
      </c>
      <c r="C14" t="s">
        <v>50</v>
      </c>
      <c r="D14" t="str">
        <f>"419"</f>
        <v>419</v>
      </c>
      <c r="E14" t="s">
        <v>51</v>
      </c>
      <c r="F14" t="s">
        <v>13</v>
      </c>
      <c r="G14" t="s">
        <v>14</v>
      </c>
      <c r="H14" t="s">
        <v>15</v>
      </c>
      <c r="I14" t="s">
        <v>15</v>
      </c>
      <c r="J14">
        <v>44.759818061317098</v>
      </c>
      <c r="K14">
        <v>54.099939331625329</v>
      </c>
      <c r="L14">
        <v>53.593215634821505</v>
      </c>
      <c r="M14">
        <v>62.296879486563135</v>
      </c>
      <c r="N14">
        <v>67.376250486445343</v>
      </c>
      <c r="O14">
        <v>69.403402447752811</v>
      </c>
      <c r="P14">
        <v>74.727238750877262</v>
      </c>
      <c r="Q14">
        <v>82.182923088943028</v>
      </c>
      <c r="R14">
        <v>86.978588576379863</v>
      </c>
      <c r="S14">
        <v>88.348331377191087</v>
      </c>
      <c r="T14">
        <v>87.288151506363917</v>
      </c>
      <c r="U14">
        <v>85.150126614478566</v>
      </c>
      <c r="V14">
        <v>83.357662185721111</v>
      </c>
      <c r="W14">
        <v>82.725687142053616</v>
      </c>
      <c r="X14">
        <v>83.305182023621853</v>
      </c>
      <c r="Y14">
        <v>83.169330104437293</v>
      </c>
      <c r="Z14">
        <v>83.415098040272895</v>
      </c>
      <c r="AA14">
        <v>84.370968623107402</v>
      </c>
      <c r="AB14">
        <v>87.161570171731697</v>
      </c>
      <c r="AC14">
        <v>90.265000000000001</v>
      </c>
      <c r="AD14">
        <v>91.575000000000003</v>
      </c>
      <c r="AE14">
        <v>93.594999999999999</v>
      </c>
      <c r="AF14">
        <v>95.5</v>
      </c>
      <c r="AG14">
        <v>94.7</v>
      </c>
      <c r="AH14">
        <v>93.756312900274494</v>
      </c>
      <c r="AI14">
        <v>92.863677950594706</v>
      </c>
      <c r="AJ14">
        <v>92.086001829826202</v>
      </c>
      <c r="AK14">
        <v>92.628636779505996</v>
      </c>
      <c r="AL14">
        <v>94.45</v>
      </c>
      <c r="AM14">
        <v>96.75</v>
      </c>
      <c r="AN14">
        <v>99</v>
      </c>
      <c r="AO14">
        <v>100.066050484803</v>
      </c>
      <c r="AP14">
        <v>104.07</v>
      </c>
      <c r="AQ14">
        <v>109.4</v>
      </c>
      <c r="AR14">
        <v>111.1</v>
      </c>
      <c r="AS14">
        <v>112.2</v>
      </c>
      <c r="AT14">
        <v>112.4</v>
      </c>
      <c r="AU14">
        <v>115.3</v>
      </c>
      <c r="AV14">
        <v>119.9</v>
      </c>
      <c r="AW14">
        <v>122.9</v>
      </c>
      <c r="AX14">
        <v>123.8</v>
      </c>
      <c r="AY14">
        <v>126.6</v>
      </c>
      <c r="AZ14">
        <v>128.453178499628</v>
      </c>
    </row>
    <row r="15" spans="1:52" x14ac:dyDescent="0.25">
      <c r="A15" t="s">
        <v>9</v>
      </c>
      <c r="B15" t="s">
        <v>52</v>
      </c>
      <c r="C15" t="s">
        <v>53</v>
      </c>
      <c r="D15" t="str">
        <f>"513"</f>
        <v>513</v>
      </c>
      <c r="E15" t="s">
        <v>54</v>
      </c>
      <c r="F15" t="s">
        <v>13</v>
      </c>
      <c r="G15" t="s">
        <v>14</v>
      </c>
      <c r="H15" t="s">
        <v>15</v>
      </c>
      <c r="I15" t="s">
        <v>15</v>
      </c>
      <c r="J15">
        <v>10.94950327223458</v>
      </c>
      <c r="K15">
        <v>12.65309843076647</v>
      </c>
      <c r="L15">
        <v>13.319526140676555</v>
      </c>
      <c r="M15">
        <v>14.127043038278506</v>
      </c>
      <c r="N15">
        <v>16.680923455161398</v>
      </c>
      <c r="O15">
        <v>18.809660548811799</v>
      </c>
      <c r="P15">
        <v>22.473880136242599</v>
      </c>
      <c r="Q15">
        <v>23.869773312406799</v>
      </c>
      <c r="R15">
        <v>26.417278358906302</v>
      </c>
      <c r="S15">
        <v>29.1741673818305</v>
      </c>
      <c r="T15">
        <v>32.908181628069599</v>
      </c>
      <c r="U15">
        <v>36.397914568479699</v>
      </c>
      <c r="V15">
        <v>40.097031485314702</v>
      </c>
      <c r="W15">
        <v>43.0982018140676</v>
      </c>
      <c r="X15">
        <v>46.797318730902496</v>
      </c>
      <c r="Y15">
        <v>52.311096776750801</v>
      </c>
      <c r="Z15">
        <v>53.323119329469797</v>
      </c>
      <c r="AA15">
        <v>54.125757905764203</v>
      </c>
      <c r="AB15">
        <v>57.072498869845496</v>
      </c>
      <c r="AC15">
        <v>62.081968629009197</v>
      </c>
      <c r="AD15">
        <v>66.878812449846805</v>
      </c>
      <c r="AE15">
        <v>67.368727333018597</v>
      </c>
      <c r="AF15">
        <v>71.381606138525996</v>
      </c>
      <c r="AG15">
        <v>80.429131381495296</v>
      </c>
      <c r="AH15">
        <v>82.9010205064654</v>
      </c>
      <c r="AI15">
        <v>84.188918769591695</v>
      </c>
      <c r="AJ15">
        <v>86.275974416503999</v>
      </c>
      <c r="AK15">
        <v>89.582900879823598</v>
      </c>
      <c r="AL15">
        <v>95.403761162362798</v>
      </c>
      <c r="AM15">
        <v>100.655598931984</v>
      </c>
      <c r="AN15">
        <v>107.76611100066999</v>
      </c>
      <c r="AO15">
        <v>114.378538653231</v>
      </c>
      <c r="AP15">
        <v>127.633755334331</v>
      </c>
      <c r="AQ15">
        <v>136.17023160203601</v>
      </c>
      <c r="AR15">
        <v>146.587626369405</v>
      </c>
      <c r="AS15">
        <v>163.51901138289301</v>
      </c>
      <c r="AT15">
        <v>175.96947343965701</v>
      </c>
      <c r="AU15">
        <v>188.52590808168901</v>
      </c>
      <c r="AV15">
        <v>202.37442890339</v>
      </c>
      <c r="AW15">
        <v>214.73475047260999</v>
      </c>
      <c r="AX15">
        <v>227.387524085704</v>
      </c>
      <c r="AY15">
        <v>241.39651941819599</v>
      </c>
      <c r="AZ15">
        <v>256.82621013501699</v>
      </c>
    </row>
    <row r="16" spans="1:52" x14ac:dyDescent="0.25">
      <c r="A16" t="s">
        <v>9</v>
      </c>
      <c r="B16" t="s">
        <v>55</v>
      </c>
      <c r="C16" t="s">
        <v>56</v>
      </c>
      <c r="D16" t="str">
        <f>"316"</f>
        <v>316</v>
      </c>
      <c r="E16" t="s">
        <v>57</v>
      </c>
      <c r="F16" t="s">
        <v>13</v>
      </c>
      <c r="G16" t="s">
        <v>14</v>
      </c>
      <c r="H16" t="s">
        <v>15</v>
      </c>
      <c r="I16" t="s">
        <v>15</v>
      </c>
      <c r="J16">
        <v>28.040053895263746</v>
      </c>
      <c r="K16">
        <v>29.12951396437219</v>
      </c>
      <c r="L16">
        <v>32.004960004313169</v>
      </c>
      <c r="M16">
        <v>35.612657328285579</v>
      </c>
      <c r="N16">
        <v>41.189784608913541</v>
      </c>
      <c r="O16">
        <v>46.953820981883069</v>
      </c>
      <c r="P16">
        <v>52.71786890528692</v>
      </c>
      <c r="Q16">
        <v>56.336181082199893</v>
      </c>
      <c r="R16">
        <v>59.407533989154778</v>
      </c>
      <c r="S16">
        <v>62.436808663638381</v>
      </c>
      <c r="T16">
        <v>63.90937354362562</v>
      </c>
      <c r="U16">
        <v>63.614860567628249</v>
      </c>
      <c r="V16">
        <v>67.611830635047227</v>
      </c>
      <c r="W16">
        <v>70.599038627493584</v>
      </c>
      <c r="X16">
        <v>75.227101328944627</v>
      </c>
      <c r="Y16">
        <v>77.793573198413327</v>
      </c>
      <c r="Z16">
        <v>84.104568841340452</v>
      </c>
      <c r="AA16">
        <v>86.881408772298883</v>
      </c>
      <c r="AB16">
        <v>86.039948076776952</v>
      </c>
      <c r="AC16">
        <v>86.728267494019505</v>
      </c>
      <c r="AD16">
        <v>88.531292276177297</v>
      </c>
      <c r="AE16">
        <v>90.031692931284198</v>
      </c>
      <c r="AF16">
        <v>93.084946471633202</v>
      </c>
      <c r="AG16">
        <v>94.457070844442399</v>
      </c>
      <c r="AH16">
        <v>96.523623877937993</v>
      </c>
      <c r="AI16">
        <v>100</v>
      </c>
      <c r="AJ16">
        <v>99.113238467587905</v>
      </c>
      <c r="AK16">
        <v>100.091627850195</v>
      </c>
      <c r="AL16">
        <v>100.411569185129</v>
      </c>
      <c r="AM16">
        <v>104.715431636069</v>
      </c>
      <c r="AN16">
        <v>112.37725656649999</v>
      </c>
      <c r="AO16">
        <v>118.73897260197</v>
      </c>
      <c r="AP16">
        <v>124.260685661362</v>
      </c>
      <c r="AQ16">
        <v>133.35806235665001</v>
      </c>
      <c r="AR16">
        <v>139.15588517989201</v>
      </c>
      <c r="AS16">
        <v>148.210023029903</v>
      </c>
      <c r="AT16">
        <v>162.35056204229701</v>
      </c>
      <c r="AU16">
        <v>166.26032210908301</v>
      </c>
      <c r="AV16">
        <v>168.02400286196399</v>
      </c>
      <c r="AW16">
        <v>171.90947121688299</v>
      </c>
      <c r="AX16">
        <v>167.67682627853</v>
      </c>
      <c r="AY16">
        <v>168.99269454960199</v>
      </c>
      <c r="AZ16">
        <v>173.03753080987599</v>
      </c>
    </row>
    <row r="17" spans="1:52" x14ac:dyDescent="0.25">
      <c r="A17" t="s">
        <v>9</v>
      </c>
      <c r="B17" t="s">
        <v>58</v>
      </c>
      <c r="C17" t="s">
        <v>59</v>
      </c>
      <c r="D17" t="str">
        <f>"913"</f>
        <v>913</v>
      </c>
      <c r="E17" t="s">
        <v>60</v>
      </c>
      <c r="F17" t="s">
        <v>13</v>
      </c>
      <c r="G17" t="s">
        <v>14</v>
      </c>
      <c r="H17" t="s">
        <v>15</v>
      </c>
      <c r="I17" t="s">
        <v>15</v>
      </c>
      <c r="Y17">
        <v>1.19437328308622E-5</v>
      </c>
      <c r="Z17">
        <v>2.9560738756384E-5</v>
      </c>
      <c r="AA17">
        <v>4.90457444966526E-4</v>
      </c>
      <c r="AB17">
        <v>1.0283064274326299E-2</v>
      </c>
      <c r="AC17">
        <v>0.211800674698643</v>
      </c>
      <c r="AD17">
        <v>0.72851762261083597</v>
      </c>
      <c r="AE17">
        <v>1.0148142971338401</v>
      </c>
      <c r="AF17">
        <v>1.65523714403108</v>
      </c>
      <c r="AG17">
        <v>4.6636161252495496</v>
      </c>
      <c r="AH17">
        <v>16.378414208380899</v>
      </c>
      <c r="AI17">
        <v>33.984435351437099</v>
      </c>
      <c r="AJ17">
        <v>49.658379532494898</v>
      </c>
      <c r="AK17">
        <v>66.935666305876097</v>
      </c>
      <c r="AL17">
        <v>83.919572588736003</v>
      </c>
      <c r="AM17">
        <v>96.037372164808801</v>
      </c>
      <c r="AN17">
        <v>103.66301048384901</v>
      </c>
      <c r="AO17">
        <v>110.525857350191</v>
      </c>
      <c r="AP17">
        <v>123.868954281017</v>
      </c>
      <c r="AQ17">
        <v>140.34343200421901</v>
      </c>
      <c r="AR17">
        <v>154.53650926117999</v>
      </c>
      <c r="AS17">
        <v>169.87712401875601</v>
      </c>
      <c r="AT17">
        <v>354.50922817373998</v>
      </c>
      <c r="AU17">
        <v>431.713547988154</v>
      </c>
      <c r="AV17">
        <v>502.79868443152202</v>
      </c>
      <c r="AW17">
        <v>584.35158226214696</v>
      </c>
      <c r="AX17">
        <v>654.29819699134805</v>
      </c>
      <c r="AY17">
        <v>723.49536890494903</v>
      </c>
      <c r="AZ17">
        <v>796.13278462561698</v>
      </c>
    </row>
    <row r="18" spans="1:52" x14ac:dyDescent="0.25">
      <c r="A18" t="s">
        <v>9</v>
      </c>
      <c r="B18" t="s">
        <v>61</v>
      </c>
      <c r="C18" t="s">
        <v>62</v>
      </c>
      <c r="D18" t="str">
        <f>"124"</f>
        <v>124</v>
      </c>
      <c r="E18" t="s">
        <v>63</v>
      </c>
      <c r="F18" t="s">
        <v>13</v>
      </c>
      <c r="G18" t="s">
        <v>14</v>
      </c>
      <c r="H18" t="s">
        <v>15</v>
      </c>
      <c r="I18" t="s">
        <v>15</v>
      </c>
      <c r="N18">
        <v>37.600662397472483</v>
      </c>
      <c r="O18">
        <v>40.892740637140001</v>
      </c>
      <c r="P18">
        <v>44.223320777714896</v>
      </c>
      <c r="Q18">
        <v>47.804111446080839</v>
      </c>
      <c r="R18">
        <v>51.22643544639164</v>
      </c>
      <c r="S18">
        <v>53.966047419424001</v>
      </c>
      <c r="T18">
        <v>56.1368492316779</v>
      </c>
      <c r="U18">
        <v>56.466537080876222</v>
      </c>
      <c r="V18">
        <v>57.284334213303225</v>
      </c>
      <c r="W18">
        <v>58.386118936478454</v>
      </c>
      <c r="X18">
        <v>60.488714291036217</v>
      </c>
      <c r="Y18">
        <v>62.602894193001895</v>
      </c>
      <c r="Z18">
        <v>64.34636829481029</v>
      </c>
      <c r="AA18">
        <v>65.751852376798979</v>
      </c>
      <c r="AB18">
        <v>67.372292847797709</v>
      </c>
      <c r="AC18">
        <v>68.711636502398648</v>
      </c>
      <c r="AD18">
        <v>69.554926951591796</v>
      </c>
      <c r="AE18">
        <v>71.043086567815095</v>
      </c>
      <c r="AF18">
        <v>71.671420627998259</v>
      </c>
      <c r="AG18">
        <v>72.167473833406021</v>
      </c>
      <c r="AH18">
        <v>73.647365896205841</v>
      </c>
      <c r="AI18">
        <v>75.83</v>
      </c>
      <c r="AJ18">
        <v>77.290000000000006</v>
      </c>
      <c r="AK18">
        <v>78.319999999999993</v>
      </c>
      <c r="AL18">
        <v>79.599999999999994</v>
      </c>
      <c r="AM18">
        <v>81.2</v>
      </c>
      <c r="AN18">
        <v>83.44</v>
      </c>
      <c r="AO18">
        <v>85.17</v>
      </c>
      <c r="AP18">
        <v>87.82</v>
      </c>
      <c r="AQ18">
        <v>90.19</v>
      </c>
      <c r="AR18">
        <v>90.49</v>
      </c>
      <c r="AS18">
        <v>93.55</v>
      </c>
      <c r="AT18">
        <v>96.53</v>
      </c>
      <c r="AU18">
        <v>98.54</v>
      </c>
      <c r="AV18">
        <v>99.69</v>
      </c>
      <c r="AW18">
        <v>99.3</v>
      </c>
      <c r="AX18">
        <v>100.74</v>
      </c>
      <c r="AY18">
        <v>102.96</v>
      </c>
      <c r="AZ18">
        <v>104.359864134896</v>
      </c>
    </row>
    <row r="19" spans="1:52" x14ac:dyDescent="0.25">
      <c r="A19" t="s">
        <v>9</v>
      </c>
      <c r="B19" t="s">
        <v>64</v>
      </c>
      <c r="C19" t="s">
        <v>65</v>
      </c>
      <c r="D19" t="str">
        <f>"339"</f>
        <v>339</v>
      </c>
      <c r="E19" t="s">
        <v>66</v>
      </c>
      <c r="F19" t="s">
        <v>13</v>
      </c>
      <c r="G19" t="s">
        <v>14</v>
      </c>
      <c r="H19" t="s">
        <v>15</v>
      </c>
      <c r="I19" t="s">
        <v>15</v>
      </c>
      <c r="W19">
        <v>78.294785480387404</v>
      </c>
      <c r="X19">
        <v>80.220756020939604</v>
      </c>
      <c r="Y19">
        <v>83.737738113876105</v>
      </c>
      <c r="Z19">
        <v>86.351108788814997</v>
      </c>
      <c r="AA19">
        <v>88.106074322221701</v>
      </c>
      <c r="AB19">
        <v>90.12411367995</v>
      </c>
      <c r="AC19">
        <v>91.784562961839399</v>
      </c>
      <c r="AD19">
        <v>95.398465578234905</v>
      </c>
      <c r="AE19">
        <v>101.46012773843</v>
      </c>
      <c r="AF19">
        <v>100.916326083458</v>
      </c>
      <c r="AG19">
        <v>100.056842176457</v>
      </c>
      <c r="AH19">
        <v>99.014457086483205</v>
      </c>
      <c r="AI19">
        <v>100</v>
      </c>
      <c r="AJ19">
        <v>100.898145037799</v>
      </c>
      <c r="AK19">
        <v>104.164535654433</v>
      </c>
      <c r="AL19">
        <v>106.61019677155799</v>
      </c>
      <c r="AM19">
        <v>109.852939834517</v>
      </c>
      <c r="AN19">
        <v>114.429585994478</v>
      </c>
      <c r="AO19">
        <v>117.81356844974999</v>
      </c>
      <c r="AP19">
        <v>122.62004485024799</v>
      </c>
      <c r="AQ19">
        <v>128.012071731144</v>
      </c>
      <c r="AR19">
        <v>127.50146042406099</v>
      </c>
      <c r="AS19">
        <v>127.523451027592</v>
      </c>
      <c r="AT19">
        <v>130.419521768469</v>
      </c>
      <c r="AU19">
        <v>131.47170490186599</v>
      </c>
      <c r="AV19">
        <v>133.58444248398499</v>
      </c>
      <c r="AW19">
        <v>133.35282929956099</v>
      </c>
      <c r="AX19">
        <v>132.57289286552</v>
      </c>
      <c r="AY19">
        <v>135.62206940142701</v>
      </c>
      <c r="AZ19">
        <v>138.87699906706101</v>
      </c>
    </row>
    <row r="20" spans="1:52" x14ac:dyDescent="0.25">
      <c r="A20" t="s">
        <v>9</v>
      </c>
      <c r="B20" t="s">
        <v>67</v>
      </c>
      <c r="C20" t="s">
        <v>68</v>
      </c>
      <c r="D20" t="str">
        <f>"638"</f>
        <v>638</v>
      </c>
      <c r="E20" t="s">
        <v>69</v>
      </c>
      <c r="F20" t="s">
        <v>13</v>
      </c>
      <c r="G20" t="s">
        <v>14</v>
      </c>
      <c r="H20" t="s">
        <v>15</v>
      </c>
      <c r="I20" t="s">
        <v>15</v>
      </c>
      <c r="O20">
        <v>33.127560646667796</v>
      </c>
      <c r="P20">
        <v>33.391075333629921</v>
      </c>
      <c r="Q20">
        <v>34.746293723720811</v>
      </c>
      <c r="R20">
        <v>32.638176228023809</v>
      </c>
      <c r="S20">
        <v>35.988577247970881</v>
      </c>
      <c r="T20">
        <v>36.402671756054225</v>
      </c>
      <c r="U20">
        <v>36.553251577175452</v>
      </c>
      <c r="V20">
        <v>36.063867158531487</v>
      </c>
      <c r="W20">
        <v>37.306150682781542</v>
      </c>
      <c r="X20">
        <v>37.230860772220936</v>
      </c>
      <c r="Y20">
        <v>37.644955280304288</v>
      </c>
      <c r="Z20">
        <v>38.435499341190599</v>
      </c>
      <c r="AA20">
        <v>39.400230374654498</v>
      </c>
      <c r="AB20">
        <v>40.537921155153697</v>
      </c>
      <c r="AC20">
        <v>62.431550289882701</v>
      </c>
      <c r="AD20">
        <v>64.381767526454695</v>
      </c>
      <c r="AE20">
        <v>68.833405495650794</v>
      </c>
      <c r="AF20">
        <v>70.509769799416802</v>
      </c>
      <c r="AG20">
        <v>75.025475398492901</v>
      </c>
      <c r="AH20">
        <v>72.580250187377302</v>
      </c>
      <c r="AI20">
        <v>79.722635315797206</v>
      </c>
      <c r="AJ20">
        <v>81.570599554941694</v>
      </c>
      <c r="AK20">
        <v>82.587998975545105</v>
      </c>
      <c r="AL20">
        <v>83.214092202598493</v>
      </c>
      <c r="AM20">
        <v>85.434644422925402</v>
      </c>
      <c r="AN20">
        <v>88.603400738393006</v>
      </c>
      <c r="AO20">
        <v>93.267219782543293</v>
      </c>
      <c r="AP20">
        <v>93.534333215021306</v>
      </c>
      <c r="AQ20">
        <v>101.369241879302</v>
      </c>
      <c r="AR20">
        <v>100.903687106066</v>
      </c>
      <c r="AS20">
        <v>104.95782398789</v>
      </c>
      <c r="AT20">
        <v>106.87506045000001</v>
      </c>
      <c r="AU20">
        <v>114.11079129322199</v>
      </c>
      <c r="AV20">
        <v>112.01369188</v>
      </c>
      <c r="AW20">
        <v>111.16076355502901</v>
      </c>
      <c r="AX20">
        <v>113.71906372150799</v>
      </c>
      <c r="AY20">
        <v>110.70317097231801</v>
      </c>
      <c r="AZ20">
        <v>113.187827992095</v>
      </c>
    </row>
    <row r="21" spans="1:52" x14ac:dyDescent="0.25">
      <c r="A21" t="s">
        <v>9</v>
      </c>
      <c r="B21" t="s">
        <v>70</v>
      </c>
      <c r="C21" t="s">
        <v>71</v>
      </c>
      <c r="D21" t="str">
        <f>"514"</f>
        <v>514</v>
      </c>
      <c r="E21" t="s">
        <v>72</v>
      </c>
      <c r="F21" t="s">
        <v>13</v>
      </c>
      <c r="G21" t="s">
        <v>14</v>
      </c>
      <c r="H21" t="s">
        <v>15</v>
      </c>
      <c r="I21" t="s">
        <v>15</v>
      </c>
      <c r="N21">
        <v>22.923473139856991</v>
      </c>
      <c r="O21">
        <v>20.285503183605709</v>
      </c>
      <c r="P21">
        <v>21.271072442054528</v>
      </c>
      <c r="Q21">
        <v>22.9455833180597</v>
      </c>
      <c r="R21">
        <v>23.634524935616099</v>
      </c>
      <c r="S21">
        <v>27.2131938934786</v>
      </c>
      <c r="T21">
        <v>31.2415886294683</v>
      </c>
      <c r="U21">
        <v>33.260570314251702</v>
      </c>
      <c r="V21">
        <v>36.207709456020901</v>
      </c>
      <c r="W21">
        <v>39.394064437219299</v>
      </c>
      <c r="X21">
        <v>42.953596127927497</v>
      </c>
      <c r="Y21">
        <v>46.809755459527999</v>
      </c>
      <c r="Z21">
        <v>52.158621629167399</v>
      </c>
      <c r="AA21">
        <v>59.823097124482601</v>
      </c>
      <c r="AB21">
        <v>67.114395910288096</v>
      </c>
      <c r="AC21">
        <v>72.817301522282904</v>
      </c>
      <c r="AD21">
        <v>79.706717697847097</v>
      </c>
      <c r="AE21">
        <v>87.246800956659101</v>
      </c>
      <c r="AF21">
        <v>93.322883278163602</v>
      </c>
      <c r="AG21">
        <v>101.70500629176701</v>
      </c>
      <c r="AH21">
        <v>109.914893900981</v>
      </c>
      <c r="AI21">
        <v>101.866803829186</v>
      </c>
      <c r="AJ21">
        <v>92.864125122189705</v>
      </c>
      <c r="AK21">
        <v>95.405669599218101</v>
      </c>
      <c r="AL21">
        <v>98.240469208211195</v>
      </c>
      <c r="AM21">
        <v>101.813294232649</v>
      </c>
      <c r="AN21">
        <v>106.18279569892501</v>
      </c>
      <c r="AO21">
        <v>111.622678396872</v>
      </c>
      <c r="AP21">
        <v>117.243401759531</v>
      </c>
      <c r="AQ21">
        <v>125.400782013685</v>
      </c>
      <c r="AR21">
        <v>133.47018572824999</v>
      </c>
      <c r="AS21">
        <v>142.31182795698899</v>
      </c>
      <c r="AT21">
        <v>154.780058651026</v>
      </c>
      <c r="AU21">
        <v>168.73900293255201</v>
      </c>
      <c r="AV21">
        <v>184.78181732649099</v>
      </c>
      <c r="AW21">
        <v>199.59287004993499</v>
      </c>
      <c r="AX21">
        <v>209.68286137447001</v>
      </c>
      <c r="AY21">
        <v>217.52912612680601</v>
      </c>
      <c r="AZ21">
        <v>226.585734519163</v>
      </c>
    </row>
    <row r="22" spans="1:52" x14ac:dyDescent="0.25">
      <c r="A22" t="s">
        <v>9</v>
      </c>
      <c r="B22" t="s">
        <v>73</v>
      </c>
      <c r="C22" t="s">
        <v>74</v>
      </c>
      <c r="D22" t="str">
        <f>"218"</f>
        <v>218</v>
      </c>
      <c r="E22" t="s">
        <v>75</v>
      </c>
      <c r="F22" t="s">
        <v>13</v>
      </c>
      <c r="G22" t="s">
        <v>14</v>
      </c>
      <c r="H22" t="s">
        <v>15</v>
      </c>
      <c r="I22" t="s">
        <v>15</v>
      </c>
      <c r="J22">
        <v>1.2010384557850054E-4</v>
      </c>
      <c r="K22">
        <v>1.2672003958439054E-4</v>
      </c>
      <c r="L22">
        <v>1.3997848012634186E-4</v>
      </c>
      <c r="M22">
        <v>1.5884120540241568E-4</v>
      </c>
      <c r="N22">
        <v>2.3104884512931755E-4</v>
      </c>
      <c r="O22">
        <v>2.8633964239331523E-4</v>
      </c>
      <c r="P22">
        <v>3.5828786403190705E-4</v>
      </c>
      <c r="Q22">
        <v>1.4216555888324866E-3</v>
      </c>
      <c r="R22">
        <v>6.0908936885424193E-3</v>
      </c>
      <c r="S22">
        <v>0.13870798519644661</v>
      </c>
      <c r="T22">
        <v>11.471878868856624</v>
      </c>
      <c r="U22">
        <v>18.888047969803992</v>
      </c>
      <c r="V22">
        <v>20.901910343428657</v>
      </c>
      <c r="W22">
        <v>25.39680807580956</v>
      </c>
      <c r="X22">
        <v>29.603215467815648</v>
      </c>
      <c r="Y22">
        <v>34.934831031250638</v>
      </c>
      <c r="Z22">
        <v>40.327502471356048</v>
      </c>
      <c r="AA22">
        <v>44.546485768672945</v>
      </c>
      <c r="AB22">
        <v>48.692661906453942</v>
      </c>
      <c r="AC22">
        <v>52.842669999999998</v>
      </c>
      <c r="AD22">
        <v>59.487279999999998</v>
      </c>
      <c r="AE22">
        <v>64.215919999999997</v>
      </c>
      <c r="AF22">
        <v>68.538359999999997</v>
      </c>
      <c r="AG22">
        <v>71.550280000000001</v>
      </c>
      <c r="AH22">
        <v>73.791979999999995</v>
      </c>
      <c r="AI22">
        <v>76.309569999999994</v>
      </c>
      <c r="AJ22">
        <v>77.014650000000003</v>
      </c>
      <c r="AK22">
        <v>78.899969999999996</v>
      </c>
      <c r="AL22">
        <v>82.007689999999997</v>
      </c>
      <c r="AM22">
        <v>85.797489999999996</v>
      </c>
      <c r="AN22">
        <v>90.008809999999997</v>
      </c>
      <c r="AO22">
        <v>92.7</v>
      </c>
      <c r="AP22">
        <v>103.57</v>
      </c>
      <c r="AQ22">
        <v>115.84</v>
      </c>
      <c r="AR22">
        <v>116.15</v>
      </c>
      <c r="AS22">
        <v>124.49</v>
      </c>
      <c r="AT22">
        <v>133.08000000000001</v>
      </c>
      <c r="AU22">
        <v>139.13</v>
      </c>
      <c r="AV22">
        <v>148.13999999999999</v>
      </c>
      <c r="AW22">
        <v>155.84</v>
      </c>
      <c r="AX22">
        <v>160.44</v>
      </c>
      <c r="AY22">
        <v>166.86</v>
      </c>
      <c r="AZ22">
        <v>174.65183075401399</v>
      </c>
    </row>
    <row r="23" spans="1:52" x14ac:dyDescent="0.25">
      <c r="A23" t="s">
        <v>9</v>
      </c>
      <c r="B23" t="s">
        <v>76</v>
      </c>
      <c r="C23" t="s">
        <v>77</v>
      </c>
      <c r="D23" t="str">
        <f>"963"</f>
        <v>963</v>
      </c>
      <c r="E23" t="s">
        <v>78</v>
      </c>
      <c r="F23" t="s">
        <v>13</v>
      </c>
      <c r="G23" t="s">
        <v>14</v>
      </c>
      <c r="H23" t="s">
        <v>15</v>
      </c>
      <c r="I23" t="s">
        <v>15</v>
      </c>
      <c r="AC23">
        <v>92.526586490025096</v>
      </c>
      <c r="AD23">
        <v>104.463040273776</v>
      </c>
      <c r="AE23">
        <v>92.223429289510307</v>
      </c>
      <c r="AF23">
        <v>97.509655066670206</v>
      </c>
      <c r="AG23">
        <v>97.237698668832095</v>
      </c>
      <c r="AH23">
        <v>100</v>
      </c>
      <c r="AI23">
        <v>107</v>
      </c>
      <c r="AJ23">
        <v>107.642</v>
      </c>
      <c r="AK23">
        <v>107.211432</v>
      </c>
      <c r="AL23">
        <v>107.74748916</v>
      </c>
      <c r="AM23">
        <v>108.39397409496</v>
      </c>
      <c r="AN23">
        <v>113.054914981043</v>
      </c>
      <c r="AO23">
        <v>118.19620928788299</v>
      </c>
      <c r="AP23">
        <v>124.039435976793</v>
      </c>
      <c r="AQ23">
        <v>128.76367377668799</v>
      </c>
      <c r="AR23">
        <v>128.731848406442</v>
      </c>
      <c r="AS23">
        <v>132.69105753273499</v>
      </c>
      <c r="AT23">
        <v>136.7342633822</v>
      </c>
      <c r="AU23">
        <v>139.19957531431299</v>
      </c>
      <c r="AV23">
        <v>137.225047315995</v>
      </c>
      <c r="AW23">
        <v>136.576212099358</v>
      </c>
      <c r="AX23">
        <v>134.87391990636499</v>
      </c>
      <c r="AY23">
        <v>134.48108324644301</v>
      </c>
      <c r="AZ23">
        <v>136.99840131200801</v>
      </c>
    </row>
    <row r="24" spans="1:52" x14ac:dyDescent="0.25">
      <c r="A24" t="s">
        <v>9</v>
      </c>
      <c r="B24" t="s">
        <v>79</v>
      </c>
      <c r="C24" t="s">
        <v>80</v>
      </c>
      <c r="D24" t="str">
        <f>"616"</f>
        <v>616</v>
      </c>
      <c r="E24" t="s">
        <v>81</v>
      </c>
      <c r="F24" t="s">
        <v>13</v>
      </c>
      <c r="G24" t="s">
        <v>14</v>
      </c>
      <c r="H24" t="s">
        <v>15</v>
      </c>
      <c r="I24" t="s">
        <v>15</v>
      </c>
      <c r="O24">
        <v>13.8773505521267</v>
      </c>
      <c r="P24">
        <v>15.9034437327372</v>
      </c>
      <c r="Q24">
        <v>17.923181086794798</v>
      </c>
      <c r="R24">
        <v>19.410805116998699</v>
      </c>
      <c r="S24">
        <v>20.6725074496037</v>
      </c>
      <c r="T24">
        <v>22.8224482243624</v>
      </c>
      <c r="U24">
        <v>25.287272632593599</v>
      </c>
      <c r="V24">
        <v>27.335541715833699</v>
      </c>
      <c r="W24">
        <v>30.178438054280399</v>
      </c>
      <c r="X24">
        <v>33.588601554414097</v>
      </c>
      <c r="Y24">
        <v>37.619233740943699</v>
      </c>
      <c r="Z24">
        <v>42.359257192302699</v>
      </c>
      <c r="AA24">
        <v>49.348534629032599</v>
      </c>
      <c r="AB24">
        <v>55.615798526919697</v>
      </c>
      <c r="AC24">
        <v>61.066146782557901</v>
      </c>
      <c r="AD24">
        <v>67.661290635074096</v>
      </c>
      <c r="AE24">
        <v>74.156774536041297</v>
      </c>
      <c r="AF24">
        <v>79.941002949852503</v>
      </c>
      <c r="AG24">
        <v>85.029498525073706</v>
      </c>
      <c r="AH24">
        <v>92.182890855457202</v>
      </c>
      <c r="AI24">
        <v>100</v>
      </c>
      <c r="AJ24">
        <v>105.752212389381</v>
      </c>
      <c r="AK24">
        <v>116.961651917404</v>
      </c>
      <c r="AL24">
        <v>124.41002949852501</v>
      </c>
      <c r="AM24">
        <v>134.22603244837799</v>
      </c>
      <c r="AN24">
        <v>149.37278761061901</v>
      </c>
      <c r="AO24">
        <v>162.10250737463099</v>
      </c>
      <c r="AP24">
        <v>175.29952064896801</v>
      </c>
      <c r="AQ24">
        <v>199.27651179941</v>
      </c>
      <c r="AR24">
        <v>210.92662241887899</v>
      </c>
      <c r="AS24">
        <v>226.55678466076699</v>
      </c>
      <c r="AT24">
        <v>247.34328908554599</v>
      </c>
      <c r="AU24">
        <v>265.73240362780098</v>
      </c>
      <c r="AV24">
        <v>276.54364477571102</v>
      </c>
      <c r="AW24">
        <v>286.91410395183499</v>
      </c>
      <c r="AX24">
        <v>295.80844117434202</v>
      </c>
      <c r="AY24">
        <v>304.682694409573</v>
      </c>
      <c r="AZ24">
        <v>316.56531949154601</v>
      </c>
    </row>
    <row r="25" spans="1:52" x14ac:dyDescent="0.25">
      <c r="A25" t="s">
        <v>9</v>
      </c>
      <c r="B25" t="s">
        <v>82</v>
      </c>
      <c r="C25" t="s">
        <v>83</v>
      </c>
      <c r="D25" t="str">
        <f>"223"</f>
        <v>223</v>
      </c>
      <c r="E25" t="s">
        <v>84</v>
      </c>
      <c r="F25" t="s">
        <v>13</v>
      </c>
      <c r="G25" t="s">
        <v>14</v>
      </c>
      <c r="H25" t="s">
        <v>15</v>
      </c>
      <c r="I25" t="s">
        <v>15</v>
      </c>
      <c r="O25">
        <v>100</v>
      </c>
      <c r="P25">
        <v>195.65485394378101</v>
      </c>
      <c r="Q25">
        <v>400.70908791424</v>
      </c>
      <c r="R25">
        <v>1057.8719616190001</v>
      </c>
      <c r="S25">
        <v>3335.25018370217</v>
      </c>
      <c r="T25">
        <v>11414.840137441101</v>
      </c>
      <c r="U25">
        <v>20507.494432260901</v>
      </c>
      <c r="V25">
        <v>95034.500061092302</v>
      </c>
      <c r="W25">
        <v>1026582.74277785</v>
      </c>
      <c r="X25">
        <v>21280159.7454638</v>
      </c>
      <c r="Y25">
        <v>366224414.22938299</v>
      </c>
      <c r="Z25">
        <v>2097313107.44522</v>
      </c>
      <c r="AA25">
        <v>25568186003.622601</v>
      </c>
      <c r="AB25">
        <v>658930002302.85803</v>
      </c>
      <c r="AC25">
        <v>6697581091643</v>
      </c>
      <c r="AD25">
        <v>8198434012165.9697</v>
      </c>
      <c r="AE25">
        <v>8982516300323.5508</v>
      </c>
      <c r="AF25">
        <v>9451828687384.2598</v>
      </c>
      <c r="AG25">
        <v>9608317337723.7305</v>
      </c>
      <c r="AH25">
        <v>10467294614845.9</v>
      </c>
      <c r="AI25">
        <v>11092646320429.199</v>
      </c>
      <c r="AJ25">
        <v>11943814247936.301</v>
      </c>
      <c r="AK25">
        <v>13440414433361</v>
      </c>
      <c r="AL25">
        <v>14690366165302.801</v>
      </c>
      <c r="AM25">
        <v>15806928620105.5</v>
      </c>
      <c r="AN25">
        <v>16706300708759.699</v>
      </c>
      <c r="AO25">
        <v>17231175082557.199</v>
      </c>
      <c r="AP25">
        <v>17999225493516.5</v>
      </c>
      <c r="AQ25">
        <v>19061596194871</v>
      </c>
      <c r="AR25">
        <v>19883537622885</v>
      </c>
      <c r="AS25">
        <v>21058469450875.699</v>
      </c>
      <c r="AT25">
        <v>22427924681553.602</v>
      </c>
      <c r="AU25">
        <v>23737394538824.699</v>
      </c>
      <c r="AV25">
        <v>25140468746949.699</v>
      </c>
      <c r="AW25">
        <v>26751373594790</v>
      </c>
      <c r="AX25">
        <v>29606680919231.199</v>
      </c>
      <c r="AY25">
        <v>31468365315161</v>
      </c>
      <c r="AZ25">
        <v>32839709300186.199</v>
      </c>
    </row>
    <row r="26" spans="1:52" x14ac:dyDescent="0.25">
      <c r="A26" t="s">
        <v>9</v>
      </c>
      <c r="B26" t="s">
        <v>85</v>
      </c>
      <c r="C26" t="s">
        <v>86</v>
      </c>
      <c r="D26" t="str">
        <f>"516"</f>
        <v>516</v>
      </c>
      <c r="E26" t="s">
        <v>87</v>
      </c>
      <c r="F26" t="s">
        <v>13</v>
      </c>
      <c r="G26" t="s">
        <v>14</v>
      </c>
      <c r="H26" t="s">
        <v>15</v>
      </c>
      <c r="I26" t="s">
        <v>15</v>
      </c>
      <c r="Z26">
        <v>79.433088297322996</v>
      </c>
      <c r="AA26">
        <v>80.433297831653306</v>
      </c>
      <c r="AB26">
        <v>83.882618339301004</v>
      </c>
      <c r="AC26">
        <v>85.9358516951105</v>
      </c>
      <c r="AD26">
        <v>91.068076205808097</v>
      </c>
      <c r="AE26">
        <v>92.8578545663499</v>
      </c>
      <c r="AF26">
        <v>94.441008074338598</v>
      </c>
      <c r="AG26">
        <v>94.040593559188295</v>
      </c>
      <c r="AH26">
        <v>94.033363481327001</v>
      </c>
      <c r="AI26">
        <v>95.137747872134696</v>
      </c>
      <c r="AJ26">
        <v>95.711180873007905</v>
      </c>
      <c r="AK26">
        <v>93.521709415128598</v>
      </c>
      <c r="AL26">
        <v>94.383833839463094</v>
      </c>
      <c r="AM26">
        <v>95.977205413714202</v>
      </c>
      <c r="AN26">
        <v>95.990458891013404</v>
      </c>
      <c r="AO26">
        <v>95.692543021032506</v>
      </c>
      <c r="AP26">
        <v>97.538260038240907</v>
      </c>
      <c r="AQ26">
        <v>99.382791586998096</v>
      </c>
      <c r="AR26">
        <v>99.904397705544895</v>
      </c>
      <c r="AS26">
        <v>100.1</v>
      </c>
      <c r="AT26">
        <v>100.3</v>
      </c>
      <c r="AU26">
        <v>100.3</v>
      </c>
      <c r="AV26">
        <v>100.4</v>
      </c>
      <c r="AW26">
        <v>101.7</v>
      </c>
      <c r="AX26">
        <v>100.7</v>
      </c>
      <c r="AY26">
        <v>99.1</v>
      </c>
      <c r="AZ26">
        <v>99.194175041994399</v>
      </c>
    </row>
    <row r="27" spans="1:52" x14ac:dyDescent="0.25">
      <c r="A27" t="s">
        <v>9</v>
      </c>
      <c r="B27" t="s">
        <v>88</v>
      </c>
      <c r="C27" t="s">
        <v>89</v>
      </c>
      <c r="D27" t="str">
        <f>"918"</f>
        <v>918</v>
      </c>
      <c r="E27" t="s">
        <v>90</v>
      </c>
      <c r="F27" t="s">
        <v>13</v>
      </c>
      <c r="G27" t="s">
        <v>14</v>
      </c>
      <c r="H27" t="s">
        <v>15</v>
      </c>
      <c r="I27" t="s">
        <v>15</v>
      </c>
      <c r="W27">
        <v>1.7733744116024883E-3</v>
      </c>
      <c r="X27">
        <v>3.008106565535372E-3</v>
      </c>
      <c r="Y27">
        <v>4.9430736644787161E-3</v>
      </c>
      <c r="Z27">
        <v>0.204041651314737</v>
      </c>
      <c r="AA27">
        <v>0.36608375334650245</v>
      </c>
      <c r="AB27">
        <v>0.59964518798156785</v>
      </c>
      <c r="AC27">
        <v>1.3306126721311062</v>
      </c>
      <c r="AD27">
        <v>1.768384241262235</v>
      </c>
      <c r="AE27">
        <v>7.2645224631052585</v>
      </c>
      <c r="AF27">
        <v>47.161748135874056</v>
      </c>
      <c r="AG27">
        <v>47.926188898094445</v>
      </c>
      <c r="AH27">
        <v>51.26</v>
      </c>
      <c r="AI27">
        <v>57.03</v>
      </c>
      <c r="AJ27">
        <v>59.78</v>
      </c>
      <c r="AK27">
        <v>62.06</v>
      </c>
      <c r="AL27">
        <v>65.56</v>
      </c>
      <c r="AM27">
        <v>68.16</v>
      </c>
      <c r="AN27">
        <v>73.2</v>
      </c>
      <c r="AO27">
        <v>77.66</v>
      </c>
      <c r="AP27">
        <v>86.64</v>
      </c>
      <c r="AQ27">
        <v>92.87</v>
      </c>
      <c r="AR27">
        <v>94.39</v>
      </c>
      <c r="AS27">
        <v>98.59</v>
      </c>
      <c r="AT27">
        <v>100.6</v>
      </c>
      <c r="AU27">
        <v>103.38</v>
      </c>
      <c r="AV27">
        <v>102.5</v>
      </c>
      <c r="AW27">
        <v>100.5</v>
      </c>
      <c r="AX27">
        <v>99.6</v>
      </c>
      <c r="AY27">
        <v>99.1</v>
      </c>
      <c r="AZ27">
        <v>100.7847</v>
      </c>
    </row>
    <row r="28" spans="1:52" x14ac:dyDescent="0.25">
      <c r="A28" t="s">
        <v>9</v>
      </c>
      <c r="B28" t="s">
        <v>91</v>
      </c>
      <c r="C28" t="s">
        <v>92</v>
      </c>
      <c r="D28" t="str">
        <f>"748"</f>
        <v>748</v>
      </c>
      <c r="E28" t="s">
        <v>93</v>
      </c>
      <c r="F28" t="s">
        <v>13</v>
      </c>
      <c r="G28" t="s">
        <v>14</v>
      </c>
      <c r="H28" t="s">
        <v>15</v>
      </c>
      <c r="I28" t="s">
        <v>15</v>
      </c>
      <c r="O28">
        <v>35.816642748761396</v>
      </c>
      <c r="P28">
        <v>38.160132511308802</v>
      </c>
      <c r="Q28">
        <v>43.282247112688999</v>
      </c>
      <c r="R28">
        <v>44.472409728080898</v>
      </c>
      <c r="S28">
        <v>47.804865051575</v>
      </c>
      <c r="T28">
        <v>48.280930097731797</v>
      </c>
      <c r="U28">
        <v>46.575030349003399</v>
      </c>
      <c r="V28">
        <v>47.963553400293897</v>
      </c>
      <c r="W28">
        <v>48.995027666966898</v>
      </c>
      <c r="X28">
        <v>49.788469410561497</v>
      </c>
      <c r="Y28">
        <v>49.114043928506099</v>
      </c>
      <c r="Z28">
        <v>48.677650969529097</v>
      </c>
      <c r="AA28">
        <v>48.598306795169599</v>
      </c>
      <c r="AB28">
        <v>49.908512620967301</v>
      </c>
      <c r="AC28">
        <v>64.427469579882001</v>
      </c>
      <c r="AD28">
        <v>66.966483159384694</v>
      </c>
      <c r="AE28">
        <v>71.6081173594131</v>
      </c>
      <c r="AF28">
        <v>74.599840055383794</v>
      </c>
      <c r="AG28">
        <v>75.324604017713298</v>
      </c>
      <c r="AH28">
        <v>75.820909774525802</v>
      </c>
      <c r="AI28">
        <v>77.647143078814494</v>
      </c>
      <c r="AJ28">
        <v>78.404850857613496</v>
      </c>
      <c r="AK28">
        <v>81.490110886976396</v>
      </c>
      <c r="AL28">
        <v>84.069038780601304</v>
      </c>
      <c r="AM28">
        <v>84.650568758280698</v>
      </c>
      <c r="AN28">
        <v>88.436242972582605</v>
      </c>
      <c r="AO28">
        <v>89.787655617756201</v>
      </c>
      <c r="AP28">
        <v>91.823010539633998</v>
      </c>
      <c r="AQ28">
        <v>102.454553050287</v>
      </c>
      <c r="AR28">
        <v>100.56539705096</v>
      </c>
      <c r="AS28">
        <v>100.303078092875</v>
      </c>
      <c r="AT28">
        <v>105.377944225524</v>
      </c>
      <c r="AU28">
        <v>107.141825719135</v>
      </c>
      <c r="AV28">
        <v>107.27070591181401</v>
      </c>
      <c r="AW28">
        <v>107.110936983073</v>
      </c>
      <c r="AX28">
        <v>108.475824790339</v>
      </c>
      <c r="AY28">
        <v>109.126679739081</v>
      </c>
      <c r="AZ28">
        <v>111.309213333863</v>
      </c>
    </row>
    <row r="29" spans="1:52" x14ac:dyDescent="0.25">
      <c r="A29" t="s">
        <v>9</v>
      </c>
      <c r="B29" t="s">
        <v>94</v>
      </c>
      <c r="C29" t="s">
        <v>95</v>
      </c>
      <c r="D29" t="str">
        <f>"618"</f>
        <v>618</v>
      </c>
      <c r="E29" t="s">
        <v>96</v>
      </c>
      <c r="F29" t="s">
        <v>13</v>
      </c>
      <c r="G29" t="s">
        <v>14</v>
      </c>
      <c r="H29" t="s">
        <v>15</v>
      </c>
      <c r="I29" t="s">
        <v>15</v>
      </c>
      <c r="O29">
        <v>3.5082768637764485</v>
      </c>
      <c r="P29">
        <v>3.8937054690094866</v>
      </c>
      <c r="Q29">
        <v>4.2057246303958893</v>
      </c>
      <c r="R29">
        <v>4.4269944486030637</v>
      </c>
      <c r="S29">
        <v>5.5322508323157793</v>
      </c>
      <c r="T29">
        <v>5.2260469227142305</v>
      </c>
      <c r="U29">
        <v>5.4576667280968909</v>
      </c>
      <c r="V29">
        <v>5.7297167044324055</v>
      </c>
      <c r="W29">
        <v>6.0367538033677643</v>
      </c>
      <c r="X29">
        <v>6.7613109557300124</v>
      </c>
      <c r="Y29">
        <v>7.4869574007049344</v>
      </c>
      <c r="Z29">
        <v>8.1112449973358576</v>
      </c>
      <c r="AA29">
        <v>8.3969558206050365</v>
      </c>
      <c r="AB29">
        <v>9.7011445541635624</v>
      </c>
      <c r="AC29">
        <v>10.977566046904816</v>
      </c>
      <c r="AD29">
        <v>13.081843044972127</v>
      </c>
      <c r="AE29">
        <v>17.972402505338</v>
      </c>
      <c r="AF29">
        <v>22.753691235025101</v>
      </c>
      <c r="AG29">
        <v>22.478342024687599</v>
      </c>
      <c r="AH29">
        <v>27.204970221401499</v>
      </c>
      <c r="AI29">
        <v>31.039052216917899</v>
      </c>
      <c r="AJ29">
        <v>32.182938244621603</v>
      </c>
      <c r="AK29">
        <v>33.238525006484899</v>
      </c>
      <c r="AL29">
        <v>36.8460698191532</v>
      </c>
      <c r="AM29">
        <v>41.292446001678599</v>
      </c>
      <c r="AN29">
        <v>41.736357644493303</v>
      </c>
      <c r="AO29">
        <v>45.493027345572003</v>
      </c>
      <c r="AP29">
        <v>52.1776507759973</v>
      </c>
      <c r="AQ29">
        <v>65.573651902781094</v>
      </c>
      <c r="AR29">
        <v>68.609008015195002</v>
      </c>
      <c r="AS29">
        <v>71.409317125837603</v>
      </c>
      <c r="AT29">
        <v>82.016869647604196</v>
      </c>
      <c r="AU29">
        <v>91.728424283818995</v>
      </c>
      <c r="AV29">
        <v>100</v>
      </c>
      <c r="AW29">
        <v>103.74476523</v>
      </c>
      <c r="AX29">
        <v>111.14394661999999</v>
      </c>
      <c r="AY29">
        <v>121.7</v>
      </c>
      <c r="AZ29">
        <v>139.79765806947901</v>
      </c>
    </row>
    <row r="30" spans="1:52" x14ac:dyDescent="0.25">
      <c r="A30" t="s">
        <v>9</v>
      </c>
      <c r="B30" t="s">
        <v>97</v>
      </c>
      <c r="C30" t="s">
        <v>98</v>
      </c>
      <c r="D30" t="str">
        <f>"624"</f>
        <v>624</v>
      </c>
      <c r="E30" t="s">
        <v>99</v>
      </c>
      <c r="F30" t="s">
        <v>13</v>
      </c>
      <c r="G30" t="s">
        <v>14</v>
      </c>
      <c r="H30" t="s">
        <v>15</v>
      </c>
      <c r="I30" t="s">
        <v>15</v>
      </c>
      <c r="O30">
        <v>21.501037973560521</v>
      </c>
      <c r="P30">
        <v>25.945386604966775</v>
      </c>
      <c r="Q30">
        <v>31.590910542158706</v>
      </c>
      <c r="R30">
        <v>37.236434479350649</v>
      </c>
      <c r="S30">
        <v>40.839960396706985</v>
      </c>
      <c r="T30">
        <v>43.242311008278051</v>
      </c>
      <c r="U30">
        <v>48.047012231420076</v>
      </c>
      <c r="V30">
        <v>49.848775190098252</v>
      </c>
      <c r="W30">
        <v>51.650538148776626</v>
      </c>
      <c r="X30">
        <v>54.052888760347365</v>
      </c>
      <c r="Y30">
        <v>60.058765289275101</v>
      </c>
      <c r="Z30">
        <v>66.433333033690431</v>
      </c>
      <c r="AA30">
        <v>75.674044264486554</v>
      </c>
      <c r="AB30">
        <v>78.983282231925585</v>
      </c>
      <c r="AC30">
        <v>82.100332150438945</v>
      </c>
      <c r="AD30">
        <v>86.784915843002409</v>
      </c>
      <c r="AE30">
        <v>94.687474351714002</v>
      </c>
      <c r="AF30">
        <v>95.061934149107202</v>
      </c>
      <c r="AG30">
        <v>103.011444615751</v>
      </c>
      <c r="AH30">
        <v>101.39472176369701</v>
      </c>
      <c r="AI30">
        <v>100.34858481997399</v>
      </c>
      <c r="AJ30">
        <v>104.92632558913699</v>
      </c>
      <c r="AK30">
        <v>108.056145419215</v>
      </c>
      <c r="AL30">
        <v>105.59088333027999</v>
      </c>
      <c r="AM30">
        <v>105.275844421055</v>
      </c>
      <c r="AN30">
        <v>107.128106866812</v>
      </c>
      <c r="AO30">
        <v>113.355144295022</v>
      </c>
      <c r="AP30">
        <v>117.184213947518</v>
      </c>
      <c r="AQ30">
        <v>125.002010595935</v>
      </c>
      <c r="AR30">
        <v>124.540748564216</v>
      </c>
      <c r="AS30">
        <v>128.80742235762</v>
      </c>
      <c r="AT30">
        <v>133.420042674813</v>
      </c>
      <c r="AU30">
        <v>138.95518705544501</v>
      </c>
      <c r="AV30">
        <v>139.07050256337399</v>
      </c>
      <c r="AW30">
        <v>138.49392502372501</v>
      </c>
      <c r="AX30">
        <v>137.74946513987101</v>
      </c>
      <c r="AY30">
        <v>136.035036900215</v>
      </c>
      <c r="AZ30">
        <v>137.66214821582199</v>
      </c>
    </row>
    <row r="31" spans="1:52" x14ac:dyDescent="0.25">
      <c r="A31" t="s">
        <v>9</v>
      </c>
      <c r="B31" t="s">
        <v>100</v>
      </c>
      <c r="C31" t="s">
        <v>101</v>
      </c>
      <c r="D31" t="str">
        <f>"522"</f>
        <v>522</v>
      </c>
      <c r="E31" t="s">
        <v>102</v>
      </c>
      <c r="F31" t="s">
        <v>13</v>
      </c>
      <c r="G31" t="s">
        <v>14</v>
      </c>
      <c r="H31" t="s">
        <v>15</v>
      </c>
      <c r="I31" t="s">
        <v>15</v>
      </c>
      <c r="V31">
        <v>1.0029416518044374</v>
      </c>
      <c r="W31">
        <v>1.3138535638638165</v>
      </c>
      <c r="X31">
        <v>2.4831832357026138</v>
      </c>
      <c r="Y31">
        <v>6.2327899216135583</v>
      </c>
      <c r="Z31">
        <v>15.581974804033935</v>
      </c>
      <c r="AA31">
        <v>33.033786584551848</v>
      </c>
      <c r="AB31">
        <v>46.577639084218099</v>
      </c>
      <c r="AC31">
        <v>60.505081433214002</v>
      </c>
      <c r="AD31">
        <v>59.380481316936233</v>
      </c>
      <c r="AE31">
        <v>65.338469167003595</v>
      </c>
      <c r="AF31">
        <v>76.243394257986296</v>
      </c>
      <c r="AG31">
        <v>82.329286393044896</v>
      </c>
      <c r="AH31">
        <v>82.478328649413598</v>
      </c>
      <c r="AI31">
        <v>82.759852911443602</v>
      </c>
      <c r="AJ31">
        <v>82.323999999999998</v>
      </c>
      <c r="AK31">
        <v>83.498999999999995</v>
      </c>
      <c r="AL31">
        <v>83.463999999999999</v>
      </c>
      <c r="AM31">
        <v>87.858000000000004</v>
      </c>
      <c r="AN31">
        <v>95.248000000000005</v>
      </c>
      <c r="AO31">
        <v>99.248999999999995</v>
      </c>
      <c r="AP31">
        <v>113.096</v>
      </c>
      <c r="AQ31">
        <v>127.256</v>
      </c>
      <c r="AR31">
        <v>134.03200000000001</v>
      </c>
      <c r="AS31">
        <v>138.245</v>
      </c>
      <c r="AT31">
        <v>145.03</v>
      </c>
      <c r="AU31">
        <v>148.714</v>
      </c>
      <c r="AV31">
        <v>155.66800000000001</v>
      </c>
      <c r="AW31">
        <v>157.28700000000001</v>
      </c>
      <c r="AX31">
        <v>161.76599999999999</v>
      </c>
      <c r="AY31">
        <v>167.47714143468801</v>
      </c>
      <c r="AZ31">
        <v>172.62276118164601</v>
      </c>
    </row>
    <row r="32" spans="1:52" x14ac:dyDescent="0.25">
      <c r="A32" t="s">
        <v>9</v>
      </c>
      <c r="B32" t="s">
        <v>103</v>
      </c>
      <c r="C32" t="s">
        <v>104</v>
      </c>
      <c r="D32" t="str">
        <f>"622"</f>
        <v>622</v>
      </c>
      <c r="E32" t="s">
        <v>105</v>
      </c>
      <c r="F32" t="s">
        <v>13</v>
      </c>
      <c r="G32" t="s">
        <v>14</v>
      </c>
      <c r="H32" t="s">
        <v>15</v>
      </c>
      <c r="I32" t="s">
        <v>15</v>
      </c>
      <c r="O32">
        <v>48.919999999999995</v>
      </c>
      <c r="P32">
        <v>51.15</v>
      </c>
      <c r="Q32">
        <v>58.02</v>
      </c>
      <c r="R32">
        <v>65.88</v>
      </c>
      <c r="S32">
        <v>76.81</v>
      </c>
      <c r="T32">
        <v>79.62</v>
      </c>
      <c r="U32">
        <v>86.42</v>
      </c>
      <c r="V32">
        <v>102.74999999999997</v>
      </c>
      <c r="W32">
        <v>100.81999999999998</v>
      </c>
      <c r="X32">
        <v>100.81999999999998</v>
      </c>
      <c r="Y32">
        <v>100.07999999999998</v>
      </c>
      <c r="Z32">
        <v>99.84999999999998</v>
      </c>
      <c r="AA32">
        <v>100.6</v>
      </c>
      <c r="AB32">
        <v>96.52</v>
      </c>
      <c r="AC32">
        <v>129.13</v>
      </c>
      <c r="AD32">
        <v>150.1</v>
      </c>
      <c r="AE32">
        <v>151.30000000000001</v>
      </c>
      <c r="AF32">
        <v>158.30000000000001</v>
      </c>
      <c r="AG32">
        <v>167.7</v>
      </c>
      <c r="AH32">
        <v>166.9</v>
      </c>
      <c r="AI32">
        <v>169.4</v>
      </c>
      <c r="AJ32">
        <v>177.8</v>
      </c>
      <c r="AK32">
        <v>182</v>
      </c>
      <c r="AL32">
        <v>181.9</v>
      </c>
      <c r="AM32">
        <v>183.73346594707101</v>
      </c>
      <c r="AN32">
        <v>190.1</v>
      </c>
      <c r="AO32">
        <v>194.7</v>
      </c>
      <c r="AP32">
        <v>201.4</v>
      </c>
      <c r="AQ32">
        <v>212.1</v>
      </c>
      <c r="AR32">
        <v>214.1</v>
      </c>
      <c r="AS32">
        <v>219.6</v>
      </c>
      <c r="AT32">
        <v>225.6</v>
      </c>
      <c r="AU32">
        <v>231.3</v>
      </c>
      <c r="AV32">
        <v>235.12</v>
      </c>
      <c r="AW32">
        <v>241.2</v>
      </c>
      <c r="AX32">
        <v>244.73869004831499</v>
      </c>
      <c r="AY32">
        <v>245.452220585784</v>
      </c>
      <c r="AZ32">
        <v>249.065339320703</v>
      </c>
    </row>
    <row r="33" spans="1:52" x14ac:dyDescent="0.25">
      <c r="A33" t="s">
        <v>9</v>
      </c>
      <c r="B33" t="s">
        <v>106</v>
      </c>
      <c r="C33" t="s">
        <v>107</v>
      </c>
      <c r="D33" t="str">
        <f>"156"</f>
        <v>156</v>
      </c>
      <c r="E33" t="s">
        <v>108</v>
      </c>
      <c r="F33" t="s">
        <v>13</v>
      </c>
      <c r="G33" t="s">
        <v>14</v>
      </c>
      <c r="H33" t="s">
        <v>15</v>
      </c>
      <c r="I33" t="s">
        <v>15</v>
      </c>
      <c r="N33">
        <v>42.731459484303301</v>
      </c>
      <c r="O33">
        <v>45.866666666666703</v>
      </c>
      <c r="P33">
        <v>51.533333333333303</v>
      </c>
      <c r="Q33">
        <v>56.5</v>
      </c>
      <c r="R33">
        <v>59.133333333333297</v>
      </c>
      <c r="S33">
        <v>61.3</v>
      </c>
      <c r="T33">
        <v>63.8333333333333</v>
      </c>
      <c r="U33">
        <v>66.633333333333297</v>
      </c>
      <c r="V33">
        <v>69.433333333333294</v>
      </c>
      <c r="W33">
        <v>72.271249493831903</v>
      </c>
      <c r="X33">
        <v>76.031278203129702</v>
      </c>
      <c r="Y33">
        <v>79.769446280396807</v>
      </c>
      <c r="Z33">
        <v>83.048541085017206</v>
      </c>
      <c r="AA33">
        <v>84.533333333333303</v>
      </c>
      <c r="AB33">
        <v>86.066666666666706</v>
      </c>
      <c r="AC33">
        <v>86.1</v>
      </c>
      <c r="AD33">
        <v>87.866666666666703</v>
      </c>
      <c r="AE33">
        <v>89.6666666666667</v>
      </c>
      <c r="AF33">
        <v>90.566666666666706</v>
      </c>
      <c r="AG33">
        <v>91.6</v>
      </c>
      <c r="AH33">
        <v>93.766666666666694</v>
      </c>
      <c r="AI33">
        <v>96.7</v>
      </c>
      <c r="AJ33">
        <v>97.733333333333306</v>
      </c>
      <c r="AK33">
        <v>101.466666666667</v>
      </c>
      <c r="AL33">
        <v>103.2</v>
      </c>
      <c r="AM33">
        <v>105.566666666667</v>
      </c>
      <c r="AN33">
        <v>108</v>
      </c>
      <c r="AO33">
        <v>109.5</v>
      </c>
      <c r="AP33">
        <v>112.23333333333299</v>
      </c>
      <c r="AQ33">
        <v>114.3</v>
      </c>
      <c r="AR33">
        <v>115.2</v>
      </c>
      <c r="AS33">
        <v>117.76666666666701</v>
      </c>
      <c r="AT33">
        <v>120.9</v>
      </c>
      <c r="AU33">
        <v>122.1</v>
      </c>
      <c r="AV33">
        <v>123.26666666666701</v>
      </c>
      <c r="AW33">
        <v>125.7</v>
      </c>
      <c r="AX33">
        <v>127.366666666667</v>
      </c>
      <c r="AY33">
        <v>129.1</v>
      </c>
      <c r="AZ33">
        <v>131.81660671857401</v>
      </c>
    </row>
    <row r="34" spans="1:52" x14ac:dyDescent="0.25">
      <c r="A34" t="s">
        <v>9</v>
      </c>
      <c r="B34" t="s">
        <v>109</v>
      </c>
      <c r="C34" t="s">
        <v>110</v>
      </c>
      <c r="D34" t="str">
        <f>"626"</f>
        <v>626</v>
      </c>
      <c r="E34" t="s">
        <v>111</v>
      </c>
      <c r="F34" t="s">
        <v>13</v>
      </c>
      <c r="G34" t="s">
        <v>14</v>
      </c>
      <c r="H34" t="s">
        <v>15</v>
      </c>
      <c r="I34" t="s">
        <v>15</v>
      </c>
      <c r="O34">
        <v>42.984101086475306</v>
      </c>
      <c r="P34">
        <v>49.285435277162804</v>
      </c>
      <c r="Q34">
        <v>55.81242535440871</v>
      </c>
      <c r="R34">
        <v>63.937861981184213</v>
      </c>
      <c r="S34">
        <v>65.602910470277521</v>
      </c>
      <c r="T34">
        <v>72.462910245341817</v>
      </c>
      <c r="U34">
        <v>74.20971038311562</v>
      </c>
      <c r="V34">
        <v>69.025399289324099</v>
      </c>
      <c r="W34">
        <v>66.309807757912921</v>
      </c>
      <c r="X34">
        <v>66.737719150741398</v>
      </c>
      <c r="Y34">
        <v>66.032033298694159</v>
      </c>
      <c r="Z34">
        <v>65.527971975803368</v>
      </c>
      <c r="AA34">
        <v>65.527971975803368</v>
      </c>
      <c r="AB34">
        <v>62.402791773880459</v>
      </c>
      <c r="AC34">
        <v>90.327789062030618</v>
      </c>
      <c r="AD34">
        <v>94.864340968047756</v>
      </c>
      <c r="AE34">
        <v>99.236115227611904</v>
      </c>
      <c r="AF34">
        <v>99.591614556807087</v>
      </c>
      <c r="AG34">
        <v>96.619608509684156</v>
      </c>
      <c r="AH34">
        <v>92.549696413946506</v>
      </c>
      <c r="AI34">
        <v>100</v>
      </c>
      <c r="AJ34">
        <v>102.538755258872</v>
      </c>
      <c r="AK34">
        <v>111.854735978728</v>
      </c>
      <c r="AL34">
        <v>110.433333454308</v>
      </c>
      <c r="AM34">
        <v>110.097875603311</v>
      </c>
      <c r="AN34">
        <v>112.524023370666</v>
      </c>
      <c r="AO34">
        <v>120.530619354371</v>
      </c>
      <c r="AP34">
        <v>120.27872881885401</v>
      </c>
      <c r="AQ34">
        <v>137.74933076809899</v>
      </c>
      <c r="AR34">
        <v>136.15226844421099</v>
      </c>
      <c r="AS34">
        <v>139.23088226850601</v>
      </c>
      <c r="AT34">
        <v>145.27543967412299</v>
      </c>
      <c r="AU34">
        <v>153.88427950683999</v>
      </c>
      <c r="AV34">
        <v>162.89532742355999</v>
      </c>
      <c r="AW34">
        <v>178.647577615128</v>
      </c>
      <c r="AX34">
        <v>187.29006090859801</v>
      </c>
      <c r="AY34">
        <v>196.01554214440401</v>
      </c>
      <c r="AZ34">
        <v>203.08688382099399</v>
      </c>
    </row>
    <row r="35" spans="1:52" x14ac:dyDescent="0.25">
      <c r="A35" t="s">
        <v>9</v>
      </c>
      <c r="B35" t="s">
        <v>112</v>
      </c>
      <c r="C35" t="s">
        <v>113</v>
      </c>
      <c r="D35" t="str">
        <f>"628"</f>
        <v>628</v>
      </c>
      <c r="E35" t="s">
        <v>114</v>
      </c>
      <c r="F35" t="s">
        <v>13</v>
      </c>
      <c r="G35" t="s">
        <v>14</v>
      </c>
      <c r="H35" t="s">
        <v>15</v>
      </c>
      <c r="I35" t="s">
        <v>15</v>
      </c>
      <c r="O35">
        <v>30.274619047619076</v>
      </c>
      <c r="P35">
        <v>32.729895462167129</v>
      </c>
      <c r="Q35">
        <v>34.857338667207912</v>
      </c>
      <c r="R35">
        <v>38.90078995260405</v>
      </c>
      <c r="S35">
        <v>46.797650312982526</v>
      </c>
      <c r="T35">
        <v>49.184330478944815</v>
      </c>
      <c r="U35">
        <v>41.314837602313645</v>
      </c>
      <c r="V35">
        <v>39.373040235004908</v>
      </c>
      <c r="W35">
        <v>45.239623230020804</v>
      </c>
      <c r="X35">
        <v>43.067432225038608</v>
      </c>
      <c r="Y35">
        <v>44.537158454021316</v>
      </c>
      <c r="Z35">
        <v>45.472438781555752</v>
      </c>
      <c r="AA35">
        <v>42.380312944409901</v>
      </c>
      <c r="AB35">
        <v>55.687731208954638</v>
      </c>
      <c r="AC35">
        <v>64.20261416449371</v>
      </c>
      <c r="AD35">
        <v>70.622875580943116</v>
      </c>
      <c r="AE35">
        <v>78.038277516942117</v>
      </c>
      <c r="AF35">
        <v>78.522114837547164</v>
      </c>
      <c r="AG35">
        <v>81.270388856861288</v>
      </c>
      <c r="AH35">
        <v>83.95231168913773</v>
      </c>
      <c r="AI35">
        <v>94.904761904761898</v>
      </c>
      <c r="AJ35">
        <v>95.571428571428612</v>
      </c>
      <c r="AK35">
        <v>107.57142857142901</v>
      </c>
      <c r="AL35">
        <v>94.809523809523796</v>
      </c>
      <c r="AM35">
        <v>103.54980952381</v>
      </c>
      <c r="AN35">
        <v>100</v>
      </c>
      <c r="AO35">
        <v>99.112530199999995</v>
      </c>
      <c r="AP35">
        <v>100.7561158</v>
      </c>
      <c r="AQ35">
        <v>110.51877</v>
      </c>
      <c r="AR35">
        <v>115.74538</v>
      </c>
      <c r="AS35">
        <v>113.22642</v>
      </c>
      <c r="AT35">
        <v>125.36926</v>
      </c>
      <c r="AU35">
        <v>127.95714</v>
      </c>
      <c r="AV35">
        <v>129.11797999999999</v>
      </c>
      <c r="AW35">
        <v>133.87276</v>
      </c>
      <c r="AX35">
        <v>139.41245312096501</v>
      </c>
      <c r="AY35">
        <v>132.59731361910701</v>
      </c>
      <c r="AZ35">
        <v>142.928457208791</v>
      </c>
    </row>
    <row r="36" spans="1:52" x14ac:dyDescent="0.25">
      <c r="A36" t="s">
        <v>9</v>
      </c>
      <c r="B36" t="s">
        <v>115</v>
      </c>
      <c r="C36" t="s">
        <v>116</v>
      </c>
      <c r="D36" t="str">
        <f>"228"</f>
        <v>228</v>
      </c>
      <c r="E36" t="s">
        <v>117</v>
      </c>
      <c r="F36" t="s">
        <v>13</v>
      </c>
      <c r="G36" t="s">
        <v>14</v>
      </c>
      <c r="H36" t="s">
        <v>15</v>
      </c>
      <c r="I36" t="s">
        <v>15</v>
      </c>
      <c r="J36">
        <v>0.44507515604796261</v>
      </c>
      <c r="K36">
        <v>1.2209323825037504</v>
      </c>
      <c r="L36">
        <v>1.9951594357492257</v>
      </c>
      <c r="M36">
        <v>2.6002337691461155</v>
      </c>
      <c r="N36">
        <v>3.6117247270145185</v>
      </c>
      <c r="O36">
        <v>4.7399642242233231</v>
      </c>
      <c r="P36">
        <v>5.2693985596041522</v>
      </c>
      <c r="Q36">
        <v>6.3594975020876721</v>
      </c>
      <c r="R36">
        <v>7.8487380006130092</v>
      </c>
      <c r="S36">
        <v>9.7009392467149418</v>
      </c>
      <c r="T36">
        <v>12.304356535481215</v>
      </c>
      <c r="U36">
        <v>14.439088271757479</v>
      </c>
      <c r="V36">
        <v>17.490507217200804</v>
      </c>
      <c r="W36">
        <v>19.641824492224792</v>
      </c>
      <c r="X36">
        <v>23.805627196693113</v>
      </c>
      <c r="Y36">
        <v>30.289100000000001</v>
      </c>
      <c r="Z36">
        <v>35.975999999999999</v>
      </c>
      <c r="AA36">
        <v>40.628399999999999</v>
      </c>
      <c r="AB36">
        <v>45.695900000000002</v>
      </c>
      <c r="AC36">
        <v>49.884099999999997</v>
      </c>
      <c r="AD36">
        <v>54.0426</v>
      </c>
      <c r="AE36">
        <v>57.660699999999999</v>
      </c>
      <c r="AF36">
        <v>61.144300000000001</v>
      </c>
      <c r="AG36">
        <v>63.9953</v>
      </c>
      <c r="AH36">
        <v>65.478200000000001</v>
      </c>
      <c r="AI36">
        <v>68.4602</v>
      </c>
      <c r="AJ36">
        <v>70.284999999999997</v>
      </c>
      <c r="AK36">
        <v>72.299400000000006</v>
      </c>
      <c r="AL36">
        <v>73.0946</v>
      </c>
      <c r="AM36">
        <v>74.882999999999996</v>
      </c>
      <c r="AN36">
        <v>77.631900000000002</v>
      </c>
      <c r="AO36">
        <v>79.656499999999994</v>
      </c>
      <c r="AP36">
        <v>85.918499999999995</v>
      </c>
      <c r="AQ36">
        <v>92.0107</v>
      </c>
      <c r="AR36">
        <v>90.623699999999999</v>
      </c>
      <c r="AS36">
        <v>93.276899999999998</v>
      </c>
      <c r="AT36">
        <v>97.369500000000002</v>
      </c>
      <c r="AU36">
        <v>98.780799999999999</v>
      </c>
      <c r="AV36">
        <v>101.6046</v>
      </c>
      <c r="AW36">
        <v>106.3699</v>
      </c>
      <c r="AX36">
        <v>111.09</v>
      </c>
      <c r="AY36">
        <v>114.1494</v>
      </c>
      <c r="AZ36">
        <v>117.6880314</v>
      </c>
    </row>
    <row r="37" spans="1:52" x14ac:dyDescent="0.25">
      <c r="A37" t="s">
        <v>9</v>
      </c>
      <c r="B37" t="s">
        <v>118</v>
      </c>
      <c r="C37" t="s">
        <v>119</v>
      </c>
      <c r="D37" t="str">
        <f>"924"</f>
        <v>924</v>
      </c>
      <c r="E37" t="s">
        <v>120</v>
      </c>
      <c r="F37" t="s">
        <v>13</v>
      </c>
      <c r="G37" t="s">
        <v>14</v>
      </c>
      <c r="H37" t="s">
        <v>15</v>
      </c>
      <c r="I37" t="s">
        <v>15</v>
      </c>
      <c r="S37">
        <v>21.691746251156999</v>
      </c>
      <c r="T37">
        <v>24.121221831286601</v>
      </c>
      <c r="U37">
        <v>25.7132224721515</v>
      </c>
      <c r="V37">
        <v>28.0016992721729</v>
      </c>
      <c r="W37">
        <v>35.814173369109199</v>
      </c>
      <c r="X37">
        <v>38.177908811470402</v>
      </c>
      <c r="Y37">
        <v>39.819558890363602</v>
      </c>
      <c r="Z37">
        <v>41.61143904043</v>
      </c>
      <c r="AA37">
        <v>45.273245675987802</v>
      </c>
      <c r="AB37">
        <v>53.784615863073498</v>
      </c>
      <c r="AC37">
        <v>67.4996929081573</v>
      </c>
      <c r="AD37">
        <v>74.317161891881199</v>
      </c>
      <c r="AE37">
        <v>79.519363224312798</v>
      </c>
      <c r="AF37">
        <v>79.837440677210097</v>
      </c>
      <c r="AG37">
        <v>79.039066270437999</v>
      </c>
      <c r="AH37">
        <v>78.248675607733603</v>
      </c>
      <c r="AI37">
        <v>79.422405741849602</v>
      </c>
      <c r="AJ37">
        <v>79.184138524624103</v>
      </c>
      <c r="AK37">
        <v>78.867401970525606</v>
      </c>
      <c r="AL37">
        <v>81.391158833582395</v>
      </c>
      <c r="AM37">
        <v>83.344546645588395</v>
      </c>
      <c r="AN37">
        <v>84.678059391917799</v>
      </c>
      <c r="AO37">
        <v>87.049045054891494</v>
      </c>
      <c r="AP37">
        <v>92.707232983459406</v>
      </c>
      <c r="AQ37">
        <v>93.819719779260893</v>
      </c>
      <c r="AR37">
        <v>95.602294455066897</v>
      </c>
      <c r="AS37">
        <v>100</v>
      </c>
      <c r="AT37">
        <v>104.1</v>
      </c>
      <c r="AU37">
        <v>106.7025</v>
      </c>
      <c r="AV37">
        <v>109.3700625</v>
      </c>
      <c r="AW37">
        <v>111.0106134375</v>
      </c>
      <c r="AX37">
        <v>112.7867832525</v>
      </c>
      <c r="AY37">
        <v>115.155305700802</v>
      </c>
      <c r="AZ37">
        <v>118.034188343323</v>
      </c>
    </row>
    <row r="38" spans="1:52" x14ac:dyDescent="0.25">
      <c r="A38" t="s">
        <v>9</v>
      </c>
      <c r="B38" t="s">
        <v>121</v>
      </c>
      <c r="C38" t="s">
        <v>122</v>
      </c>
      <c r="D38" t="str">
        <f>"233"</f>
        <v>233</v>
      </c>
      <c r="E38" t="s">
        <v>123</v>
      </c>
      <c r="F38" t="s">
        <v>13</v>
      </c>
      <c r="G38" t="s">
        <v>14</v>
      </c>
      <c r="H38" t="s">
        <v>15</v>
      </c>
      <c r="I38" t="s">
        <v>15</v>
      </c>
      <c r="J38">
        <v>0.415154081333037</v>
      </c>
      <c r="K38">
        <v>0.52172622222753973</v>
      </c>
      <c r="L38">
        <v>0.66965469895977014</v>
      </c>
      <c r="M38">
        <v>0.79531445021043079</v>
      </c>
      <c r="N38">
        <v>1.0243649810626683</v>
      </c>
      <c r="O38">
        <v>1.29</v>
      </c>
      <c r="P38">
        <v>1.63</v>
      </c>
      <c r="Q38">
        <v>2.02</v>
      </c>
      <c r="R38">
        <v>2.36</v>
      </c>
      <c r="S38">
        <v>2.79</v>
      </c>
      <c r="T38">
        <v>3.42</v>
      </c>
      <c r="U38">
        <v>4.13</v>
      </c>
      <c r="V38">
        <v>5.12</v>
      </c>
      <c r="W38">
        <v>6.56</v>
      </c>
      <c r="X38">
        <v>8.2799999999999994</v>
      </c>
      <c r="Y38">
        <v>10.96</v>
      </c>
      <c r="Z38">
        <v>13.9</v>
      </c>
      <c r="AA38">
        <v>17.39</v>
      </c>
      <c r="AB38">
        <v>21.33</v>
      </c>
      <c r="AC38">
        <v>26.15</v>
      </c>
      <c r="AD38">
        <v>31.24</v>
      </c>
      <c r="AE38">
        <v>38</v>
      </c>
      <c r="AF38">
        <v>44.72</v>
      </c>
      <c r="AG38">
        <v>52.18</v>
      </c>
      <c r="AH38">
        <v>57</v>
      </c>
      <c r="AI38">
        <v>61.99</v>
      </c>
      <c r="AJ38">
        <v>66.73</v>
      </c>
      <c r="AK38">
        <v>71.400000000000006</v>
      </c>
      <c r="AL38">
        <v>76.03</v>
      </c>
      <c r="AM38">
        <v>80.209999999999994</v>
      </c>
      <c r="AN38">
        <v>84.1</v>
      </c>
      <c r="AO38">
        <v>87.87</v>
      </c>
      <c r="AP38">
        <v>92.87</v>
      </c>
      <c r="AQ38">
        <v>100</v>
      </c>
      <c r="AR38">
        <v>102</v>
      </c>
      <c r="AS38">
        <v>105.24</v>
      </c>
      <c r="AT38">
        <v>109.16</v>
      </c>
      <c r="AU38">
        <v>111.82</v>
      </c>
      <c r="AV38">
        <v>113.98</v>
      </c>
      <c r="AW38">
        <v>118.15</v>
      </c>
      <c r="AX38">
        <v>126.15</v>
      </c>
      <c r="AY38">
        <v>133.4</v>
      </c>
      <c r="AZ38">
        <v>138.86165141336099</v>
      </c>
    </row>
    <row r="39" spans="1:52" x14ac:dyDescent="0.25">
      <c r="A39" t="s">
        <v>9</v>
      </c>
      <c r="B39" t="s">
        <v>124</v>
      </c>
      <c r="C39" t="s">
        <v>125</v>
      </c>
      <c r="D39" t="str">
        <f>"632"</f>
        <v>632</v>
      </c>
      <c r="E39" t="s">
        <v>126</v>
      </c>
      <c r="F39" t="s">
        <v>13</v>
      </c>
      <c r="G39" t="s">
        <v>14</v>
      </c>
      <c r="H39" t="s">
        <v>15</v>
      </c>
      <c r="I39" t="s">
        <v>15</v>
      </c>
      <c r="AC39">
        <v>101.137980085349</v>
      </c>
      <c r="AD39">
        <v>94.025604551920296</v>
      </c>
      <c r="AE39">
        <v>94.025604551920296</v>
      </c>
      <c r="AF39">
        <v>95.448079658606005</v>
      </c>
      <c r="AG39">
        <v>99.502133712659997</v>
      </c>
      <c r="AH39">
        <v>98.221906116642998</v>
      </c>
      <c r="AI39">
        <v>101.510859301228</v>
      </c>
      <c r="AJ39">
        <v>111.048158640227</v>
      </c>
      <c r="AK39">
        <v>110.00944287063299</v>
      </c>
      <c r="AL39">
        <v>115.108593012276</v>
      </c>
      <c r="AM39">
        <v>118.885741265345</v>
      </c>
      <c r="AN39">
        <v>127.441335398904</v>
      </c>
      <c r="AO39">
        <v>129.64714679346599</v>
      </c>
      <c r="AP39">
        <v>132.49880066176999</v>
      </c>
      <c r="AQ39">
        <v>142.30371191074099</v>
      </c>
      <c r="AR39">
        <v>145.402131339037</v>
      </c>
      <c r="AS39">
        <v>155.12345326278799</v>
      </c>
      <c r="AT39">
        <v>162.655403075019</v>
      </c>
      <c r="AU39">
        <v>164.256487542011</v>
      </c>
      <c r="AV39">
        <v>169.96482499285401</v>
      </c>
      <c r="AW39">
        <v>169.96482499285401</v>
      </c>
      <c r="AX39">
        <v>173.41844128929799</v>
      </c>
      <c r="AY39">
        <v>176.81469082155101</v>
      </c>
      <c r="AZ39">
        <v>180.29657238045201</v>
      </c>
    </row>
    <row r="40" spans="1:52" x14ac:dyDescent="0.25">
      <c r="A40" t="s">
        <v>9</v>
      </c>
      <c r="B40" t="s">
        <v>127</v>
      </c>
      <c r="C40" t="s">
        <v>128</v>
      </c>
      <c r="D40" t="str">
        <f>"636"</f>
        <v>636</v>
      </c>
      <c r="E40" t="s">
        <v>129</v>
      </c>
      <c r="F40" t="s">
        <v>13</v>
      </c>
      <c r="G40" t="s">
        <v>14</v>
      </c>
      <c r="H40" t="s">
        <v>15</v>
      </c>
      <c r="I40" t="s">
        <v>15</v>
      </c>
      <c r="O40">
        <v>8.4231096126274002E-12</v>
      </c>
      <c r="P40">
        <v>1.2817775484658607E-11</v>
      </c>
      <c r="Q40">
        <v>1.8036441217698302E-11</v>
      </c>
      <c r="R40">
        <v>1.6035447590296505E-11</v>
      </c>
      <c r="S40">
        <v>4.1545173017203825E-11</v>
      </c>
      <c r="T40">
        <v>5.7839189874551322E-11</v>
      </c>
      <c r="U40">
        <v>7.996846392055481E-11</v>
      </c>
      <c r="V40">
        <v>1.6511088745676902E-10</v>
      </c>
      <c r="W40">
        <v>3.6421810664088712E-10</v>
      </c>
      <c r="X40">
        <v>5.6861730808774987E-10</v>
      </c>
      <c r="Y40">
        <v>2.07528258932786E-9</v>
      </c>
      <c r="Z40">
        <v>8.981781540959261E-8</v>
      </c>
      <c r="AA40">
        <v>2.5416555586791007E-6</v>
      </c>
      <c r="AB40">
        <v>1.1902776313739006E-4</v>
      </c>
      <c r="AC40">
        <v>1.1780058689944107E-2</v>
      </c>
      <c r="AD40">
        <v>5.539828290967333E-2</v>
      </c>
      <c r="AE40">
        <v>1.0000000000000004</v>
      </c>
      <c r="AF40">
        <v>1.2000000000000006</v>
      </c>
      <c r="AG40">
        <v>2.7999999999999989</v>
      </c>
      <c r="AH40">
        <v>16.400000000000027</v>
      </c>
      <c r="AI40">
        <v>100</v>
      </c>
      <c r="AJ40">
        <v>235.09</v>
      </c>
      <c r="AK40">
        <v>272.11984124428</v>
      </c>
      <c r="AL40">
        <v>284.20956813202997</v>
      </c>
      <c r="AM40">
        <v>310.40582699634598</v>
      </c>
      <c r="AN40">
        <v>375.553372416667</v>
      </c>
      <c r="AO40">
        <v>443.88826851479001</v>
      </c>
      <c r="AP40">
        <v>488.119037439669</v>
      </c>
      <c r="AQ40">
        <v>622.70130918229302</v>
      </c>
      <c r="AR40">
        <v>955.45991185367905</v>
      </c>
      <c r="AS40">
        <v>1049.45517204358</v>
      </c>
      <c r="AT40">
        <v>1140.2745226035299</v>
      </c>
      <c r="AU40">
        <v>1171.8465867232901</v>
      </c>
      <c r="AV40">
        <v>1184.43698624847</v>
      </c>
      <c r="AW40">
        <v>1196.6322529423601</v>
      </c>
      <c r="AX40">
        <v>1207.27381112131</v>
      </c>
      <c r="AY40">
        <v>1483.7395138680899</v>
      </c>
      <c r="AZ40">
        <v>1735.9752312256701</v>
      </c>
    </row>
    <row r="41" spans="1:52" x14ac:dyDescent="0.25">
      <c r="A41" t="s">
        <v>9</v>
      </c>
      <c r="B41" t="s">
        <v>130</v>
      </c>
      <c r="C41" t="s">
        <v>131</v>
      </c>
      <c r="D41" t="str">
        <f>"634"</f>
        <v>634</v>
      </c>
      <c r="E41" t="s">
        <v>132</v>
      </c>
      <c r="F41" t="s">
        <v>13</v>
      </c>
      <c r="G41" t="s">
        <v>14</v>
      </c>
      <c r="H41" t="s">
        <v>15</v>
      </c>
      <c r="I41" t="s">
        <v>15</v>
      </c>
      <c r="O41">
        <v>64.520495078701273</v>
      </c>
      <c r="P41">
        <v>65.025054161134861</v>
      </c>
      <c r="Q41">
        <v>67.270711928255267</v>
      </c>
      <c r="R41">
        <v>69.605848839441137</v>
      </c>
      <c r="S41">
        <v>72.034010560661969</v>
      </c>
      <c r="T41">
        <v>74.558891287826967</v>
      </c>
      <c r="U41">
        <v>77.184339727443984</v>
      </c>
      <c r="V41">
        <v>79.914365340103714</v>
      </c>
      <c r="W41">
        <v>69.51537441272373</v>
      </c>
      <c r="X41">
        <v>61.4218978263536</v>
      </c>
      <c r="Y41">
        <v>62.338642570030601</v>
      </c>
      <c r="Z41">
        <v>66.922366288415105</v>
      </c>
      <c r="AA41">
        <v>65.088876801061303</v>
      </c>
      <c r="AB41">
        <v>65.088876801061303</v>
      </c>
      <c r="AC41">
        <v>53.221569472043903</v>
      </c>
      <c r="AD41">
        <v>68.549381479992505</v>
      </c>
      <c r="AE41">
        <v>72.319597461392107</v>
      </c>
      <c r="AF41">
        <v>83.890733055214795</v>
      </c>
      <c r="AG41">
        <v>81.793464728834493</v>
      </c>
      <c r="AH41">
        <v>84.901616388530201</v>
      </c>
      <c r="AI41">
        <v>82.269666280485694</v>
      </c>
      <c r="AJ41">
        <v>89.126890484328598</v>
      </c>
      <c r="AK41">
        <v>86.581398203788197</v>
      </c>
      <c r="AL41">
        <v>92.386099700243903</v>
      </c>
      <c r="AM41">
        <v>93.407954671278205</v>
      </c>
      <c r="AN41">
        <v>96.259834094459904</v>
      </c>
      <c r="AO41">
        <v>104.012781998018</v>
      </c>
      <c r="AP41">
        <v>102.259705732906</v>
      </c>
      <c r="AQ41">
        <v>113.908456002919</v>
      </c>
      <c r="AR41">
        <v>116.797297772436</v>
      </c>
      <c r="AS41">
        <v>123.104351852148</v>
      </c>
      <c r="AT41">
        <v>125.29996448951</v>
      </c>
      <c r="AU41">
        <v>134.660040305694</v>
      </c>
      <c r="AV41">
        <v>137.471784225774</v>
      </c>
      <c r="AW41">
        <v>138.126321812188</v>
      </c>
      <c r="AX41">
        <v>142.556731687455</v>
      </c>
      <c r="AY41">
        <v>143.664636047952</v>
      </c>
      <c r="AZ41">
        <v>144.19650475464999</v>
      </c>
    </row>
    <row r="42" spans="1:52" x14ac:dyDescent="0.25">
      <c r="A42" t="s">
        <v>9</v>
      </c>
      <c r="B42" t="s">
        <v>133</v>
      </c>
      <c r="C42" t="s">
        <v>134</v>
      </c>
      <c r="D42" t="str">
        <f>"238"</f>
        <v>238</v>
      </c>
      <c r="E42" t="s">
        <v>135</v>
      </c>
      <c r="F42" t="s">
        <v>13</v>
      </c>
      <c r="G42" t="s">
        <v>14</v>
      </c>
      <c r="H42" t="s">
        <v>15</v>
      </c>
      <c r="I42" t="s">
        <v>15</v>
      </c>
      <c r="J42">
        <v>0.52058788305445014</v>
      </c>
      <c r="K42">
        <v>0.50686631627731205</v>
      </c>
      <c r="L42">
        <v>0.53348212134237505</v>
      </c>
      <c r="M42">
        <v>0.5767571715301536</v>
      </c>
      <c r="N42">
        <v>0.65262195121951116</v>
      </c>
      <c r="O42">
        <v>0.77</v>
      </c>
      <c r="P42">
        <v>1.27</v>
      </c>
      <c r="Q42">
        <v>2.3199999999999998</v>
      </c>
      <c r="R42">
        <v>2.56</v>
      </c>
      <c r="S42">
        <v>3.01</v>
      </c>
      <c r="T42">
        <v>3.34</v>
      </c>
      <c r="U42">
        <v>3.85</v>
      </c>
      <c r="V42">
        <v>4.49</v>
      </c>
      <c r="W42">
        <v>5.62</v>
      </c>
      <c r="X42">
        <v>6.18</v>
      </c>
      <c r="Y42">
        <v>7.87</v>
      </c>
      <c r="Z42">
        <v>9.86</v>
      </c>
      <c r="AA42">
        <v>11.53</v>
      </c>
      <c r="AB42">
        <v>12.57</v>
      </c>
      <c r="AC42">
        <v>15.07</v>
      </c>
      <c r="AD42">
        <v>18.47</v>
      </c>
      <c r="AE42">
        <v>21.04</v>
      </c>
      <c r="AF42">
        <v>23.39</v>
      </c>
      <c r="AG42">
        <v>26.28</v>
      </c>
      <c r="AH42">
        <v>28.94</v>
      </c>
      <c r="AI42">
        <v>31.91</v>
      </c>
      <c r="AJ42">
        <v>35.4</v>
      </c>
      <c r="AK42">
        <v>38.83</v>
      </c>
      <c r="AL42">
        <v>42.66</v>
      </c>
      <c r="AM42">
        <v>48.26</v>
      </c>
      <c r="AN42">
        <v>55.05</v>
      </c>
      <c r="AO42">
        <v>60.25</v>
      </c>
      <c r="AP42">
        <v>66.760000000000005</v>
      </c>
      <c r="AQ42">
        <v>76.040000000000006</v>
      </c>
      <c r="AR42">
        <v>79.11</v>
      </c>
      <c r="AS42">
        <v>83.72</v>
      </c>
      <c r="AT42">
        <v>87.69</v>
      </c>
      <c r="AU42">
        <v>91.68</v>
      </c>
      <c r="AV42">
        <v>95.05</v>
      </c>
      <c r="AW42">
        <v>99.92</v>
      </c>
      <c r="AX42">
        <v>99.12</v>
      </c>
      <c r="AY42">
        <v>99.88</v>
      </c>
      <c r="AZ42">
        <v>102.8764</v>
      </c>
    </row>
    <row r="43" spans="1:52" x14ac:dyDescent="0.25">
      <c r="A43" t="s">
        <v>9</v>
      </c>
      <c r="B43" t="s">
        <v>136</v>
      </c>
      <c r="C43" t="s">
        <v>137</v>
      </c>
      <c r="D43" t="str">
        <f>"662"</f>
        <v>662</v>
      </c>
      <c r="E43" t="s">
        <v>138</v>
      </c>
      <c r="F43" t="s">
        <v>13</v>
      </c>
      <c r="G43" t="s">
        <v>14</v>
      </c>
      <c r="H43" t="s">
        <v>15</v>
      </c>
      <c r="I43" t="s">
        <v>15</v>
      </c>
      <c r="O43">
        <v>34.481271684822836</v>
      </c>
      <c r="P43">
        <v>37.163769262094618</v>
      </c>
      <c r="Q43">
        <v>39.287413219928588</v>
      </c>
      <c r="R43">
        <v>42.584649891302291</v>
      </c>
      <c r="S43">
        <v>44.317096277956352</v>
      </c>
      <c r="T43">
        <v>46.273084133856131</v>
      </c>
      <c r="U43">
        <v>50.129174478344176</v>
      </c>
      <c r="V43">
        <v>53.87349408820922</v>
      </c>
      <c r="W43">
        <v>56.108908780666127</v>
      </c>
      <c r="X43">
        <v>56.164794147977489</v>
      </c>
      <c r="Y43">
        <v>56.220679515288921</v>
      </c>
      <c r="Z43">
        <v>57.170730759583122</v>
      </c>
      <c r="AA43">
        <v>59.210546666449865</v>
      </c>
      <c r="AB43">
        <v>60.702544695456197</v>
      </c>
      <c r="AC43">
        <v>80.24876408739317</v>
      </c>
      <c r="AD43">
        <v>86.427919289593845</v>
      </c>
      <c r="AE43">
        <v>89.452896464729676</v>
      </c>
      <c r="AF43">
        <v>93.556366491475401</v>
      </c>
      <c r="AG43">
        <v>95.417538154529296</v>
      </c>
      <c r="AH43">
        <v>96.9017373168099</v>
      </c>
      <c r="AI43">
        <v>100.396358660674</v>
      </c>
      <c r="AJ43">
        <v>105.198690673214</v>
      </c>
      <c r="AK43">
        <v>109.82629650968801</v>
      </c>
      <c r="AL43">
        <v>109.706089948197</v>
      </c>
      <c r="AM43">
        <v>114.58057373259101</v>
      </c>
      <c r="AN43">
        <v>117.480042737654</v>
      </c>
      <c r="AO43">
        <v>119.87291548230201</v>
      </c>
      <c r="AP43">
        <v>121.61864765414199</v>
      </c>
      <c r="AQ43">
        <v>132.50862641073701</v>
      </c>
      <c r="AR43">
        <v>130.29688543999299</v>
      </c>
      <c r="AS43">
        <v>136.94693389533401</v>
      </c>
      <c r="AT43">
        <v>139.640988890443</v>
      </c>
      <c r="AU43">
        <v>144.401650024632</v>
      </c>
      <c r="AV43">
        <v>145.001490843563</v>
      </c>
      <c r="AW43">
        <v>146.239123221054</v>
      </c>
      <c r="AX43">
        <v>148.30836061467801</v>
      </c>
      <c r="AY43">
        <v>150.088060942054</v>
      </c>
      <c r="AZ43">
        <v>152.63955797806901</v>
      </c>
    </row>
    <row r="44" spans="1:52" x14ac:dyDescent="0.25">
      <c r="A44" t="s">
        <v>9</v>
      </c>
      <c r="B44" t="s">
        <v>139</v>
      </c>
      <c r="C44" t="s">
        <v>140</v>
      </c>
      <c r="D44" t="str">
        <f>"960"</f>
        <v>960</v>
      </c>
      <c r="E44" t="s">
        <v>141</v>
      </c>
      <c r="F44" t="s">
        <v>13</v>
      </c>
      <c r="G44" t="s">
        <v>14</v>
      </c>
      <c r="H44" t="s">
        <v>15</v>
      </c>
      <c r="I44" t="s">
        <v>15</v>
      </c>
      <c r="AA44">
        <v>4.57</v>
      </c>
      <c r="AB44">
        <v>57.2</v>
      </c>
      <c r="AC44">
        <v>55.49</v>
      </c>
      <c r="AD44">
        <v>57.56</v>
      </c>
      <c r="AE44">
        <v>59.61</v>
      </c>
      <c r="AF44">
        <v>61.97</v>
      </c>
      <c r="AG44">
        <v>65.7</v>
      </c>
      <c r="AH44">
        <v>68.2</v>
      </c>
      <c r="AI44">
        <v>71.900000000000006</v>
      </c>
      <c r="AJ44">
        <v>73.7</v>
      </c>
      <c r="AK44">
        <v>75</v>
      </c>
      <c r="AL44">
        <v>76.3</v>
      </c>
      <c r="AM44">
        <v>78.400000000000006</v>
      </c>
      <c r="AN44">
        <v>81.2</v>
      </c>
      <c r="AO44">
        <v>82.9</v>
      </c>
      <c r="AP44">
        <v>87.7</v>
      </c>
      <c r="AQ44">
        <v>90.2</v>
      </c>
      <c r="AR44">
        <v>91.9</v>
      </c>
      <c r="AS44">
        <v>93.6</v>
      </c>
      <c r="AT44">
        <v>95.6</v>
      </c>
      <c r="AU44">
        <v>100</v>
      </c>
      <c r="AV44">
        <v>100.3</v>
      </c>
      <c r="AW44">
        <v>99.8</v>
      </c>
      <c r="AX44">
        <v>99.2</v>
      </c>
      <c r="AY44">
        <v>99.4</v>
      </c>
      <c r="AZ44">
        <v>100.19804459033099</v>
      </c>
    </row>
    <row r="45" spans="1:52" x14ac:dyDescent="0.25">
      <c r="A45" t="s">
        <v>9</v>
      </c>
      <c r="B45" t="s">
        <v>142</v>
      </c>
      <c r="C45" t="s">
        <v>143</v>
      </c>
      <c r="D45" t="str">
        <f>"423"</f>
        <v>423</v>
      </c>
      <c r="E45" t="s">
        <v>144</v>
      </c>
      <c r="F45" t="s">
        <v>13</v>
      </c>
      <c r="G45" t="s">
        <v>14</v>
      </c>
      <c r="H45" t="s">
        <v>15</v>
      </c>
      <c r="I45" t="s">
        <v>15</v>
      </c>
      <c r="N45">
        <v>29.578620085640047</v>
      </c>
      <c r="O45">
        <v>33.557703503101543</v>
      </c>
      <c r="P45">
        <v>37.026962383723451</v>
      </c>
      <c r="Q45">
        <v>38.726096412820766</v>
      </c>
      <c r="R45">
        <v>40.319034565099287</v>
      </c>
      <c r="S45">
        <v>43.611106746829194</v>
      </c>
      <c r="T45">
        <v>44.425275135771649</v>
      </c>
      <c r="U45">
        <v>45.672722702043217</v>
      </c>
      <c r="V45">
        <v>46.698574872108644</v>
      </c>
      <c r="W45">
        <v>48.655534845281522</v>
      </c>
      <c r="X45">
        <v>50.026113313338989</v>
      </c>
      <c r="Y45">
        <v>52.92269658272938</v>
      </c>
      <c r="Z45">
        <v>56.377402055054162</v>
      </c>
      <c r="AA45">
        <v>60.036987767931002</v>
      </c>
      <c r="AB45">
        <v>61.93036418273666</v>
      </c>
      <c r="AC45">
        <v>65.15899489505351</v>
      </c>
      <c r="AD45">
        <v>66.225785308005584</v>
      </c>
      <c r="AE45">
        <v>67.52</v>
      </c>
      <c r="AF45">
        <v>70.06</v>
      </c>
      <c r="AG45">
        <v>70.59</v>
      </c>
      <c r="AH45">
        <v>73.069999999999993</v>
      </c>
      <c r="AI45">
        <v>75.819999999999993</v>
      </c>
      <c r="AJ45">
        <v>77.44</v>
      </c>
      <c r="AK45">
        <v>79.849999999999994</v>
      </c>
      <c r="AL45">
        <v>81.69</v>
      </c>
      <c r="AM45">
        <v>84.84</v>
      </c>
      <c r="AN45">
        <v>86.05</v>
      </c>
      <c r="AO45">
        <v>87.36</v>
      </c>
      <c r="AP45">
        <v>90.71</v>
      </c>
      <c r="AQ45">
        <v>92.49</v>
      </c>
      <c r="AR45">
        <v>94.13</v>
      </c>
      <c r="AS45">
        <v>96.14</v>
      </c>
      <c r="AT45">
        <v>100.34</v>
      </c>
      <c r="AU45">
        <v>101.94</v>
      </c>
      <c r="AV45">
        <v>100.76</v>
      </c>
      <c r="AW45">
        <v>99.82</v>
      </c>
      <c r="AX45">
        <v>99.25</v>
      </c>
      <c r="AY45">
        <v>99.28</v>
      </c>
      <c r="AZ45">
        <v>100.7692</v>
      </c>
    </row>
    <row r="46" spans="1:52" x14ac:dyDescent="0.25">
      <c r="A46" t="s">
        <v>9</v>
      </c>
      <c r="B46" t="s">
        <v>145</v>
      </c>
      <c r="C46" t="s">
        <v>146</v>
      </c>
      <c r="D46" t="str">
        <f>"935"</f>
        <v>935</v>
      </c>
      <c r="E46" t="s">
        <v>147</v>
      </c>
      <c r="F46" t="s">
        <v>13</v>
      </c>
      <c r="G46" t="s">
        <v>14</v>
      </c>
      <c r="H46" t="s">
        <v>15</v>
      </c>
      <c r="I46" t="s">
        <v>15</v>
      </c>
      <c r="AD46">
        <v>53.8</v>
      </c>
      <c r="AE46">
        <v>58.5</v>
      </c>
      <c r="AF46">
        <v>64.400000000000006</v>
      </c>
      <c r="AG46">
        <v>68.8</v>
      </c>
      <c r="AH46">
        <v>70.400000000000006</v>
      </c>
      <c r="AI46">
        <v>73.2</v>
      </c>
      <c r="AJ46">
        <v>76.2</v>
      </c>
      <c r="AK46">
        <v>76.7</v>
      </c>
      <c r="AL46">
        <v>77.5</v>
      </c>
      <c r="AM46">
        <v>79.599999999999994</v>
      </c>
      <c r="AN46">
        <v>81.400000000000006</v>
      </c>
      <c r="AO46">
        <v>82.8</v>
      </c>
      <c r="AP46">
        <v>87.3</v>
      </c>
      <c r="AQ46">
        <v>90.5</v>
      </c>
      <c r="AR46">
        <v>91.4</v>
      </c>
      <c r="AS46">
        <v>93.5</v>
      </c>
      <c r="AT46">
        <v>95.7</v>
      </c>
      <c r="AU46">
        <v>98</v>
      </c>
      <c r="AV46">
        <v>99.4</v>
      </c>
      <c r="AW46">
        <v>99.5</v>
      </c>
      <c r="AX46">
        <v>99.5</v>
      </c>
      <c r="AY46">
        <v>101.5</v>
      </c>
      <c r="AZ46">
        <v>103.83450000000001</v>
      </c>
    </row>
    <row r="47" spans="1:52" x14ac:dyDescent="0.25">
      <c r="A47" t="s">
        <v>9</v>
      </c>
      <c r="B47" t="s">
        <v>148</v>
      </c>
      <c r="C47" t="s">
        <v>149</v>
      </c>
      <c r="D47" t="str">
        <f>"128"</f>
        <v>128</v>
      </c>
      <c r="E47" t="s">
        <v>150</v>
      </c>
      <c r="F47" t="s">
        <v>13</v>
      </c>
      <c r="G47" t="s">
        <v>14</v>
      </c>
      <c r="H47" t="s">
        <v>15</v>
      </c>
      <c r="I47" t="s">
        <v>15</v>
      </c>
      <c r="N47">
        <v>32.799999999999997</v>
      </c>
      <c r="O47">
        <v>36.299999999999997</v>
      </c>
      <c r="P47">
        <v>40.799999999999997</v>
      </c>
      <c r="Q47">
        <v>44.4</v>
      </c>
      <c r="R47">
        <v>47.1</v>
      </c>
      <c r="S47">
        <v>49.8</v>
      </c>
      <c r="T47">
        <v>51.5</v>
      </c>
      <c r="U47">
        <v>53.8</v>
      </c>
      <c r="V47">
        <v>55.9</v>
      </c>
      <c r="W47">
        <v>58.5</v>
      </c>
      <c r="X47">
        <v>61.3</v>
      </c>
      <c r="Y47">
        <v>62.4</v>
      </c>
      <c r="Z47">
        <v>63.9</v>
      </c>
      <c r="AA47">
        <v>64.8</v>
      </c>
      <c r="AB47">
        <v>65.8</v>
      </c>
      <c r="AC47">
        <v>67.3</v>
      </c>
      <c r="AD47">
        <v>68.5</v>
      </c>
      <c r="AE47">
        <v>70.099999999999994</v>
      </c>
      <c r="AF47">
        <v>71.7</v>
      </c>
      <c r="AG47">
        <v>72.900000000000006</v>
      </c>
      <c r="AH47">
        <v>75.2</v>
      </c>
      <c r="AI47">
        <v>77.099999999999994</v>
      </c>
      <c r="AJ47">
        <v>78.8</v>
      </c>
      <c r="AK47">
        <v>80.8</v>
      </c>
      <c r="AL47">
        <v>82</v>
      </c>
      <c r="AM47">
        <v>83</v>
      </c>
      <c r="AN47">
        <v>84.9</v>
      </c>
      <c r="AO47">
        <v>86.4</v>
      </c>
      <c r="AP47">
        <v>88.4</v>
      </c>
      <c r="AQ47">
        <v>90.6</v>
      </c>
      <c r="AR47">
        <v>91.9</v>
      </c>
      <c r="AS47">
        <v>94.5</v>
      </c>
      <c r="AT47">
        <v>96.8</v>
      </c>
      <c r="AU47">
        <v>98.8</v>
      </c>
      <c r="AV47">
        <v>99.4</v>
      </c>
      <c r="AW47">
        <v>99.8</v>
      </c>
      <c r="AX47">
        <v>100.1</v>
      </c>
      <c r="AY47">
        <v>100.6</v>
      </c>
      <c r="AZ47">
        <v>101.2539</v>
      </c>
    </row>
    <row r="48" spans="1:52" x14ac:dyDescent="0.25">
      <c r="A48" t="s">
        <v>9</v>
      </c>
      <c r="B48" t="s">
        <v>151</v>
      </c>
      <c r="C48" t="s">
        <v>152</v>
      </c>
      <c r="D48" t="str">
        <f>"611"</f>
        <v>611</v>
      </c>
      <c r="E48" t="s">
        <v>153</v>
      </c>
      <c r="F48" t="s">
        <v>13</v>
      </c>
      <c r="G48" t="s">
        <v>14</v>
      </c>
      <c r="H48" t="s">
        <v>15</v>
      </c>
      <c r="I48" t="s">
        <v>15</v>
      </c>
      <c r="Y48">
        <v>72.656925747339102</v>
      </c>
      <c r="Z48">
        <v>76.414885881641894</v>
      </c>
      <c r="AA48">
        <v>79.371283138833803</v>
      </c>
      <c r="AB48">
        <v>83.663477602800299</v>
      </c>
      <c r="AC48">
        <v>88.463624491265094</v>
      </c>
      <c r="AD48">
        <v>92.626734638172195</v>
      </c>
      <c r="AE48">
        <v>95.063936872135599</v>
      </c>
      <c r="AF48">
        <v>97.370736304251395</v>
      </c>
      <c r="AG48">
        <v>99.336101878786195</v>
      </c>
      <c r="AH48">
        <v>98.763409999999993</v>
      </c>
      <c r="AI48">
        <v>101.10218</v>
      </c>
      <c r="AJ48">
        <v>102.54237999999999</v>
      </c>
      <c r="AK48">
        <v>103.96185</v>
      </c>
      <c r="AL48">
        <v>105.8262</v>
      </c>
      <c r="AM48">
        <v>109.07865</v>
      </c>
      <c r="AN48">
        <v>112.87809335906201</v>
      </c>
      <c r="AO48">
        <v>116.76548</v>
      </c>
      <c r="AP48">
        <v>126.30334999999999</v>
      </c>
      <c r="AQ48">
        <v>137.98473000000001</v>
      </c>
      <c r="AR48">
        <v>140.97352000000001</v>
      </c>
      <c r="AS48">
        <v>144.91781</v>
      </c>
      <c r="AT48">
        <v>155.96021999999999</v>
      </c>
      <c r="AU48">
        <v>157.61758</v>
      </c>
      <c r="AV48">
        <v>161.63598999999999</v>
      </c>
      <c r="AW48">
        <v>166.10096999999999</v>
      </c>
      <c r="AX48">
        <v>169.30969999999999</v>
      </c>
      <c r="AY48">
        <v>174.388991</v>
      </c>
      <c r="AZ48">
        <v>179.62066073</v>
      </c>
    </row>
    <row r="49" spans="1:52" x14ac:dyDescent="0.25">
      <c r="A49" t="s">
        <v>9</v>
      </c>
      <c r="B49" t="s">
        <v>154</v>
      </c>
      <c r="C49" t="s">
        <v>155</v>
      </c>
      <c r="D49" t="str">
        <f>"321"</f>
        <v>321</v>
      </c>
      <c r="E49" t="s">
        <v>156</v>
      </c>
      <c r="F49" t="s">
        <v>13</v>
      </c>
      <c r="G49" t="s">
        <v>14</v>
      </c>
      <c r="H49" t="s">
        <v>15</v>
      </c>
      <c r="I49" t="s">
        <v>15</v>
      </c>
      <c r="J49">
        <v>21.553117862437649</v>
      </c>
      <c r="K49">
        <v>23.327468152317575</v>
      </c>
      <c r="L49">
        <v>25.310561992818343</v>
      </c>
      <c r="M49">
        <v>27.711152971216205</v>
      </c>
      <c r="N49">
        <v>37.156954411663982</v>
      </c>
      <c r="O49">
        <v>45.08933793772232</v>
      </c>
      <c r="P49">
        <v>48.445796398905429</v>
      </c>
      <c r="Q49">
        <v>50.416824517913184</v>
      </c>
      <c r="R49">
        <v>51.765422704623951</v>
      </c>
      <c r="S49">
        <v>52.802805925145826</v>
      </c>
      <c r="T49">
        <v>54.670095722117544</v>
      </c>
      <c r="U49">
        <v>56.329908874936436</v>
      </c>
      <c r="V49">
        <v>57.989722027755306</v>
      </c>
      <c r="W49">
        <v>60.99813336736571</v>
      </c>
      <c r="X49">
        <v>65.977572825903096</v>
      </c>
      <c r="Y49">
        <v>69.036635438598623</v>
      </c>
      <c r="Z49">
        <v>70.421277505289538</v>
      </c>
      <c r="AA49">
        <v>73.459510124886918</v>
      </c>
      <c r="AB49">
        <v>74.630728141886905</v>
      </c>
      <c r="AC49">
        <v>74.454078871059096</v>
      </c>
      <c r="AD49">
        <v>75.494907906966205</v>
      </c>
      <c r="AE49">
        <v>77.027845177504489</v>
      </c>
      <c r="AF49">
        <v>78.701908618826252</v>
      </c>
      <c r="AG49">
        <v>79.912831417001414</v>
      </c>
      <c r="AH49">
        <v>79.87925865095103</v>
      </c>
      <c r="AI49">
        <v>80.764260216354344</v>
      </c>
      <c r="AJ49">
        <v>81.675503617672106</v>
      </c>
      <c r="AK49">
        <v>81.967665594046906</v>
      </c>
      <c r="AL49">
        <v>84.288730184135801</v>
      </c>
      <c r="AM49">
        <v>84.978557072798495</v>
      </c>
      <c r="AN49">
        <v>87.275274831522793</v>
      </c>
      <c r="AO49">
        <v>88.8415876493101</v>
      </c>
      <c r="AP49">
        <v>94.181659328605406</v>
      </c>
      <c r="AQ49">
        <v>96.080712175041697</v>
      </c>
      <c r="AR49">
        <v>99.132181706067598</v>
      </c>
      <c r="AS49">
        <v>99.1781952496396</v>
      </c>
      <c r="AT49">
        <v>101.100314904944</v>
      </c>
      <c r="AU49">
        <v>102.37854946063599</v>
      </c>
      <c r="AV49">
        <v>101.93069830069101</v>
      </c>
      <c r="AW49">
        <v>102.403413043962</v>
      </c>
      <c r="AX49">
        <v>101.85</v>
      </c>
      <c r="AY49">
        <v>101.625259250714</v>
      </c>
      <c r="AZ49">
        <v>103.02452295210399</v>
      </c>
    </row>
    <row r="50" spans="1:52" x14ac:dyDescent="0.25">
      <c r="A50" t="s">
        <v>9</v>
      </c>
      <c r="B50" t="s">
        <v>157</v>
      </c>
      <c r="C50" t="s">
        <v>158</v>
      </c>
      <c r="D50" t="str">
        <f>"243"</f>
        <v>243</v>
      </c>
      <c r="E50" t="s">
        <v>159</v>
      </c>
      <c r="F50" t="s">
        <v>13</v>
      </c>
      <c r="G50" t="s">
        <v>14</v>
      </c>
      <c r="H50" t="s">
        <v>15</v>
      </c>
      <c r="I50" t="s">
        <v>15</v>
      </c>
      <c r="J50">
        <v>1.2842612874815698</v>
      </c>
      <c r="K50">
        <v>1.374347793343625</v>
      </c>
      <c r="L50">
        <v>1.4910132693170604</v>
      </c>
      <c r="M50">
        <v>1.5194739840698814</v>
      </c>
      <c r="N50">
        <v>1.6043857818945102</v>
      </c>
      <c r="O50">
        <v>1.5103103937236704</v>
      </c>
      <c r="P50">
        <v>1.6215414931019705</v>
      </c>
      <c r="Q50">
        <v>1.7379866007347882</v>
      </c>
      <c r="R50">
        <v>1.842185839679654</v>
      </c>
      <c r="S50">
        <v>2.5539394595558869</v>
      </c>
      <c r="T50">
        <v>3.3419019931267249</v>
      </c>
      <c r="U50">
        <v>3.4889099284944161</v>
      </c>
      <c r="V50">
        <v>4.2799302271209241</v>
      </c>
      <c r="W50">
        <v>6.6680447355820425</v>
      </c>
      <c r="X50">
        <v>8.9747756510235952</v>
      </c>
      <c r="Y50">
        <v>16.14735162063171</v>
      </c>
      <c r="Z50">
        <v>17.423380499611</v>
      </c>
      <c r="AA50">
        <v>18.323304276749202</v>
      </c>
      <c r="AB50">
        <v>18.834186253734099</v>
      </c>
      <c r="AC50">
        <v>21.530194182003299</v>
      </c>
      <c r="AD50">
        <v>23.514448490403101</v>
      </c>
      <c r="AE50">
        <v>24.4430682165248</v>
      </c>
      <c r="AF50">
        <v>26.488007400643799</v>
      </c>
      <c r="AG50">
        <v>28.559290406780502</v>
      </c>
      <c r="AH50">
        <v>30.016192721797701</v>
      </c>
      <c r="AI50">
        <v>32.723502173233697</v>
      </c>
      <c r="AJ50">
        <v>34.158120507940097</v>
      </c>
      <c r="AK50">
        <v>37.748927587284498</v>
      </c>
      <c r="AL50">
        <v>53.850742876622803</v>
      </c>
      <c r="AM50">
        <v>69.327575921138603</v>
      </c>
      <c r="AN50">
        <v>74.483679440925002</v>
      </c>
      <c r="AO50">
        <v>78.208005454390502</v>
      </c>
      <c r="AP50">
        <v>85.150990028692405</v>
      </c>
      <c r="AQ50">
        <v>88.997471662736899</v>
      </c>
      <c r="AR50">
        <v>94.128007727053202</v>
      </c>
      <c r="AS50">
        <v>100</v>
      </c>
      <c r="AT50">
        <v>107.76</v>
      </c>
      <c r="AU50">
        <v>111.97</v>
      </c>
      <c r="AV50">
        <v>116.31</v>
      </c>
      <c r="AW50">
        <v>118.15</v>
      </c>
      <c r="AX50">
        <v>120.92</v>
      </c>
      <c r="AY50">
        <v>122.97</v>
      </c>
      <c r="AZ50">
        <v>128.25771</v>
      </c>
    </row>
    <row r="51" spans="1:52" x14ac:dyDescent="0.25">
      <c r="A51" t="s">
        <v>9</v>
      </c>
      <c r="B51" t="s">
        <v>160</v>
      </c>
      <c r="C51" t="s">
        <v>161</v>
      </c>
      <c r="D51" t="str">
        <f>"309"</f>
        <v>309</v>
      </c>
      <c r="F51" t="s">
        <v>13</v>
      </c>
      <c r="G51" t="s">
        <v>14</v>
      </c>
      <c r="H51" t="s">
        <v>15</v>
      </c>
      <c r="I51" t="s">
        <v>15</v>
      </c>
      <c r="AF51">
        <v>100</v>
      </c>
      <c r="AG51">
        <v>102.856568469565</v>
      </c>
      <c r="AH51">
        <v>103.903316419009</v>
      </c>
      <c r="AI51">
        <v>107.14856492501799</v>
      </c>
      <c r="AJ51">
        <v>108.421125138336</v>
      </c>
      <c r="AK51">
        <v>109.49038194940501</v>
      </c>
      <c r="AL51">
        <v>111.76112768062001</v>
      </c>
      <c r="AM51">
        <v>114.56520096097201</v>
      </c>
      <c r="AN51">
        <v>119.55145511437</v>
      </c>
      <c r="AO51">
        <v>122.877312717528</v>
      </c>
      <c r="AP51">
        <v>130.10868436727</v>
      </c>
      <c r="AQ51">
        <v>135.53466082115199</v>
      </c>
      <c r="AR51">
        <v>135.10744556618801</v>
      </c>
      <c r="AS51">
        <v>139.303078413284</v>
      </c>
      <c r="AT51">
        <v>144.57050149949899</v>
      </c>
      <c r="AU51">
        <v>147.69117526933999</v>
      </c>
      <c r="AV51">
        <v>147.60994013118801</v>
      </c>
      <c r="AW51">
        <v>149.00456490383399</v>
      </c>
      <c r="AX51">
        <v>147.614918500035</v>
      </c>
      <c r="AY51">
        <v>148.28504547871299</v>
      </c>
      <c r="AZ51">
        <v>150.834168002436</v>
      </c>
    </row>
    <row r="52" spans="1:52" x14ac:dyDescent="0.25">
      <c r="A52" t="s">
        <v>9</v>
      </c>
      <c r="B52" t="s">
        <v>162</v>
      </c>
      <c r="C52" t="s">
        <v>163</v>
      </c>
      <c r="D52" t="str">
        <f>"248"</f>
        <v>248</v>
      </c>
      <c r="E52" t="s">
        <v>164</v>
      </c>
      <c r="F52" t="s">
        <v>13</v>
      </c>
      <c r="G52" t="s">
        <v>14</v>
      </c>
      <c r="H52" t="s">
        <v>15</v>
      </c>
      <c r="I52" t="s">
        <v>15</v>
      </c>
      <c r="N52">
        <v>4.6511842840170868E-2</v>
      </c>
      <c r="O52">
        <v>5.2804895176445987E-2</v>
      </c>
      <c r="P52">
        <v>6.1940263855945449E-2</v>
      </c>
      <c r="Q52">
        <v>7.7053688236796231E-2</v>
      </c>
      <c r="R52">
        <v>0.11750687456111447</v>
      </c>
      <c r="S52">
        <v>0.14700110007595357</v>
      </c>
      <c r="T52">
        <v>0.18286936849448671</v>
      </c>
      <c r="U52">
        <v>0.23279270609348157</v>
      </c>
      <c r="V52">
        <v>0.30845033557386287</v>
      </c>
      <c r="W52">
        <v>0.57279227316066328</v>
      </c>
      <c r="X52">
        <v>0.88324568521374425</v>
      </c>
      <c r="Y52">
        <v>1.3204522993945484</v>
      </c>
      <c r="Z52">
        <v>1.9674739260978715</v>
      </c>
      <c r="AA52">
        <v>3.1518932296087905</v>
      </c>
      <c r="AB52">
        <v>4.1604990630836083</v>
      </c>
      <c r="AC52">
        <v>5.2165671485704861</v>
      </c>
      <c r="AD52">
        <v>6.4045784478706649</v>
      </c>
      <c r="AE52">
        <v>8.0394455664088209</v>
      </c>
      <c r="AF52">
        <v>10.507555355296329</v>
      </c>
      <c r="AG52">
        <v>15.067834379494974</v>
      </c>
      <c r="AH52">
        <v>24.214009847848413</v>
      </c>
      <c r="AI52">
        <v>46.25</v>
      </c>
      <c r="AJ52">
        <v>56.62</v>
      </c>
      <c r="AK52">
        <v>61.92</v>
      </c>
      <c r="AL52">
        <v>65.680000000000007</v>
      </c>
      <c r="AM52">
        <v>66.959999999999994</v>
      </c>
      <c r="AN52">
        <v>69.06</v>
      </c>
      <c r="AO52">
        <v>71.040000000000006</v>
      </c>
      <c r="AP52">
        <v>73.400000000000006</v>
      </c>
      <c r="AQ52">
        <v>79.88</v>
      </c>
      <c r="AR52">
        <v>83.32</v>
      </c>
      <c r="AS52">
        <v>86.09</v>
      </c>
      <c r="AT52">
        <v>90.75</v>
      </c>
      <c r="AU52">
        <v>94.53</v>
      </c>
      <c r="AV52">
        <v>97.08</v>
      </c>
      <c r="AW52">
        <v>100.64</v>
      </c>
      <c r="AX52">
        <v>104.05</v>
      </c>
      <c r="AY52">
        <v>105.21</v>
      </c>
      <c r="AZ52">
        <v>105.53467813619601</v>
      </c>
    </row>
    <row r="53" spans="1:52" x14ac:dyDescent="0.25">
      <c r="A53" t="s">
        <v>9</v>
      </c>
      <c r="B53" t="s">
        <v>165</v>
      </c>
      <c r="C53" t="s">
        <v>166</v>
      </c>
      <c r="D53" t="str">
        <f>"469"</f>
        <v>469</v>
      </c>
      <c r="E53" t="s">
        <v>167</v>
      </c>
      <c r="F53" t="s">
        <v>13</v>
      </c>
      <c r="G53" t="s">
        <v>14</v>
      </c>
      <c r="H53" t="s">
        <v>15</v>
      </c>
      <c r="I53" t="s">
        <v>15</v>
      </c>
      <c r="J53">
        <v>4.7332066953918517</v>
      </c>
      <c r="K53">
        <v>5.2211661952746109</v>
      </c>
      <c r="L53">
        <v>5.8280657901881474</v>
      </c>
      <c r="M53">
        <v>6.4837554399699027</v>
      </c>
      <c r="N53">
        <v>7.1211539973888085</v>
      </c>
      <c r="O53">
        <v>8.5667490149931655</v>
      </c>
      <c r="P53">
        <v>9.3891561439619302</v>
      </c>
      <c r="Q53">
        <v>10.853866203260326</v>
      </c>
      <c r="R53">
        <v>12.670224996116048</v>
      </c>
      <c r="S53">
        <v>15.151113189514184</v>
      </c>
      <c r="T53">
        <v>16.878880387227372</v>
      </c>
      <c r="U53">
        <v>21.596983668895074</v>
      </c>
      <c r="V53">
        <v>27.01990962773575</v>
      </c>
      <c r="W53">
        <v>29.719531430885425</v>
      </c>
      <c r="X53">
        <v>34.668847313690669</v>
      </c>
      <c r="Y53">
        <v>42.080967679032703</v>
      </c>
      <c r="Z53">
        <v>50.795540614251699</v>
      </c>
      <c r="AA53">
        <v>55.7448496997429</v>
      </c>
      <c r="AB53">
        <v>64.080528159517499</v>
      </c>
      <c r="AC53">
        <v>68.177324675259101</v>
      </c>
      <c r="AD53">
        <v>74.807750560178604</v>
      </c>
      <c r="AE53">
        <v>80.909048336731402</v>
      </c>
      <c r="AF53">
        <v>84.761295109591401</v>
      </c>
      <c r="AG53">
        <v>87.624140565317006</v>
      </c>
      <c r="AH53">
        <v>90.145148968678299</v>
      </c>
      <c r="AI53">
        <v>92.436974789915894</v>
      </c>
      <c r="AJ53">
        <v>94.499618029029804</v>
      </c>
      <c r="AK53">
        <v>97.097020626432396</v>
      </c>
      <c r="AL53">
        <v>100.99312452253599</v>
      </c>
      <c r="AM53">
        <v>112.81848476067501</v>
      </c>
      <c r="AN53">
        <v>118.15745106820199</v>
      </c>
      <c r="AO53">
        <v>126.73480677537501</v>
      </c>
      <c r="AP53">
        <v>137.59697749005599</v>
      </c>
      <c r="AQ53">
        <v>164.99794962867199</v>
      </c>
      <c r="AR53">
        <v>181.384488361282</v>
      </c>
      <c r="AS53">
        <v>200.57451786831001</v>
      </c>
      <c r="AT53">
        <v>224.20722414193901</v>
      </c>
      <c r="AU53">
        <v>240.47796060704701</v>
      </c>
      <c r="AV53">
        <v>263.93444951823699</v>
      </c>
      <c r="AW53">
        <v>285.57770241968899</v>
      </c>
      <c r="AX53">
        <v>318.10039340776501</v>
      </c>
      <c r="AY53">
        <v>362.53523583934702</v>
      </c>
      <c r="AZ53">
        <v>457.29382168127802</v>
      </c>
    </row>
    <row r="54" spans="1:52" x14ac:dyDescent="0.25">
      <c r="A54" t="s">
        <v>9</v>
      </c>
      <c r="B54" t="s">
        <v>168</v>
      </c>
      <c r="C54" t="s">
        <v>169</v>
      </c>
      <c r="D54" t="str">
        <f>"253"</f>
        <v>253</v>
      </c>
      <c r="E54" t="s">
        <v>170</v>
      </c>
      <c r="F54" t="s">
        <v>13</v>
      </c>
      <c r="G54" t="s">
        <v>14</v>
      </c>
      <c r="H54" t="s">
        <v>15</v>
      </c>
      <c r="I54" t="s">
        <v>15</v>
      </c>
      <c r="J54">
        <v>3.2610267906487453</v>
      </c>
      <c r="K54">
        <v>3.4317038538890792</v>
      </c>
      <c r="L54">
        <v>3.9437359747384098</v>
      </c>
      <c r="M54">
        <v>4.4719917651239962</v>
      </c>
      <c r="N54">
        <v>5.1338464760720175</v>
      </c>
      <c r="O54">
        <v>6.0826913158460414</v>
      </c>
      <c r="P54">
        <v>6.7931789978024311</v>
      </c>
      <c r="Q54">
        <v>7.7053535056045286</v>
      </c>
      <c r="R54">
        <v>8.8421337967347622</v>
      </c>
      <c r="S54">
        <v>9.7084703895718913</v>
      </c>
      <c r="T54">
        <v>12.811697232697604</v>
      </c>
      <c r="U54">
        <v>16.698752421723562</v>
      </c>
      <c r="V54">
        <v>19.971579550219413</v>
      </c>
      <c r="W54">
        <v>23.615693789931257</v>
      </c>
      <c r="X54">
        <v>29.162081500687638</v>
      </c>
      <c r="Y54">
        <v>34.799999999999997</v>
      </c>
      <c r="Z54">
        <v>38.22</v>
      </c>
      <c r="AA54">
        <v>45.84</v>
      </c>
      <c r="AB54">
        <v>51.38</v>
      </c>
      <c r="AC54">
        <v>55.95</v>
      </c>
      <c r="AD54">
        <v>62.32</v>
      </c>
      <c r="AE54">
        <v>66.900000000000006</v>
      </c>
      <c r="AF54">
        <v>68.19</v>
      </c>
      <c r="AG54">
        <v>71.069999999999993</v>
      </c>
      <c r="AH54">
        <v>70.34</v>
      </c>
      <c r="AI54">
        <v>73.36</v>
      </c>
      <c r="AJ54">
        <v>74.400000000000006</v>
      </c>
      <c r="AK54">
        <v>76.48</v>
      </c>
      <c r="AL54">
        <v>78.41</v>
      </c>
      <c r="AM54">
        <v>82.62</v>
      </c>
      <c r="AN54">
        <v>86.14</v>
      </c>
      <c r="AO54">
        <v>90.34</v>
      </c>
      <c r="AP54">
        <v>94.73</v>
      </c>
      <c r="AQ54">
        <v>99.92</v>
      </c>
      <c r="AR54">
        <v>100</v>
      </c>
      <c r="AS54">
        <v>102.13</v>
      </c>
      <c r="AT54">
        <v>107.29</v>
      </c>
      <c r="AU54">
        <v>108.13</v>
      </c>
      <c r="AV54">
        <v>108.98</v>
      </c>
      <c r="AW54">
        <v>109.5</v>
      </c>
      <c r="AX54">
        <v>110.61</v>
      </c>
      <c r="AY54">
        <v>109.58</v>
      </c>
      <c r="AZ54">
        <v>112.53178226978</v>
      </c>
    </row>
    <row r="55" spans="1:52" x14ac:dyDescent="0.25">
      <c r="A55" t="s">
        <v>9</v>
      </c>
      <c r="B55" t="s">
        <v>171</v>
      </c>
      <c r="C55" t="s">
        <v>172</v>
      </c>
      <c r="D55" t="str">
        <f>"642"</f>
        <v>642</v>
      </c>
      <c r="E55" t="s">
        <v>173</v>
      </c>
      <c r="F55" t="s">
        <v>13</v>
      </c>
      <c r="G55" t="s">
        <v>14</v>
      </c>
      <c r="H55" t="s">
        <v>15</v>
      </c>
      <c r="I55" t="s">
        <v>15</v>
      </c>
      <c r="O55">
        <v>9.1711601781275398</v>
      </c>
      <c r="P55">
        <v>10.7027439278749</v>
      </c>
      <c r="Q55">
        <v>14.7971764382613</v>
      </c>
      <c r="R55">
        <v>23.6840092808803</v>
      </c>
      <c r="S55">
        <v>37.780326289093601</v>
      </c>
      <c r="T55">
        <v>60.954611677918997</v>
      </c>
      <c r="U55">
        <v>52.717501991713497</v>
      </c>
      <c r="V55">
        <v>54.364923928954397</v>
      </c>
      <c r="W55">
        <v>54.181877047038697</v>
      </c>
      <c r="X55">
        <v>49.740950998185099</v>
      </c>
      <c r="Y55">
        <v>53.215502722323102</v>
      </c>
      <c r="Z55">
        <v>53.178928493648101</v>
      </c>
      <c r="AA55">
        <v>54.678471869328398</v>
      </c>
      <c r="AB55">
        <v>53.178928493648101</v>
      </c>
      <c r="AC55">
        <v>76.442501490223194</v>
      </c>
      <c r="AD55">
        <v>85.384879453182705</v>
      </c>
      <c r="AE55">
        <v>85.382536842105196</v>
      </c>
      <c r="AF55">
        <v>88.564494736842093</v>
      </c>
      <c r="AG55">
        <v>94.398084210526306</v>
      </c>
      <c r="AH55">
        <v>95.458736842105296</v>
      </c>
      <c r="AI55">
        <v>101.77455636091</v>
      </c>
      <c r="AJ55">
        <v>114.171457135716</v>
      </c>
      <c r="AK55">
        <v>121.249687578105</v>
      </c>
      <c r="AL55">
        <v>128.35891027243201</v>
      </c>
      <c r="AM55">
        <v>134.898275431142</v>
      </c>
      <c r="AN55">
        <v>139.16520869782599</v>
      </c>
      <c r="AO55">
        <v>144.46388402899299</v>
      </c>
      <c r="AP55">
        <v>149.862534366408</v>
      </c>
      <c r="AQ55">
        <v>158.06048487877999</v>
      </c>
      <c r="AR55">
        <v>165.95835839517599</v>
      </c>
      <c r="AS55">
        <v>174.96860364289299</v>
      </c>
      <c r="AT55">
        <v>183.57597925384101</v>
      </c>
      <c r="AU55">
        <v>188.28251218801401</v>
      </c>
      <c r="AV55">
        <v>197.44369066579401</v>
      </c>
      <c r="AW55">
        <v>202.52737551748899</v>
      </c>
      <c r="AX55">
        <v>205.774077365887</v>
      </c>
      <c r="AY55">
        <v>209.066462603741</v>
      </c>
      <c r="AZ55">
        <v>212.20245954279699</v>
      </c>
    </row>
    <row r="56" spans="1:52" x14ac:dyDescent="0.25">
      <c r="A56" t="s">
        <v>9</v>
      </c>
      <c r="B56" t="s">
        <v>174</v>
      </c>
      <c r="C56" t="s">
        <v>175</v>
      </c>
      <c r="D56" t="str">
        <f>"643"</f>
        <v>643</v>
      </c>
      <c r="E56" t="s">
        <v>176</v>
      </c>
      <c r="F56" t="s">
        <v>13</v>
      </c>
      <c r="G56" t="s">
        <v>14</v>
      </c>
      <c r="H56" t="s">
        <v>15</v>
      </c>
      <c r="I56" t="s">
        <v>15</v>
      </c>
      <c r="AA56">
        <v>43.982920863053977</v>
      </c>
      <c r="AB56">
        <v>48.653673521077479</v>
      </c>
      <c r="AC56">
        <v>52.200231067186309</v>
      </c>
      <c r="AD56">
        <v>58.621917774943874</v>
      </c>
      <c r="AE56">
        <v>60.678933624825724</v>
      </c>
      <c r="AF56">
        <v>65.373170583591559</v>
      </c>
      <c r="AG56">
        <v>71.269812351976881</v>
      </c>
      <c r="AH56">
        <v>78.842533551952471</v>
      </c>
      <c r="AI56">
        <v>100</v>
      </c>
      <c r="AJ56">
        <v>107.748830995324</v>
      </c>
      <c r="AK56">
        <v>133.412279103662</v>
      </c>
      <c r="AL56">
        <v>161.225481265562</v>
      </c>
      <c r="AM56">
        <v>189.251229732193</v>
      </c>
      <c r="AN56">
        <v>224.26064249711499</v>
      </c>
      <c r="AO56">
        <v>244.53010409045501</v>
      </c>
      <c r="AP56">
        <v>275.32392435615799</v>
      </c>
      <c r="AQ56">
        <v>358.54401874456101</v>
      </c>
      <c r="AR56">
        <v>438.14079090585301</v>
      </c>
      <c r="AS56">
        <v>500.34893186160599</v>
      </c>
      <c r="AT56">
        <v>561.67207954145499</v>
      </c>
      <c r="AU56">
        <v>577.83477087883796</v>
      </c>
      <c r="AV56">
        <v>632.49544195916997</v>
      </c>
      <c r="AW56">
        <v>695.99798433187095</v>
      </c>
      <c r="AX56">
        <v>758.63780292173897</v>
      </c>
      <c r="AY56">
        <v>826.91520518469497</v>
      </c>
      <c r="AZ56">
        <v>901.33757365131805</v>
      </c>
    </row>
    <row r="57" spans="1:52" x14ac:dyDescent="0.25">
      <c r="A57" t="s">
        <v>9</v>
      </c>
      <c r="B57" t="s">
        <v>177</v>
      </c>
      <c r="C57" t="s">
        <v>178</v>
      </c>
      <c r="D57" t="str">
        <f>"939"</f>
        <v>939</v>
      </c>
      <c r="E57" t="s">
        <v>179</v>
      </c>
      <c r="F57" t="s">
        <v>13</v>
      </c>
      <c r="G57" t="s">
        <v>14</v>
      </c>
      <c r="H57" t="s">
        <v>15</v>
      </c>
      <c r="I57" t="s">
        <v>15</v>
      </c>
      <c r="AB57">
        <v>33.806387989909197</v>
      </c>
      <c r="AC57">
        <v>31.495684553939228</v>
      </c>
      <c r="AD57">
        <v>40.588906476458313</v>
      </c>
      <c r="AE57">
        <v>46.609568341689823</v>
      </c>
      <c r="AF57">
        <v>52.427985751500387</v>
      </c>
      <c r="AG57">
        <v>54.666822149722059</v>
      </c>
      <c r="AH57">
        <v>56.79</v>
      </c>
      <c r="AI57">
        <v>59.65</v>
      </c>
      <c r="AJ57">
        <v>62.16</v>
      </c>
      <c r="AK57">
        <v>63.84</v>
      </c>
      <c r="AL57">
        <v>64.599999999999994</v>
      </c>
      <c r="AM57">
        <v>67.7</v>
      </c>
      <c r="AN57">
        <v>70.180000000000007</v>
      </c>
      <c r="AO57">
        <v>73.760000000000005</v>
      </c>
      <c r="AP57">
        <v>80.94</v>
      </c>
      <c r="AQ57">
        <v>87.04</v>
      </c>
      <c r="AR57">
        <v>85.41</v>
      </c>
      <c r="AS57">
        <v>90.04</v>
      </c>
      <c r="AT57">
        <v>93.72</v>
      </c>
      <c r="AU57">
        <v>97.13</v>
      </c>
      <c r="AV57">
        <v>99.12</v>
      </c>
      <c r="AW57">
        <v>99.18</v>
      </c>
      <c r="AX57">
        <v>99.01</v>
      </c>
      <c r="AY57">
        <v>101.34</v>
      </c>
      <c r="AZ57">
        <v>104.739045821202</v>
      </c>
    </row>
    <row r="58" spans="1:52" x14ac:dyDescent="0.25">
      <c r="A58" t="s">
        <v>9</v>
      </c>
      <c r="B58" t="s">
        <v>180</v>
      </c>
      <c r="C58" t="s">
        <v>181</v>
      </c>
      <c r="D58" t="str">
        <f>"644"</f>
        <v>644</v>
      </c>
      <c r="E58" t="s">
        <v>182</v>
      </c>
      <c r="F58" t="s">
        <v>13</v>
      </c>
      <c r="G58" t="s">
        <v>14</v>
      </c>
      <c r="H58" t="s">
        <v>15</v>
      </c>
      <c r="I58" t="s">
        <v>15</v>
      </c>
      <c r="O58">
        <v>35.372306888785396</v>
      </c>
      <c r="P58">
        <v>37.293022717851997</v>
      </c>
      <c r="Q58">
        <v>39.243447805995601</v>
      </c>
      <c r="R58">
        <v>39.172809599944799</v>
      </c>
      <c r="S58">
        <v>42.717948868739903</v>
      </c>
      <c r="T58">
        <v>51.462313002170902</v>
      </c>
      <c r="U58">
        <v>45.379467605314296</v>
      </c>
      <c r="V58">
        <v>43.2647844149067</v>
      </c>
      <c r="W58">
        <v>46.237075104210703</v>
      </c>
      <c r="X58">
        <v>51.346271903225997</v>
      </c>
      <c r="Y58">
        <v>53.916046968756604</v>
      </c>
      <c r="Z58">
        <v>78.176298928401707</v>
      </c>
      <c r="AA58">
        <v>79.781177609173596</v>
      </c>
      <c r="AB58">
        <v>83.542304333436803</v>
      </c>
      <c r="AC58">
        <v>88.800005042223503</v>
      </c>
      <c r="AD58">
        <v>101.973794458622</v>
      </c>
      <c r="AE58">
        <v>92.797432921937698</v>
      </c>
      <c r="AF58">
        <v>95.210166177908107</v>
      </c>
      <c r="AG58">
        <v>97.4</v>
      </c>
      <c r="AH58">
        <v>104.3</v>
      </c>
      <c r="AI58">
        <v>100</v>
      </c>
      <c r="AJ58">
        <v>95.7</v>
      </c>
      <c r="AK58">
        <v>109.1</v>
      </c>
      <c r="AL58">
        <v>115.9</v>
      </c>
      <c r="AM58">
        <v>125</v>
      </c>
      <c r="AN58">
        <v>140.4</v>
      </c>
      <c r="AO58">
        <v>166.4</v>
      </c>
      <c r="AP58">
        <v>197.05790594340399</v>
      </c>
      <c r="AQ58">
        <v>274.39359999999999</v>
      </c>
      <c r="AR58">
        <v>293.97971124588798</v>
      </c>
      <c r="AS58">
        <v>336.79360000000003</v>
      </c>
      <c r="AT58">
        <v>457.76746717240098</v>
      </c>
      <c r="AU58">
        <v>526.43258724826103</v>
      </c>
      <c r="AV58">
        <v>566.71612435943302</v>
      </c>
      <c r="AW58">
        <v>607.03125651148503</v>
      </c>
      <c r="AX58">
        <v>667.90282766566202</v>
      </c>
      <c r="AY58">
        <v>712.48151533175997</v>
      </c>
      <c r="AZ58">
        <v>761.54251979707101</v>
      </c>
    </row>
    <row r="59" spans="1:52" x14ac:dyDescent="0.25">
      <c r="A59" t="s">
        <v>9</v>
      </c>
      <c r="B59" t="s">
        <v>183</v>
      </c>
      <c r="C59" t="s">
        <v>184</v>
      </c>
      <c r="D59" t="str">
        <f>"163"</f>
        <v>163</v>
      </c>
      <c r="F59" t="s">
        <v>13</v>
      </c>
      <c r="G59" t="s">
        <v>14</v>
      </c>
      <c r="H59" t="s">
        <v>15</v>
      </c>
      <c r="I59" t="s">
        <v>15</v>
      </c>
      <c r="Y59">
        <v>64.369626490954047</v>
      </c>
      <c r="Z59">
        <v>67.026391734935402</v>
      </c>
      <c r="AA59">
        <v>69.151803931915111</v>
      </c>
      <c r="AB59">
        <v>71.353123699347307</v>
      </c>
      <c r="AC59">
        <v>73.174905587599739</v>
      </c>
      <c r="AD59">
        <v>74.920779887454984</v>
      </c>
      <c r="AE59">
        <v>76.013120304729696</v>
      </c>
      <c r="AF59">
        <v>77.229922759496304</v>
      </c>
      <c r="AG59">
        <v>77.885937995979305</v>
      </c>
      <c r="AH59">
        <v>79.303777378055202</v>
      </c>
      <c r="AI59">
        <v>81.335308432969995</v>
      </c>
      <c r="AJ59">
        <v>83.038831869643403</v>
      </c>
      <c r="AK59">
        <v>84.964554015448101</v>
      </c>
      <c r="AL59">
        <v>86.678658343032495</v>
      </c>
      <c r="AM59">
        <v>88.720770288858304</v>
      </c>
      <c r="AN59">
        <v>90.741720452862097</v>
      </c>
      <c r="AO59">
        <v>92.487567453179494</v>
      </c>
      <c r="AP59">
        <v>95.365569780975505</v>
      </c>
      <c r="AQ59">
        <v>96.931541635805701</v>
      </c>
      <c r="AR59">
        <v>97.820336472330993</v>
      </c>
      <c r="AS59">
        <v>100</v>
      </c>
      <c r="AT59">
        <v>102.751031636864</v>
      </c>
      <c r="AU59">
        <v>105.036504073643</v>
      </c>
      <c r="AV59">
        <v>105.925298910168</v>
      </c>
      <c r="AW59">
        <v>105.74542376468099</v>
      </c>
      <c r="AX59">
        <v>105.988784255634</v>
      </c>
      <c r="AY59">
        <v>107.19500581949001</v>
      </c>
      <c r="AZ59">
        <v>108.770111601523</v>
      </c>
    </row>
    <row r="60" spans="1:52" x14ac:dyDescent="0.25">
      <c r="A60" t="s">
        <v>9</v>
      </c>
      <c r="B60" t="s">
        <v>185</v>
      </c>
      <c r="C60" t="s">
        <v>186</v>
      </c>
      <c r="D60" t="str">
        <f>"819"</f>
        <v>819</v>
      </c>
      <c r="E60" t="s">
        <v>187</v>
      </c>
      <c r="F60" t="s">
        <v>13</v>
      </c>
      <c r="G60" t="s">
        <v>14</v>
      </c>
      <c r="H60" t="s">
        <v>15</v>
      </c>
      <c r="I60" t="s">
        <v>15</v>
      </c>
      <c r="AB60">
        <v>52.799096892566617</v>
      </c>
      <c r="AC60">
        <v>53.429533870388305</v>
      </c>
      <c r="AD60">
        <v>54.585334996394742</v>
      </c>
      <c r="AE60">
        <v>55.898745366856609</v>
      </c>
      <c r="AF60">
        <v>57.527374226229306</v>
      </c>
      <c r="AG60">
        <v>62.203115145073525</v>
      </c>
      <c r="AH60">
        <v>62.308187974710478</v>
      </c>
      <c r="AI60">
        <v>64.177433613951791</v>
      </c>
      <c r="AJ60">
        <v>65.647947641112808</v>
      </c>
      <c r="AK60">
        <v>66.690268230906611</v>
      </c>
      <c r="AL60">
        <v>69.484503832311333</v>
      </c>
      <c r="AM60">
        <v>71.789202438505015</v>
      </c>
      <c r="AN60">
        <v>73.727510904344584</v>
      </c>
      <c r="AO60">
        <v>77.561341471370397</v>
      </c>
      <c r="AP60">
        <v>80.879079462065903</v>
      </c>
      <c r="AQ60">
        <v>86.187460247178805</v>
      </c>
      <c r="AR60">
        <v>92.085661119526193</v>
      </c>
      <c r="AS60">
        <v>95.398384196423194</v>
      </c>
      <c r="AT60">
        <v>101.459380650825</v>
      </c>
      <c r="AU60">
        <v>104.04474412339</v>
      </c>
      <c r="AV60">
        <v>107.610525517734</v>
      </c>
      <c r="AW60">
        <v>107.697659546493</v>
      </c>
      <c r="AX60">
        <v>109.4</v>
      </c>
      <c r="AY60">
        <v>113.7</v>
      </c>
      <c r="AZ60">
        <v>118.248</v>
      </c>
    </row>
    <row r="61" spans="1:52" x14ac:dyDescent="0.25">
      <c r="A61" t="s">
        <v>9</v>
      </c>
      <c r="B61" t="s">
        <v>188</v>
      </c>
      <c r="C61" t="s">
        <v>189</v>
      </c>
      <c r="D61" t="str">
        <f>"172"</f>
        <v>172</v>
      </c>
      <c r="E61" t="s">
        <v>190</v>
      </c>
      <c r="F61" t="s">
        <v>13</v>
      </c>
      <c r="G61" t="s">
        <v>14</v>
      </c>
      <c r="H61" t="s">
        <v>15</v>
      </c>
      <c r="I61" t="s">
        <v>15</v>
      </c>
      <c r="N61">
        <v>31.018607624536806</v>
      </c>
      <c r="O61">
        <v>35.287223352719764</v>
      </c>
      <c r="P61">
        <v>38.779727130323799</v>
      </c>
      <c r="Q61">
        <v>42.222658912966914</v>
      </c>
      <c r="R61">
        <v>45.819265173146775</v>
      </c>
      <c r="S61">
        <v>48.629113814204828</v>
      </c>
      <c r="T61">
        <v>51.026851321615737</v>
      </c>
      <c r="U61">
        <v>52.750225154798073</v>
      </c>
      <c r="V61">
        <v>54.660922230717645</v>
      </c>
      <c r="W61">
        <v>57.88350641642765</v>
      </c>
      <c r="X61">
        <v>62.018042589029641</v>
      </c>
      <c r="Y61">
        <v>63.3</v>
      </c>
      <c r="Z61">
        <v>66.180000000000007</v>
      </c>
      <c r="AA61">
        <v>67.900000000000006</v>
      </c>
      <c r="AB61">
        <v>69.88</v>
      </c>
      <c r="AC61">
        <v>71.03</v>
      </c>
      <c r="AD61">
        <v>70.7</v>
      </c>
      <c r="AE61">
        <v>71.92</v>
      </c>
      <c r="AF61">
        <v>73.069999999999993</v>
      </c>
      <c r="AG61">
        <v>73.64</v>
      </c>
      <c r="AH61">
        <v>75.290000000000006</v>
      </c>
      <c r="AI61">
        <v>77.45</v>
      </c>
      <c r="AJ61">
        <v>79.27</v>
      </c>
      <c r="AK61">
        <v>80.63</v>
      </c>
      <c r="AL61">
        <v>81.59</v>
      </c>
      <c r="AM61">
        <v>81.709999999999994</v>
      </c>
      <c r="AN61">
        <v>82.54</v>
      </c>
      <c r="AO61">
        <v>83.56</v>
      </c>
      <c r="AP61">
        <v>85.18</v>
      </c>
      <c r="AQ61">
        <v>88.06</v>
      </c>
      <c r="AR61">
        <v>89.65</v>
      </c>
      <c r="AS61">
        <v>92.13</v>
      </c>
      <c r="AT61">
        <v>94.53</v>
      </c>
      <c r="AU61">
        <v>97.79</v>
      </c>
      <c r="AV61">
        <v>99.68</v>
      </c>
      <c r="AW61">
        <v>100.23</v>
      </c>
      <c r="AX61">
        <v>99.98</v>
      </c>
      <c r="AY61">
        <v>101.08</v>
      </c>
      <c r="AZ61">
        <v>102.54671421968099</v>
      </c>
    </row>
    <row r="62" spans="1:52" x14ac:dyDescent="0.25">
      <c r="A62" t="s">
        <v>9</v>
      </c>
      <c r="B62" t="s">
        <v>191</v>
      </c>
      <c r="C62" t="s">
        <v>192</v>
      </c>
      <c r="D62" t="str">
        <f>"132"</f>
        <v>132</v>
      </c>
      <c r="E62" t="s">
        <v>193</v>
      </c>
      <c r="F62" t="s">
        <v>13</v>
      </c>
      <c r="G62" t="s">
        <v>14</v>
      </c>
      <c r="H62" t="s">
        <v>15</v>
      </c>
      <c r="I62" t="s">
        <v>15</v>
      </c>
      <c r="N62">
        <v>33.032631586080967</v>
      </c>
      <c r="O62">
        <v>37.567326021714564</v>
      </c>
      <c r="P62">
        <v>42.786003090789947</v>
      </c>
      <c r="Q62">
        <v>46.932349254619325</v>
      </c>
      <c r="R62">
        <v>51.293161600069816</v>
      </c>
      <c r="S62">
        <v>54.724620494211877</v>
      </c>
      <c r="T62">
        <v>57.298214665086462</v>
      </c>
      <c r="U62">
        <v>58.513523023912349</v>
      </c>
      <c r="V62">
        <v>60.336485561615291</v>
      </c>
      <c r="W62">
        <v>62.195192462802467</v>
      </c>
      <c r="X62">
        <v>64.411342998833391</v>
      </c>
      <c r="Y62">
        <v>66.48</v>
      </c>
      <c r="Z62">
        <v>68.650000000000006</v>
      </c>
      <c r="AA62">
        <v>70.03</v>
      </c>
      <c r="AB62">
        <v>71.59</v>
      </c>
      <c r="AC62">
        <v>72.61</v>
      </c>
      <c r="AD62">
        <v>74.14</v>
      </c>
      <c r="AE62">
        <v>75.400000000000006</v>
      </c>
      <c r="AF62">
        <v>76.260000000000005</v>
      </c>
      <c r="AG62">
        <v>76.44</v>
      </c>
      <c r="AH62">
        <v>77.48</v>
      </c>
      <c r="AI62">
        <v>78.89</v>
      </c>
      <c r="AJ62">
        <v>80.08</v>
      </c>
      <c r="AK62">
        <v>81.83</v>
      </c>
      <c r="AL62">
        <v>83.8</v>
      </c>
      <c r="AM62">
        <v>85.67</v>
      </c>
      <c r="AN62">
        <v>87.15</v>
      </c>
      <c r="AO62">
        <v>88.61</v>
      </c>
      <c r="AP62">
        <v>91.08</v>
      </c>
      <c r="AQ62">
        <v>92.14</v>
      </c>
      <c r="AR62">
        <v>93.06</v>
      </c>
      <c r="AS62">
        <v>94.91</v>
      </c>
      <c r="AT62">
        <v>97.41</v>
      </c>
      <c r="AU62">
        <v>98.88</v>
      </c>
      <c r="AV62">
        <v>99.7</v>
      </c>
      <c r="AW62">
        <v>99.78</v>
      </c>
      <c r="AX62">
        <v>100.05</v>
      </c>
      <c r="AY62">
        <v>100.713333333333</v>
      </c>
      <c r="AZ62">
        <v>102.116099399947</v>
      </c>
    </row>
    <row r="63" spans="1:52" x14ac:dyDescent="0.25">
      <c r="A63" t="s">
        <v>9</v>
      </c>
      <c r="B63" t="s">
        <v>194</v>
      </c>
      <c r="C63" t="s">
        <v>195</v>
      </c>
      <c r="D63" t="str">
        <f>"646"</f>
        <v>646</v>
      </c>
      <c r="E63" t="s">
        <v>196</v>
      </c>
      <c r="F63" t="s">
        <v>13</v>
      </c>
      <c r="G63" t="s">
        <v>14</v>
      </c>
      <c r="H63" t="s">
        <v>15</v>
      </c>
      <c r="I63" t="s">
        <v>15</v>
      </c>
      <c r="X63">
        <v>68.341083195425028</v>
      </c>
      <c r="Y63">
        <v>78.844611944252478</v>
      </c>
      <c r="Z63">
        <v>65.665981700982869</v>
      </c>
      <c r="AA63">
        <v>62.690236744099479</v>
      </c>
      <c r="AB63">
        <v>63.515824521771378</v>
      </c>
      <c r="AC63">
        <v>93.33678084273447</v>
      </c>
      <c r="AD63">
        <v>96.557480414971153</v>
      </c>
      <c r="AE63">
        <v>97.351314816578778</v>
      </c>
      <c r="AF63">
        <v>99.410748064177966</v>
      </c>
      <c r="AG63">
        <v>99.955091653851767</v>
      </c>
      <c r="AH63">
        <v>99.006155767686678</v>
      </c>
      <c r="AI63">
        <v>100.78329913462399</v>
      </c>
      <c r="AJ63">
        <v>101.725399232759</v>
      </c>
      <c r="AK63">
        <v>102.153626550094</v>
      </c>
      <c r="AL63">
        <v>105.750736015702</v>
      </c>
      <c r="AM63">
        <v>105.23686323490099</v>
      </c>
      <c r="AN63">
        <v>106.410084452739</v>
      </c>
      <c r="AO63">
        <v>105.69386273046101</v>
      </c>
      <c r="AP63">
        <v>105.48814785054201</v>
      </c>
      <c r="AQ63">
        <v>111.37002812374401</v>
      </c>
      <c r="AR63">
        <v>112.33427079148299</v>
      </c>
      <c r="AS63">
        <v>113.105664925673</v>
      </c>
      <c r="AT63">
        <v>115.709120128566</v>
      </c>
      <c r="AU63">
        <v>118.21615106468499</v>
      </c>
      <c r="AV63">
        <v>122.073121735637</v>
      </c>
      <c r="AW63">
        <v>124.194455604661</v>
      </c>
      <c r="AX63">
        <v>122.764855636802</v>
      </c>
      <c r="AY63">
        <v>127.762153475291</v>
      </c>
      <c r="AZ63">
        <v>130.956207312174</v>
      </c>
    </row>
    <row r="64" spans="1:52" x14ac:dyDescent="0.25">
      <c r="A64" t="s">
        <v>9</v>
      </c>
      <c r="B64" t="s">
        <v>197</v>
      </c>
      <c r="C64" t="s">
        <v>198</v>
      </c>
      <c r="D64" t="str">
        <f>"648"</f>
        <v>648</v>
      </c>
      <c r="E64" t="s">
        <v>199</v>
      </c>
      <c r="F64" t="s">
        <v>13</v>
      </c>
      <c r="G64" t="s">
        <v>14</v>
      </c>
      <c r="H64" t="s">
        <v>15</v>
      </c>
      <c r="I64" t="s">
        <v>15</v>
      </c>
      <c r="O64">
        <v>20.684988139640364</v>
      </c>
      <c r="P64">
        <v>21.538368434928966</v>
      </c>
      <c r="Q64">
        <v>24.280356654993401</v>
      </c>
      <c r="R64">
        <v>28.015796140376999</v>
      </c>
      <c r="S64">
        <v>34.930333060129598</v>
      </c>
      <c r="T64">
        <v>43.821871196880501</v>
      </c>
      <c r="U64">
        <v>66.741176762784704</v>
      </c>
      <c r="V64">
        <v>76.963961950177605</v>
      </c>
      <c r="W64">
        <v>86.521123612249497</v>
      </c>
      <c r="X64">
        <v>93.783374313886199</v>
      </c>
      <c r="Y64">
        <v>103.618707001465</v>
      </c>
      <c r="Z64">
        <v>115.589995777761</v>
      </c>
      <c r="AA64">
        <v>120.497727442068</v>
      </c>
      <c r="AB64">
        <v>126.677098080123</v>
      </c>
      <c r="AC64">
        <v>133.06509698730801</v>
      </c>
      <c r="AD64">
        <v>138.43975858728899</v>
      </c>
      <c r="AE64">
        <v>141.559247944763</v>
      </c>
      <c r="AF64">
        <v>141.996373841989</v>
      </c>
      <c r="AG64">
        <v>148.78175992847</v>
      </c>
      <c r="AH64">
        <v>151.38464595286001</v>
      </c>
      <c r="AI64">
        <v>151.692621016814</v>
      </c>
      <c r="AJ64">
        <v>163.932146139135</v>
      </c>
      <c r="AK64">
        <v>185.251968308372</v>
      </c>
      <c r="AL64">
        <v>217.789037081191</v>
      </c>
      <c r="AM64">
        <v>235.407240787327</v>
      </c>
      <c r="AN64">
        <v>246.814168876179</v>
      </c>
      <c r="AO64">
        <v>247.85923976813999</v>
      </c>
      <c r="AP64">
        <v>262.77968595426302</v>
      </c>
      <c r="AQ64">
        <v>280.74058162975598</v>
      </c>
      <c r="AR64">
        <v>288.370724548429</v>
      </c>
      <c r="AS64">
        <v>305.06308621082502</v>
      </c>
      <c r="AT64">
        <v>318.43164421488001</v>
      </c>
      <c r="AU64">
        <v>334.05928289861299</v>
      </c>
      <c r="AV64">
        <v>352.68350887829598</v>
      </c>
      <c r="AW64">
        <v>377.19338379848398</v>
      </c>
      <c r="AX64">
        <v>402.339997707306</v>
      </c>
      <c r="AY64">
        <v>434.025300701981</v>
      </c>
      <c r="AZ64">
        <v>464.24960043648701</v>
      </c>
    </row>
    <row r="65" spans="1:52" x14ac:dyDescent="0.25">
      <c r="A65" t="s">
        <v>9</v>
      </c>
      <c r="B65" t="s">
        <v>200</v>
      </c>
      <c r="C65" t="s">
        <v>201</v>
      </c>
      <c r="D65" t="str">
        <f>"915"</f>
        <v>915</v>
      </c>
      <c r="E65" t="s">
        <v>202</v>
      </c>
      <c r="F65" t="s">
        <v>13</v>
      </c>
      <c r="G65" t="s">
        <v>14</v>
      </c>
      <c r="H65" t="s">
        <v>15</v>
      </c>
      <c r="I65" t="s">
        <v>15</v>
      </c>
      <c r="Z65">
        <v>8.1855271722711999E-4</v>
      </c>
      <c r="AA65">
        <v>1.04517740708192E-2</v>
      </c>
      <c r="AB65">
        <v>0.79307245813751304</v>
      </c>
      <c r="AC65">
        <v>52.135559196307298</v>
      </c>
      <c r="AD65">
        <v>82.0475281672704</v>
      </c>
      <c r="AE65">
        <v>93.278991433552903</v>
      </c>
      <c r="AF65">
        <v>100</v>
      </c>
      <c r="AG65">
        <v>110.668802744435</v>
      </c>
      <c r="AH65">
        <v>122.69320710378599</v>
      </c>
      <c r="AI65">
        <v>128.38452307669701</v>
      </c>
      <c r="AJ65">
        <v>132.75324217530601</v>
      </c>
      <c r="AK65">
        <v>139.95221541694701</v>
      </c>
      <c r="AL65">
        <v>149.68263855228901</v>
      </c>
      <c r="AM65">
        <v>160.883572034145</v>
      </c>
      <c r="AN65">
        <v>170.824539599259</v>
      </c>
      <c r="AO65">
        <v>185.81956605532301</v>
      </c>
      <c r="AP65">
        <v>206.21276362812699</v>
      </c>
      <c r="AQ65">
        <v>217.65292538894801</v>
      </c>
      <c r="AR65">
        <v>224.152550370364</v>
      </c>
      <c r="AS65">
        <v>249.35015697633</v>
      </c>
      <c r="AT65">
        <v>254.439763909883</v>
      </c>
      <c r="AU65">
        <v>250.94526612570999</v>
      </c>
      <c r="AV65">
        <v>256.89836470522101</v>
      </c>
      <c r="AW65">
        <v>261.91207022028902</v>
      </c>
      <c r="AX65">
        <v>274.69184924408898</v>
      </c>
      <c r="AY65">
        <v>279.723141613856</v>
      </c>
      <c r="AZ65">
        <v>294.87785596405598</v>
      </c>
    </row>
    <row r="66" spans="1:52" x14ac:dyDescent="0.25">
      <c r="A66" t="s">
        <v>9</v>
      </c>
      <c r="B66" t="s">
        <v>203</v>
      </c>
      <c r="C66" t="s">
        <v>204</v>
      </c>
      <c r="D66" t="str">
        <f>"134"</f>
        <v>134</v>
      </c>
      <c r="E66" t="s">
        <v>205</v>
      </c>
      <c r="F66" t="s">
        <v>13</v>
      </c>
      <c r="G66" t="s">
        <v>14</v>
      </c>
      <c r="H66" t="s">
        <v>15</v>
      </c>
      <c r="I66" t="s">
        <v>15</v>
      </c>
      <c r="Z66">
        <v>67.420039635977901</v>
      </c>
      <c r="AA66">
        <v>69.644900943965197</v>
      </c>
      <c r="AB66">
        <v>72.569986783611697</v>
      </c>
      <c r="AC66">
        <v>74.384236453202007</v>
      </c>
      <c r="AD66">
        <v>75.5</v>
      </c>
      <c r="AE66">
        <v>76.599999999999994</v>
      </c>
      <c r="AF66">
        <v>77.599999999999994</v>
      </c>
      <c r="AG66">
        <v>77.8</v>
      </c>
      <c r="AH66">
        <v>78.8</v>
      </c>
      <c r="AI66">
        <v>80.400000000000006</v>
      </c>
      <c r="AJ66">
        <v>81.5</v>
      </c>
      <c r="AK66">
        <v>82.4</v>
      </c>
      <c r="AL66">
        <v>83.2</v>
      </c>
      <c r="AM66">
        <v>85</v>
      </c>
      <c r="AN66">
        <v>86.9</v>
      </c>
      <c r="AO66">
        <v>88.1</v>
      </c>
      <c r="AP66">
        <v>90.7</v>
      </c>
      <c r="AQ66">
        <v>91.7</v>
      </c>
      <c r="AR66">
        <v>92.6</v>
      </c>
      <c r="AS66">
        <v>94.2</v>
      </c>
      <c r="AT66">
        <v>96.4</v>
      </c>
      <c r="AU66">
        <v>98.3</v>
      </c>
      <c r="AV66">
        <v>99.7</v>
      </c>
      <c r="AW66">
        <v>99.7</v>
      </c>
      <c r="AX66">
        <v>99.9</v>
      </c>
      <c r="AY66">
        <v>101.6</v>
      </c>
      <c r="AZ66">
        <v>103.253988539163</v>
      </c>
    </row>
    <row r="67" spans="1:52" x14ac:dyDescent="0.25">
      <c r="A67" t="s">
        <v>9</v>
      </c>
      <c r="B67" t="s">
        <v>206</v>
      </c>
      <c r="C67" t="s">
        <v>207</v>
      </c>
      <c r="D67" t="str">
        <f>"652"</f>
        <v>652</v>
      </c>
      <c r="E67" t="s">
        <v>208</v>
      </c>
      <c r="F67" t="s">
        <v>13</v>
      </c>
      <c r="G67" t="s">
        <v>14</v>
      </c>
      <c r="H67" t="s">
        <v>15</v>
      </c>
      <c r="I67" t="s">
        <v>15</v>
      </c>
      <c r="O67">
        <v>7.6224982420687398E-2</v>
      </c>
      <c r="P67">
        <v>0.152619165689691</v>
      </c>
      <c r="Q67">
        <v>0.17823899422473</v>
      </c>
      <c r="R67">
        <v>0.43208256775688098</v>
      </c>
      <c r="S67">
        <v>0.45795619756481698</v>
      </c>
      <c r="T67">
        <v>0.54725194556093804</v>
      </c>
      <c r="U67">
        <v>0.72967866079601995</v>
      </c>
      <c r="V67">
        <v>0.97896791147956697</v>
      </c>
      <c r="W67">
        <v>1.2390860164914499</v>
      </c>
      <c r="X67">
        <v>1.61648850991882</v>
      </c>
      <c r="Y67">
        <v>2.1968333215072899</v>
      </c>
      <c r="Z67">
        <v>2.4222511524279899</v>
      </c>
      <c r="AA67">
        <v>2.7451427723744302</v>
      </c>
      <c r="AB67">
        <v>3.5043328812293102</v>
      </c>
      <c r="AC67">
        <v>4.7020915903817597</v>
      </c>
      <c r="AD67">
        <v>8.0319642963448192</v>
      </c>
      <c r="AE67">
        <v>10.1301596784518</v>
      </c>
      <c r="AF67">
        <v>12.3730345130157</v>
      </c>
      <c r="AG67">
        <v>14.3220937120462</v>
      </c>
      <c r="AH67">
        <v>16.297281499400601</v>
      </c>
      <c r="AI67">
        <v>22.904155418719199</v>
      </c>
      <c r="AJ67">
        <v>27.779916122327698</v>
      </c>
      <c r="AK67">
        <v>31.994299768820898</v>
      </c>
      <c r="AL67">
        <v>39.533038617637601</v>
      </c>
      <c r="AM67">
        <v>44.188744166642799</v>
      </c>
      <c r="AN67">
        <v>50.745391485949902</v>
      </c>
      <c r="AO67">
        <v>56.288427112279102</v>
      </c>
      <c r="AP67">
        <v>63.464317654055797</v>
      </c>
      <c r="AQ67">
        <v>74.972560622940094</v>
      </c>
      <c r="AR67">
        <v>82.064291401762702</v>
      </c>
      <c r="AS67">
        <v>87.700500685795305</v>
      </c>
      <c r="AT67">
        <v>95.042413090401894</v>
      </c>
      <c r="AU67">
        <v>102.764</v>
      </c>
      <c r="AV67">
        <v>116.6323</v>
      </c>
      <c r="AW67">
        <v>136.44460000000001</v>
      </c>
      <c r="AX67">
        <v>160.5839</v>
      </c>
      <c r="AY67">
        <v>185.2527</v>
      </c>
      <c r="AZ67">
        <v>203.867207314767</v>
      </c>
    </row>
    <row r="68" spans="1:52" x14ac:dyDescent="0.25">
      <c r="A68" t="s">
        <v>9</v>
      </c>
      <c r="B68" t="s">
        <v>209</v>
      </c>
      <c r="C68" t="s">
        <v>210</v>
      </c>
      <c r="D68" t="str">
        <f>"174"</f>
        <v>174</v>
      </c>
      <c r="E68" t="s">
        <v>211</v>
      </c>
      <c r="F68" t="s">
        <v>13</v>
      </c>
      <c r="G68" t="s">
        <v>14</v>
      </c>
      <c r="H68" t="s">
        <v>15</v>
      </c>
      <c r="I68" t="s">
        <v>15</v>
      </c>
      <c r="J68">
        <v>3.1058121190797796</v>
      </c>
      <c r="K68">
        <v>3.4385777032668914</v>
      </c>
      <c r="L68">
        <v>3.8822651488497169</v>
      </c>
      <c r="M68">
        <v>4.3259525944325432</v>
      </c>
      <c r="N68">
        <v>5.3242493469938985</v>
      </c>
      <c r="O68">
        <v>6.7662335451380802</v>
      </c>
      <c r="P68">
        <v>8.3191396046779804</v>
      </c>
      <c r="Q68">
        <v>9.87204566421787</v>
      </c>
      <c r="R68">
        <v>11.8686391693406</v>
      </c>
      <c r="S68">
        <v>13.976154535858999</v>
      </c>
      <c r="T68">
        <v>17.525654100521599</v>
      </c>
      <c r="U68">
        <v>20.520544358205701</v>
      </c>
      <c r="V68">
        <v>23.737278338681101</v>
      </c>
      <c r="W68">
        <v>27.064934180552299</v>
      </c>
      <c r="X68">
        <v>31.169043052193501</v>
      </c>
      <c r="Y68">
        <v>38.268042181518702</v>
      </c>
      <c r="Z68">
        <v>45.034275726656801</v>
      </c>
      <c r="AA68">
        <v>51.578665549003503</v>
      </c>
      <c r="AB68">
        <v>57.790289787162997</v>
      </c>
      <c r="AC68">
        <v>64.001914025322506</v>
      </c>
      <c r="AD68">
        <v>68.962308050255899</v>
      </c>
      <c r="AE68">
        <v>73.755234993019997</v>
      </c>
      <c r="AF68">
        <v>77.105630525826001</v>
      </c>
      <c r="AG68">
        <v>79.955793392275496</v>
      </c>
      <c r="AH68">
        <v>81.805490926012098</v>
      </c>
      <c r="AI68">
        <v>84.806886924150803</v>
      </c>
      <c r="AJ68">
        <v>87.796649604467206</v>
      </c>
      <c r="AK68">
        <v>90.867845509539293</v>
      </c>
      <c r="AL68">
        <v>93.683108422522096</v>
      </c>
      <c r="AM68">
        <v>96.614704513727304</v>
      </c>
      <c r="AN68">
        <v>100</v>
      </c>
      <c r="AO68">
        <v>103.19916240111699</v>
      </c>
      <c r="AP68">
        <v>107.177757096324</v>
      </c>
      <c r="AQ68">
        <v>109.527687296417</v>
      </c>
      <c r="AR68">
        <v>112.319683573755</v>
      </c>
      <c r="AS68">
        <v>118.113075849232</v>
      </c>
      <c r="AT68">
        <v>120.68403908794799</v>
      </c>
      <c r="AU68">
        <v>121.067938576082</v>
      </c>
      <c r="AV68">
        <v>118.869241507678</v>
      </c>
      <c r="AW68">
        <v>115.85621219171701</v>
      </c>
      <c r="AX68">
        <v>116.30991158678501</v>
      </c>
      <c r="AY68">
        <v>116.64727780363</v>
      </c>
      <c r="AZ68">
        <v>118.158752693496</v>
      </c>
    </row>
    <row r="69" spans="1:52" x14ac:dyDescent="0.25">
      <c r="A69" t="s">
        <v>9</v>
      </c>
      <c r="B69" t="s">
        <v>212</v>
      </c>
      <c r="C69" t="s">
        <v>213</v>
      </c>
      <c r="D69" t="str">
        <f>"328"</f>
        <v>328</v>
      </c>
      <c r="E69" t="s">
        <v>214</v>
      </c>
      <c r="F69" t="s">
        <v>13</v>
      </c>
      <c r="G69" t="s">
        <v>14</v>
      </c>
      <c r="H69" t="s">
        <v>15</v>
      </c>
      <c r="I69" t="s">
        <v>15</v>
      </c>
      <c r="K69">
        <v>17.706198899268248</v>
      </c>
      <c r="L69">
        <v>20.961370911844316</v>
      </c>
      <c r="M69">
        <v>24.611122079824131</v>
      </c>
      <c r="N69">
        <v>30.702248151754802</v>
      </c>
      <c r="O69">
        <v>37.409890265728301</v>
      </c>
      <c r="P69">
        <v>41.355563095308199</v>
      </c>
      <c r="Q69">
        <v>46.269370211801501</v>
      </c>
      <c r="R69">
        <v>49.709250334982201</v>
      </c>
      <c r="S69">
        <v>53.176348240246398</v>
      </c>
      <c r="T69">
        <v>55.167909783428101</v>
      </c>
      <c r="U69">
        <v>56.196302112079103</v>
      </c>
      <c r="V69">
        <v>55.728185355096301</v>
      </c>
      <c r="W69">
        <v>56.036385475209997</v>
      </c>
      <c r="X69">
        <v>59.906334696610998</v>
      </c>
      <c r="Y69">
        <v>62.169297111468502</v>
      </c>
      <c r="Z69">
        <v>64.551237785763206</v>
      </c>
      <c r="AA69">
        <v>65.176936374962807</v>
      </c>
      <c r="AB69">
        <v>68.355465521723005</v>
      </c>
      <c r="AC69">
        <v>70.864052997846798</v>
      </c>
      <c r="AD69">
        <v>72.185039215490207</v>
      </c>
      <c r="AE69">
        <v>73.740973761865504</v>
      </c>
      <c r="AF69">
        <v>74.951851500000004</v>
      </c>
      <c r="AG69">
        <v>75.823978499999996</v>
      </c>
      <c r="AH69">
        <v>76.645034999999993</v>
      </c>
      <c r="AI69">
        <v>79.288129799999993</v>
      </c>
      <c r="AJ69">
        <v>78.73</v>
      </c>
      <c r="AK69">
        <v>80.53</v>
      </c>
      <c r="AL69">
        <v>81.849999999999994</v>
      </c>
      <c r="AM69">
        <v>83.89</v>
      </c>
      <c r="AN69">
        <v>89.09</v>
      </c>
      <c r="AO69">
        <v>90.56</v>
      </c>
      <c r="AP69">
        <v>97.26</v>
      </c>
      <c r="AQ69">
        <v>102.29</v>
      </c>
      <c r="AR69">
        <v>99.89</v>
      </c>
      <c r="AS69">
        <v>104.1</v>
      </c>
      <c r="AT69">
        <v>107.76</v>
      </c>
      <c r="AU69">
        <v>109.71</v>
      </c>
      <c r="AV69">
        <v>108.35</v>
      </c>
      <c r="AW69">
        <v>107.67</v>
      </c>
      <c r="AX69">
        <v>108.755082891942</v>
      </c>
      <c r="AY69">
        <v>110.27662689927899</v>
      </c>
      <c r="AZ69">
        <v>113.765167341488</v>
      </c>
    </row>
    <row r="70" spans="1:52" x14ac:dyDescent="0.25">
      <c r="A70" t="s">
        <v>9</v>
      </c>
      <c r="B70" t="s">
        <v>215</v>
      </c>
      <c r="C70" t="s">
        <v>216</v>
      </c>
      <c r="D70" t="str">
        <f>"258"</f>
        <v>258</v>
      </c>
      <c r="E70" t="s">
        <v>217</v>
      </c>
      <c r="F70" t="s">
        <v>13</v>
      </c>
      <c r="G70" t="s">
        <v>14</v>
      </c>
      <c r="H70" t="s">
        <v>15</v>
      </c>
      <c r="I70" t="s">
        <v>15</v>
      </c>
      <c r="J70">
        <v>2.8433796113056249</v>
      </c>
      <c r="K70">
        <v>3.341070326976447</v>
      </c>
      <c r="L70">
        <v>3.5845277575330292</v>
      </c>
      <c r="M70">
        <v>3.9108650119463695</v>
      </c>
      <c r="N70">
        <v>4.4495811503838709</v>
      </c>
      <c r="O70">
        <v>4.8500434539184214</v>
      </c>
      <c r="P70">
        <v>5.2768472778632427</v>
      </c>
      <c r="Q70">
        <v>5.1660334850281124</v>
      </c>
      <c r="R70">
        <v>5.5379878959501232</v>
      </c>
      <c r="S70">
        <v>5.9367230244585452</v>
      </c>
      <c r="T70">
        <v>7.593068748282497</v>
      </c>
      <c r="U70">
        <v>9.225578529163208</v>
      </c>
      <c r="V70">
        <v>10.083557332375385</v>
      </c>
      <c r="W70">
        <v>11.323834884257554</v>
      </c>
      <c r="X70">
        <v>13.611249530877629</v>
      </c>
      <c r="Y70">
        <v>21.750776750342386</v>
      </c>
      <c r="Z70">
        <v>23.925854425376642</v>
      </c>
      <c r="AA70">
        <v>27.323325753780104</v>
      </c>
      <c r="AB70">
        <v>30.492831541218639</v>
      </c>
      <c r="AC70">
        <v>34.03</v>
      </c>
      <c r="AD70">
        <v>36.96</v>
      </c>
      <c r="AE70">
        <v>40.97</v>
      </c>
      <c r="AF70">
        <v>43.89</v>
      </c>
      <c r="AG70">
        <v>47.17</v>
      </c>
      <c r="AH70">
        <v>49.49</v>
      </c>
      <c r="AI70">
        <v>52.01</v>
      </c>
      <c r="AJ70">
        <v>56.64</v>
      </c>
      <c r="AK70">
        <v>60.22</v>
      </c>
      <c r="AL70">
        <v>63.75</v>
      </c>
      <c r="AM70">
        <v>69.63</v>
      </c>
      <c r="AN70">
        <v>75.599999999999994</v>
      </c>
      <c r="AO70">
        <v>79.98</v>
      </c>
      <c r="AP70">
        <v>86.97</v>
      </c>
      <c r="AQ70">
        <v>95.15</v>
      </c>
      <c r="AR70">
        <v>94.88</v>
      </c>
      <c r="AS70">
        <v>100</v>
      </c>
      <c r="AT70">
        <v>106.2</v>
      </c>
      <c r="AU70">
        <v>109.86</v>
      </c>
      <c r="AV70">
        <v>114.68</v>
      </c>
      <c r="AW70">
        <v>118.06</v>
      </c>
      <c r="AX70">
        <v>121.68</v>
      </c>
      <c r="AY70">
        <v>126.82706399999999</v>
      </c>
      <c r="AZ70">
        <v>131.90014656</v>
      </c>
    </row>
    <row r="71" spans="1:52" x14ac:dyDescent="0.25">
      <c r="A71" t="s">
        <v>9</v>
      </c>
      <c r="B71" t="s">
        <v>218</v>
      </c>
      <c r="C71" t="s">
        <v>219</v>
      </c>
      <c r="D71" t="str">
        <f>"656"</f>
        <v>656</v>
      </c>
      <c r="E71" t="s">
        <v>220</v>
      </c>
      <c r="F71" t="s">
        <v>13</v>
      </c>
      <c r="G71" t="s">
        <v>14</v>
      </c>
      <c r="H71" t="s">
        <v>15</v>
      </c>
      <c r="I71" t="s">
        <v>15</v>
      </c>
      <c r="U71">
        <v>32.892343284945177</v>
      </c>
      <c r="V71">
        <v>43.961881890455722</v>
      </c>
      <c r="W71">
        <v>55.505829293345144</v>
      </c>
      <c r="X71">
        <v>69.97529761340526</v>
      </c>
      <c r="Y71">
        <v>89.1</v>
      </c>
      <c r="Z71">
        <v>100</v>
      </c>
      <c r="AA71">
        <v>116.1</v>
      </c>
      <c r="AB71">
        <v>121.9</v>
      </c>
      <c r="AC71">
        <v>125</v>
      </c>
      <c r="AD71">
        <v>131.5</v>
      </c>
      <c r="AE71">
        <v>134.19999999999999</v>
      </c>
      <c r="AF71">
        <v>141.30000000000001</v>
      </c>
      <c r="AG71">
        <v>147.69999999999999</v>
      </c>
      <c r="AH71">
        <v>156.80000000000001</v>
      </c>
      <c r="AI71">
        <v>168.1</v>
      </c>
      <c r="AJ71">
        <v>170</v>
      </c>
      <c r="AK71">
        <v>180.4</v>
      </c>
      <c r="AL71">
        <v>202.21674646551699</v>
      </c>
      <c r="AM71">
        <v>258.11822076628403</v>
      </c>
      <c r="AN71">
        <v>334.68469223180102</v>
      </c>
      <c r="AO71">
        <v>465.65290618773997</v>
      </c>
      <c r="AP71">
        <v>525.35949136973204</v>
      </c>
      <c r="AQ71">
        <v>596.30309045977003</v>
      </c>
      <c r="AR71">
        <v>643.40240832375503</v>
      </c>
      <c r="AS71">
        <v>777.24911134099705</v>
      </c>
      <c r="AT71">
        <v>925.12547568007699</v>
      </c>
      <c r="AU71">
        <v>1043.8509524712599</v>
      </c>
      <c r="AV71">
        <v>1153.9545647318</v>
      </c>
      <c r="AW71">
        <v>1257.4434634003801</v>
      </c>
      <c r="AX71">
        <v>1349.53412441571</v>
      </c>
      <c r="AY71">
        <v>1466.95622605364</v>
      </c>
      <c r="AZ71">
        <v>1585.7796803639801</v>
      </c>
    </row>
    <row r="72" spans="1:52" x14ac:dyDescent="0.25">
      <c r="A72" t="s">
        <v>9</v>
      </c>
      <c r="B72" t="s">
        <v>221</v>
      </c>
      <c r="C72" t="s">
        <v>222</v>
      </c>
      <c r="D72" t="str">
        <f>"654"</f>
        <v>654</v>
      </c>
      <c r="E72" t="s">
        <v>223</v>
      </c>
      <c r="F72" t="s">
        <v>13</v>
      </c>
      <c r="G72" t="s">
        <v>14</v>
      </c>
      <c r="H72" t="s">
        <v>15</v>
      </c>
      <c r="I72" t="s">
        <v>15</v>
      </c>
      <c r="O72">
        <v>6.5605946073580668E-2</v>
      </c>
      <c r="P72">
        <v>8.3345770744659514E-2</v>
      </c>
      <c r="Q72">
        <v>0.10016852800448868</v>
      </c>
      <c r="R72">
        <v>0.14649692381579726</v>
      </c>
      <c r="S72">
        <v>0.28514383649204472</v>
      </c>
      <c r="T72">
        <v>0.43940935052510177</v>
      </c>
      <c r="U72">
        <v>0.78442131060416442</v>
      </c>
      <c r="V72">
        <v>1.5443428871237075</v>
      </c>
      <c r="W72">
        <v>2.3214572594921097</v>
      </c>
      <c r="X72">
        <v>3.8731070848515716</v>
      </c>
      <c r="Y72">
        <v>5.1178655043089201</v>
      </c>
      <c r="Z72">
        <v>8.1936566816696903</v>
      </c>
      <c r="AA72">
        <v>15.2972901065218</v>
      </c>
      <c r="AB72">
        <v>19.993502292637402</v>
      </c>
      <c r="AC72">
        <v>23.847697302055298</v>
      </c>
      <c r="AD72">
        <v>35.692502933807503</v>
      </c>
      <c r="AE72">
        <v>59.103186873858199</v>
      </c>
      <c r="AF72">
        <v>68.9956817657892</v>
      </c>
      <c r="AG72">
        <v>74.471025039226305</v>
      </c>
      <c r="AH72">
        <v>68.571746963586904</v>
      </c>
      <c r="AI72">
        <v>80.012263141313497</v>
      </c>
      <c r="AJ72">
        <v>78.501876025991294</v>
      </c>
      <c r="AK72">
        <v>80.479142001532196</v>
      </c>
      <c r="AL72">
        <v>81.064140956891094</v>
      </c>
      <c r="AM72">
        <v>83.404136778327199</v>
      </c>
      <c r="AN72">
        <v>83.654850616338194</v>
      </c>
      <c r="AO72">
        <v>86.329131555122203</v>
      </c>
      <c r="AP72">
        <v>94.351974371474299</v>
      </c>
      <c r="AQ72">
        <v>102.5419597465</v>
      </c>
      <c r="AR72">
        <v>96.023399958214299</v>
      </c>
      <c r="AS72">
        <v>101.5</v>
      </c>
      <c r="AT72">
        <v>105</v>
      </c>
      <c r="AU72">
        <v>106.7</v>
      </c>
      <c r="AV72">
        <v>106.6</v>
      </c>
      <c r="AW72">
        <v>106.5</v>
      </c>
      <c r="AX72">
        <v>109.1</v>
      </c>
      <c r="AY72">
        <v>110.8</v>
      </c>
      <c r="AZ72">
        <v>113.01600000000001</v>
      </c>
    </row>
    <row r="73" spans="1:52" x14ac:dyDescent="0.25">
      <c r="A73" t="s">
        <v>9</v>
      </c>
      <c r="B73" t="s">
        <v>224</v>
      </c>
      <c r="C73" t="s">
        <v>225</v>
      </c>
      <c r="D73" t="str">
        <f>"336"</f>
        <v>336</v>
      </c>
      <c r="E73" t="s">
        <v>226</v>
      </c>
      <c r="F73" t="s">
        <v>13</v>
      </c>
      <c r="G73" t="s">
        <v>14</v>
      </c>
      <c r="H73" t="s">
        <v>15</v>
      </c>
      <c r="I73" t="s">
        <v>15</v>
      </c>
      <c r="J73">
        <v>0.54345726507427594</v>
      </c>
      <c r="K73">
        <v>0.59326199515281808</v>
      </c>
      <c r="L73">
        <v>0.64599639577237744</v>
      </c>
      <c r="M73">
        <v>0.7803958531360583</v>
      </c>
      <c r="N73">
        <v>0.93200685904140901</v>
      </c>
      <c r="O73">
        <v>1.01110829453008</v>
      </c>
      <c r="P73">
        <v>1.3044438526673801</v>
      </c>
      <c r="Q73">
        <v>1.5563969366343799</v>
      </c>
      <c r="R73">
        <v>1.73034673316223</v>
      </c>
      <c r="S73">
        <v>2.2163089231464799</v>
      </c>
      <c r="T73">
        <v>2.38623142124298</v>
      </c>
      <c r="U73">
        <v>2.5440682425445198</v>
      </c>
      <c r="V73">
        <v>3.4233413132863499</v>
      </c>
      <c r="W73">
        <v>4.6658547698316202</v>
      </c>
      <c r="X73">
        <v>9.5323412947659794</v>
      </c>
      <c r="Y73">
        <v>16.7101942897248</v>
      </c>
      <c r="Z73">
        <v>29.9112477786074</v>
      </c>
      <c r="AA73">
        <v>33.650153750933299</v>
      </c>
      <c r="AB73">
        <v>35.938364205996798</v>
      </c>
      <c r="AC73">
        <v>41.722640303596997</v>
      </c>
      <c r="AD73">
        <v>45.104701848453502</v>
      </c>
      <c r="AE73">
        <v>47.127620635765901</v>
      </c>
      <c r="AF73">
        <v>49.084993961234801</v>
      </c>
      <c r="AG73">
        <v>51.426314015665803</v>
      </c>
      <c r="AH73">
        <v>55.860390686445903</v>
      </c>
      <c r="AI73">
        <v>59.136320025936101</v>
      </c>
      <c r="AJ73">
        <v>60.024284282777202</v>
      </c>
      <c r="AK73">
        <v>63.679245283018901</v>
      </c>
      <c r="AL73">
        <v>66.872278664731496</v>
      </c>
      <c r="AM73">
        <v>70.521457359438699</v>
      </c>
      <c r="AN73">
        <v>76.360214942147906</v>
      </c>
      <c r="AO73">
        <v>79.539154688156202</v>
      </c>
      <c r="AP73">
        <v>90.700770147910106</v>
      </c>
      <c r="AQ73">
        <v>96.478507419168906</v>
      </c>
      <c r="AR73">
        <v>100</v>
      </c>
      <c r="AS73">
        <v>104.43</v>
      </c>
      <c r="AT73">
        <v>107.88</v>
      </c>
      <c r="AU73">
        <v>111.63</v>
      </c>
      <c r="AV73">
        <v>112.62</v>
      </c>
      <c r="AW73">
        <v>113.94</v>
      </c>
      <c r="AX73">
        <v>111.873264844088</v>
      </c>
      <c r="AY73">
        <v>113.5</v>
      </c>
      <c r="AZ73">
        <v>116.463176513344</v>
      </c>
    </row>
    <row r="74" spans="1:52" x14ac:dyDescent="0.25">
      <c r="A74" t="s">
        <v>9</v>
      </c>
      <c r="B74" t="s">
        <v>227</v>
      </c>
      <c r="C74" t="s">
        <v>228</v>
      </c>
      <c r="D74" t="str">
        <f>"263"</f>
        <v>263</v>
      </c>
      <c r="E74" t="s">
        <v>229</v>
      </c>
      <c r="F74" t="s">
        <v>13</v>
      </c>
      <c r="G74" t="s">
        <v>14</v>
      </c>
      <c r="H74" t="s">
        <v>15</v>
      </c>
      <c r="I74" t="s">
        <v>15</v>
      </c>
      <c r="P74">
        <v>4.5479941556793024</v>
      </c>
      <c r="Q74">
        <v>4.7688854589926288</v>
      </c>
      <c r="R74">
        <v>5.3053357670786809</v>
      </c>
      <c r="S74">
        <v>5.5932833588583382</v>
      </c>
      <c r="T74">
        <v>6.5675717860118761</v>
      </c>
      <c r="U74">
        <v>5.8220636373294559</v>
      </c>
      <c r="V74">
        <v>5.581449896220315</v>
      </c>
      <c r="W74">
        <v>6.0626773784385977</v>
      </c>
      <c r="X74">
        <v>6.7214068008193664</v>
      </c>
      <c r="Y74">
        <v>8.4767037646483825</v>
      </c>
      <c r="Z74">
        <v>9.6432016379298471</v>
      </c>
      <c r="AA74">
        <v>11.107134463569164</v>
      </c>
      <c r="AB74">
        <v>14.181740712435461</v>
      </c>
      <c r="AC74">
        <v>20.134720221677963</v>
      </c>
      <c r="AD74">
        <v>23.799239302023398</v>
      </c>
      <c r="AE74">
        <v>27.848593913286699</v>
      </c>
      <c r="AF74">
        <v>32.569033386078303</v>
      </c>
      <c r="AG74">
        <v>35.261939872976299</v>
      </c>
      <c r="AH74">
        <v>38.760148193708098</v>
      </c>
      <c r="AI74">
        <v>44.697107458035703</v>
      </c>
      <c r="AJ74">
        <v>49.836290846603703</v>
      </c>
      <c r="AK74">
        <v>55.5039929905153</v>
      </c>
      <c r="AL74">
        <v>76.473696985030699</v>
      </c>
      <c r="AM74">
        <v>93.0562078670185</v>
      </c>
      <c r="AN74">
        <v>106.92230984082801</v>
      </c>
      <c r="AO74">
        <v>120.107138592824</v>
      </c>
      <c r="AP74">
        <v>129.58675813070101</v>
      </c>
      <c r="AQ74">
        <v>155.305721918686</v>
      </c>
      <c r="AR74">
        <v>148.03570567907499</v>
      </c>
      <c r="AS74">
        <v>154.942221106706</v>
      </c>
      <c r="AT74">
        <v>171.02713203684399</v>
      </c>
      <c r="AU74">
        <v>182.20478200524599</v>
      </c>
      <c r="AV74">
        <v>190.47442547780301</v>
      </c>
      <c r="AW74">
        <v>200.65244821325899</v>
      </c>
      <c r="AX74">
        <v>223.280373759047</v>
      </c>
      <c r="AY74">
        <v>251.17906107855401</v>
      </c>
      <c r="AZ74">
        <v>278.80794754590102</v>
      </c>
    </row>
    <row r="75" spans="1:52" x14ac:dyDescent="0.25">
      <c r="A75" t="s">
        <v>9</v>
      </c>
      <c r="B75" t="s">
        <v>230</v>
      </c>
      <c r="C75" t="s">
        <v>231</v>
      </c>
      <c r="D75" t="str">
        <f>"268"</f>
        <v>268</v>
      </c>
      <c r="E75" t="s">
        <v>232</v>
      </c>
      <c r="F75" t="s">
        <v>13</v>
      </c>
      <c r="G75" t="s">
        <v>14</v>
      </c>
      <c r="H75" t="s">
        <v>15</v>
      </c>
      <c r="I75" t="s">
        <v>15</v>
      </c>
      <c r="J75">
        <v>6.0591210848778969</v>
      </c>
      <c r="K75">
        <v>6.378862470430203</v>
      </c>
      <c r="L75">
        <v>6.8544786909668209</v>
      </c>
      <c r="M75">
        <v>7.21710733321357</v>
      </c>
      <c r="N75">
        <v>8.6931735626293705</v>
      </c>
      <c r="O75">
        <v>9.6941935483871102</v>
      </c>
      <c r="P75">
        <v>10.581290322580703</v>
      </c>
      <c r="Q75">
        <v>11.510967741935541</v>
      </c>
      <c r="R75">
        <v>12.412258064516186</v>
      </c>
      <c r="S75">
        <v>12.866451612903234</v>
      </c>
      <c r="T75">
        <v>13.412903225806502</v>
      </c>
      <c r="U75">
        <v>13.838709677419359</v>
      </c>
      <c r="V75">
        <v>14.243225806451672</v>
      </c>
      <c r="W75">
        <v>15.2012903225807</v>
      </c>
      <c r="X75">
        <v>16.93290322580642</v>
      </c>
      <c r="Y75">
        <v>23.1</v>
      </c>
      <c r="Z75">
        <v>28</v>
      </c>
      <c r="AA75">
        <v>29.8</v>
      </c>
      <c r="AB75">
        <v>33.700000000000003</v>
      </c>
      <c r="AC75">
        <v>43.5</v>
      </c>
      <c r="AD75">
        <v>55.1</v>
      </c>
      <c r="AE75">
        <v>69.099999999999994</v>
      </c>
      <c r="AF75">
        <v>77.900000000000006</v>
      </c>
      <c r="AG75">
        <v>90.1</v>
      </c>
      <c r="AH75">
        <v>100</v>
      </c>
      <c r="AI75">
        <v>110.1</v>
      </c>
      <c r="AJ75">
        <v>119.8</v>
      </c>
      <c r="AK75">
        <v>129.5</v>
      </c>
      <c r="AL75">
        <v>138.30000000000001</v>
      </c>
      <c r="AM75">
        <v>151</v>
      </c>
      <c r="AN75">
        <v>162.69999999999999</v>
      </c>
      <c r="AO75">
        <v>171.3</v>
      </c>
      <c r="AP75">
        <v>186.5</v>
      </c>
      <c r="AQ75">
        <v>206.7</v>
      </c>
      <c r="AR75">
        <v>212.8</v>
      </c>
      <c r="AS75">
        <v>226.6</v>
      </c>
      <c r="AT75">
        <v>239.3</v>
      </c>
      <c r="AU75">
        <v>252.313052239982</v>
      </c>
      <c r="AV75">
        <v>264.71861071649198</v>
      </c>
      <c r="AW75">
        <v>280.12551398570599</v>
      </c>
      <c r="AX75">
        <v>286.72847252965403</v>
      </c>
      <c r="AY75">
        <v>296.23273103988402</v>
      </c>
      <c r="AZ75">
        <v>310.15566829231398</v>
      </c>
    </row>
    <row r="76" spans="1:52" x14ac:dyDescent="0.25">
      <c r="A76" t="s">
        <v>9</v>
      </c>
      <c r="B76" t="s">
        <v>233</v>
      </c>
      <c r="C76" t="s">
        <v>234</v>
      </c>
      <c r="D76" t="str">
        <f>"532"</f>
        <v>532</v>
      </c>
      <c r="E76" t="s">
        <v>235</v>
      </c>
      <c r="F76" t="s">
        <v>13</v>
      </c>
      <c r="G76" t="s">
        <v>14</v>
      </c>
      <c r="H76" t="s">
        <v>15</v>
      </c>
      <c r="I76" t="s">
        <v>15</v>
      </c>
      <c r="P76">
        <v>30.4</v>
      </c>
      <c r="Q76">
        <v>33.6</v>
      </c>
      <c r="R76">
        <v>37.200000000000003</v>
      </c>
      <c r="S76">
        <v>39.200000000000003</v>
      </c>
      <c r="T76">
        <v>40.4</v>
      </c>
      <c r="U76">
        <v>42.1</v>
      </c>
      <c r="V76">
        <v>45.2</v>
      </c>
      <c r="W76">
        <v>49</v>
      </c>
      <c r="X76">
        <v>53.9</v>
      </c>
      <c r="Y76">
        <v>60.1</v>
      </c>
      <c r="Z76">
        <v>66</v>
      </c>
      <c r="AA76">
        <v>72.400000000000006</v>
      </c>
      <c r="AB76">
        <v>78.900000000000006</v>
      </c>
      <c r="AC76">
        <v>86.4</v>
      </c>
      <c r="AD76">
        <v>92.5</v>
      </c>
      <c r="AE76">
        <v>98.6</v>
      </c>
      <c r="AF76">
        <v>103.7</v>
      </c>
      <c r="AG76">
        <v>102.1</v>
      </c>
      <c r="AH76">
        <v>97.9</v>
      </c>
      <c r="AI76">
        <v>95.9</v>
      </c>
      <c r="AJ76">
        <v>92.5</v>
      </c>
      <c r="AK76">
        <v>91.1</v>
      </c>
      <c r="AL76">
        <v>89.4</v>
      </c>
      <c r="AM76">
        <v>89.7</v>
      </c>
      <c r="AN76">
        <v>90.9</v>
      </c>
      <c r="AO76">
        <v>93</v>
      </c>
      <c r="AP76">
        <v>96.5</v>
      </c>
      <c r="AQ76">
        <v>98.5</v>
      </c>
      <c r="AR76">
        <v>100</v>
      </c>
      <c r="AS76">
        <v>102.9</v>
      </c>
      <c r="AT76">
        <v>108.8</v>
      </c>
      <c r="AU76">
        <v>112.9</v>
      </c>
      <c r="AV76">
        <v>117.7</v>
      </c>
      <c r="AW76">
        <v>123.4</v>
      </c>
      <c r="AX76">
        <v>127.14795090493</v>
      </c>
      <c r="AY76">
        <v>130.442382636433</v>
      </c>
      <c r="AZ76">
        <v>133.83388458498001</v>
      </c>
    </row>
    <row r="77" spans="1:52" x14ac:dyDescent="0.25">
      <c r="A77" t="s">
        <v>9</v>
      </c>
      <c r="B77" t="s">
        <v>236</v>
      </c>
      <c r="C77" t="s">
        <v>237</v>
      </c>
      <c r="D77" t="str">
        <f>"944"</f>
        <v>944</v>
      </c>
      <c r="E77" t="s">
        <v>238</v>
      </c>
      <c r="F77" t="s">
        <v>13</v>
      </c>
      <c r="G77" t="s">
        <v>14</v>
      </c>
      <c r="H77" t="s">
        <v>15</v>
      </c>
      <c r="I77" t="s">
        <v>15</v>
      </c>
      <c r="W77">
        <v>6.5692561954527555</v>
      </c>
      <c r="X77">
        <v>7.7582915668296399</v>
      </c>
      <c r="Y77">
        <v>10.34956095015073</v>
      </c>
      <c r="Z77">
        <v>13.682119576099282</v>
      </c>
      <c r="AA77">
        <v>16.637457404536789</v>
      </c>
      <c r="AB77">
        <v>20.147960916893982</v>
      </c>
      <c r="AC77">
        <v>24.419328631275551</v>
      </c>
      <c r="AD77">
        <v>31.33</v>
      </c>
      <c r="AE77">
        <v>37.520000000000003</v>
      </c>
      <c r="AF77">
        <v>44.44</v>
      </c>
      <c r="AG77">
        <v>49.02</v>
      </c>
      <c r="AH77">
        <v>54.5</v>
      </c>
      <c r="AI77">
        <v>59.99</v>
      </c>
      <c r="AJ77">
        <v>64.08</v>
      </c>
      <c r="AK77">
        <v>67.17</v>
      </c>
      <c r="AL77">
        <v>70.97</v>
      </c>
      <c r="AM77">
        <v>74.89</v>
      </c>
      <c r="AN77">
        <v>77.39</v>
      </c>
      <c r="AO77">
        <v>82.45</v>
      </c>
      <c r="AP77">
        <v>88.53</v>
      </c>
      <c r="AQ77">
        <v>91.63</v>
      </c>
      <c r="AR77">
        <v>96.72</v>
      </c>
      <c r="AS77">
        <v>101.24</v>
      </c>
      <c r="AT77">
        <v>105.36</v>
      </c>
      <c r="AU77">
        <v>110.62</v>
      </c>
      <c r="AV77">
        <v>111.08</v>
      </c>
      <c r="AW77">
        <v>110.05</v>
      </c>
      <c r="AX77">
        <v>111.01</v>
      </c>
      <c r="AY77">
        <v>113.00818</v>
      </c>
      <c r="AZ77">
        <v>116.17240904000001</v>
      </c>
    </row>
    <row r="78" spans="1:52" x14ac:dyDescent="0.25">
      <c r="A78" t="s">
        <v>9</v>
      </c>
      <c r="B78" t="s">
        <v>239</v>
      </c>
      <c r="C78" t="s">
        <v>240</v>
      </c>
      <c r="D78" t="str">
        <f>"176"</f>
        <v>176</v>
      </c>
      <c r="E78" t="s">
        <v>241</v>
      </c>
      <c r="F78" t="s">
        <v>13</v>
      </c>
      <c r="G78" t="s">
        <v>14</v>
      </c>
      <c r="H78" t="s">
        <v>15</v>
      </c>
      <c r="I78" t="s">
        <v>15</v>
      </c>
      <c r="N78">
        <v>3.4356099655128003</v>
      </c>
      <c r="O78">
        <v>5.3492940856599098</v>
      </c>
      <c r="P78">
        <v>7.9859373792590187</v>
      </c>
      <c r="Q78">
        <v>12.766773514975498</v>
      </c>
      <c r="R78">
        <v>22.551851003849404</v>
      </c>
      <c r="S78">
        <v>26.7951294343241</v>
      </c>
      <c r="T78">
        <v>36.424107411170397</v>
      </c>
      <c r="U78">
        <v>41.343817060431299</v>
      </c>
      <c r="V78">
        <v>51.448197077889503</v>
      </c>
      <c r="W78">
        <v>62.05</v>
      </c>
      <c r="X78">
        <v>77.69</v>
      </c>
      <c r="Y78">
        <v>83.3</v>
      </c>
      <c r="Z78">
        <v>89.57</v>
      </c>
      <c r="AA78">
        <v>90.92</v>
      </c>
      <c r="AB78">
        <v>95.24</v>
      </c>
      <c r="AC78">
        <v>95.74</v>
      </c>
      <c r="AD78">
        <v>97.65</v>
      </c>
      <c r="AE78">
        <v>99.66</v>
      </c>
      <c r="AF78">
        <v>101.7</v>
      </c>
      <c r="AG78">
        <v>103</v>
      </c>
      <c r="AH78">
        <v>108.7</v>
      </c>
      <c r="AI78">
        <v>113.2</v>
      </c>
      <c r="AJ78">
        <v>123</v>
      </c>
      <c r="AK78">
        <v>125.4</v>
      </c>
      <c r="AL78">
        <v>128.86000000000001</v>
      </c>
      <c r="AM78">
        <v>133.91</v>
      </c>
      <c r="AN78">
        <v>139.44</v>
      </c>
      <c r="AO78">
        <v>149.16</v>
      </c>
      <c r="AP78">
        <v>157.9</v>
      </c>
      <c r="AQ78">
        <v>186.53</v>
      </c>
      <c r="AR78">
        <v>200.5</v>
      </c>
      <c r="AS78">
        <v>205.47</v>
      </c>
      <c r="AT78">
        <v>216.26</v>
      </c>
      <c r="AU78">
        <v>225.35</v>
      </c>
      <c r="AV78">
        <v>234.68</v>
      </c>
      <c r="AW78">
        <v>236.62</v>
      </c>
      <c r="AX78">
        <v>241.38</v>
      </c>
      <c r="AY78">
        <v>246.01159157830699</v>
      </c>
      <c r="AZ78">
        <v>251.91586977618601</v>
      </c>
    </row>
    <row r="79" spans="1:52" x14ac:dyDescent="0.25">
      <c r="A79" t="s">
        <v>9</v>
      </c>
      <c r="B79" t="s">
        <v>242</v>
      </c>
      <c r="C79" t="s">
        <v>243</v>
      </c>
      <c r="D79" t="str">
        <f>"534"</f>
        <v>534</v>
      </c>
      <c r="E79" t="s">
        <v>244</v>
      </c>
      <c r="F79" t="s">
        <v>13</v>
      </c>
      <c r="G79" t="s">
        <v>14</v>
      </c>
      <c r="H79" t="s">
        <v>15</v>
      </c>
      <c r="I79" t="s">
        <v>15</v>
      </c>
      <c r="J79">
        <v>6.724681306924194</v>
      </c>
      <c r="K79">
        <v>6.7246812093538395</v>
      </c>
      <c r="L79">
        <v>7.2521071856963859</v>
      </c>
      <c r="M79">
        <v>7.3619875976008666</v>
      </c>
      <c r="N79">
        <v>8.2190548350723507</v>
      </c>
      <c r="O79">
        <v>9.2726547427136694</v>
      </c>
      <c r="P79">
        <v>10.111632446946601</v>
      </c>
      <c r="Q79">
        <v>11.1652323545879</v>
      </c>
      <c r="R79">
        <v>12.326143363933401</v>
      </c>
      <c r="S79">
        <v>12.9602544194583</v>
      </c>
      <c r="T79">
        <v>14.1162876514536</v>
      </c>
      <c r="U79">
        <v>15.169887559095001</v>
      </c>
      <c r="V79">
        <v>16.647854096202899</v>
      </c>
      <c r="W79">
        <v>17.486831800435802</v>
      </c>
      <c r="X79">
        <v>18.647742809781398</v>
      </c>
      <c r="Y79">
        <v>21.448449429501402</v>
      </c>
      <c r="Z79">
        <v>24.320060014277601</v>
      </c>
      <c r="AA79">
        <v>25.7381393154017</v>
      </c>
      <c r="AB79">
        <v>28.184326109840601</v>
      </c>
      <c r="AC79">
        <v>30.949580747032599</v>
      </c>
      <c r="AD79">
        <v>33.679383401696398</v>
      </c>
      <c r="AE79">
        <v>37.260033637034603</v>
      </c>
      <c r="AF79">
        <v>40.627971977204297</v>
      </c>
      <c r="AG79">
        <v>44.279526177598697</v>
      </c>
      <c r="AH79">
        <v>45.910317373891402</v>
      </c>
      <c r="AI79">
        <v>47.257492709959202</v>
      </c>
      <c r="AJ79">
        <v>49.668227521870101</v>
      </c>
      <c r="AK79">
        <v>51.547182595859503</v>
      </c>
      <c r="AL79">
        <v>53.6033975824894</v>
      </c>
      <c r="AM79">
        <v>55.8723244642879</v>
      </c>
      <c r="AN79">
        <v>57.713185975609797</v>
      </c>
      <c r="AO79">
        <v>61.655115946045797</v>
      </c>
      <c r="AP79">
        <v>65.624805986696202</v>
      </c>
      <c r="AQ79">
        <v>71.565461012564697</v>
      </c>
      <c r="AR79">
        <v>80.559723762010407</v>
      </c>
      <c r="AS79">
        <v>87.943902439024399</v>
      </c>
      <c r="AT79">
        <v>95.6666666666667</v>
      </c>
      <c r="AU79">
        <v>105.133333333333</v>
      </c>
      <c r="AV79">
        <v>113.8</v>
      </c>
      <c r="AW79">
        <v>119.8</v>
      </c>
      <c r="AX79">
        <v>126.1</v>
      </c>
      <c r="AY79">
        <v>132.33223028985699</v>
      </c>
      <c r="AZ79">
        <v>138.773652349988</v>
      </c>
    </row>
    <row r="80" spans="1:52" x14ac:dyDescent="0.25">
      <c r="A80" t="s">
        <v>9</v>
      </c>
      <c r="B80" t="s">
        <v>245</v>
      </c>
      <c r="C80" t="s">
        <v>246</v>
      </c>
      <c r="D80" t="str">
        <f>"536"</f>
        <v>536</v>
      </c>
      <c r="E80" t="s">
        <v>247</v>
      </c>
      <c r="F80" t="s">
        <v>13</v>
      </c>
      <c r="G80" t="s">
        <v>14</v>
      </c>
      <c r="H80" t="s">
        <v>15</v>
      </c>
      <c r="I80" t="s">
        <v>15</v>
      </c>
      <c r="J80">
        <v>2.8032817362866727</v>
      </c>
      <c r="K80">
        <v>3.201551894395811</v>
      </c>
      <c r="L80">
        <v>3.5793117115241868</v>
      </c>
      <c r="M80">
        <v>3.8186153537842507</v>
      </c>
      <c r="N80">
        <v>4.6072294191018219</v>
      </c>
      <c r="O80">
        <v>5.3955496551751274</v>
      </c>
      <c r="P80">
        <v>5.7906758519807555</v>
      </c>
      <c r="Q80">
        <v>6.3712891630997976</v>
      </c>
      <c r="R80">
        <v>7.1338472999822997</v>
      </c>
      <c r="S80">
        <v>7.7803394652466</v>
      </c>
      <c r="T80">
        <v>8.1209205113006</v>
      </c>
      <c r="U80">
        <v>8.8642845309815002</v>
      </c>
      <c r="V80">
        <v>9.6841263304647995</v>
      </c>
      <c r="W80">
        <v>10.225589011466999</v>
      </c>
      <c r="X80">
        <v>10.850667398385999</v>
      </c>
      <c r="Y80">
        <v>11.928494241737001</v>
      </c>
      <c r="Z80">
        <v>13.113389976811</v>
      </c>
      <c r="AA80">
        <v>13.774157994305</v>
      </c>
      <c r="AB80">
        <v>15.176250624019</v>
      </c>
      <c r="AC80">
        <v>16.638505773843999</v>
      </c>
      <c r="AD80">
        <v>18.133391443051</v>
      </c>
      <c r="AE80">
        <v>19.301365949621999</v>
      </c>
      <c r="AF80">
        <v>21.283287625846</v>
      </c>
      <c r="AG80">
        <v>37.785974551404998</v>
      </c>
      <c r="AH80">
        <v>38.543712137512003</v>
      </c>
      <c r="AI80">
        <v>42.145821466440999</v>
      </c>
      <c r="AJ80">
        <v>47.434753662934</v>
      </c>
      <c r="AK80">
        <v>52.110260422308002</v>
      </c>
      <c r="AL80">
        <v>54.799596918634002</v>
      </c>
      <c r="AM80">
        <v>58.307210196772999</v>
      </c>
      <c r="AN80">
        <v>68.286195340838006</v>
      </c>
      <c r="AO80">
        <v>72.791707133382999</v>
      </c>
      <c r="AP80">
        <v>77.193028133374</v>
      </c>
      <c r="AQ80">
        <v>85.731546851988995</v>
      </c>
      <c r="AR80">
        <v>88.31</v>
      </c>
      <c r="AS80">
        <v>94.46</v>
      </c>
      <c r="AT80">
        <v>98.03</v>
      </c>
      <c r="AU80">
        <v>101.61</v>
      </c>
      <c r="AV80">
        <v>109.82</v>
      </c>
      <c r="AW80">
        <v>119</v>
      </c>
      <c r="AX80">
        <v>122.99</v>
      </c>
      <c r="AY80">
        <v>126.71</v>
      </c>
      <c r="AZ80">
        <v>132.41195354392801</v>
      </c>
    </row>
    <row r="81" spans="1:52" x14ac:dyDescent="0.25">
      <c r="A81" t="s">
        <v>9</v>
      </c>
      <c r="B81" t="s">
        <v>248</v>
      </c>
      <c r="C81" t="s">
        <v>249</v>
      </c>
      <c r="D81" t="str">
        <f>"429"</f>
        <v>429</v>
      </c>
      <c r="E81" t="s">
        <v>250</v>
      </c>
      <c r="F81" t="s">
        <v>13</v>
      </c>
      <c r="G81" t="s">
        <v>14</v>
      </c>
      <c r="H81" t="s">
        <v>15</v>
      </c>
      <c r="I81" t="s">
        <v>15</v>
      </c>
      <c r="X81">
        <v>2.5559118060980137</v>
      </c>
      <c r="Y81">
        <v>2.9306681773471799</v>
      </c>
      <c r="Z81">
        <v>3.5896400354475202</v>
      </c>
      <c r="AA81">
        <v>4.3773988823419998</v>
      </c>
      <c r="AB81">
        <v>5.53450964291053</v>
      </c>
      <c r="AC81">
        <v>7.4274337027806601</v>
      </c>
      <c r="AD81">
        <v>10.139809264736099</v>
      </c>
      <c r="AE81">
        <v>11.902766135792101</v>
      </c>
      <c r="AF81">
        <v>14.2</v>
      </c>
      <c r="AG81">
        <v>16.899999999999999</v>
      </c>
      <c r="AH81">
        <v>20</v>
      </c>
      <c r="AI81">
        <v>21.7</v>
      </c>
      <c r="AJ81">
        <v>24.2</v>
      </c>
      <c r="AK81">
        <v>28.5</v>
      </c>
      <c r="AL81">
        <v>32.5</v>
      </c>
      <c r="AM81">
        <v>37.799999999999997</v>
      </c>
      <c r="AN81">
        <v>41.7</v>
      </c>
      <c r="AO81">
        <v>48</v>
      </c>
      <c r="AP81">
        <v>58.8</v>
      </c>
      <c r="AQ81">
        <v>69.2</v>
      </c>
      <c r="AR81">
        <v>76.400000000000006</v>
      </c>
      <c r="AS81">
        <v>91.6</v>
      </c>
      <c r="AT81">
        <v>110.4</v>
      </c>
      <c r="AU81">
        <v>155.9</v>
      </c>
      <c r="AV81">
        <v>186.6</v>
      </c>
      <c r="AW81">
        <v>216.8</v>
      </c>
      <c r="AX81">
        <v>234.8</v>
      </c>
      <c r="AY81">
        <v>259.37287811012601</v>
      </c>
      <c r="AZ81">
        <v>290.13735866914698</v>
      </c>
    </row>
    <row r="82" spans="1:52" x14ac:dyDescent="0.25">
      <c r="A82" t="s">
        <v>9</v>
      </c>
      <c r="B82" t="s">
        <v>251</v>
      </c>
      <c r="C82" t="s">
        <v>252</v>
      </c>
      <c r="D82" t="str">
        <f>"433"</f>
        <v>433</v>
      </c>
      <c r="E82" t="s">
        <v>253</v>
      </c>
      <c r="F82" t="s">
        <v>13</v>
      </c>
      <c r="G82" t="s">
        <v>14</v>
      </c>
      <c r="H82" t="s">
        <v>15</v>
      </c>
      <c r="I82" t="s">
        <v>15</v>
      </c>
      <c r="AH82">
        <v>16.8651420729277</v>
      </c>
      <c r="AI82">
        <v>17.7072164877892</v>
      </c>
      <c r="AJ82">
        <v>20.602438633268001</v>
      </c>
      <c r="AK82">
        <v>24.585734460871102</v>
      </c>
      <c r="AL82">
        <v>33.377549064501103</v>
      </c>
      <c r="AM82">
        <v>43.950682776326602</v>
      </c>
      <c r="AN82">
        <v>57.846208894460403</v>
      </c>
      <c r="AO82">
        <v>95.345326579497396</v>
      </c>
      <c r="AP82">
        <v>99.797837751904694</v>
      </c>
      <c r="AQ82">
        <v>106.537857944189</v>
      </c>
      <c r="AR82">
        <v>101.834488910799</v>
      </c>
      <c r="AS82">
        <v>105.207036604937</v>
      </c>
      <c r="AT82">
        <v>111.54084568905</v>
      </c>
      <c r="AU82">
        <v>115.57145146984899</v>
      </c>
      <c r="AV82">
        <v>119.19077094648399</v>
      </c>
      <c r="AW82">
        <v>121.082687945635</v>
      </c>
      <c r="AX82">
        <v>123.879434813944</v>
      </c>
      <c r="AY82">
        <v>122.64064046580501</v>
      </c>
      <c r="AZ82">
        <v>125.09345327512101</v>
      </c>
    </row>
    <row r="83" spans="1:52" x14ac:dyDescent="0.25">
      <c r="A83" t="s">
        <v>9</v>
      </c>
      <c r="B83" t="s">
        <v>254</v>
      </c>
      <c r="C83" t="s">
        <v>255</v>
      </c>
      <c r="D83" t="str">
        <f>"178"</f>
        <v>178</v>
      </c>
      <c r="E83" t="s">
        <v>256</v>
      </c>
      <c r="F83" t="s">
        <v>13</v>
      </c>
      <c r="G83" t="s">
        <v>14</v>
      </c>
      <c r="H83" t="s">
        <v>15</v>
      </c>
      <c r="I83" t="s">
        <v>15</v>
      </c>
      <c r="AD83">
        <v>73.5</v>
      </c>
      <c r="AE83">
        <v>73.8</v>
      </c>
      <c r="AF83">
        <v>74</v>
      </c>
      <c r="AG83">
        <v>74.099999999999994</v>
      </c>
      <c r="AH83">
        <v>74.900000000000006</v>
      </c>
      <c r="AI83">
        <v>78.5</v>
      </c>
      <c r="AJ83">
        <v>81.900000000000006</v>
      </c>
      <c r="AK83">
        <v>85.6</v>
      </c>
      <c r="AL83">
        <v>88.2</v>
      </c>
      <c r="AM83">
        <v>90.3</v>
      </c>
      <c r="AN83">
        <v>92.1</v>
      </c>
      <c r="AO83">
        <v>94.9</v>
      </c>
      <c r="AP83">
        <v>98</v>
      </c>
      <c r="AQ83">
        <v>99.3</v>
      </c>
      <c r="AR83">
        <v>96.8</v>
      </c>
      <c r="AS83">
        <v>96.6</v>
      </c>
      <c r="AT83">
        <v>98</v>
      </c>
      <c r="AU83">
        <v>99.7</v>
      </c>
      <c r="AV83">
        <v>100</v>
      </c>
      <c r="AW83">
        <v>99.7</v>
      </c>
      <c r="AX83">
        <v>100</v>
      </c>
      <c r="AY83">
        <v>99.8</v>
      </c>
      <c r="AZ83">
        <v>101.179968328482</v>
      </c>
    </row>
    <row r="84" spans="1:52" x14ac:dyDescent="0.25">
      <c r="A84" t="s">
        <v>9</v>
      </c>
      <c r="B84" t="s">
        <v>257</v>
      </c>
      <c r="C84" t="s">
        <v>258</v>
      </c>
      <c r="D84" t="str">
        <f>"436"</f>
        <v>436</v>
      </c>
      <c r="E84" t="s">
        <v>259</v>
      </c>
      <c r="F84" t="s">
        <v>13</v>
      </c>
      <c r="G84" t="s">
        <v>14</v>
      </c>
      <c r="H84" t="s">
        <v>15</v>
      </c>
      <c r="I84" t="s">
        <v>15</v>
      </c>
      <c r="J84">
        <v>3.8370912728200005E-3</v>
      </c>
      <c r="K84">
        <v>5.2961119339800002E-3</v>
      </c>
      <c r="L84">
        <v>7.5492098983600004E-3</v>
      </c>
      <c r="M84">
        <v>1.1183343070660002E-2</v>
      </c>
      <c r="N84">
        <v>2.3639992847999999E-2</v>
      </c>
      <c r="O84">
        <v>6.8218000000000001E-2</v>
      </c>
      <c r="P84">
        <v>0.13745599999999999</v>
      </c>
      <c r="Q84">
        <v>0.318216</v>
      </c>
      <c r="R84">
        <v>0.92502799999999996</v>
      </c>
      <c r="S84">
        <v>5.0402760000000004</v>
      </c>
      <c r="T84">
        <v>14.373605</v>
      </c>
      <c r="U84">
        <v>17.198414</v>
      </c>
      <c r="V84">
        <v>19.971672000000002</v>
      </c>
      <c r="W84">
        <v>23.24633</v>
      </c>
      <c r="X84">
        <v>28.056560999999999</v>
      </c>
      <c r="Y84">
        <v>32.997810000000001</v>
      </c>
      <c r="Z84">
        <v>38.949769000000003</v>
      </c>
      <c r="AA84">
        <v>42.599555000000002</v>
      </c>
      <c r="AB84">
        <v>47.391069000000002</v>
      </c>
      <c r="AC84">
        <v>54.240257999999997</v>
      </c>
      <c r="AD84">
        <v>58.635666999999998</v>
      </c>
      <c r="AE84">
        <v>64.843615999999997</v>
      </c>
      <c r="AF84">
        <v>69.374966000000001</v>
      </c>
      <c r="AG84">
        <v>75.356347999999997</v>
      </c>
      <c r="AH84">
        <v>76.368922999999995</v>
      </c>
      <c r="AI84">
        <v>76.368922999999995</v>
      </c>
      <c r="AJ84">
        <v>77.445251999999996</v>
      </c>
      <c r="AK84">
        <v>82.476145000000002</v>
      </c>
      <c r="AL84">
        <v>80.920531999999994</v>
      </c>
      <c r="AM84">
        <v>81.897440000000003</v>
      </c>
      <c r="AN84">
        <v>83.851254999999995</v>
      </c>
      <c r="AO84">
        <v>83.769846000000001</v>
      </c>
      <c r="AP84">
        <v>86.615089999999995</v>
      </c>
      <c r="AQ84">
        <v>89.910689000000005</v>
      </c>
      <c r="AR84">
        <v>93.430387999999994</v>
      </c>
      <c r="AS84">
        <v>95.917128000000005</v>
      </c>
      <c r="AT84">
        <v>97.998885000000001</v>
      </c>
      <c r="AU84">
        <v>99.600790000000003</v>
      </c>
      <c r="AV84">
        <v>101.40962399999999</v>
      </c>
      <c r="AW84">
        <v>101.211364</v>
      </c>
      <c r="AX84">
        <v>100.202225</v>
      </c>
      <c r="AY84">
        <v>100</v>
      </c>
      <c r="AZ84">
        <v>101.14681759791399</v>
      </c>
    </row>
    <row r="85" spans="1:52" x14ac:dyDescent="0.25">
      <c r="A85" t="s">
        <v>9</v>
      </c>
      <c r="B85" t="s">
        <v>260</v>
      </c>
      <c r="C85" t="s">
        <v>261</v>
      </c>
      <c r="D85" t="str">
        <f>"136"</f>
        <v>136</v>
      </c>
      <c r="E85" t="s">
        <v>262</v>
      </c>
      <c r="F85" t="s">
        <v>13</v>
      </c>
      <c r="G85" t="s">
        <v>14</v>
      </c>
      <c r="H85" t="s">
        <v>15</v>
      </c>
      <c r="I85" t="s">
        <v>15</v>
      </c>
      <c r="N85">
        <v>16.726892511468549</v>
      </c>
      <c r="O85">
        <v>20.268864169346809</v>
      </c>
      <c r="P85">
        <v>24.222692996745749</v>
      </c>
      <c r="Q85">
        <v>28.220453255560368</v>
      </c>
      <c r="R85">
        <v>32.360990666475359</v>
      </c>
      <c r="S85">
        <v>35.831573748303398</v>
      </c>
      <c r="T85">
        <v>39.142905391250025</v>
      </c>
      <c r="U85">
        <v>41.432831253785302</v>
      </c>
      <c r="V85">
        <v>43.376797093923123</v>
      </c>
      <c r="W85">
        <v>45.589842951481153</v>
      </c>
      <c r="X85">
        <v>48.445385993491584</v>
      </c>
      <c r="Y85">
        <v>52.955207873580491</v>
      </c>
      <c r="Z85">
        <v>55.969475850860647</v>
      </c>
      <c r="AA85">
        <v>58.572707285784446</v>
      </c>
      <c r="AB85">
        <v>61.17593872070816</v>
      </c>
      <c r="AC85">
        <v>63.642157974846477</v>
      </c>
      <c r="AD85">
        <v>67.272980765661146</v>
      </c>
      <c r="AE85">
        <v>69.2</v>
      </c>
      <c r="AF85">
        <v>70.400000000000006</v>
      </c>
      <c r="AG85">
        <v>71.599999999999994</v>
      </c>
      <c r="AH85">
        <v>73.099999999999994</v>
      </c>
      <c r="AI85">
        <v>75.099999999999994</v>
      </c>
      <c r="AJ85">
        <v>76.8</v>
      </c>
      <c r="AK85">
        <v>79.099999999999994</v>
      </c>
      <c r="AL85">
        <v>81.099999999999994</v>
      </c>
      <c r="AM85">
        <v>83</v>
      </c>
      <c r="AN85">
        <v>84.7</v>
      </c>
      <c r="AO85">
        <v>86.5</v>
      </c>
      <c r="AP85">
        <v>88.9</v>
      </c>
      <c r="AQ85">
        <v>91</v>
      </c>
      <c r="AR85">
        <v>92</v>
      </c>
      <c r="AS85">
        <v>93.9</v>
      </c>
      <c r="AT85">
        <v>97.4</v>
      </c>
      <c r="AU85">
        <v>99.9</v>
      </c>
      <c r="AV85">
        <v>100.5</v>
      </c>
      <c r="AW85">
        <v>100.5</v>
      </c>
      <c r="AX85">
        <v>100.6</v>
      </c>
      <c r="AY85">
        <v>101.1</v>
      </c>
      <c r="AZ85">
        <v>102.470059924105</v>
      </c>
    </row>
    <row r="86" spans="1:52" x14ac:dyDescent="0.25">
      <c r="A86" t="s">
        <v>9</v>
      </c>
      <c r="B86" t="s">
        <v>263</v>
      </c>
      <c r="C86" t="s">
        <v>264</v>
      </c>
      <c r="D86" t="str">
        <f>"343"</f>
        <v>343</v>
      </c>
      <c r="E86" t="s">
        <v>265</v>
      </c>
      <c r="F86" t="s">
        <v>13</v>
      </c>
      <c r="G86" t="s">
        <v>14</v>
      </c>
      <c r="H86" t="s">
        <v>15</v>
      </c>
      <c r="I86" t="s">
        <v>15</v>
      </c>
      <c r="J86">
        <v>1.0411893461288775</v>
      </c>
      <c r="K86">
        <v>1.1259373007066455</v>
      </c>
      <c r="L86">
        <v>1.2842576857494525</v>
      </c>
      <c r="M86">
        <v>1.9184695738095403</v>
      </c>
      <c r="N86">
        <v>2.2975075569893035</v>
      </c>
      <c r="O86">
        <v>2.9568650133484073</v>
      </c>
      <c r="P86">
        <v>3.0984226745821291</v>
      </c>
      <c r="Q86">
        <v>3.315414280036705</v>
      </c>
      <c r="R86">
        <v>3.8676738583125676</v>
      </c>
      <c r="S86">
        <v>5.0727699712024883</v>
      </c>
      <c r="T86">
        <v>6.2452729270611629</v>
      </c>
      <c r="U86">
        <v>6.9148747416660008</v>
      </c>
      <c r="V86">
        <v>7.4932098271406726</v>
      </c>
      <c r="W86">
        <v>8.1341627753131664</v>
      </c>
      <c r="X86">
        <v>9.5313273553951028</v>
      </c>
      <c r="Y86">
        <v>12.3725672307992</v>
      </c>
      <c r="Z86">
        <v>22.901232691051401</v>
      </c>
      <c r="AA86">
        <v>32.106105035633703</v>
      </c>
      <c r="AB86">
        <v>41.777724855710197</v>
      </c>
      <c r="AC86">
        <v>52.972012669611999</v>
      </c>
      <c r="AD86">
        <v>66.515341056902699</v>
      </c>
      <c r="AE86">
        <v>77.052803628637704</v>
      </c>
      <c r="AF86">
        <v>84.116041069392594</v>
      </c>
      <c r="AG86">
        <v>90.720129813370093</v>
      </c>
      <c r="AH86">
        <v>96.872722320746107</v>
      </c>
      <c r="AI86">
        <v>100</v>
      </c>
      <c r="AJ86">
        <v>111.752526538379</v>
      </c>
      <c r="AK86">
        <v>119.462432530073</v>
      </c>
      <c r="AL86">
        <v>136.33935856959499</v>
      </c>
      <c r="AM86">
        <v>157.90175240239299</v>
      </c>
      <c r="AN86">
        <v>174.50667948267099</v>
      </c>
      <c r="AO86">
        <v>184.09276681103901</v>
      </c>
      <c r="AP86">
        <v>215.055398247781</v>
      </c>
      <c r="AQ86">
        <v>251.279612595044</v>
      </c>
      <c r="AR86">
        <v>276.94731746285902</v>
      </c>
      <c r="AS86">
        <v>309.45994100935701</v>
      </c>
      <c r="AT86">
        <v>328.06442756679201</v>
      </c>
      <c r="AU86">
        <v>354.31662235571002</v>
      </c>
      <c r="AV86">
        <v>387.88256604941898</v>
      </c>
      <c r="AW86">
        <v>412.53915820320498</v>
      </c>
      <c r="AX86">
        <v>427.64262278396399</v>
      </c>
      <c r="AY86">
        <v>444.74832769532298</v>
      </c>
      <c r="AZ86">
        <v>466.98574408008898</v>
      </c>
    </row>
    <row r="87" spans="1:52" x14ac:dyDescent="0.25">
      <c r="A87" t="s">
        <v>9</v>
      </c>
      <c r="B87" t="s">
        <v>266</v>
      </c>
      <c r="C87" t="s">
        <v>267</v>
      </c>
      <c r="D87" t="str">
        <f>"158"</f>
        <v>158</v>
      </c>
      <c r="E87" t="s">
        <v>268</v>
      </c>
      <c r="F87" t="s">
        <v>13</v>
      </c>
      <c r="G87" t="s">
        <v>14</v>
      </c>
      <c r="H87" t="s">
        <v>15</v>
      </c>
      <c r="I87" t="s">
        <v>15</v>
      </c>
      <c r="J87">
        <v>55.63756242921464</v>
      </c>
      <c r="K87">
        <v>61.550265056709584</v>
      </c>
      <c r="L87">
        <v>64.65201069736267</v>
      </c>
      <c r="M87">
        <v>67.075249479122903</v>
      </c>
      <c r="N87">
        <v>70.952431529939261</v>
      </c>
      <c r="O87">
        <v>76.089697747270904</v>
      </c>
      <c r="P87">
        <v>79.186125942244303</v>
      </c>
      <c r="Q87">
        <v>81.124936199769294</v>
      </c>
      <c r="R87">
        <v>82.481166030571302</v>
      </c>
      <c r="S87">
        <v>84.415566358144005</v>
      </c>
      <c r="T87">
        <v>85.753785947833506</v>
      </c>
      <c r="U87">
        <v>85.567089263830695</v>
      </c>
      <c r="V87">
        <v>86.202710954674501</v>
      </c>
      <c r="W87">
        <v>87.169765418683696</v>
      </c>
      <c r="X87">
        <v>89.430805455776294</v>
      </c>
      <c r="Y87">
        <v>92.644666573103294</v>
      </c>
      <c r="Z87">
        <v>95.220669510472305</v>
      </c>
      <c r="AA87">
        <v>96.200326113323101</v>
      </c>
      <c r="AB87">
        <v>97.232826188578898</v>
      </c>
      <c r="AC87">
        <v>98.033402153748</v>
      </c>
      <c r="AD87">
        <v>97.410617462148807</v>
      </c>
      <c r="AE87">
        <v>97.915051105436504</v>
      </c>
      <c r="AF87">
        <v>100.01550305818201</v>
      </c>
      <c r="AG87">
        <v>100.54135896712</v>
      </c>
      <c r="AH87">
        <v>99.540190505973996</v>
      </c>
      <c r="AI87">
        <v>98.789671283881404</v>
      </c>
      <c r="AJ87">
        <v>97.805881262068596</v>
      </c>
      <c r="AK87">
        <v>97.290408701922701</v>
      </c>
      <c r="AL87">
        <v>96.995217898675605</v>
      </c>
      <c r="AM87">
        <v>97.496037802990202</v>
      </c>
      <c r="AN87">
        <v>96.764585781194498</v>
      </c>
      <c r="AO87">
        <v>97.111532091324804</v>
      </c>
      <c r="AP87">
        <v>97.6659988247809</v>
      </c>
      <c r="AQ87">
        <v>98.695564144517903</v>
      </c>
      <c r="AR87">
        <v>96.693070876615494</v>
      </c>
      <c r="AS87">
        <v>96.453574054567994</v>
      </c>
      <c r="AT87">
        <v>96.171152340026396</v>
      </c>
      <c r="AU87">
        <v>95.947370740732595</v>
      </c>
      <c r="AV87">
        <v>97.347888661185607</v>
      </c>
      <c r="AW87">
        <v>99.812113720135997</v>
      </c>
      <c r="AX87">
        <v>100.00746589678</v>
      </c>
      <c r="AY87">
        <v>100.344530265015</v>
      </c>
      <c r="AZ87">
        <v>101.159762552478</v>
      </c>
    </row>
    <row r="88" spans="1:52" x14ac:dyDescent="0.25">
      <c r="A88" t="s">
        <v>9</v>
      </c>
      <c r="B88" t="s">
        <v>269</v>
      </c>
      <c r="C88" t="s">
        <v>270</v>
      </c>
      <c r="D88" t="str">
        <f>"439"</f>
        <v>439</v>
      </c>
      <c r="E88" t="s">
        <v>271</v>
      </c>
      <c r="F88" t="s">
        <v>13</v>
      </c>
      <c r="G88" t="s">
        <v>14</v>
      </c>
      <c r="H88" t="s">
        <v>15</v>
      </c>
      <c r="I88" t="s">
        <v>15</v>
      </c>
      <c r="K88">
        <v>19.958408327944898</v>
      </c>
      <c r="L88">
        <v>21.218896923194087</v>
      </c>
      <c r="M88">
        <v>24.828545958780232</v>
      </c>
      <c r="N88">
        <v>27.722772449132165</v>
      </c>
      <c r="O88">
        <v>28.649575333624973</v>
      </c>
      <c r="P88">
        <v>33.560006486465852</v>
      </c>
      <c r="Q88">
        <v>36.324152043016632</v>
      </c>
      <c r="R88">
        <v>34.674924051113628</v>
      </c>
      <c r="S88">
        <v>37.042971670851685</v>
      </c>
      <c r="T88">
        <v>37.042971670851685</v>
      </c>
      <c r="U88">
        <v>37.409453265975792</v>
      </c>
      <c r="V88">
        <v>31.625117729889599</v>
      </c>
      <c r="W88">
        <v>35.864164368708003</v>
      </c>
      <c r="X88">
        <v>45.165669583381401</v>
      </c>
      <c r="Y88">
        <v>49.435212960608503</v>
      </c>
      <c r="Z88">
        <v>52.820350923981501</v>
      </c>
      <c r="AA88">
        <v>54.753040457356498</v>
      </c>
      <c r="AB88">
        <v>55.825406970068897</v>
      </c>
      <c r="AC88">
        <v>58.491376739413198</v>
      </c>
      <c r="AD88">
        <v>60.944068927209898</v>
      </c>
      <c r="AE88">
        <v>62.490331393429599</v>
      </c>
      <c r="AF88">
        <v>66.435966652059093</v>
      </c>
      <c r="AG88">
        <v>65.8901584640587</v>
      </c>
      <c r="AH88">
        <v>67.750716303508895</v>
      </c>
      <c r="AI88">
        <v>66.492561772852497</v>
      </c>
      <c r="AJ88">
        <v>68.999814562832896</v>
      </c>
      <c r="AK88">
        <v>69.349347616201896</v>
      </c>
      <c r="AL88">
        <v>71.329851851460305</v>
      </c>
      <c r="AM88">
        <v>74.109562282232602</v>
      </c>
      <c r="AN88">
        <v>77.200785015850002</v>
      </c>
      <c r="AO88">
        <v>82.957328323647801</v>
      </c>
      <c r="AP88">
        <v>87.183479630656905</v>
      </c>
      <c r="AQ88">
        <v>95.046480080826896</v>
      </c>
      <c r="AR88">
        <v>97.588053413415395</v>
      </c>
      <c r="AS88">
        <v>103.13160000000001</v>
      </c>
      <c r="AT88">
        <v>106.1361</v>
      </c>
      <c r="AU88">
        <v>112.4987</v>
      </c>
      <c r="AV88">
        <v>115.9969</v>
      </c>
      <c r="AW88">
        <v>117.9278</v>
      </c>
      <c r="AX88">
        <v>116.07080000000001</v>
      </c>
      <c r="AY88">
        <v>117.0488</v>
      </c>
      <c r="AZ88">
        <v>119.97502</v>
      </c>
    </row>
    <row r="89" spans="1:52" x14ac:dyDescent="0.25">
      <c r="A89" t="s">
        <v>9</v>
      </c>
      <c r="B89" t="s">
        <v>272</v>
      </c>
      <c r="C89" t="s">
        <v>273</v>
      </c>
      <c r="D89" t="str">
        <f>"916"</f>
        <v>916</v>
      </c>
      <c r="E89" t="s">
        <v>274</v>
      </c>
      <c r="F89" t="s">
        <v>13</v>
      </c>
      <c r="G89" t="s">
        <v>14</v>
      </c>
      <c r="H89" t="s">
        <v>15</v>
      </c>
      <c r="I89" t="s">
        <v>15</v>
      </c>
      <c r="AA89">
        <v>0.15941694816734178</v>
      </c>
      <c r="AB89">
        <v>3.610793875990268</v>
      </c>
      <c r="AC89">
        <v>34.468099668747101</v>
      </c>
      <c r="AD89">
        <v>55.282819808975198</v>
      </c>
      <c r="AE89">
        <v>71.114599949511401</v>
      </c>
      <c r="AF89">
        <v>79.165787402581799</v>
      </c>
      <c r="AG89">
        <v>80.654018854281304</v>
      </c>
      <c r="AH89">
        <v>95.248105066825602</v>
      </c>
      <c r="AI89">
        <v>104.591944173881</v>
      </c>
      <c r="AJ89">
        <v>111.337078653655</v>
      </c>
      <c r="AK89">
        <v>118.685325844796</v>
      </c>
      <c r="AL89">
        <v>126.697772192578</v>
      </c>
      <c r="AM89">
        <v>135.248604837855</v>
      </c>
      <c r="AN89">
        <v>145.52749880553199</v>
      </c>
      <c r="AO89">
        <v>157.75180870519699</v>
      </c>
      <c r="AP89">
        <v>187.331850355509</v>
      </c>
      <c r="AQ89">
        <v>205.12837613928201</v>
      </c>
      <c r="AR89">
        <v>217.74582255560901</v>
      </c>
      <c r="AS89">
        <v>234.72999671494699</v>
      </c>
      <c r="AT89">
        <v>252.100016471853</v>
      </c>
      <c r="AU89">
        <v>267.22601746016397</v>
      </c>
      <c r="AV89">
        <v>280.05286629825201</v>
      </c>
      <c r="AW89">
        <v>300.86012689130803</v>
      </c>
      <c r="AX89">
        <v>341.77710414852601</v>
      </c>
      <c r="AY89">
        <v>370.828158001151</v>
      </c>
      <c r="AZ89">
        <v>399.23359490403902</v>
      </c>
    </row>
    <row r="90" spans="1:52" x14ac:dyDescent="0.25">
      <c r="A90" t="s">
        <v>9</v>
      </c>
      <c r="B90" t="s">
        <v>275</v>
      </c>
      <c r="C90" t="s">
        <v>276</v>
      </c>
      <c r="D90" t="str">
        <f>"664"</f>
        <v>664</v>
      </c>
      <c r="E90" t="s">
        <v>277</v>
      </c>
      <c r="F90" t="s">
        <v>13</v>
      </c>
      <c r="G90" t="s">
        <v>14</v>
      </c>
      <c r="H90" t="s">
        <v>15</v>
      </c>
      <c r="I90" t="s">
        <v>15</v>
      </c>
      <c r="N90">
        <v>6.9664642223954703</v>
      </c>
      <c r="O90">
        <v>7.8790949170802804</v>
      </c>
      <c r="P90">
        <v>9.4011435224160902</v>
      </c>
      <c r="Q90">
        <v>10.691921684396</v>
      </c>
      <c r="R90">
        <v>11.718184276787699</v>
      </c>
      <c r="S90">
        <v>12.9973989165999</v>
      </c>
      <c r="T90">
        <v>14.3272039658961</v>
      </c>
      <c r="U90">
        <v>14.936818400179501</v>
      </c>
      <c r="V90">
        <v>16.364208013049801</v>
      </c>
      <c r="W90">
        <v>18.586069416458201</v>
      </c>
      <c r="X90">
        <v>21.103709817075899</v>
      </c>
      <c r="Y90">
        <v>25.985765132402399</v>
      </c>
      <c r="Z90">
        <v>29.7467740491042</v>
      </c>
      <c r="AA90">
        <v>39.762006582978501</v>
      </c>
      <c r="AB90">
        <v>61.5117307206879</v>
      </c>
      <c r="AC90">
        <v>65.578823062655502</v>
      </c>
      <c r="AD90">
        <v>70.097336288059793</v>
      </c>
      <c r="AE90">
        <v>77.572415963729696</v>
      </c>
      <c r="AF90">
        <v>86.0347223011442</v>
      </c>
      <c r="AG90">
        <v>88.028623667277998</v>
      </c>
      <c r="AH90">
        <v>95.114940188081505</v>
      </c>
      <c r="AI90">
        <v>103.480104852737</v>
      </c>
      <c r="AJ90">
        <v>106.50453059413699</v>
      </c>
      <c r="AK90">
        <v>110.193610848096</v>
      </c>
      <c r="AL90">
        <v>115.340143035715</v>
      </c>
      <c r="AM90">
        <v>128.94103016571799</v>
      </c>
      <c r="AN90">
        <v>135.27455668619399</v>
      </c>
      <c r="AO90">
        <v>145.17101108187501</v>
      </c>
      <c r="AP90">
        <v>153.30113142944401</v>
      </c>
      <c r="AQ90">
        <v>177.029654282818</v>
      </c>
      <c r="AR90">
        <v>191.21981448370599</v>
      </c>
      <c r="AS90">
        <v>202.243846206916</v>
      </c>
      <c r="AT90">
        <v>240.53649619191</v>
      </c>
      <c r="AU90">
        <v>248.23451387598601</v>
      </c>
      <c r="AV90">
        <v>265.97957015524003</v>
      </c>
      <c r="AW90">
        <v>281.988550970159</v>
      </c>
      <c r="AX90">
        <v>304.567434575486</v>
      </c>
      <c r="AY90">
        <v>323.90626235293502</v>
      </c>
      <c r="AZ90">
        <v>343.26960281030102</v>
      </c>
    </row>
    <row r="91" spans="1:52" x14ac:dyDescent="0.25">
      <c r="A91" t="s">
        <v>9</v>
      </c>
      <c r="B91" t="s">
        <v>278</v>
      </c>
      <c r="C91" t="s">
        <v>279</v>
      </c>
      <c r="D91" t="str">
        <f>"826"</f>
        <v>826</v>
      </c>
      <c r="E91" t="s">
        <v>280</v>
      </c>
      <c r="F91" t="s">
        <v>13</v>
      </c>
      <c r="G91" t="s">
        <v>14</v>
      </c>
      <c r="H91" t="s">
        <v>15</v>
      </c>
      <c r="I91" t="s">
        <v>15</v>
      </c>
      <c r="W91">
        <v>61.699045338448997</v>
      </c>
      <c r="X91">
        <v>65.159770359525595</v>
      </c>
      <c r="Y91">
        <v>67.734550017707207</v>
      </c>
      <c r="Z91">
        <v>71.850726518783205</v>
      </c>
      <c r="AA91">
        <v>74.880885821576797</v>
      </c>
      <c r="AB91">
        <v>79.455522951210497</v>
      </c>
      <c r="AC91">
        <v>82.633743869259007</v>
      </c>
      <c r="AD91">
        <v>86.021727367898606</v>
      </c>
      <c r="AE91">
        <v>84.587358074902497</v>
      </c>
      <c r="AF91">
        <v>86.734001018502795</v>
      </c>
      <c r="AG91">
        <v>90.833474792055696</v>
      </c>
      <c r="AH91">
        <v>91.223900865727401</v>
      </c>
      <c r="AI91">
        <v>92.166015956543902</v>
      </c>
      <c r="AJ91">
        <v>99.2106603293159</v>
      </c>
      <c r="AK91">
        <v>100.033950093363</v>
      </c>
      <c r="AL91">
        <v>101.30707859446601</v>
      </c>
      <c r="AM91">
        <v>100.636564250552</v>
      </c>
      <c r="AN91">
        <v>100</v>
      </c>
      <c r="AO91">
        <v>103.08032689964401</v>
      </c>
      <c r="AP91">
        <v>103.118254499483</v>
      </c>
      <c r="AQ91">
        <v>128.110789427833</v>
      </c>
      <c r="AR91">
        <v>126.436160461838</v>
      </c>
      <c r="AS91">
        <v>124.00476342224</v>
      </c>
      <c r="AT91">
        <v>122.97798968080301</v>
      </c>
      <c r="AU91">
        <v>118.26789169618</v>
      </c>
      <c r="AV91">
        <v>119.251301337942</v>
      </c>
      <c r="AW91">
        <v>122.96679471337301</v>
      </c>
      <c r="AX91">
        <v>123.670184138576</v>
      </c>
      <c r="AY91">
        <v>126.041326062001</v>
      </c>
      <c r="AZ91">
        <v>128.814235235365</v>
      </c>
    </row>
    <row r="92" spans="1:52" x14ac:dyDescent="0.25">
      <c r="A92" t="s">
        <v>9</v>
      </c>
      <c r="B92" t="s">
        <v>281</v>
      </c>
      <c r="C92" t="s">
        <v>282</v>
      </c>
      <c r="D92" t="str">
        <f>"542"</f>
        <v>542</v>
      </c>
      <c r="E92" t="s">
        <v>283</v>
      </c>
      <c r="F92" t="s">
        <v>13</v>
      </c>
      <c r="G92" t="s">
        <v>14</v>
      </c>
      <c r="H92" t="s">
        <v>15</v>
      </c>
      <c r="I92" t="s">
        <v>15</v>
      </c>
      <c r="J92">
        <v>10.818</v>
      </c>
      <c r="K92">
        <v>11.856</v>
      </c>
      <c r="L92">
        <v>13.154999999999999</v>
      </c>
      <c r="M92">
        <v>15.311</v>
      </c>
      <c r="N92">
        <v>18.558</v>
      </c>
      <c r="O92">
        <v>24.533999999999999</v>
      </c>
      <c r="P92">
        <v>27.893999999999998</v>
      </c>
      <c r="Q92">
        <v>29.242000000000001</v>
      </c>
      <c r="R92">
        <v>29.815999999999999</v>
      </c>
      <c r="S92">
        <v>30.545999999999999</v>
      </c>
      <c r="T92">
        <v>31.466999999999999</v>
      </c>
      <c r="U92">
        <v>31.904</v>
      </c>
      <c r="V92">
        <v>33.835000000000001</v>
      </c>
      <c r="W92">
        <v>36.265000000000001</v>
      </c>
      <c r="X92">
        <v>38.103999999999999</v>
      </c>
      <c r="Y92">
        <v>41.661999999999999</v>
      </c>
      <c r="Z92">
        <v>45.515999999999998</v>
      </c>
      <c r="AA92">
        <v>47.545000000000002</v>
      </c>
      <c r="AB92">
        <v>50.302999999999997</v>
      </c>
      <c r="AC92">
        <v>53.103999999999999</v>
      </c>
      <c r="AD92">
        <v>55.628</v>
      </c>
      <c r="AE92">
        <v>58.368000000000002</v>
      </c>
      <c r="AF92">
        <v>62.204999999999998</v>
      </c>
      <c r="AG92">
        <v>64.671999999999997</v>
      </c>
      <c r="AH92">
        <v>65.548000000000002</v>
      </c>
      <c r="AI92">
        <v>67.37</v>
      </c>
      <c r="AJ92">
        <v>69.501000000000005</v>
      </c>
      <c r="AK92">
        <v>72.096000000000004</v>
      </c>
      <c r="AL92">
        <v>74.561000000000007</v>
      </c>
      <c r="AM92">
        <v>76.823999999999998</v>
      </c>
      <c r="AN92">
        <v>78.835999999999999</v>
      </c>
      <c r="AO92">
        <v>80.483000000000004</v>
      </c>
      <c r="AP92">
        <v>83.385999999999996</v>
      </c>
      <c r="AQ92">
        <v>86.837000000000003</v>
      </c>
      <c r="AR92">
        <v>89.269000000000005</v>
      </c>
      <c r="AS92">
        <v>91.977000000000004</v>
      </c>
      <c r="AT92">
        <v>95.802000000000007</v>
      </c>
      <c r="AU92">
        <v>97.168000000000006</v>
      </c>
      <c r="AV92">
        <v>98.278999999999996</v>
      </c>
      <c r="AW92">
        <v>99.097999999999999</v>
      </c>
      <c r="AX92">
        <v>100.22</v>
      </c>
      <c r="AY92">
        <v>101.56</v>
      </c>
      <c r="AZ92">
        <v>103.77941253377</v>
      </c>
    </row>
    <row r="93" spans="1:52" x14ac:dyDescent="0.25">
      <c r="A93" t="s">
        <v>9</v>
      </c>
      <c r="B93" t="s">
        <v>284</v>
      </c>
      <c r="C93" t="s">
        <v>285</v>
      </c>
      <c r="D93" t="str">
        <f>"967"</f>
        <v>967</v>
      </c>
      <c r="E93" t="s">
        <v>286</v>
      </c>
      <c r="F93" t="s">
        <v>13</v>
      </c>
      <c r="G93" t="s">
        <v>14</v>
      </c>
      <c r="H93" t="s">
        <v>15</v>
      </c>
      <c r="I93" t="s">
        <v>15</v>
      </c>
      <c r="AK93">
        <v>79.896953814443904</v>
      </c>
      <c r="AL93">
        <v>80.290923014712405</v>
      </c>
      <c r="AM93">
        <v>77.296757092672095</v>
      </c>
      <c r="AN93">
        <v>77.848313973047894</v>
      </c>
      <c r="AO93">
        <v>78.715046213638601</v>
      </c>
      <c r="AP93">
        <v>86.988399419276206</v>
      </c>
      <c r="AQ93">
        <v>87.382368619544707</v>
      </c>
      <c r="AR93">
        <v>87.461162459598398</v>
      </c>
      <c r="AS93">
        <v>93.2131127835179</v>
      </c>
      <c r="AT93">
        <v>96.522454065773005</v>
      </c>
      <c r="AU93">
        <v>100.068176868189</v>
      </c>
      <c r="AV93">
        <v>100.576913370325</v>
      </c>
      <c r="AW93">
        <v>100.133739162015</v>
      </c>
      <c r="AX93">
        <v>100</v>
      </c>
      <c r="AY93">
        <v>101.29490629001801</v>
      </c>
      <c r="AZ93">
        <v>102.31284054868701</v>
      </c>
    </row>
    <row r="94" spans="1:52" x14ac:dyDescent="0.25">
      <c r="A94" t="s">
        <v>9</v>
      </c>
      <c r="B94" t="s">
        <v>287</v>
      </c>
      <c r="C94" t="s">
        <v>288</v>
      </c>
      <c r="D94" t="str">
        <f>"443"</f>
        <v>443</v>
      </c>
      <c r="E94" t="s">
        <v>289</v>
      </c>
      <c r="F94" t="s">
        <v>13</v>
      </c>
      <c r="G94" t="s">
        <v>14</v>
      </c>
      <c r="H94" t="s">
        <v>15</v>
      </c>
      <c r="I94" t="s">
        <v>15</v>
      </c>
      <c r="J94">
        <v>41.313683142205413</v>
      </c>
      <c r="K94">
        <v>43.726161923087822</v>
      </c>
      <c r="L94">
        <v>47.676594967958373</v>
      </c>
      <c r="M94">
        <v>51.566711568793288</v>
      </c>
      <c r="N94">
        <v>54.682826772261713</v>
      </c>
      <c r="O94">
        <v>59.407261186516422</v>
      </c>
      <c r="P94">
        <v>63.578837478453565</v>
      </c>
      <c r="Q94">
        <v>68.956653160263912</v>
      </c>
      <c r="R94">
        <v>70.313670875830041</v>
      </c>
      <c r="S94">
        <v>71.369131940010277</v>
      </c>
      <c r="T94">
        <v>72.022513207565197</v>
      </c>
      <c r="U94">
        <v>72.374337823732986</v>
      </c>
      <c r="V94">
        <v>72.876927981270171</v>
      </c>
      <c r="W94">
        <v>74.585770313004915</v>
      </c>
      <c r="X94">
        <v>77.04850427320693</v>
      </c>
      <c r="Y94">
        <v>78.863785047381697</v>
      </c>
      <c r="Z94">
        <v>91.195784014387897</v>
      </c>
      <c r="AA94">
        <v>90.392739135890196</v>
      </c>
      <c r="AB94">
        <v>92.852064076289295</v>
      </c>
      <c r="AC94">
        <v>95.612530846124997</v>
      </c>
      <c r="AD94">
        <v>97.620143042368895</v>
      </c>
      <c r="AE94">
        <v>99.979087372955803</v>
      </c>
      <c r="AF94">
        <v>100.631561336735</v>
      </c>
      <c r="AG94">
        <v>101.836128654482</v>
      </c>
      <c r="AH94">
        <v>105.650591827345</v>
      </c>
      <c r="AI94">
        <v>106.1023045715</v>
      </c>
      <c r="AJ94">
        <v>109.16391317077201</v>
      </c>
      <c r="AK94">
        <v>108.143753398302</v>
      </c>
      <c r="AL94">
        <v>109.088698816346</v>
      </c>
      <c r="AM94">
        <v>111.92353507047601</v>
      </c>
      <c r="AN94">
        <v>116.909697059685</v>
      </c>
      <c r="AO94">
        <v>121.16300138023399</v>
      </c>
      <c r="AP94">
        <v>130.297473754653</v>
      </c>
      <c r="AQ94">
        <v>142.05679451252701</v>
      </c>
      <c r="AR94">
        <v>144.99662470199499</v>
      </c>
      <c r="AS94">
        <v>153.71112133506301</v>
      </c>
      <c r="AT94">
        <v>158.435848425279</v>
      </c>
      <c r="AU94">
        <v>165.356436260457</v>
      </c>
      <c r="AV94">
        <v>169.748716598626</v>
      </c>
      <c r="AW94">
        <v>174.91610523176499</v>
      </c>
      <c r="AX94">
        <v>180.21322632392801</v>
      </c>
      <c r="AY94">
        <v>186.54347634398599</v>
      </c>
      <c r="AZ94">
        <v>194.37830235043299</v>
      </c>
    </row>
    <row r="95" spans="1:52" x14ac:dyDescent="0.25">
      <c r="A95" t="s">
        <v>9</v>
      </c>
      <c r="B95" t="s">
        <v>290</v>
      </c>
      <c r="C95" t="s">
        <v>291</v>
      </c>
      <c r="D95" t="str">
        <f>"917"</f>
        <v>917</v>
      </c>
      <c r="E95" t="s">
        <v>292</v>
      </c>
      <c r="F95" t="s">
        <v>13</v>
      </c>
      <c r="G95" t="s">
        <v>14</v>
      </c>
      <c r="H95" t="s">
        <v>15</v>
      </c>
      <c r="I95" t="s">
        <v>15</v>
      </c>
      <c r="Z95">
        <v>8.64600256002689E-2</v>
      </c>
      <c r="AA95">
        <v>0.84439784603893364</v>
      </c>
      <c r="AB95">
        <v>8.6961752773963408</v>
      </c>
      <c r="AC95">
        <v>14.0985957577455</v>
      </c>
      <c r="AD95">
        <v>18.456799004635101</v>
      </c>
      <c r="AE95">
        <v>24.882375448678602</v>
      </c>
      <c r="AF95">
        <v>28.111896942689999</v>
      </c>
      <c r="AG95">
        <v>32.8474129157741</v>
      </c>
      <c r="AH95">
        <v>45.932831611716601</v>
      </c>
      <c r="AI95">
        <v>50.746589182290798</v>
      </c>
      <c r="AJ95">
        <v>52.616611906046103</v>
      </c>
      <c r="AK95">
        <v>53.8186453550572</v>
      </c>
      <c r="AL95">
        <v>56.834067612021599</v>
      </c>
      <c r="AM95">
        <v>58.405048449563097</v>
      </c>
      <c r="AN95">
        <v>61.279285145180701</v>
      </c>
      <c r="AO95">
        <v>64.403030157500694</v>
      </c>
      <c r="AP95">
        <v>77.344271667445497</v>
      </c>
      <c r="AQ95">
        <v>92.834737214687394</v>
      </c>
      <c r="AR95">
        <v>92.797807879902606</v>
      </c>
      <c r="AS95">
        <v>110.638824293941</v>
      </c>
      <c r="AT95">
        <v>116.953769108524</v>
      </c>
      <c r="AU95">
        <v>125.719912449741</v>
      </c>
      <c r="AV95">
        <v>130.71091092110501</v>
      </c>
      <c r="AW95">
        <v>144.40336033876801</v>
      </c>
      <c r="AX95">
        <v>149.243639094006</v>
      </c>
      <c r="AY95">
        <v>148.51874617582999</v>
      </c>
      <c r="AZ95">
        <v>155.477842498294</v>
      </c>
    </row>
    <row r="96" spans="1:52" x14ac:dyDescent="0.25">
      <c r="A96" t="s">
        <v>9</v>
      </c>
      <c r="B96" t="s">
        <v>293</v>
      </c>
      <c r="C96" t="s">
        <v>294</v>
      </c>
      <c r="D96" t="str">
        <f>"544"</f>
        <v>544</v>
      </c>
      <c r="E96" t="s">
        <v>295</v>
      </c>
      <c r="F96" t="s">
        <v>13</v>
      </c>
      <c r="G96" t="s">
        <v>14</v>
      </c>
      <c r="H96" t="s">
        <v>15</v>
      </c>
      <c r="I96" t="s">
        <v>15</v>
      </c>
      <c r="V96">
        <v>2.1638043999045702</v>
      </c>
      <c r="W96">
        <v>2.4840472314346989</v>
      </c>
      <c r="X96">
        <v>4.3687210345949552</v>
      </c>
      <c r="Y96">
        <v>5.6438764507995014</v>
      </c>
      <c r="Z96">
        <v>6.2286013400349285</v>
      </c>
      <c r="AA96">
        <v>6.6024991277731395</v>
      </c>
      <c r="AB96">
        <v>7.2835792240946251</v>
      </c>
      <c r="AC96">
        <v>7.6980918628642101</v>
      </c>
      <c r="AD96">
        <v>9.9112932734376997</v>
      </c>
      <c r="AE96">
        <v>11.175974295128347</v>
      </c>
      <c r="AF96">
        <v>12.151245553234572</v>
      </c>
      <c r="AG96">
        <v>29.391888841335877</v>
      </c>
      <c r="AH96">
        <v>54.861852559782477</v>
      </c>
      <c r="AI96">
        <v>60.655264190095501</v>
      </c>
      <c r="AJ96">
        <v>65.218164195156305</v>
      </c>
      <c r="AK96">
        <v>75.138330128785199</v>
      </c>
      <c r="AL96">
        <v>84.610614965385096</v>
      </c>
      <c r="AM96">
        <v>91.919613059405194</v>
      </c>
      <c r="AN96">
        <v>100</v>
      </c>
      <c r="AO96">
        <v>104.722053938673</v>
      </c>
      <c r="AP96">
        <v>110.559669136587</v>
      </c>
      <c r="AQ96">
        <v>114.061196939889</v>
      </c>
      <c r="AR96">
        <v>118.532875427223</v>
      </c>
      <c r="AS96">
        <v>125.37724146147301</v>
      </c>
      <c r="AT96">
        <v>135.03296987930699</v>
      </c>
      <c r="AU96">
        <v>141.423605816498</v>
      </c>
      <c r="AV96">
        <v>150.826469879743</v>
      </c>
      <c r="AW96">
        <v>154.38023132976801</v>
      </c>
      <c r="AX96">
        <v>155.83028618572601</v>
      </c>
      <c r="AY96">
        <v>160.78924406325601</v>
      </c>
      <c r="AZ96">
        <v>164.487396676711</v>
      </c>
    </row>
    <row r="97" spans="1:52" x14ac:dyDescent="0.25">
      <c r="A97" t="s">
        <v>9</v>
      </c>
      <c r="B97" t="s">
        <v>296</v>
      </c>
      <c r="C97" t="s">
        <v>297</v>
      </c>
      <c r="D97" t="str">
        <f>"941"</f>
        <v>941</v>
      </c>
      <c r="E97" t="s">
        <v>298</v>
      </c>
      <c r="F97" t="s">
        <v>13</v>
      </c>
      <c r="G97" t="s">
        <v>14</v>
      </c>
      <c r="H97" t="s">
        <v>15</v>
      </c>
      <c r="I97" t="s">
        <v>15</v>
      </c>
      <c r="AA97">
        <v>20.418551005861381</v>
      </c>
      <c r="AB97">
        <v>27.514940738800995</v>
      </c>
      <c r="AC97">
        <v>34.768318471082033</v>
      </c>
      <c r="AD97">
        <v>42.813554546161029</v>
      </c>
      <c r="AE97">
        <v>48.43</v>
      </c>
      <c r="AF97">
        <v>51.53</v>
      </c>
      <c r="AG97">
        <v>52.92</v>
      </c>
      <c r="AH97">
        <v>54.51</v>
      </c>
      <c r="AI97">
        <v>55.46</v>
      </c>
      <c r="AJ97">
        <v>57.22</v>
      </c>
      <c r="AK97">
        <v>58.05</v>
      </c>
      <c r="AL97">
        <v>60.13</v>
      </c>
      <c r="AM97">
        <v>64.540000000000006</v>
      </c>
      <c r="AN97">
        <v>69.14</v>
      </c>
      <c r="AO97">
        <v>73.8</v>
      </c>
      <c r="AP97">
        <v>84.15</v>
      </c>
      <c r="AQ97">
        <v>92.9</v>
      </c>
      <c r="AR97">
        <v>91.63</v>
      </c>
      <c r="AS97">
        <v>93.83</v>
      </c>
      <c r="AT97">
        <v>97.47</v>
      </c>
      <c r="AU97">
        <v>99.02</v>
      </c>
      <c r="AV97">
        <v>98.62</v>
      </c>
      <c r="AW97">
        <v>98.89</v>
      </c>
      <c r="AX97">
        <v>99.29</v>
      </c>
      <c r="AY97">
        <v>101.38</v>
      </c>
      <c r="AZ97">
        <v>102.87718141118999</v>
      </c>
    </row>
    <row r="98" spans="1:52" x14ac:dyDescent="0.25">
      <c r="A98" t="s">
        <v>9</v>
      </c>
      <c r="B98" t="s">
        <v>299</v>
      </c>
      <c r="C98" t="s">
        <v>300</v>
      </c>
      <c r="D98" t="str">
        <f>"446"</f>
        <v>446</v>
      </c>
      <c r="E98" t="s">
        <v>301</v>
      </c>
      <c r="F98" t="s">
        <v>13</v>
      </c>
      <c r="G98" t="s">
        <v>14</v>
      </c>
      <c r="H98" t="s">
        <v>15</v>
      </c>
      <c r="I98" t="s">
        <v>15</v>
      </c>
      <c r="P98">
        <v>0.1132962374219135</v>
      </c>
      <c r="Q98">
        <v>0.12416693949223148</v>
      </c>
      <c r="R98">
        <v>0.12888440755441932</v>
      </c>
      <c r="S98">
        <v>0.16149638925756346</v>
      </c>
      <c r="T98">
        <v>0.2585636065552242</v>
      </c>
      <c r="U98">
        <v>0.63811493701401134</v>
      </c>
      <c r="V98">
        <v>5.3677386799613984</v>
      </c>
      <c r="W98">
        <v>7.2357037678383982</v>
      </c>
      <c r="X98">
        <v>9.4326871481284815</v>
      </c>
      <c r="Y98">
        <v>16.702963361533897</v>
      </c>
      <c r="Z98">
        <v>22.414608878840141</v>
      </c>
      <c r="AA98">
        <v>47.081312445379098</v>
      </c>
      <c r="AB98">
        <v>49.250745469823002</v>
      </c>
      <c r="AC98">
        <v>55.066672301311002</v>
      </c>
      <c r="AD98">
        <v>61.113389880080298</v>
      </c>
      <c r="AE98">
        <v>65.175307032230606</v>
      </c>
      <c r="AF98">
        <v>69.560331230574704</v>
      </c>
      <c r="AG98">
        <v>73.622248382725104</v>
      </c>
      <c r="AH98">
        <v>71.6374479561062</v>
      </c>
      <c r="AI98">
        <v>70.483494219699807</v>
      </c>
      <c r="AJ98">
        <v>70.437336070243603</v>
      </c>
      <c r="AK98">
        <v>73.068350589250102</v>
      </c>
      <c r="AL98">
        <v>74.683885820218904</v>
      </c>
      <c r="AM98">
        <v>76.160946602819095</v>
      </c>
      <c r="AN98">
        <v>76.554758876916296</v>
      </c>
      <c r="AO98">
        <v>82.075713418342701</v>
      </c>
      <c r="AP98">
        <v>86.964361492379098</v>
      </c>
      <c r="AQ98">
        <v>92.495900272042206</v>
      </c>
      <c r="AR98">
        <v>95.631103209237295</v>
      </c>
      <c r="AS98">
        <v>100</v>
      </c>
      <c r="AT98">
        <v>103.118973397083</v>
      </c>
      <c r="AU98">
        <v>113.514156857307</v>
      </c>
      <c r="AV98">
        <v>114.785441321471</v>
      </c>
      <c r="AW98">
        <v>113.973872286343</v>
      </c>
      <c r="AX98">
        <v>110.096877799296</v>
      </c>
      <c r="AY98">
        <v>113.556128772134</v>
      </c>
      <c r="AZ98">
        <v>115.827251347576</v>
      </c>
    </row>
    <row r="99" spans="1:52" x14ac:dyDescent="0.25">
      <c r="A99" t="s">
        <v>9</v>
      </c>
      <c r="B99" t="s">
        <v>302</v>
      </c>
      <c r="C99" t="s">
        <v>303</v>
      </c>
      <c r="D99" t="str">
        <f>"666"</f>
        <v>666</v>
      </c>
      <c r="E99" t="s">
        <v>304</v>
      </c>
      <c r="F99" t="s">
        <v>13</v>
      </c>
      <c r="G99" t="s">
        <v>14</v>
      </c>
      <c r="H99" t="s">
        <v>15</v>
      </c>
      <c r="I99" t="s">
        <v>15</v>
      </c>
      <c r="O99">
        <v>5.8226421929065104</v>
      </c>
      <c r="P99">
        <v>6.55047246701983</v>
      </c>
      <c r="Q99">
        <v>7.8039579391038698</v>
      </c>
      <c r="R99">
        <v>8.6126582436742201</v>
      </c>
      <c r="S99">
        <v>9.5830986091586396</v>
      </c>
      <c r="T99">
        <v>11.483544324899</v>
      </c>
      <c r="U99">
        <v>12.9392048731256</v>
      </c>
      <c r="V99">
        <v>14.111820314752601</v>
      </c>
      <c r="W99">
        <v>16.3357461523211</v>
      </c>
      <c r="X99">
        <v>18.3170618985184</v>
      </c>
      <c r="Y99">
        <v>21.551863116799801</v>
      </c>
      <c r="Z99">
        <v>25.1101444569093</v>
      </c>
      <c r="AA99">
        <v>28.9514709036185</v>
      </c>
      <c r="AB99">
        <v>30.730611573673301</v>
      </c>
      <c r="AC99">
        <v>34.005847807183201</v>
      </c>
      <c r="AD99">
        <v>37.1597789950075</v>
      </c>
      <c r="AE99">
        <v>40.4350152285175</v>
      </c>
      <c r="AF99">
        <v>43.386771340199203</v>
      </c>
      <c r="AG99">
        <v>47.268532802136903</v>
      </c>
      <c r="AH99">
        <v>50.260723929047202</v>
      </c>
      <c r="AI99">
        <v>53.778570253928201</v>
      </c>
      <c r="AJ99">
        <v>59.583097560012398</v>
      </c>
      <c r="AK99">
        <v>64.291674213342802</v>
      </c>
      <c r="AL99">
        <v>67.647780477309695</v>
      </c>
      <c r="AM99">
        <v>70.114316406249301</v>
      </c>
      <c r="AN99">
        <v>73.7130327615873</v>
      </c>
      <c r="AO99">
        <v>78.072696477211196</v>
      </c>
      <c r="AP99">
        <v>86.387369280509006</v>
      </c>
      <c r="AQ99">
        <v>95.493154456272606</v>
      </c>
      <c r="AR99">
        <v>99.102178823573396</v>
      </c>
      <c r="AS99">
        <v>102.631624019282</v>
      </c>
      <c r="AT99">
        <v>110.00513051156599</v>
      </c>
      <c r="AU99">
        <v>115.532804777381</v>
      </c>
      <c r="AV99">
        <v>122.05584829490201</v>
      </c>
      <c r="AW99">
        <v>125.621404299478</v>
      </c>
      <c r="AX99">
        <v>132.130998516376</v>
      </c>
      <c r="AY99">
        <v>140.983775416973</v>
      </c>
      <c r="AZ99">
        <v>150.147720819076</v>
      </c>
    </row>
    <row r="100" spans="1:52" x14ac:dyDescent="0.25">
      <c r="A100" t="s">
        <v>9</v>
      </c>
      <c r="B100" t="s">
        <v>305</v>
      </c>
      <c r="C100" t="s">
        <v>306</v>
      </c>
      <c r="D100" t="str">
        <f>"668"</f>
        <v>668</v>
      </c>
      <c r="E100" t="s">
        <v>307</v>
      </c>
      <c r="F100" t="s">
        <v>13</v>
      </c>
      <c r="G100" t="s">
        <v>14</v>
      </c>
      <c r="H100" t="s">
        <v>15</v>
      </c>
      <c r="I100" t="s">
        <v>15</v>
      </c>
      <c r="AG100">
        <v>90.574622508629503</v>
      </c>
      <c r="AH100">
        <v>97.931617524553502</v>
      </c>
      <c r="AI100">
        <v>101.069766542845</v>
      </c>
      <c r="AJ100">
        <v>120.589128810662</v>
      </c>
      <c r="AK100">
        <v>133.96802713355501</v>
      </c>
      <c r="AL100">
        <v>140.71591298648701</v>
      </c>
      <c r="AM100">
        <v>151.30343586155001</v>
      </c>
      <c r="AN100">
        <v>161.894676371858</v>
      </c>
      <c r="AO100">
        <v>181.17784069938099</v>
      </c>
      <c r="AP100">
        <v>202.30110170194001</v>
      </c>
      <c r="AQ100">
        <v>221.29383313269301</v>
      </c>
      <c r="AR100">
        <v>242.77725668723801</v>
      </c>
      <c r="AS100">
        <v>258.84361038729497</v>
      </c>
      <c r="AT100">
        <v>288.47923980748601</v>
      </c>
      <c r="AU100">
        <v>310.71836910685101</v>
      </c>
      <c r="AV100">
        <v>337.11143201926001</v>
      </c>
      <c r="AW100">
        <v>362.93639446115799</v>
      </c>
      <c r="AX100">
        <v>392.11253036298001</v>
      </c>
      <c r="AY100">
        <v>441.196144883248</v>
      </c>
      <c r="AZ100">
        <v>485.11712668939902</v>
      </c>
    </row>
    <row r="101" spans="1:52" x14ac:dyDescent="0.25">
      <c r="A101" t="s">
        <v>9</v>
      </c>
      <c r="B101" t="s">
        <v>308</v>
      </c>
      <c r="C101" t="s">
        <v>309</v>
      </c>
      <c r="D101" t="str">
        <f>"672"</f>
        <v>672</v>
      </c>
      <c r="E101" t="s">
        <v>310</v>
      </c>
      <c r="F101" t="s">
        <v>13</v>
      </c>
      <c r="G101" t="s">
        <v>14</v>
      </c>
      <c r="H101" t="s">
        <v>15</v>
      </c>
      <c r="I101" t="s">
        <v>15</v>
      </c>
      <c r="J101">
        <v>20.00490367135475</v>
      </c>
      <c r="K101">
        <v>21.578890621509668</v>
      </c>
      <c r="L101">
        <v>22.936273051763283</v>
      </c>
      <c r="M101">
        <v>26.053823821505997</v>
      </c>
      <c r="N101">
        <v>30.062104899506117</v>
      </c>
      <c r="O101">
        <v>34.181727531496534</v>
      </c>
      <c r="P101">
        <v>38.858055809773759</v>
      </c>
      <c r="Q101">
        <v>43.534379840724256</v>
      </c>
      <c r="R101">
        <v>48.544730657308754</v>
      </c>
      <c r="S101">
        <v>53.666425151546768</v>
      </c>
      <c r="T101">
        <v>57.006659029269564</v>
      </c>
      <c r="U101">
        <v>59.122137936764474</v>
      </c>
      <c r="V101">
        <v>61.348960521913106</v>
      </c>
      <c r="W101">
        <v>63.687126784715439</v>
      </c>
      <c r="X101">
        <v>67.918088847032351</v>
      </c>
      <c r="Y101">
        <v>75.276640551260101</v>
      </c>
      <c r="Z101">
        <v>84.084007495757433</v>
      </c>
      <c r="AA101">
        <v>92.029886906498973</v>
      </c>
      <c r="AB101">
        <v>98.90840938146934</v>
      </c>
      <c r="AC101">
        <v>109.4633835240961</v>
      </c>
      <c r="AD101">
        <v>118.5952150856946</v>
      </c>
      <c r="AE101">
        <v>119.60394324462257</v>
      </c>
      <c r="AF101">
        <v>123.4941885692437</v>
      </c>
      <c r="AG101">
        <v>128.20612643320101</v>
      </c>
      <c r="AH101">
        <v>130.34037450722383</v>
      </c>
      <c r="AI101">
        <v>121.7267940904306</v>
      </c>
      <c r="AJ101">
        <v>109.21331248603981</v>
      </c>
      <c r="AK101">
        <v>101.27521618430714</v>
      </c>
      <c r="AL101">
        <v>100</v>
      </c>
      <c r="AM101">
        <v>96.539008902645307</v>
      </c>
      <c r="AN101">
        <v>99.440696895242397</v>
      </c>
      <c r="AO101">
        <v>106.629439356712</v>
      </c>
      <c r="AP101">
        <v>114.71253071253101</v>
      </c>
      <c r="AQ101">
        <v>125.87127954410499</v>
      </c>
      <c r="AR101">
        <v>126.28426114264001</v>
      </c>
      <c r="AS101">
        <v>130.48282508125001</v>
      </c>
      <c r="AT101">
        <v>165.25190489093899</v>
      </c>
      <c r="AU101">
        <v>159.180453104967</v>
      </c>
      <c r="AV101">
        <v>161.89352786386701</v>
      </c>
      <c r="AW101">
        <v>173.45029586879201</v>
      </c>
      <c r="AX101">
        <v>200.71241526502601</v>
      </c>
      <c r="AY101">
        <v>260.72027098260003</v>
      </c>
      <c r="AZ101">
        <v>352.21569052616798</v>
      </c>
    </row>
    <row r="102" spans="1:52" x14ac:dyDescent="0.25">
      <c r="A102" t="s">
        <v>9</v>
      </c>
      <c r="B102" t="s">
        <v>311</v>
      </c>
      <c r="C102" t="s">
        <v>312</v>
      </c>
      <c r="D102" t="str">
        <f>"946"</f>
        <v>946</v>
      </c>
      <c r="E102" t="s">
        <v>313</v>
      </c>
      <c r="F102" t="s">
        <v>13</v>
      </c>
      <c r="G102" t="s">
        <v>14</v>
      </c>
      <c r="H102" t="s">
        <v>15</v>
      </c>
      <c r="I102" t="s">
        <v>15</v>
      </c>
      <c r="AD102">
        <v>54.06</v>
      </c>
      <c r="AE102">
        <v>60.41</v>
      </c>
      <c r="AF102">
        <v>65.569999999999993</v>
      </c>
      <c r="AG102">
        <v>67.59</v>
      </c>
      <c r="AH102">
        <v>67.849999999999994</v>
      </c>
      <c r="AI102">
        <v>68.98</v>
      </c>
      <c r="AJ102">
        <v>70.38</v>
      </c>
      <c r="AK102">
        <v>69.75</v>
      </c>
      <c r="AL102">
        <v>68.84</v>
      </c>
      <c r="AM102">
        <v>70.8</v>
      </c>
      <c r="AN102">
        <v>72.92</v>
      </c>
      <c r="AO102">
        <v>76.239999999999995</v>
      </c>
      <c r="AP102">
        <v>82.49</v>
      </c>
      <c r="AQ102">
        <v>89.47</v>
      </c>
      <c r="AR102">
        <v>90.52</v>
      </c>
      <c r="AS102">
        <v>93.8</v>
      </c>
      <c r="AT102">
        <v>97.06</v>
      </c>
      <c r="AU102">
        <v>99.89</v>
      </c>
      <c r="AV102">
        <v>100.41947999999999</v>
      </c>
      <c r="AW102">
        <v>100.23</v>
      </c>
      <c r="AX102">
        <v>99.98</v>
      </c>
      <c r="AY102">
        <v>101.94</v>
      </c>
      <c r="AZ102">
        <v>104.41151598525001</v>
      </c>
    </row>
    <row r="103" spans="1:52" x14ac:dyDescent="0.25">
      <c r="A103" t="s">
        <v>9</v>
      </c>
      <c r="B103" t="s">
        <v>314</v>
      </c>
      <c r="C103" t="s">
        <v>315</v>
      </c>
      <c r="D103" t="str">
        <f>"137"</f>
        <v>137</v>
      </c>
      <c r="E103" t="s">
        <v>316</v>
      </c>
      <c r="F103" t="s">
        <v>13</v>
      </c>
      <c r="G103" t="s">
        <v>14</v>
      </c>
      <c r="H103" t="s">
        <v>15</v>
      </c>
      <c r="I103" t="s">
        <v>15</v>
      </c>
      <c r="N103">
        <v>35.506726980703881</v>
      </c>
      <c r="O103">
        <v>37.990215742350877</v>
      </c>
      <c r="P103">
        <v>41.045023514521702</v>
      </c>
      <c r="Q103">
        <v>45.32408631012413</v>
      </c>
      <c r="R103">
        <v>48.960207011875696</v>
      </c>
      <c r="S103">
        <v>50.578076053019217</v>
      </c>
      <c r="T103">
        <v>52.671168174135737</v>
      </c>
      <c r="U103">
        <v>51.923635274057368</v>
      </c>
      <c r="V103">
        <v>52.262516855652123</v>
      </c>
      <c r="W103">
        <v>53.264210907335922</v>
      </c>
      <c r="X103">
        <v>55.354852799227821</v>
      </c>
      <c r="Y103">
        <v>57.767736486486527</v>
      </c>
      <c r="Z103">
        <v>59.268911679536714</v>
      </c>
      <c r="AA103">
        <v>60.990154440154448</v>
      </c>
      <c r="AB103">
        <v>63.190830115830138</v>
      </c>
      <c r="AC103">
        <v>64.330465733590756</v>
      </c>
      <c r="AD103">
        <v>65.14</v>
      </c>
      <c r="AE103">
        <v>66</v>
      </c>
      <c r="AF103">
        <v>66.989999999999995</v>
      </c>
      <c r="AG103">
        <v>67.27</v>
      </c>
      <c r="AH103">
        <v>68.88</v>
      </c>
      <c r="AI103">
        <v>71.86</v>
      </c>
      <c r="AJ103">
        <v>72.56</v>
      </c>
      <c r="AK103">
        <v>74.61</v>
      </c>
      <c r="AL103">
        <v>76.45</v>
      </c>
      <c r="AM103">
        <v>79.14</v>
      </c>
      <c r="AN103">
        <v>81.92</v>
      </c>
      <c r="AO103">
        <v>83.78</v>
      </c>
      <c r="AP103">
        <v>87.41</v>
      </c>
      <c r="AQ103">
        <v>88.04</v>
      </c>
      <c r="AR103">
        <v>90.24</v>
      </c>
      <c r="AS103">
        <v>93.02</v>
      </c>
      <c r="AT103">
        <v>96.17</v>
      </c>
      <c r="AU103">
        <v>98.51</v>
      </c>
      <c r="AV103">
        <v>99.99</v>
      </c>
      <c r="AW103">
        <v>99.01</v>
      </c>
      <c r="AX103">
        <v>99.82</v>
      </c>
      <c r="AY103">
        <v>102.14015557824</v>
      </c>
      <c r="AZ103">
        <v>100.961608843652</v>
      </c>
    </row>
    <row r="104" spans="1:52" x14ac:dyDescent="0.25">
      <c r="A104" t="s">
        <v>9</v>
      </c>
      <c r="B104" t="s">
        <v>317</v>
      </c>
      <c r="C104" t="s">
        <v>318</v>
      </c>
      <c r="D104" t="str">
        <f>"546"</f>
        <v>546</v>
      </c>
      <c r="E104" t="s">
        <v>319</v>
      </c>
      <c r="F104" t="s">
        <v>13</v>
      </c>
      <c r="G104" t="s">
        <v>14</v>
      </c>
      <c r="H104" t="s">
        <v>15</v>
      </c>
      <c r="I104" t="s">
        <v>15</v>
      </c>
      <c r="AJ104">
        <v>79.811007534159103</v>
      </c>
      <c r="AK104">
        <v>78.572340697228995</v>
      </c>
      <c r="AL104">
        <v>77.499680755969806</v>
      </c>
      <c r="AM104">
        <v>79.670540160898994</v>
      </c>
      <c r="AN104">
        <v>84.127186821606401</v>
      </c>
      <c r="AO104">
        <v>87.996424466862507</v>
      </c>
      <c r="AP104">
        <v>94.266377218746001</v>
      </c>
      <c r="AQ104">
        <v>100</v>
      </c>
      <c r="AR104">
        <v>100.740646149917</v>
      </c>
      <c r="AS104">
        <v>104.686502362406</v>
      </c>
      <c r="AT104">
        <v>111.81202911505601</v>
      </c>
      <c r="AU104">
        <v>118.337377091048</v>
      </c>
      <c r="AV104">
        <v>125.105350529945</v>
      </c>
      <c r="AW104">
        <v>132.10317967053999</v>
      </c>
      <c r="AX104">
        <v>137.03230749585001</v>
      </c>
      <c r="AY104">
        <v>139.011620482697</v>
      </c>
      <c r="AZ104">
        <v>141.79185289235099</v>
      </c>
    </row>
    <row r="105" spans="1:52" x14ac:dyDescent="0.25">
      <c r="A105" t="s">
        <v>9</v>
      </c>
      <c r="B105" t="s">
        <v>320</v>
      </c>
      <c r="C105" t="s">
        <v>321</v>
      </c>
      <c r="D105" t="str">
        <f>"962"</f>
        <v>962</v>
      </c>
      <c r="E105" t="s">
        <v>322</v>
      </c>
      <c r="F105" t="s">
        <v>13</v>
      </c>
      <c r="G105" t="s">
        <v>14</v>
      </c>
      <c r="H105" t="s">
        <v>15</v>
      </c>
      <c r="I105" t="s">
        <v>15</v>
      </c>
      <c r="AD105">
        <v>75.056004505352831</v>
      </c>
      <c r="AE105">
        <v>74.492735166121889</v>
      </c>
      <c r="AF105">
        <v>76.876498096079146</v>
      </c>
      <c r="AG105">
        <v>75.251241589212356</v>
      </c>
      <c r="AH105">
        <v>77.72930664220992</v>
      </c>
      <c r="AI105">
        <v>82.265764440842545</v>
      </c>
      <c r="AJ105">
        <v>85.523220921799023</v>
      </c>
      <c r="AK105">
        <v>86.21268256960883</v>
      </c>
      <c r="AL105">
        <v>88.52088026010253</v>
      </c>
      <c r="AM105">
        <v>86.60237828358828</v>
      </c>
      <c r="AN105">
        <v>87.548211903266704</v>
      </c>
      <c r="AO105">
        <v>90.277508916193696</v>
      </c>
      <c r="AP105">
        <v>95.832306361600544</v>
      </c>
      <c r="AQ105">
        <v>99.715344384279078</v>
      </c>
      <c r="AR105">
        <v>98.299394054291028</v>
      </c>
      <c r="AS105">
        <v>101.28</v>
      </c>
      <c r="AT105">
        <v>104.1</v>
      </c>
      <c r="AU105">
        <v>109.05</v>
      </c>
      <c r="AV105">
        <v>110.55</v>
      </c>
      <c r="AW105">
        <v>109.9</v>
      </c>
      <c r="AX105">
        <v>109.55</v>
      </c>
      <c r="AY105">
        <v>109.3309</v>
      </c>
      <c r="AZ105">
        <v>110.97086349999999</v>
      </c>
    </row>
    <row r="106" spans="1:52" x14ac:dyDescent="0.25">
      <c r="A106" t="s">
        <v>9</v>
      </c>
      <c r="B106" t="s">
        <v>323</v>
      </c>
      <c r="C106" t="s">
        <v>324</v>
      </c>
      <c r="D106" t="str">
        <f>"674"</f>
        <v>674</v>
      </c>
      <c r="E106" t="s">
        <v>325</v>
      </c>
      <c r="F106" t="s">
        <v>13</v>
      </c>
      <c r="G106" t="s">
        <v>14</v>
      </c>
      <c r="H106" t="s">
        <v>15</v>
      </c>
      <c r="I106" t="s">
        <v>15</v>
      </c>
      <c r="O106">
        <v>4.3381938554083899</v>
      </c>
      <c r="P106">
        <v>5.6594711717764303</v>
      </c>
      <c r="Q106">
        <v>7.4652168374794101</v>
      </c>
      <c r="R106">
        <v>8.91862188548426</v>
      </c>
      <c r="S106">
        <v>9.7890329037821093</v>
      </c>
      <c r="T106">
        <v>10.928574224111401</v>
      </c>
      <c r="U106">
        <v>12.099352380740401</v>
      </c>
      <c r="V106">
        <v>15.6318793018214</v>
      </c>
      <c r="W106">
        <v>18.339519437208001</v>
      </c>
      <c r="X106">
        <v>20.2831800482227</v>
      </c>
      <c r="Y106">
        <v>23.091067889703801</v>
      </c>
      <c r="Z106">
        <v>25.798398135226201</v>
      </c>
      <c r="AA106">
        <v>29.945156489808099</v>
      </c>
      <c r="AB106">
        <v>32.417431619995099</v>
      </c>
      <c r="AC106">
        <v>52.2619484602127</v>
      </c>
      <c r="AD106">
        <v>71.761644889053898</v>
      </c>
      <c r="AE106">
        <v>77.704648859648998</v>
      </c>
      <c r="AF106">
        <v>81.468081327889195</v>
      </c>
      <c r="AG106">
        <v>86.684149066474404</v>
      </c>
      <c r="AH106">
        <v>95.443175053281607</v>
      </c>
      <c r="AI106">
        <v>104.857932252466</v>
      </c>
      <c r="AJ106">
        <v>110.81678389</v>
      </c>
      <c r="AK106">
        <v>125.800178445</v>
      </c>
      <c r="AL106">
        <v>124.806236363651</v>
      </c>
      <c r="AM106">
        <v>158.912132911637</v>
      </c>
      <c r="AN106">
        <v>177.09225983486999</v>
      </c>
      <c r="AO106">
        <v>196.270131185444</v>
      </c>
      <c r="AP106">
        <v>212.39267033472299</v>
      </c>
      <c r="AQ106">
        <v>233.932323429825</v>
      </c>
      <c r="AR106">
        <v>252.63171</v>
      </c>
      <c r="AS106">
        <v>278.38787000000002</v>
      </c>
      <c r="AT106">
        <v>297.60437999999999</v>
      </c>
      <c r="AU106">
        <v>314.8</v>
      </c>
      <c r="AV106">
        <v>334.5</v>
      </c>
      <c r="AW106">
        <v>354.65820000000002</v>
      </c>
      <c r="AX106">
        <v>381.4796</v>
      </c>
      <c r="AY106">
        <v>408.37596283111202</v>
      </c>
      <c r="AZ106">
        <v>437.21473249273703</v>
      </c>
    </row>
    <row r="107" spans="1:52" x14ac:dyDescent="0.25">
      <c r="A107" t="s">
        <v>9</v>
      </c>
      <c r="B107" t="s">
        <v>326</v>
      </c>
      <c r="C107" t="s">
        <v>327</v>
      </c>
      <c r="D107" t="str">
        <f>"676"</f>
        <v>676</v>
      </c>
      <c r="E107" t="s">
        <v>328</v>
      </c>
      <c r="F107" t="s">
        <v>13</v>
      </c>
      <c r="G107" t="s">
        <v>14</v>
      </c>
      <c r="H107" t="s">
        <v>15</v>
      </c>
      <c r="I107" t="s">
        <v>15</v>
      </c>
      <c r="O107">
        <v>0.37016011357393741</v>
      </c>
      <c r="P107">
        <v>0.40346766345256541</v>
      </c>
      <c r="Q107">
        <v>0.45394404812566913</v>
      </c>
      <c r="R107">
        <v>0.53841471897707571</v>
      </c>
      <c r="S107">
        <v>0.60262616538143576</v>
      </c>
      <c r="T107">
        <v>0.66924124987788602</v>
      </c>
      <c r="U107">
        <v>0.76195296997669448</v>
      </c>
      <c r="V107">
        <v>1.0325338325861946</v>
      </c>
      <c r="W107">
        <v>1.3048315969881126</v>
      </c>
      <c r="X107">
        <v>1.2921266549671748</v>
      </c>
      <c r="Y107">
        <v>1.5918945733532195</v>
      </c>
      <c r="Z107">
        <v>1.7095109837502451</v>
      </c>
      <c r="AA107">
        <v>2.3264748753787288</v>
      </c>
      <c r="AB107">
        <v>2.7524314586961309</v>
      </c>
      <c r="AC107">
        <v>4.5680597490777224</v>
      </c>
      <c r="AD107">
        <v>7.991815953797297</v>
      </c>
      <c r="AE107">
        <v>8.5272676227017108</v>
      </c>
      <c r="AF107">
        <v>9.8200127249229219</v>
      </c>
      <c r="AG107">
        <v>15.03894445274042</v>
      </c>
      <c r="AH107">
        <v>19.284570585016386</v>
      </c>
      <c r="AI107">
        <v>26.119900930265153</v>
      </c>
      <c r="AJ107">
        <v>31.897878835701999</v>
      </c>
      <c r="AK107">
        <v>35.559870967897403</v>
      </c>
      <c r="AL107">
        <v>39.053218725583797</v>
      </c>
      <c r="AM107">
        <v>44.401654602869101</v>
      </c>
      <c r="AN107">
        <v>51.754942400530197</v>
      </c>
      <c r="AO107">
        <v>57.001798584041403</v>
      </c>
      <c r="AP107">
        <v>61.2901841072702</v>
      </c>
      <c r="AQ107">
        <v>67.385473643095494</v>
      </c>
      <c r="AR107">
        <v>72.492988985368001</v>
      </c>
      <c r="AS107">
        <v>77.038649445404701</v>
      </c>
      <c r="AT107">
        <v>84.587199843013295</v>
      </c>
      <c r="AU107">
        <v>113.834952793574</v>
      </c>
      <c r="AV107">
        <v>140.58616670006401</v>
      </c>
      <c r="AW107">
        <v>174.54087055183501</v>
      </c>
      <c r="AX107">
        <v>217.92283810842599</v>
      </c>
      <c r="AY107">
        <v>260.425703291025</v>
      </c>
      <c r="AZ107">
        <v>291.11403544291898</v>
      </c>
    </row>
    <row r="108" spans="1:52" x14ac:dyDescent="0.25">
      <c r="A108" t="s">
        <v>9</v>
      </c>
      <c r="B108" t="s">
        <v>329</v>
      </c>
      <c r="C108" t="s">
        <v>330</v>
      </c>
      <c r="D108" t="str">
        <f>"548"</f>
        <v>548</v>
      </c>
      <c r="E108" t="s">
        <v>331</v>
      </c>
      <c r="F108" t="s">
        <v>13</v>
      </c>
      <c r="G108" t="s">
        <v>14</v>
      </c>
      <c r="H108" t="s">
        <v>15</v>
      </c>
      <c r="I108" t="s">
        <v>15</v>
      </c>
      <c r="J108">
        <v>32.292800268416684</v>
      </c>
      <c r="K108">
        <v>33.515169196030229</v>
      </c>
      <c r="L108">
        <v>35.315386012419182</v>
      </c>
      <c r="M108">
        <v>36.693336760763351</v>
      </c>
      <c r="N108">
        <v>38.626899230112336</v>
      </c>
      <c r="O108">
        <v>41.382792327689991</v>
      </c>
      <c r="P108">
        <v>44.886682645883454</v>
      </c>
      <c r="Q108">
        <v>47.360438565818313</v>
      </c>
      <c r="R108">
        <v>48.836711721073712</v>
      </c>
      <c r="S108">
        <v>49.674603257519522</v>
      </c>
      <c r="T108">
        <v>50.193287278685212</v>
      </c>
      <c r="U108">
        <v>50.911481217486958</v>
      </c>
      <c r="V108">
        <v>51.110974429247726</v>
      </c>
      <c r="W108">
        <v>52.906438393907969</v>
      </c>
      <c r="X108">
        <v>54.023618756231372</v>
      </c>
      <c r="Y108">
        <v>57.808796264188267</v>
      </c>
      <c r="Z108">
        <v>60.352734187802</v>
      </c>
      <c r="AA108">
        <v>63.247560100880001</v>
      </c>
      <c r="AB108">
        <v>65.440610035030005</v>
      </c>
      <c r="AC108">
        <v>67.721381966544996</v>
      </c>
      <c r="AD108">
        <v>69.914431900695007</v>
      </c>
      <c r="AE108">
        <v>72.195203832211007</v>
      </c>
      <c r="AF108">
        <v>74.300531768995</v>
      </c>
      <c r="AG108">
        <v>78.248021650463997</v>
      </c>
      <c r="AH108">
        <v>80.177905592515998</v>
      </c>
      <c r="AI108">
        <v>81.142847563542006</v>
      </c>
      <c r="AJ108">
        <v>82.107789534567999</v>
      </c>
      <c r="AK108">
        <v>83.423619495058006</v>
      </c>
      <c r="AL108">
        <v>84.388561466083999</v>
      </c>
      <c r="AM108">
        <v>86.230723410769997</v>
      </c>
      <c r="AN108">
        <v>89</v>
      </c>
      <c r="AO108">
        <v>91.8</v>
      </c>
      <c r="AP108">
        <v>93.9</v>
      </c>
      <c r="AQ108">
        <v>98.1</v>
      </c>
      <c r="AR108">
        <v>99.1</v>
      </c>
      <c r="AS108">
        <v>101.2</v>
      </c>
      <c r="AT108">
        <v>104.2</v>
      </c>
      <c r="AU108">
        <v>105.5</v>
      </c>
      <c r="AV108">
        <v>108.9</v>
      </c>
      <c r="AW108">
        <v>111.8</v>
      </c>
      <c r="AX108">
        <v>114.8</v>
      </c>
      <c r="AY108">
        <v>116.9</v>
      </c>
      <c r="AZ108">
        <v>120.05694060338401</v>
      </c>
    </row>
    <row r="109" spans="1:52" x14ac:dyDescent="0.25">
      <c r="A109" t="s">
        <v>9</v>
      </c>
      <c r="B109" t="s">
        <v>332</v>
      </c>
      <c r="C109" t="s">
        <v>333</v>
      </c>
      <c r="D109" t="str">
        <f>"556"</f>
        <v>556</v>
      </c>
      <c r="E109" t="s">
        <v>334</v>
      </c>
      <c r="F109" t="s">
        <v>13</v>
      </c>
      <c r="G109" t="s">
        <v>14</v>
      </c>
      <c r="H109" t="s">
        <v>15</v>
      </c>
      <c r="I109" t="s">
        <v>15</v>
      </c>
      <c r="Z109">
        <v>64.817019999999999</v>
      </c>
      <c r="AA109">
        <v>72.884510000000006</v>
      </c>
      <c r="AB109">
        <v>87.611445000000003</v>
      </c>
      <c r="AC109">
        <v>113.80801700000001</v>
      </c>
      <c r="AD109">
        <v>99.436424000000002</v>
      </c>
      <c r="AE109">
        <v>107.494418</v>
      </c>
      <c r="AF109">
        <v>121.21501000000001</v>
      </c>
      <c r="AG109">
        <v>109.86344099999999</v>
      </c>
      <c r="AH109">
        <v>113.515685</v>
      </c>
      <c r="AI109">
        <v>110.455697</v>
      </c>
      <c r="AJ109">
        <v>118.83647000000001</v>
      </c>
      <c r="AK109">
        <v>112.850397</v>
      </c>
      <c r="AL109">
        <v>111.20969599999999</v>
      </c>
      <c r="AM109">
        <v>122.399298</v>
      </c>
      <c r="AN109">
        <v>126.0078125</v>
      </c>
      <c r="AO109">
        <v>129.9140546875</v>
      </c>
      <c r="AP109">
        <v>141.457436249914</v>
      </c>
      <c r="AQ109">
        <v>154.09305665464899</v>
      </c>
      <c r="AR109">
        <v>162.46153349191701</v>
      </c>
      <c r="AS109">
        <v>173.71474816672301</v>
      </c>
      <c r="AT109">
        <v>202.64481713207999</v>
      </c>
      <c r="AU109">
        <v>213.64903552808701</v>
      </c>
      <c r="AV109">
        <v>220.19608937089899</v>
      </c>
      <c r="AW109">
        <v>222.79205011267399</v>
      </c>
      <c r="AX109">
        <v>225.36707568717699</v>
      </c>
      <c r="AY109">
        <v>230.36074008389201</v>
      </c>
      <c r="AZ109">
        <v>234.06868558760399</v>
      </c>
    </row>
    <row r="110" spans="1:52" x14ac:dyDescent="0.25">
      <c r="A110" t="s">
        <v>9</v>
      </c>
      <c r="B110" t="s">
        <v>335</v>
      </c>
      <c r="C110" t="s">
        <v>336</v>
      </c>
      <c r="D110" t="str">
        <f>"678"</f>
        <v>678</v>
      </c>
      <c r="E110" t="s">
        <v>337</v>
      </c>
      <c r="F110" t="s">
        <v>13</v>
      </c>
      <c r="G110" t="s">
        <v>14</v>
      </c>
      <c r="H110" t="s">
        <v>15</v>
      </c>
      <c r="I110" t="s">
        <v>15</v>
      </c>
      <c r="Y110">
        <v>72.135392762493211</v>
      </c>
      <c r="Z110">
        <v>68.676846534154492</v>
      </c>
      <c r="AA110">
        <v>65.782960914524097</v>
      </c>
      <c r="AB110">
        <v>66.065291218878301</v>
      </c>
      <c r="AC110">
        <v>87.240064045441912</v>
      </c>
      <c r="AD110">
        <v>95.215895143447455</v>
      </c>
      <c r="AE110">
        <v>97.865047064777272</v>
      </c>
      <c r="AF110">
        <v>98.795000000000002</v>
      </c>
      <c r="AG110">
        <v>101.85413</v>
      </c>
      <c r="AH110">
        <v>100.46756000000001</v>
      </c>
      <c r="AI110">
        <v>103.00055999999999</v>
      </c>
      <c r="AJ110">
        <v>108.38069</v>
      </c>
      <c r="AK110">
        <v>112.8</v>
      </c>
      <c r="AL110">
        <v>107.14928999999999</v>
      </c>
      <c r="AM110">
        <v>108.79393</v>
      </c>
      <c r="AN110">
        <v>112.45016</v>
      </c>
      <c r="AO110">
        <v>116.48388</v>
      </c>
      <c r="AP110">
        <v>119.49748</v>
      </c>
      <c r="AQ110">
        <v>128.38676000000001</v>
      </c>
      <c r="AR110">
        <v>130.53577000000001</v>
      </c>
      <c r="AS110">
        <v>133.07339063645</v>
      </c>
      <c r="AT110">
        <v>140.11769909169999</v>
      </c>
      <c r="AU110">
        <v>143.44773581600001</v>
      </c>
      <c r="AV110">
        <v>143.44773581600001</v>
      </c>
      <c r="AW110">
        <v>145.11275417815</v>
      </c>
      <c r="AX110">
        <v>146.52161586919999</v>
      </c>
      <c r="AY110">
        <v>145.36891084925</v>
      </c>
      <c r="AZ110">
        <v>146.82259995774299</v>
      </c>
    </row>
    <row r="111" spans="1:52" x14ac:dyDescent="0.25">
      <c r="A111" t="s">
        <v>9</v>
      </c>
      <c r="B111" t="s">
        <v>338</v>
      </c>
      <c r="C111" t="s">
        <v>339</v>
      </c>
      <c r="D111" t="str">
        <f>"181"</f>
        <v>181</v>
      </c>
      <c r="E111" t="s">
        <v>340</v>
      </c>
      <c r="F111" t="s">
        <v>13</v>
      </c>
      <c r="G111" t="s">
        <v>14</v>
      </c>
      <c r="H111" t="s">
        <v>15</v>
      </c>
      <c r="I111" t="s">
        <v>15</v>
      </c>
      <c r="J111">
        <v>29.667819233117935</v>
      </c>
      <c r="K111">
        <v>30.186389862931307</v>
      </c>
      <c r="L111">
        <v>33.84369541983984</v>
      </c>
      <c r="M111">
        <v>34.744370296700794</v>
      </c>
      <c r="N111">
        <v>39.875510524775066</v>
      </c>
      <c r="O111">
        <v>44.92477454895409</v>
      </c>
      <c r="P111">
        <v>48.718538289173452</v>
      </c>
      <c r="Q111">
        <v>50.902008493183068</v>
      </c>
      <c r="R111">
        <v>49.264403809305335</v>
      </c>
      <c r="S111">
        <v>49.879018360582883</v>
      </c>
      <c r="T111">
        <v>50.118531114252249</v>
      </c>
      <c r="U111">
        <v>50.832089680578385</v>
      </c>
      <c r="V111">
        <v>51.246249181335642</v>
      </c>
      <c r="W111">
        <v>51.595542675511247</v>
      </c>
      <c r="X111">
        <v>50.177203320267829</v>
      </c>
      <c r="Y111">
        <v>53.295618440526695</v>
      </c>
      <c r="Z111">
        <v>53.838992041522019</v>
      </c>
      <c r="AA111">
        <v>55.156113876631991</v>
      </c>
      <c r="AB111">
        <v>57.683769842999673</v>
      </c>
      <c r="AC111">
        <v>59.700573235112138</v>
      </c>
      <c r="AD111">
        <v>61.871696675697187</v>
      </c>
      <c r="AE111">
        <v>63.03</v>
      </c>
      <c r="AF111">
        <v>65.930000000000007</v>
      </c>
      <c r="AG111">
        <v>67.849999999999994</v>
      </c>
      <c r="AH111">
        <v>70.8</v>
      </c>
      <c r="AI111">
        <v>71.52</v>
      </c>
      <c r="AJ111">
        <v>74.069999999999993</v>
      </c>
      <c r="AK111">
        <v>75.59</v>
      </c>
      <c r="AL111">
        <v>77.44</v>
      </c>
      <c r="AM111">
        <v>78.900000000000006</v>
      </c>
      <c r="AN111">
        <v>81.56</v>
      </c>
      <c r="AO111">
        <v>82.19</v>
      </c>
      <c r="AP111">
        <v>84.7</v>
      </c>
      <c r="AQ111">
        <v>88.92</v>
      </c>
      <c r="AR111">
        <v>88.53</v>
      </c>
      <c r="AS111">
        <v>92.11</v>
      </c>
      <c r="AT111">
        <v>93.47</v>
      </c>
      <c r="AU111">
        <v>96.04</v>
      </c>
      <c r="AV111">
        <v>97.01</v>
      </c>
      <c r="AW111">
        <v>97.38</v>
      </c>
      <c r="AX111">
        <v>98.6</v>
      </c>
      <c r="AY111">
        <v>99.55</v>
      </c>
      <c r="AZ111">
        <v>101.02027692307701</v>
      </c>
    </row>
    <row r="112" spans="1:52" x14ac:dyDescent="0.25">
      <c r="A112" t="s">
        <v>9</v>
      </c>
      <c r="B112" t="s">
        <v>341</v>
      </c>
      <c r="C112" t="s">
        <v>342</v>
      </c>
      <c r="D112" t="str">
        <f>"867"</f>
        <v>867</v>
      </c>
      <c r="E112" t="s">
        <v>343</v>
      </c>
      <c r="F112" t="s">
        <v>13</v>
      </c>
      <c r="G112" t="s">
        <v>14</v>
      </c>
      <c r="H112" t="s">
        <v>15</v>
      </c>
      <c r="I112" t="s">
        <v>15</v>
      </c>
      <c r="AL112">
        <v>101.97</v>
      </c>
      <c r="AM112">
        <v>104.387583855453</v>
      </c>
      <c r="AN112">
        <v>110.84</v>
      </c>
      <c r="AO112">
        <v>113.693943354833</v>
      </c>
      <c r="AP112">
        <v>118.613931850561</v>
      </c>
      <c r="AQ112">
        <v>138.320512622471</v>
      </c>
      <c r="AR112">
        <v>130.26313444472501</v>
      </c>
      <c r="AS112">
        <v>137.08545143550299</v>
      </c>
      <c r="AT112">
        <v>145.75471254753</v>
      </c>
      <c r="AU112">
        <v>149.99005470006199</v>
      </c>
      <c r="AV112">
        <v>152.76601459874701</v>
      </c>
      <c r="AW112">
        <v>154.443089226788</v>
      </c>
      <c r="AX112">
        <v>151.09324376476999</v>
      </c>
      <c r="AY112">
        <v>152.453082958653</v>
      </c>
      <c r="AZ112">
        <v>154.13006687119801</v>
      </c>
    </row>
    <row r="113" spans="1:52" x14ac:dyDescent="0.25">
      <c r="A113" t="s">
        <v>9</v>
      </c>
      <c r="B113" t="s">
        <v>344</v>
      </c>
      <c r="C113" t="s">
        <v>345</v>
      </c>
      <c r="D113" t="str">
        <f>"682"</f>
        <v>682</v>
      </c>
      <c r="E113" t="s">
        <v>346</v>
      </c>
      <c r="F113" t="s">
        <v>13</v>
      </c>
      <c r="G113" t="s">
        <v>14</v>
      </c>
      <c r="H113" t="s">
        <v>15</v>
      </c>
      <c r="I113" t="s">
        <v>15</v>
      </c>
      <c r="Y113">
        <v>41.013507428439397</v>
      </c>
      <c r="Z113">
        <v>42.492443109295301</v>
      </c>
      <c r="AA113">
        <v>49.954810959318898</v>
      </c>
      <c r="AB113">
        <v>50.700575492374199</v>
      </c>
      <c r="AC113">
        <v>52.068925508961698</v>
      </c>
      <c r="AD113">
        <v>56.755632540178503</v>
      </c>
      <c r="AE113">
        <v>59.297922188483099</v>
      </c>
      <c r="AF113">
        <v>62.578892590637302</v>
      </c>
      <c r="AG113">
        <v>67.741581690265704</v>
      </c>
      <c r="AH113">
        <v>69.046776548824198</v>
      </c>
      <c r="AI113">
        <v>72.897991177045498</v>
      </c>
      <c r="AJ113">
        <v>74.160509532298306</v>
      </c>
      <c r="AK113">
        <v>80.391611777259499</v>
      </c>
      <c r="AL113">
        <v>82.319211218060303</v>
      </c>
      <c r="AM113">
        <v>95.609112364375804</v>
      </c>
      <c r="AN113">
        <v>101.15960049019</v>
      </c>
      <c r="AO113">
        <v>110.149827736227</v>
      </c>
      <c r="AP113">
        <v>118.31236487605899</v>
      </c>
      <c r="AQ113">
        <v>122.933464467646</v>
      </c>
      <c r="AR113">
        <v>128.97550326055699</v>
      </c>
      <c r="AS113">
        <v>136.898651490623</v>
      </c>
      <c r="AT113">
        <v>144.38937667584099</v>
      </c>
      <c r="AU113">
        <v>149.30512289884501</v>
      </c>
      <c r="AV113">
        <v>156.002698030734</v>
      </c>
      <c r="AW113">
        <v>163.80381022133</v>
      </c>
      <c r="AX113">
        <v>159.168178861066</v>
      </c>
      <c r="AY113">
        <v>163.57793206322799</v>
      </c>
      <c r="AZ113">
        <v>168.914861804118</v>
      </c>
    </row>
    <row r="114" spans="1:52" x14ac:dyDescent="0.25">
      <c r="A114" t="s">
        <v>9</v>
      </c>
      <c r="B114" t="s">
        <v>347</v>
      </c>
      <c r="C114" t="s">
        <v>348</v>
      </c>
      <c r="D114" t="str">
        <f>"684"</f>
        <v>684</v>
      </c>
      <c r="E114" t="s">
        <v>349</v>
      </c>
      <c r="F114" t="s">
        <v>13</v>
      </c>
      <c r="G114" t="s">
        <v>14</v>
      </c>
      <c r="H114" t="s">
        <v>15</v>
      </c>
      <c r="I114" t="s">
        <v>15</v>
      </c>
      <c r="O114">
        <v>22.216852677843949</v>
      </c>
      <c r="P114">
        <v>25.670734004851003</v>
      </c>
      <c r="Q114">
        <v>28.984592080233998</v>
      </c>
      <c r="R114">
        <v>30.392169476629523</v>
      </c>
      <c r="S114">
        <v>32.517896496212316</v>
      </c>
      <c r="T114">
        <v>34.81597956794478</v>
      </c>
      <c r="U114">
        <v>35.792668616271612</v>
      </c>
      <c r="V114">
        <v>36.223558640971838</v>
      </c>
      <c r="W114">
        <v>39.223893801132917</v>
      </c>
      <c r="X114">
        <v>44.858669589728464</v>
      </c>
      <c r="Y114">
        <v>49.542119595834301</v>
      </c>
      <c r="Z114">
        <v>53.786496163867255</v>
      </c>
      <c r="AA114">
        <v>57.217322050862933</v>
      </c>
      <c r="AB114">
        <v>65.792305749872128</v>
      </c>
      <c r="AC114">
        <v>69.732238577906571</v>
      </c>
      <c r="AD114">
        <v>73.928117734692663</v>
      </c>
      <c r="AE114">
        <v>79.434828883822973</v>
      </c>
      <c r="AF114">
        <v>83.458632050705447</v>
      </c>
      <c r="AG114">
        <v>91.009042846374697</v>
      </c>
      <c r="AH114">
        <v>95.459129370016896</v>
      </c>
      <c r="AI114">
        <v>100</v>
      </c>
      <c r="AJ114">
        <v>104.98291175989399</v>
      </c>
      <c r="AK114">
        <v>110.372030212559</v>
      </c>
      <c r="AL114">
        <v>114.454854103522</v>
      </c>
      <c r="AM114">
        <v>120.734219986621</v>
      </c>
      <c r="AN114">
        <v>125.350737542134</v>
      </c>
      <c r="AO114">
        <v>139.909015151821</v>
      </c>
      <c r="AP114">
        <v>151.936868387901</v>
      </c>
      <c r="AQ114">
        <v>162.228366103653</v>
      </c>
      <c r="AR114">
        <v>164.60455863866201</v>
      </c>
      <c r="AS114">
        <v>174.67946893271301</v>
      </c>
      <c r="AT114">
        <v>183.18155323269201</v>
      </c>
      <c r="AU114">
        <v>188.989181252359</v>
      </c>
      <c r="AV114">
        <v>196.68048955997401</v>
      </c>
      <c r="AW114">
        <v>197.054051743374</v>
      </c>
      <c r="AX114">
        <v>199.66898702717199</v>
      </c>
      <c r="AY114">
        <v>204.338514319669</v>
      </c>
      <c r="AZ114">
        <v>209.85565420629999</v>
      </c>
    </row>
    <row r="115" spans="1:52" x14ac:dyDescent="0.25">
      <c r="A115" t="s">
        <v>9</v>
      </c>
      <c r="B115" t="s">
        <v>350</v>
      </c>
      <c r="C115" t="s">
        <v>351</v>
      </c>
      <c r="D115" t="str">
        <f>"273"</f>
        <v>273</v>
      </c>
      <c r="E115" t="s">
        <v>352</v>
      </c>
      <c r="F115" t="s">
        <v>13</v>
      </c>
      <c r="G115" t="s">
        <v>14</v>
      </c>
      <c r="H115" t="s">
        <v>15</v>
      </c>
      <c r="I115" t="s">
        <v>15</v>
      </c>
      <c r="O115">
        <v>8.5400000000000004E-2</v>
      </c>
      <c r="P115">
        <v>0.1089</v>
      </c>
      <c r="Q115">
        <v>0.2165</v>
      </c>
      <c r="R115">
        <v>0.39140000000000003</v>
      </c>
      <c r="S115">
        <v>0.623</v>
      </c>
      <c r="T115">
        <v>1.0201</v>
      </c>
      <c r="U115">
        <v>2.0988000000000002</v>
      </c>
      <c r="V115">
        <v>5.4394999999999998</v>
      </c>
      <c r="W115">
        <v>8.2493999999999996</v>
      </c>
      <c r="X115">
        <v>9.8742999999999999</v>
      </c>
      <c r="Y115">
        <v>12.829599999999999</v>
      </c>
      <c r="Z115">
        <v>15.2409</v>
      </c>
      <c r="AA115">
        <v>17.060400000000001</v>
      </c>
      <c r="AB115">
        <v>18.4268</v>
      </c>
      <c r="AC115">
        <v>19.726099999999999</v>
      </c>
      <c r="AD115">
        <v>29.977</v>
      </c>
      <c r="AE115">
        <v>38.2821</v>
      </c>
      <c r="AF115">
        <v>44.299500000000002</v>
      </c>
      <c r="AG115">
        <v>52.543300000000002</v>
      </c>
      <c r="AH115">
        <v>59.015900000000002</v>
      </c>
      <c r="AI115">
        <v>64.303299999999993</v>
      </c>
      <c r="AJ115">
        <v>67.134900000000002</v>
      </c>
      <c r="AK115">
        <v>70.9619</v>
      </c>
      <c r="AL115">
        <v>73.783699999999996</v>
      </c>
      <c r="AM115">
        <v>77.613699999999994</v>
      </c>
      <c r="AN115">
        <v>80.200400000000002</v>
      </c>
      <c r="AO115">
        <v>83.451099999999997</v>
      </c>
      <c r="AP115">
        <v>86.588099999999997</v>
      </c>
      <c r="AQ115">
        <v>92.240700000000004</v>
      </c>
      <c r="AR115">
        <v>95.537000000000006</v>
      </c>
      <c r="AS115">
        <v>99.742099999999994</v>
      </c>
      <c r="AT115">
        <v>103.551</v>
      </c>
      <c r="AU115">
        <v>107.246</v>
      </c>
      <c r="AV115">
        <v>111.508</v>
      </c>
      <c r="AW115">
        <v>116.059</v>
      </c>
      <c r="AX115">
        <v>118.532</v>
      </c>
      <c r="AY115">
        <v>122.515</v>
      </c>
      <c r="AZ115">
        <v>128.167652342232</v>
      </c>
    </row>
    <row r="116" spans="1:52" x14ac:dyDescent="0.25">
      <c r="A116" t="s">
        <v>9</v>
      </c>
      <c r="B116" t="s">
        <v>353</v>
      </c>
      <c r="C116" t="s">
        <v>354</v>
      </c>
      <c r="D116" t="str">
        <f>"868"</f>
        <v>868</v>
      </c>
      <c r="E116" t="s">
        <v>355</v>
      </c>
      <c r="F116" t="s">
        <v>13</v>
      </c>
      <c r="G116" t="s">
        <v>14</v>
      </c>
      <c r="H116" t="s">
        <v>15</v>
      </c>
      <c r="I116" t="s">
        <v>15</v>
      </c>
      <c r="AH116">
        <v>81.356252075988607</v>
      </c>
      <c r="AI116">
        <v>83.532211213764697</v>
      </c>
      <c r="AJ116">
        <v>83.028130965180907</v>
      </c>
      <c r="AK116">
        <v>82.704170558816202</v>
      </c>
      <c r="AL116">
        <v>83.598901218246695</v>
      </c>
      <c r="AM116">
        <v>86.2734089696323</v>
      </c>
      <c r="AN116">
        <v>89.644611534016704</v>
      </c>
      <c r="AO116">
        <v>94.006005408986198</v>
      </c>
      <c r="AP116">
        <v>97.304941145494496</v>
      </c>
      <c r="AQ116">
        <v>107.8</v>
      </c>
      <c r="AR116">
        <v>111.7</v>
      </c>
      <c r="AS116">
        <v>115.3</v>
      </c>
      <c r="AT116">
        <v>124</v>
      </c>
      <c r="AU116">
        <v>127.1</v>
      </c>
      <c r="AV116">
        <v>127.6</v>
      </c>
      <c r="AW116">
        <v>128.466234908464</v>
      </c>
      <c r="AX116">
        <v>128.26320535372301</v>
      </c>
      <c r="AY116">
        <v>129.90251831727701</v>
      </c>
      <c r="AZ116">
        <v>133.25887405202499</v>
      </c>
    </row>
    <row r="117" spans="1:52" x14ac:dyDescent="0.25">
      <c r="A117" t="s">
        <v>9</v>
      </c>
      <c r="B117" t="s">
        <v>356</v>
      </c>
      <c r="C117" t="s">
        <v>357</v>
      </c>
      <c r="D117" t="str">
        <f>"921"</f>
        <v>921</v>
      </c>
      <c r="E117" t="s">
        <v>358</v>
      </c>
      <c r="F117" t="s">
        <v>13</v>
      </c>
      <c r="G117" t="s">
        <v>14</v>
      </c>
      <c r="H117" t="s">
        <v>15</v>
      </c>
      <c r="I117" t="s">
        <v>15</v>
      </c>
      <c r="AA117">
        <v>99.999999738983902</v>
      </c>
      <c r="AB117">
        <v>936.99999755427791</v>
      </c>
      <c r="AC117">
        <v>2024.8569947147921</v>
      </c>
      <c r="AD117">
        <v>2506.772966</v>
      </c>
      <c r="AE117">
        <v>2885.2956838660002</v>
      </c>
      <c r="AF117">
        <v>3205.5635047751298</v>
      </c>
      <c r="AG117">
        <v>3788.9760626441998</v>
      </c>
      <c r="AH117">
        <v>5448.5475780823599</v>
      </c>
      <c r="AI117">
        <v>6456.5288800275903</v>
      </c>
      <c r="AJ117">
        <v>6869.7467283493597</v>
      </c>
      <c r="AK117">
        <v>7174.8310772254299</v>
      </c>
      <c r="AL117">
        <v>8301.0535979749693</v>
      </c>
      <c r="AM117">
        <v>9335.6774780755895</v>
      </c>
      <c r="AN117">
        <v>10272.723428745699</v>
      </c>
      <c r="AO117">
        <v>11719.235995867301</v>
      </c>
      <c r="AP117">
        <v>13255.692782264199</v>
      </c>
      <c r="AQ117">
        <v>14228.5129010895</v>
      </c>
      <c r="AR117">
        <v>14291.257095144099</v>
      </c>
      <c r="AS117">
        <v>15446.065268251101</v>
      </c>
      <c r="AT117">
        <v>16647.551347809</v>
      </c>
      <c r="AU117">
        <v>17305.8767503095</v>
      </c>
      <c r="AV117">
        <v>18201.866446710301</v>
      </c>
      <c r="AW117">
        <v>19053.6263771019</v>
      </c>
      <c r="AX117">
        <v>21631.1787309133</v>
      </c>
      <c r="AY117">
        <v>22143.435337002898</v>
      </c>
      <c r="AZ117">
        <v>23584.985923959401</v>
      </c>
    </row>
    <row r="118" spans="1:52" x14ac:dyDescent="0.25">
      <c r="A118" t="s">
        <v>9</v>
      </c>
      <c r="B118" t="s">
        <v>359</v>
      </c>
      <c r="C118" t="s">
        <v>360</v>
      </c>
      <c r="D118" t="str">
        <f>"948"</f>
        <v>948</v>
      </c>
      <c r="E118" t="s">
        <v>361</v>
      </c>
      <c r="F118" t="s">
        <v>13</v>
      </c>
      <c r="G118" t="s">
        <v>14</v>
      </c>
      <c r="H118" t="s">
        <v>15</v>
      </c>
      <c r="I118" t="s">
        <v>15</v>
      </c>
      <c r="Y118">
        <v>0.20436861108376309</v>
      </c>
      <c r="Z118">
        <v>0.63068153380449243</v>
      </c>
      <c r="AA118">
        <v>2.6551692573169143</v>
      </c>
      <c r="AB118">
        <v>7.5141289982068917</v>
      </c>
      <c r="AC118">
        <v>12.495991415840599</v>
      </c>
      <c r="AD118">
        <v>19.131963415855999</v>
      </c>
      <c r="AE118">
        <v>27.660197997540202</v>
      </c>
      <c r="AF118">
        <v>33.333020624810104</v>
      </c>
      <c r="AG118">
        <v>35.331643476219199</v>
      </c>
      <c r="AH118">
        <v>38.852666750137999</v>
      </c>
      <c r="AI118">
        <v>42.006579622659302</v>
      </c>
      <c r="AJ118">
        <v>45.334871458665802</v>
      </c>
      <c r="AK118">
        <v>46.114590379296303</v>
      </c>
      <c r="AL118">
        <v>48.264353545649797</v>
      </c>
      <c r="AM118">
        <v>53.386675958117003</v>
      </c>
      <c r="AN118">
        <v>58.313190475459997</v>
      </c>
      <c r="AO118">
        <v>61.084109946656802</v>
      </c>
      <c r="AP118">
        <v>69.707791575409004</v>
      </c>
      <c r="AQ118">
        <v>85.874074094900607</v>
      </c>
      <c r="AR118">
        <v>87.495066230380004</v>
      </c>
      <c r="AS118">
        <v>100</v>
      </c>
      <c r="AT118">
        <v>109.39466666219499</v>
      </c>
      <c r="AU118">
        <v>124.94604113864899</v>
      </c>
      <c r="AV118">
        <v>138.92590012242101</v>
      </c>
      <c r="AW118">
        <v>153.76676284755001</v>
      </c>
      <c r="AX118">
        <v>155.50830988504299</v>
      </c>
      <c r="AY118">
        <v>156.26262431850299</v>
      </c>
      <c r="AZ118">
        <v>165.83652181295599</v>
      </c>
    </row>
    <row r="119" spans="1:52" x14ac:dyDescent="0.25">
      <c r="A119" t="s">
        <v>9</v>
      </c>
      <c r="B119" t="s">
        <v>362</v>
      </c>
      <c r="C119" t="s">
        <v>363</v>
      </c>
      <c r="D119" t="str">
        <f>"943"</f>
        <v>943</v>
      </c>
      <c r="E119" t="s">
        <v>364</v>
      </c>
      <c r="F119" t="s">
        <v>13</v>
      </c>
      <c r="G119" t="s">
        <v>14</v>
      </c>
      <c r="H119" t="s">
        <v>15</v>
      </c>
      <c r="I119" t="s">
        <v>15</v>
      </c>
      <c r="AH119">
        <v>100</v>
      </c>
      <c r="AI119">
        <v>125.690002481855</v>
      </c>
      <c r="AJ119">
        <v>160.70684351700001</v>
      </c>
      <c r="AK119">
        <v>175.751397197286</v>
      </c>
      <c r="AL119">
        <v>186.70015822692599</v>
      </c>
      <c r="AM119">
        <v>194.473610501205</v>
      </c>
      <c r="AN119">
        <v>197.97413549022599</v>
      </c>
      <c r="AO119">
        <v>203.51741128395301</v>
      </c>
      <c r="AP119">
        <v>219.18825195281701</v>
      </c>
      <c r="AQ119">
        <v>234.96980609342</v>
      </c>
      <c r="AR119">
        <v>238.49435318482099</v>
      </c>
      <c r="AS119">
        <v>240.16258556701399</v>
      </c>
      <c r="AT119">
        <v>248.64728398321901</v>
      </c>
      <c r="AU119">
        <v>261.085481555125</v>
      </c>
      <c r="AV119">
        <v>261.58750863158002</v>
      </c>
      <c r="AW119">
        <v>259.73531513435302</v>
      </c>
      <c r="AX119">
        <v>263.63065159328397</v>
      </c>
      <c r="AY119">
        <v>265.71972498078799</v>
      </c>
      <c r="AZ119">
        <v>269.745223935556</v>
      </c>
    </row>
    <row r="120" spans="1:52" x14ac:dyDescent="0.25">
      <c r="A120" t="s">
        <v>9</v>
      </c>
      <c r="B120" t="s">
        <v>365</v>
      </c>
      <c r="C120" t="s">
        <v>366</v>
      </c>
      <c r="D120" t="str">
        <f>"351"</f>
        <v>351</v>
      </c>
      <c r="F120" t="s">
        <v>13</v>
      </c>
      <c r="G120" t="s">
        <v>14</v>
      </c>
      <c r="H120" t="s">
        <v>15</v>
      </c>
      <c r="I120" t="s">
        <v>15</v>
      </c>
      <c r="AI120">
        <v>100</v>
      </c>
      <c r="AJ120">
        <v>104.852780806979</v>
      </c>
      <c r="AK120">
        <v>108.505997818975</v>
      </c>
      <c r="AL120">
        <v>109.814612868048</v>
      </c>
      <c r="AM120">
        <v>114.176663031625</v>
      </c>
      <c r="AN120">
        <v>117.502726281352</v>
      </c>
      <c r="AO120">
        <v>118.702290076336</v>
      </c>
      <c r="AP120">
        <v>123.446019629226</v>
      </c>
      <c r="AQ120">
        <v>129.00763358778599</v>
      </c>
      <c r="AR120">
        <v>132.17011995637901</v>
      </c>
      <c r="AS120">
        <v>135.539803707743</v>
      </c>
      <c r="AT120">
        <v>141.54852780806999</v>
      </c>
      <c r="AU120">
        <v>146.701199563795</v>
      </c>
      <c r="AV120">
        <v>145.90512540894201</v>
      </c>
      <c r="AW120">
        <v>144.58419847328199</v>
      </c>
      <c r="AX120">
        <v>144.4673391494</v>
      </c>
      <c r="AY120">
        <v>145.18967584514701</v>
      </c>
      <c r="AZ120">
        <v>146.641572603599</v>
      </c>
    </row>
    <row r="121" spans="1:52" x14ac:dyDescent="0.25">
      <c r="A121" t="s">
        <v>9</v>
      </c>
      <c r="B121" t="s">
        <v>367</v>
      </c>
      <c r="C121" t="s">
        <v>368</v>
      </c>
      <c r="D121" t="str">
        <f>"686"</f>
        <v>686</v>
      </c>
      <c r="E121" t="s">
        <v>369</v>
      </c>
      <c r="F121" t="s">
        <v>13</v>
      </c>
      <c r="G121" t="s">
        <v>14</v>
      </c>
      <c r="H121" t="s">
        <v>15</v>
      </c>
      <c r="I121" t="s">
        <v>15</v>
      </c>
      <c r="K121">
        <v>22.312104026887582</v>
      </c>
      <c r="L121">
        <v>24.327201462732145</v>
      </c>
      <c r="M121">
        <v>26.692752061079229</v>
      </c>
      <c r="N121">
        <v>29.087506906333765</v>
      </c>
      <c r="O121">
        <v>31.905724431553868</v>
      </c>
      <c r="P121">
        <v>36.125750207559811</v>
      </c>
      <c r="Q121">
        <v>38.549707100110076</v>
      </c>
      <c r="R121">
        <v>43.383024260786485</v>
      </c>
      <c r="S121">
        <v>46.65390871287947</v>
      </c>
      <c r="T121">
        <v>51.069233628331702</v>
      </c>
      <c r="U121">
        <v>53.306054141115915</v>
      </c>
      <c r="V121">
        <v>54.584235405896685</v>
      </c>
      <c r="W121">
        <v>55.42667355759589</v>
      </c>
      <c r="X121">
        <v>58.534984695767236</v>
      </c>
      <c r="Y121">
        <v>62.950526109838101</v>
      </c>
      <c r="Z121">
        <v>68.098238120662003</v>
      </c>
      <c r="AA121">
        <v>70.750667378537102</v>
      </c>
      <c r="AB121">
        <v>74.959957287773605</v>
      </c>
      <c r="AC121">
        <v>79.2269087026161</v>
      </c>
      <c r="AD121">
        <v>82.513614522156999</v>
      </c>
      <c r="AE121">
        <v>85.742658836091806</v>
      </c>
      <c r="AF121">
        <v>87.040042712226395</v>
      </c>
      <c r="AG121">
        <v>88.971703150026698</v>
      </c>
      <c r="AH121">
        <v>89.778964228510404</v>
      </c>
      <c r="AI121">
        <v>91.278163374265901</v>
      </c>
      <c r="AJ121">
        <v>92.835024025627305</v>
      </c>
      <c r="AK121">
        <v>94.161238654564897</v>
      </c>
      <c r="AL121">
        <v>95.8334223171383</v>
      </c>
      <c r="AM121">
        <v>96.352375867592102</v>
      </c>
      <c r="AN121">
        <v>98.3705285638014</v>
      </c>
      <c r="AO121">
        <v>101.59957287773599</v>
      </c>
      <c r="AP121">
        <v>103.617725573946</v>
      </c>
      <c r="AQ121">
        <v>108</v>
      </c>
      <c r="AR121">
        <v>106.3</v>
      </c>
      <c r="AS121">
        <v>108.6</v>
      </c>
      <c r="AT121">
        <v>109.6</v>
      </c>
      <c r="AU121">
        <v>112.4456</v>
      </c>
      <c r="AV121">
        <v>112.86883</v>
      </c>
      <c r="AW121">
        <v>114.64324000000001</v>
      </c>
      <c r="AX121">
        <v>115.38356</v>
      </c>
      <c r="AY121">
        <v>117.46046407999999</v>
      </c>
      <c r="AZ121">
        <v>118.86998964896</v>
      </c>
    </row>
    <row r="122" spans="1:52" x14ac:dyDescent="0.25">
      <c r="A122" t="s">
        <v>9</v>
      </c>
      <c r="B122" t="s">
        <v>370</v>
      </c>
      <c r="C122" t="s">
        <v>371</v>
      </c>
      <c r="D122" t="str">
        <f>"688"</f>
        <v>688</v>
      </c>
      <c r="E122" t="s">
        <v>372</v>
      </c>
      <c r="F122" t="s">
        <v>13</v>
      </c>
      <c r="G122" t="s">
        <v>14</v>
      </c>
      <c r="H122" t="s">
        <v>15</v>
      </c>
      <c r="I122" t="s">
        <v>15</v>
      </c>
      <c r="O122">
        <v>0.15785860833245999</v>
      </c>
      <c r="P122">
        <v>0.17288763175896299</v>
      </c>
      <c r="Q122">
        <v>0.21323730555602299</v>
      </c>
      <c r="R122">
        <v>0.27657062595569798</v>
      </c>
      <c r="S122">
        <v>0.35896022873993699</v>
      </c>
      <c r="T122">
        <v>0.48062122433564403</v>
      </c>
      <c r="U122">
        <v>0.67958351011636198</v>
      </c>
      <c r="V122">
        <v>1.9390200711572301</v>
      </c>
      <c r="W122">
        <v>2.9342513064981199</v>
      </c>
      <c r="X122">
        <v>3.7670015586129799</v>
      </c>
      <c r="Y122">
        <v>5.5412154467348396</v>
      </c>
      <c r="Z122">
        <v>7.4925068141098503</v>
      </c>
      <c r="AA122">
        <v>11.575904192941</v>
      </c>
      <c r="AB122">
        <v>16.6274133119562</v>
      </c>
      <c r="AC122">
        <v>26.031571956523699</v>
      </c>
      <c r="AD122">
        <v>40.749088513255899</v>
      </c>
      <c r="AE122">
        <v>48.631223580357101</v>
      </c>
      <c r="AF122">
        <v>51.645113349702399</v>
      </c>
      <c r="AG122">
        <v>51.151274349792899</v>
      </c>
      <c r="AH122">
        <v>54.3306603180962</v>
      </c>
      <c r="AI122">
        <v>60.544932409053203</v>
      </c>
      <c r="AJ122">
        <v>73.825189556761103</v>
      </c>
      <c r="AK122">
        <v>80.557474278979896</v>
      </c>
      <c r="AL122">
        <v>91.686755692586104</v>
      </c>
      <c r="AM122">
        <v>100</v>
      </c>
      <c r="AN122">
        <v>111.147688678538</v>
      </c>
      <c r="AO122">
        <v>121.56640558702701</v>
      </c>
      <c r="AP122">
        <v>134.04422968882901</v>
      </c>
      <c r="AQ122">
        <v>142.33009702925401</v>
      </c>
      <c r="AR122">
        <v>148.332593829102</v>
      </c>
      <c r="AS122">
        <v>172.98261671032299</v>
      </c>
      <c r="AT122">
        <v>182.42746758270599</v>
      </c>
      <c r="AU122">
        <v>186.40606776704399</v>
      </c>
      <c r="AV122">
        <v>191.924213240103</v>
      </c>
      <c r="AW122">
        <v>194.034601163969</v>
      </c>
      <c r="AX122">
        <v>215.570936944404</v>
      </c>
      <c r="AY122">
        <v>268.64200375113103</v>
      </c>
      <c r="AZ122">
        <v>304.82592721249301</v>
      </c>
    </row>
    <row r="123" spans="1:52" x14ac:dyDescent="0.25">
      <c r="A123" t="s">
        <v>9</v>
      </c>
      <c r="B123" t="s">
        <v>373</v>
      </c>
      <c r="C123" t="s">
        <v>374</v>
      </c>
      <c r="D123" t="str">
        <f>"518"</f>
        <v>518</v>
      </c>
      <c r="E123" t="s">
        <v>375</v>
      </c>
      <c r="F123" t="s">
        <v>13</v>
      </c>
      <c r="G123" t="s">
        <v>14</v>
      </c>
      <c r="H123" t="s">
        <v>15</v>
      </c>
      <c r="I123" t="s">
        <v>15</v>
      </c>
      <c r="AF123">
        <v>10.729547442673301</v>
      </c>
      <c r="AG123">
        <v>14.348058074074601</v>
      </c>
      <c r="AH123">
        <v>15.0517176271327</v>
      </c>
      <c r="AI123">
        <v>15.627439079634801</v>
      </c>
      <c r="AJ123">
        <v>24.0543873349338</v>
      </c>
      <c r="AK123">
        <v>37.048297512825798</v>
      </c>
      <c r="AL123">
        <v>39.995957684810101</v>
      </c>
      <c r="AM123">
        <v>43.0656451866152</v>
      </c>
      <c r="AN123">
        <v>48.498862035688397</v>
      </c>
      <c r="AO123">
        <v>67.279068139922103</v>
      </c>
      <c r="AP123">
        <v>81.513439906956407</v>
      </c>
      <c r="AQ123">
        <v>83.080512857029007</v>
      </c>
      <c r="AR123">
        <v>89.438660571325201</v>
      </c>
      <c r="AS123">
        <v>97.378975572133598</v>
      </c>
      <c r="AT123">
        <v>96.313521010555903</v>
      </c>
      <c r="AU123">
        <v>100.855095482533</v>
      </c>
      <c r="AV123">
        <v>107.164491210311</v>
      </c>
      <c r="AW123">
        <v>113.720141668998</v>
      </c>
      <c r="AX123">
        <v>123.330413263867</v>
      </c>
      <c r="AY123">
        <v>133.56683756476801</v>
      </c>
      <c r="AZ123">
        <v>143.050083031866</v>
      </c>
    </row>
    <row r="124" spans="1:52" x14ac:dyDescent="0.25">
      <c r="A124" t="s">
        <v>9</v>
      </c>
      <c r="B124" t="s">
        <v>376</v>
      </c>
      <c r="C124" t="s">
        <v>377</v>
      </c>
      <c r="D124" t="str">
        <f>"728"</f>
        <v>728</v>
      </c>
      <c r="E124" t="s">
        <v>378</v>
      </c>
      <c r="F124" t="s">
        <v>13</v>
      </c>
      <c r="G124" t="s">
        <v>14</v>
      </c>
      <c r="H124" t="s">
        <v>15</v>
      </c>
      <c r="I124" t="s">
        <v>15</v>
      </c>
      <c r="X124">
        <v>14.2044843562057</v>
      </c>
      <c r="Y124">
        <v>15.8075760567838</v>
      </c>
      <c r="Z124">
        <v>19.300870816616399</v>
      </c>
      <c r="AA124">
        <v>21.641533082647499</v>
      </c>
      <c r="AB124">
        <v>23.976881323562399</v>
      </c>
      <c r="AC124">
        <v>27.0201576961156</v>
      </c>
      <c r="AD124">
        <v>29.3415266337222</v>
      </c>
      <c r="AE124">
        <v>32.048740356952898</v>
      </c>
      <c r="AF124">
        <v>34.413801079168898</v>
      </c>
      <c r="AG124">
        <v>37.678029558358801</v>
      </c>
      <c r="AH124">
        <v>40.904757768492303</v>
      </c>
      <c r="AI124">
        <v>45.850105079471398</v>
      </c>
      <c r="AJ124">
        <v>49.996755409656203</v>
      </c>
      <c r="AK124">
        <v>57.123145103314897</v>
      </c>
      <c r="AL124">
        <v>58.594828656989399</v>
      </c>
      <c r="AM124">
        <v>61.075314494832497</v>
      </c>
      <c r="AN124">
        <v>63.265098219126997</v>
      </c>
      <c r="AO124">
        <v>67.081821427601895</v>
      </c>
      <c r="AP124">
        <v>70.7866845666491</v>
      </c>
      <c r="AQ124">
        <v>78.689836525572105</v>
      </c>
      <c r="AR124">
        <v>84.9270218948473</v>
      </c>
      <c r="AS124">
        <v>87.525820112917799</v>
      </c>
      <c r="AT124">
        <v>94.000095228462399</v>
      </c>
      <c r="AU124">
        <v>100</v>
      </c>
      <c r="AV124">
        <v>104.893511316258</v>
      </c>
      <c r="AW124">
        <v>109.754097918499</v>
      </c>
      <c r="AX124">
        <v>113.810860009533</v>
      </c>
      <c r="AY124">
        <v>122.116542025261</v>
      </c>
      <c r="AZ124">
        <v>129.44353454677599</v>
      </c>
    </row>
    <row r="125" spans="1:52" x14ac:dyDescent="0.25">
      <c r="A125" t="s">
        <v>9</v>
      </c>
      <c r="B125" t="s">
        <v>379</v>
      </c>
      <c r="C125" t="s">
        <v>380</v>
      </c>
      <c r="D125" t="str">
        <f>"836"</f>
        <v>836</v>
      </c>
      <c r="E125" t="s">
        <v>381</v>
      </c>
      <c r="F125" t="s">
        <v>13</v>
      </c>
      <c r="G125" t="s">
        <v>14</v>
      </c>
      <c r="H125" t="s">
        <v>15</v>
      </c>
      <c r="I125" t="s">
        <v>15</v>
      </c>
      <c r="AM125">
        <v>66.207921507665503</v>
      </c>
      <c r="AN125">
        <v>66.331329785484201</v>
      </c>
      <c r="AO125">
        <v>81.118525043183396</v>
      </c>
      <c r="AP125">
        <v>85.285015267669806</v>
      </c>
      <c r="AQ125">
        <v>88.570684638610501</v>
      </c>
      <c r="AR125">
        <v>104.789202001715</v>
      </c>
      <c r="AS125">
        <v>98.929503111219901</v>
      </c>
      <c r="AT125">
        <v>97.967543697554405</v>
      </c>
      <c r="AU125">
        <v>98.281902596100807</v>
      </c>
      <c r="AV125">
        <v>96.5581393524498</v>
      </c>
      <c r="AW125">
        <v>106.20152274617099</v>
      </c>
      <c r="AX125">
        <v>109.92971199989699</v>
      </c>
      <c r="AY125">
        <v>118.960590576576</v>
      </c>
      <c r="AZ125">
        <v>124.90862010540501</v>
      </c>
    </row>
    <row r="126" spans="1:52" x14ac:dyDescent="0.25">
      <c r="A126" t="s">
        <v>9</v>
      </c>
      <c r="B126" t="s">
        <v>382</v>
      </c>
      <c r="C126" t="s">
        <v>383</v>
      </c>
      <c r="D126" t="str">
        <f>"558"</f>
        <v>558</v>
      </c>
      <c r="E126" t="s">
        <v>384</v>
      </c>
      <c r="F126" t="s">
        <v>13</v>
      </c>
      <c r="G126" t="s">
        <v>14</v>
      </c>
      <c r="H126" t="s">
        <v>15</v>
      </c>
      <c r="I126" t="s">
        <v>15</v>
      </c>
      <c r="O126">
        <v>5.8022714402818885</v>
      </c>
      <c r="P126">
        <v>6.4347465261927326</v>
      </c>
      <c r="Q126">
        <v>7.164995538458502</v>
      </c>
      <c r="R126">
        <v>8.1977326352292152</v>
      </c>
      <c r="S126">
        <v>8.3260609135605375</v>
      </c>
      <c r="T126">
        <v>8.9004827486295177</v>
      </c>
      <c r="U126">
        <v>10.831517797459659</v>
      </c>
      <c r="V126">
        <v>11.821478803489814</v>
      </c>
      <c r="W126">
        <v>12.881460199607009</v>
      </c>
      <c r="X126">
        <v>14.199068263226245</v>
      </c>
      <c r="Y126">
        <v>14.988715174536127</v>
      </c>
      <c r="Z126">
        <v>17.257397584206238</v>
      </c>
      <c r="AA126">
        <v>20.58802406652288</v>
      </c>
      <c r="AB126">
        <v>21.794762403546461</v>
      </c>
      <c r="AC126">
        <v>23.774214686106973</v>
      </c>
      <c r="AD126">
        <v>25.841833773213903</v>
      </c>
      <c r="AE126">
        <v>27.390487279088248</v>
      </c>
      <c r="AF126">
        <v>28.9442797773115</v>
      </c>
      <c r="AG126">
        <v>32.420753781501702</v>
      </c>
      <c r="AH126">
        <v>35.344152375934499</v>
      </c>
      <c r="AI126">
        <v>35.5548477701278</v>
      </c>
      <c r="AJ126">
        <v>36.766346286739598</v>
      </c>
      <c r="AK126">
        <v>38.056855576173902</v>
      </c>
      <c r="AL126">
        <v>40.3745049123008</v>
      </c>
      <c r="AM126">
        <v>41.1909495648</v>
      </c>
      <c r="AN126">
        <v>43.929989689313601</v>
      </c>
      <c r="AO126">
        <v>47.564485239148702</v>
      </c>
      <c r="AP126">
        <v>49.815020724105501</v>
      </c>
      <c r="AQ126">
        <v>55.142641083521397</v>
      </c>
      <c r="AR126">
        <v>61.256539495157703</v>
      </c>
      <c r="AS126">
        <v>66.785600675453395</v>
      </c>
      <c r="AT126">
        <v>73.185128668171501</v>
      </c>
      <c r="AU126">
        <v>81.583422121896206</v>
      </c>
      <c r="AV126">
        <v>87.905214446952598</v>
      </c>
      <c r="AW126">
        <v>95.011462753950298</v>
      </c>
      <c r="AX126">
        <v>102.21</v>
      </c>
      <c r="AY126">
        <v>112.88</v>
      </c>
      <c r="AZ126">
        <v>120.21720000000001</v>
      </c>
    </row>
    <row r="127" spans="1:52" x14ac:dyDescent="0.25">
      <c r="A127" t="s">
        <v>9</v>
      </c>
      <c r="B127" t="s">
        <v>385</v>
      </c>
      <c r="C127" t="s">
        <v>386</v>
      </c>
      <c r="D127" t="str">
        <f>"138"</f>
        <v>138</v>
      </c>
      <c r="E127" t="s">
        <v>387</v>
      </c>
      <c r="F127" t="s">
        <v>13</v>
      </c>
      <c r="G127" t="s">
        <v>14</v>
      </c>
      <c r="H127" t="s">
        <v>15</v>
      </c>
      <c r="I127" t="s">
        <v>15</v>
      </c>
      <c r="O127">
        <v>48.050390757296363</v>
      </c>
      <c r="P127">
        <v>51.539904926550271</v>
      </c>
      <c r="Q127">
        <v>53.746075720799247</v>
      </c>
      <c r="R127">
        <v>55.342029060510811</v>
      </c>
      <c r="S127">
        <v>56.891042597038123</v>
      </c>
      <c r="T127">
        <v>57.829838679497492</v>
      </c>
      <c r="U127">
        <v>57.648774229637866</v>
      </c>
      <c r="V127">
        <v>57.360818314404966</v>
      </c>
      <c r="W127">
        <v>58.051912510964037</v>
      </c>
      <c r="X127">
        <v>58.800597890569691</v>
      </c>
      <c r="Y127">
        <v>61.55</v>
      </c>
      <c r="Z127">
        <v>64.08</v>
      </c>
      <c r="AA127">
        <v>65.17</v>
      </c>
      <c r="AB127">
        <v>66.17</v>
      </c>
      <c r="AC127">
        <v>67.47</v>
      </c>
      <c r="AD127">
        <v>68.14</v>
      </c>
      <c r="AE127">
        <v>69.45</v>
      </c>
      <c r="AF127">
        <v>70.97</v>
      </c>
      <c r="AG127">
        <v>72.03</v>
      </c>
      <c r="AH127">
        <v>73.489999999999995</v>
      </c>
      <c r="AI127">
        <v>75.739999999999995</v>
      </c>
      <c r="AJ127">
        <v>79.75</v>
      </c>
      <c r="AK127">
        <v>82.38</v>
      </c>
      <c r="AL127">
        <v>83.69</v>
      </c>
      <c r="AM127">
        <v>84.73</v>
      </c>
      <c r="AN127">
        <v>86.39</v>
      </c>
      <c r="AO127">
        <v>87.87</v>
      </c>
      <c r="AP127">
        <v>89.26</v>
      </c>
      <c r="AQ127">
        <v>90.74</v>
      </c>
      <c r="AR127">
        <v>91.38</v>
      </c>
      <c r="AS127">
        <v>93.03</v>
      </c>
      <c r="AT127">
        <v>95.31</v>
      </c>
      <c r="AU127">
        <v>98.45</v>
      </c>
      <c r="AV127">
        <v>99.74</v>
      </c>
      <c r="AW127">
        <v>99.6</v>
      </c>
      <c r="AX127">
        <v>99.764183917701502</v>
      </c>
      <c r="AY127">
        <v>100.28349152921</v>
      </c>
      <c r="AZ127">
        <v>101.469053039068</v>
      </c>
    </row>
    <row r="128" spans="1:52" x14ac:dyDescent="0.25">
      <c r="A128" t="s">
        <v>9</v>
      </c>
      <c r="B128" t="s">
        <v>388</v>
      </c>
      <c r="C128" t="s">
        <v>389</v>
      </c>
      <c r="D128" t="str">
        <f>"196"</f>
        <v>196</v>
      </c>
      <c r="E128" t="s">
        <v>390</v>
      </c>
      <c r="F128" t="s">
        <v>13</v>
      </c>
      <c r="G128" t="s">
        <v>14</v>
      </c>
      <c r="H128" t="s">
        <v>15</v>
      </c>
      <c r="I128" t="s">
        <v>15</v>
      </c>
      <c r="T128">
        <v>55.057471264367798</v>
      </c>
      <c r="U128">
        <v>65.172413793103402</v>
      </c>
      <c r="V128">
        <v>71.379310344827601</v>
      </c>
      <c r="W128">
        <v>74.712643678160902</v>
      </c>
      <c r="X128">
        <v>80.114942528735597</v>
      </c>
      <c r="Y128">
        <v>84.022988505747094</v>
      </c>
      <c r="Z128">
        <v>84.827586206896598</v>
      </c>
      <c r="AA128">
        <v>85.977011494252906</v>
      </c>
      <c r="AB128">
        <v>87.1264367816092</v>
      </c>
      <c r="AC128">
        <v>89.655172413793096</v>
      </c>
      <c r="AD128">
        <v>92.183908045977006</v>
      </c>
      <c r="AE128">
        <v>94.597701149425305</v>
      </c>
      <c r="AF128">
        <v>95.402298850574695</v>
      </c>
      <c r="AG128">
        <v>95.747126436781599</v>
      </c>
      <c r="AH128">
        <v>96.2068965517241</v>
      </c>
      <c r="AI128">
        <v>100</v>
      </c>
      <c r="AJ128">
        <v>101.83908045977</v>
      </c>
      <c r="AK128">
        <v>104.59770114942501</v>
      </c>
      <c r="AL128">
        <v>106.206896551724</v>
      </c>
      <c r="AM128">
        <v>109.080459770115</v>
      </c>
      <c r="AN128">
        <v>112.528735632184</v>
      </c>
      <c r="AO128">
        <v>115.51724137930999</v>
      </c>
      <c r="AP128">
        <v>119.19540229885099</v>
      </c>
      <c r="AQ128">
        <v>123.218390804598</v>
      </c>
      <c r="AR128">
        <v>125.632183908046</v>
      </c>
      <c r="AS128">
        <v>130.68965517241401</v>
      </c>
      <c r="AT128">
        <v>133.10344827586201</v>
      </c>
      <c r="AU128">
        <v>134.36781609195401</v>
      </c>
      <c r="AV128">
        <v>136.55172413793099</v>
      </c>
      <c r="AW128">
        <v>137.586206896552</v>
      </c>
      <c r="AX128">
        <v>137.70114942528701</v>
      </c>
      <c r="AY128">
        <v>139.54022988505699</v>
      </c>
      <c r="AZ128">
        <v>141.92724528524499</v>
      </c>
    </row>
    <row r="129" spans="1:52" x14ac:dyDescent="0.25">
      <c r="A129" t="s">
        <v>9</v>
      </c>
      <c r="B129" t="s">
        <v>391</v>
      </c>
      <c r="C129" t="s">
        <v>392</v>
      </c>
      <c r="D129" t="str">
        <f>"278"</f>
        <v>278</v>
      </c>
      <c r="E129" t="s">
        <v>393</v>
      </c>
      <c r="F129" t="s">
        <v>13</v>
      </c>
      <c r="G129" t="s">
        <v>14</v>
      </c>
      <c r="H129" t="s">
        <v>15</v>
      </c>
      <c r="I129" t="s">
        <v>15</v>
      </c>
      <c r="AC129">
        <v>34.929263953676603</v>
      </c>
      <c r="AD129">
        <v>38.813091889985699</v>
      </c>
      <c r="AE129">
        <v>43.510606684876798</v>
      </c>
      <c r="AF129">
        <v>46.665699987074397</v>
      </c>
      <c r="AG129">
        <v>55.281751381517402</v>
      </c>
      <c r="AH129">
        <v>59.258317479326699</v>
      </c>
      <c r="AI129">
        <v>65.109030575641796</v>
      </c>
      <c r="AJ129">
        <v>68.258708273089994</v>
      </c>
      <c r="AK129">
        <v>70.902089192662004</v>
      </c>
      <c r="AL129">
        <v>75.496510261507495</v>
      </c>
      <c r="AM129">
        <v>82.484534095943502</v>
      </c>
      <c r="AN129">
        <v>90.389255096086202</v>
      </c>
      <c r="AO129">
        <v>98.928470622635203</v>
      </c>
      <c r="AP129">
        <v>115.62448190280899</v>
      </c>
      <c r="AQ129">
        <v>131.55099992467899</v>
      </c>
      <c r="AR129">
        <v>132.77841131024499</v>
      </c>
      <c r="AS129">
        <v>145.034368</v>
      </c>
      <c r="AT129">
        <v>156.56521100000001</v>
      </c>
      <c r="AU129">
        <v>166.92765299999999</v>
      </c>
      <c r="AV129">
        <v>176.400474</v>
      </c>
      <c r="AW129">
        <v>187.830682</v>
      </c>
      <c r="AX129">
        <v>193.56365099999999</v>
      </c>
      <c r="AY129">
        <v>199.56412418100001</v>
      </c>
      <c r="AZ129">
        <v>211.261076111384</v>
      </c>
    </row>
    <row r="130" spans="1:52" x14ac:dyDescent="0.25">
      <c r="A130" t="s">
        <v>9</v>
      </c>
      <c r="B130" t="s">
        <v>394</v>
      </c>
      <c r="C130" t="s">
        <v>395</v>
      </c>
      <c r="D130" t="str">
        <f>"692"</f>
        <v>692</v>
      </c>
      <c r="E130" t="s">
        <v>396</v>
      </c>
      <c r="F130" t="s">
        <v>13</v>
      </c>
      <c r="G130" t="s">
        <v>14</v>
      </c>
      <c r="H130" t="s">
        <v>15</v>
      </c>
      <c r="I130" t="s">
        <v>15</v>
      </c>
      <c r="O130">
        <v>43.39989803184725</v>
      </c>
      <c r="P130">
        <v>53.66169629773951</v>
      </c>
      <c r="Q130">
        <v>53.461466087673351</v>
      </c>
      <c r="R130">
        <v>56.965494763831735</v>
      </c>
      <c r="S130">
        <v>57.265840078931042</v>
      </c>
      <c r="T130">
        <v>54.412559585487841</v>
      </c>
      <c r="U130">
        <v>52.109912169726492</v>
      </c>
      <c r="V130">
        <v>52.210027274759639</v>
      </c>
      <c r="W130">
        <v>49.807264753965342</v>
      </c>
      <c r="X130">
        <v>50.608185594230072</v>
      </c>
      <c r="Y130">
        <v>49.306689228799854</v>
      </c>
      <c r="Z130">
        <v>45.902775657674567</v>
      </c>
      <c r="AA130">
        <v>44.701394397277433</v>
      </c>
      <c r="AB130">
        <v>46.253178525290402</v>
      </c>
      <c r="AC130">
        <v>65.024760718995879</v>
      </c>
      <c r="AD130">
        <v>69.99511630803714</v>
      </c>
      <c r="AE130">
        <v>72.538614594562574</v>
      </c>
      <c r="AF130">
        <v>75.522333738371316</v>
      </c>
      <c r="AG130">
        <v>78.057492732558103</v>
      </c>
      <c r="AH130">
        <v>76.5923023921534</v>
      </c>
      <c r="AI130">
        <v>80.135313260822699</v>
      </c>
      <c r="AJ130">
        <v>82.682376453488402</v>
      </c>
      <c r="AK130">
        <v>83.161067640308403</v>
      </c>
      <c r="AL130">
        <v>81.797741096135695</v>
      </c>
      <c r="AM130">
        <v>84.9843168604651</v>
      </c>
      <c r="AN130">
        <v>88.518350290697697</v>
      </c>
      <c r="AO130">
        <v>88.838470203488399</v>
      </c>
      <c r="AP130">
        <v>92.9953037790698</v>
      </c>
      <c r="AQ130">
        <v>105.67957122093</v>
      </c>
      <c r="AR130">
        <v>102.37035610465099</v>
      </c>
      <c r="AS130">
        <v>103.82156999999999</v>
      </c>
      <c r="AT130">
        <v>105.31889</v>
      </c>
      <c r="AU130">
        <v>106.0214</v>
      </c>
      <c r="AV130">
        <v>107.230948315335</v>
      </c>
      <c r="AW130">
        <v>106.55873</v>
      </c>
      <c r="AX130">
        <v>108.9</v>
      </c>
      <c r="AY130">
        <v>110.182396369481</v>
      </c>
      <c r="AZ130">
        <v>112.606409089609</v>
      </c>
    </row>
    <row r="131" spans="1:52" x14ac:dyDescent="0.25">
      <c r="A131" t="s">
        <v>9</v>
      </c>
      <c r="B131" t="s">
        <v>397</v>
      </c>
      <c r="C131" t="s">
        <v>398</v>
      </c>
      <c r="D131" t="str">
        <f>"694"</f>
        <v>694</v>
      </c>
      <c r="E131" t="s">
        <v>399</v>
      </c>
      <c r="F131" t="s">
        <v>13</v>
      </c>
      <c r="G131" t="s">
        <v>14</v>
      </c>
      <c r="H131" t="s">
        <v>15</v>
      </c>
      <c r="I131" t="s">
        <v>15</v>
      </c>
      <c r="AD131">
        <v>20.965343531362599</v>
      </c>
      <c r="AE131">
        <v>23.966381756501299</v>
      </c>
      <c r="AF131">
        <v>26.414148226187201</v>
      </c>
      <c r="AG131">
        <v>29.560845354703101</v>
      </c>
      <c r="AH131">
        <v>29.626945283273901</v>
      </c>
      <c r="AI131">
        <v>33.930842977570499</v>
      </c>
      <c r="AJ131">
        <v>39.527684771154597</v>
      </c>
      <c r="AK131">
        <v>44.337625184161901</v>
      </c>
      <c r="AL131">
        <v>54.8950155892216</v>
      </c>
      <c r="AM131">
        <v>60.3891732139274</v>
      </c>
      <c r="AN131">
        <v>67.373271889400897</v>
      </c>
      <c r="AO131">
        <v>73.099999999999994</v>
      </c>
      <c r="AP131">
        <v>77.930000000000007</v>
      </c>
      <c r="AQ131">
        <v>89.66</v>
      </c>
      <c r="AR131">
        <v>102.15</v>
      </c>
      <c r="AS131">
        <v>114.22</v>
      </c>
      <c r="AT131">
        <v>125.97</v>
      </c>
      <c r="AU131">
        <v>141.06</v>
      </c>
      <c r="AV131">
        <v>152.29</v>
      </c>
      <c r="AW131">
        <v>164.44</v>
      </c>
      <c r="AX131">
        <v>180.15</v>
      </c>
      <c r="AY131">
        <v>213.6</v>
      </c>
      <c r="AZ131">
        <v>250.98</v>
      </c>
    </row>
    <row r="132" spans="1:52" x14ac:dyDescent="0.25">
      <c r="A132" t="s">
        <v>9</v>
      </c>
      <c r="B132" t="s">
        <v>400</v>
      </c>
      <c r="C132" t="s">
        <v>401</v>
      </c>
      <c r="D132" t="str">
        <f>"142"</f>
        <v>142</v>
      </c>
      <c r="E132" t="s">
        <v>402</v>
      </c>
      <c r="F132" t="s">
        <v>13</v>
      </c>
      <c r="G132" t="s">
        <v>14</v>
      </c>
      <c r="H132" t="s">
        <v>15</v>
      </c>
      <c r="I132" t="s">
        <v>15</v>
      </c>
      <c r="M132">
        <v>27.127265506259015</v>
      </c>
      <c r="N132">
        <v>28.429987296107615</v>
      </c>
      <c r="O132">
        <v>32.261521972132897</v>
      </c>
      <c r="P132">
        <v>36.120042872454398</v>
      </c>
      <c r="Q132">
        <v>40.407288317256203</v>
      </c>
      <c r="R132">
        <v>43.301178992497299</v>
      </c>
      <c r="S132">
        <v>45.873526259378401</v>
      </c>
      <c r="T132">
        <v>48.445873526259398</v>
      </c>
      <c r="U132">
        <v>52.733118971061103</v>
      </c>
      <c r="V132">
        <v>56.591639871382597</v>
      </c>
      <c r="W132">
        <v>59.807073954983899</v>
      </c>
      <c r="X132">
        <v>62.379421221865002</v>
      </c>
      <c r="Y132">
        <v>65.058949624866003</v>
      </c>
      <c r="Z132">
        <v>66.881028938906795</v>
      </c>
      <c r="AA132">
        <v>68.381564844587302</v>
      </c>
      <c r="AB132">
        <v>69.6677384780279</v>
      </c>
      <c r="AC132">
        <v>70.953912111468398</v>
      </c>
      <c r="AD132">
        <v>72.454448017149005</v>
      </c>
      <c r="AE132">
        <v>73.740621650589503</v>
      </c>
      <c r="AF132">
        <v>75.455519828510205</v>
      </c>
      <c r="AG132">
        <v>77.277599142550898</v>
      </c>
      <c r="AH132">
        <v>79.421221864951804</v>
      </c>
      <c r="AI132">
        <v>81.779206859592705</v>
      </c>
      <c r="AJ132">
        <v>83.494105037513407</v>
      </c>
      <c r="AK132">
        <v>85.744908896034303</v>
      </c>
      <c r="AL132">
        <v>86.280814576634498</v>
      </c>
      <c r="AM132">
        <v>87.245444801714896</v>
      </c>
      <c r="AN132">
        <v>88.853161843515593</v>
      </c>
      <c r="AO132">
        <v>90.782422293676305</v>
      </c>
      <c r="AP132">
        <v>93.354769560557301</v>
      </c>
      <c r="AQ132">
        <v>95.391211146838202</v>
      </c>
      <c r="AR132">
        <v>97.3204715969989</v>
      </c>
      <c r="AS132">
        <v>100</v>
      </c>
      <c r="AT132">
        <v>100.10718113612</v>
      </c>
      <c r="AU132">
        <v>101.50053590568101</v>
      </c>
      <c r="AV132">
        <v>103.536977491961</v>
      </c>
      <c r="AW132">
        <v>105.680600214362</v>
      </c>
      <c r="AX132">
        <v>108.14576634512299</v>
      </c>
      <c r="AY132">
        <v>111.89710610932499</v>
      </c>
      <c r="AZ132">
        <v>114.806430868167</v>
      </c>
    </row>
    <row r="133" spans="1:52" x14ac:dyDescent="0.25">
      <c r="A133" t="s">
        <v>9</v>
      </c>
      <c r="B133" t="s">
        <v>403</v>
      </c>
      <c r="C133" t="s">
        <v>404</v>
      </c>
      <c r="D133" t="str">
        <f>"449"</f>
        <v>449</v>
      </c>
      <c r="E133" t="s">
        <v>405</v>
      </c>
      <c r="F133" t="s">
        <v>13</v>
      </c>
      <c r="G133" t="s">
        <v>14</v>
      </c>
      <c r="H133" t="s">
        <v>15</v>
      </c>
      <c r="I133" t="s">
        <v>15</v>
      </c>
      <c r="Y133">
        <v>102.30000000000003</v>
      </c>
      <c r="Z133">
        <v>105.10000000000001</v>
      </c>
      <c r="AA133">
        <v>106.20000000000002</v>
      </c>
      <c r="AB133">
        <v>106.45000000000002</v>
      </c>
      <c r="AC133">
        <v>105.50000000000001</v>
      </c>
      <c r="AD133">
        <v>105.16000000000001</v>
      </c>
      <c r="AE133">
        <v>105.23043823068902</v>
      </c>
      <c r="AF133">
        <v>105.266182126754</v>
      </c>
      <c r="AG133">
        <v>105.761355553301</v>
      </c>
      <c r="AH133">
        <v>105.39651345125399</v>
      </c>
      <c r="AI133">
        <v>104.32133206104</v>
      </c>
      <c r="AJ133">
        <v>100</v>
      </c>
      <c r="AK133">
        <v>99.899295065458205</v>
      </c>
      <c r="AL133">
        <v>99.798590130916395</v>
      </c>
      <c r="AM133">
        <v>101.812688821752</v>
      </c>
      <c r="AN133">
        <v>103.726082578046</v>
      </c>
      <c r="AO133">
        <v>108.157099697885</v>
      </c>
      <c r="AP133">
        <v>117.11983887210501</v>
      </c>
      <c r="AQ133">
        <v>130.91641490433</v>
      </c>
      <c r="AR133">
        <v>132.124874118832</v>
      </c>
      <c r="AS133">
        <v>137.66364551863001</v>
      </c>
      <c r="AT133">
        <v>142.195367573011</v>
      </c>
      <c r="AU133">
        <v>146.29240281973799</v>
      </c>
      <c r="AV133">
        <v>146.737160120846</v>
      </c>
      <c r="AW133">
        <v>148.220208975856</v>
      </c>
      <c r="AX133">
        <v>148.316982147472</v>
      </c>
      <c r="AY133">
        <v>149.94846895109399</v>
      </c>
      <c r="AZ133">
        <v>156.15406994123799</v>
      </c>
    </row>
    <row r="134" spans="1:52" x14ac:dyDescent="0.25">
      <c r="A134" t="s">
        <v>9</v>
      </c>
      <c r="B134" t="s">
        <v>406</v>
      </c>
      <c r="C134" t="s">
        <v>407</v>
      </c>
      <c r="D134" t="str">
        <f>"564"</f>
        <v>564</v>
      </c>
      <c r="E134" t="s">
        <v>408</v>
      </c>
      <c r="F134" t="s">
        <v>13</v>
      </c>
      <c r="G134" t="s">
        <v>14</v>
      </c>
      <c r="H134" t="s">
        <v>15</v>
      </c>
      <c r="I134" t="s">
        <v>15</v>
      </c>
      <c r="L134">
        <v>9.0521907381047466</v>
      </c>
      <c r="M134">
        <v>9.5543373422208653</v>
      </c>
      <c r="N134">
        <v>10.417848536494494</v>
      </c>
      <c r="O134">
        <v>11.993549997365756</v>
      </c>
      <c r="P134">
        <v>13.244775850171528</v>
      </c>
      <c r="Q134">
        <v>13.747208906171034</v>
      </c>
      <c r="R134">
        <v>14.960616560078202</v>
      </c>
      <c r="S134">
        <v>15.470651057158429</v>
      </c>
      <c r="T134">
        <v>16.240447312003692</v>
      </c>
      <c r="U134">
        <v>17.004312932541346</v>
      </c>
      <c r="V134">
        <v>17.800203974781947</v>
      </c>
      <c r="W134">
        <v>19.72054316521125</v>
      </c>
      <c r="X134">
        <v>20.802290750388469</v>
      </c>
      <c r="Y134">
        <v>23.675086079072361</v>
      </c>
      <c r="Z134">
        <v>26.672049309764798</v>
      </c>
      <c r="AA134">
        <v>30.53</v>
      </c>
      <c r="AB134">
        <v>33.47</v>
      </c>
      <c r="AC134">
        <v>37.42</v>
      </c>
      <c r="AD134">
        <v>41.94</v>
      </c>
      <c r="AE134">
        <v>46.25</v>
      </c>
      <c r="AF134">
        <v>52.01</v>
      </c>
      <c r="AG134">
        <v>55.38</v>
      </c>
      <c r="AH134">
        <v>57.42</v>
      </c>
      <c r="AI134">
        <v>60.35</v>
      </c>
      <c r="AJ134">
        <v>61.88</v>
      </c>
      <c r="AK134">
        <v>64.62</v>
      </c>
      <c r="AL134">
        <v>65.86</v>
      </c>
      <c r="AM134">
        <v>71.430000000000007</v>
      </c>
      <c r="AN134">
        <v>77.67</v>
      </c>
      <c r="AO134">
        <v>83.61</v>
      </c>
      <c r="AP134">
        <v>89.46</v>
      </c>
      <c r="AQ134">
        <v>108.72</v>
      </c>
      <c r="AR134">
        <v>120.64</v>
      </c>
      <c r="AS134">
        <v>134.83000000000001</v>
      </c>
      <c r="AT134">
        <v>152.78</v>
      </c>
      <c r="AU134">
        <v>169.99</v>
      </c>
      <c r="AV134">
        <v>179.94</v>
      </c>
      <c r="AW134">
        <v>194.74</v>
      </c>
      <c r="AX134">
        <v>200.89</v>
      </c>
      <c r="AY134">
        <v>207.3</v>
      </c>
      <c r="AZ134">
        <v>218.21258465586101</v>
      </c>
    </row>
    <row r="135" spans="1:52" x14ac:dyDescent="0.25">
      <c r="A135" t="s">
        <v>9</v>
      </c>
      <c r="B135" t="s">
        <v>409</v>
      </c>
      <c r="C135" t="s">
        <v>410</v>
      </c>
      <c r="D135" t="str">
        <f>"565"</f>
        <v>565</v>
      </c>
      <c r="E135" t="s">
        <v>411</v>
      </c>
      <c r="F135" t="s">
        <v>13</v>
      </c>
      <c r="G135" t="s">
        <v>14</v>
      </c>
      <c r="H135" t="s">
        <v>15</v>
      </c>
      <c r="I135" t="s">
        <v>15</v>
      </c>
      <c r="AI135">
        <v>79.156453824643904</v>
      </c>
      <c r="AJ135">
        <v>78.784740173279602</v>
      </c>
      <c r="AK135">
        <v>79.563211548012802</v>
      </c>
      <c r="AL135">
        <v>79.876995405476094</v>
      </c>
      <c r="AM135">
        <v>81.515421335888604</v>
      </c>
      <c r="AN135">
        <v>84.908695258767594</v>
      </c>
      <c r="AO135">
        <v>87.920648391116501</v>
      </c>
      <c r="AP135">
        <v>91.9787763473973</v>
      </c>
      <c r="AQ135">
        <v>103.531729070444</v>
      </c>
      <c r="AR135">
        <v>102.48492943586299</v>
      </c>
      <c r="AS135">
        <v>102.87714305075001</v>
      </c>
      <c r="AT135">
        <v>111.809656907034</v>
      </c>
      <c r="AU135">
        <v>113.179972441682</v>
      </c>
      <c r="AV135">
        <v>117.13292907636</v>
      </c>
      <c r="AW135">
        <v>122.09626442771</v>
      </c>
      <c r="AX135">
        <v>121.1</v>
      </c>
      <c r="AY135">
        <v>121.6</v>
      </c>
      <c r="AZ135">
        <v>124.032</v>
      </c>
    </row>
    <row r="136" spans="1:52" x14ac:dyDescent="0.25">
      <c r="A136" t="s">
        <v>9</v>
      </c>
      <c r="B136" t="s">
        <v>412</v>
      </c>
      <c r="C136" t="s">
        <v>413</v>
      </c>
      <c r="D136" t="str">
        <f>"283"</f>
        <v>283</v>
      </c>
      <c r="E136" t="s">
        <v>414</v>
      </c>
      <c r="F136" t="s">
        <v>13</v>
      </c>
      <c r="G136" t="s">
        <v>14</v>
      </c>
      <c r="H136" t="s">
        <v>15</v>
      </c>
      <c r="I136" t="s">
        <v>15</v>
      </c>
      <c r="J136">
        <v>36.488002865783955</v>
      </c>
      <c r="K136">
        <v>37.998654166299985</v>
      </c>
      <c r="L136">
        <v>39.683610626431133</v>
      </c>
      <c r="M136">
        <v>41.368562653737854</v>
      </c>
      <c r="N136">
        <v>44.622273514470123</v>
      </c>
      <c r="O136">
        <v>51.536398011465124</v>
      </c>
      <c r="P136">
        <v>53.221354471596264</v>
      </c>
      <c r="Q136">
        <v>55.487330095026032</v>
      </c>
      <c r="R136">
        <v>56.649368421623457</v>
      </c>
      <c r="S136">
        <v>57.474707136041985</v>
      </c>
      <c r="T136">
        <v>58.007155842093766</v>
      </c>
      <c r="U136">
        <v>58.221132710010508</v>
      </c>
      <c r="V136">
        <v>58.474916341281883</v>
      </c>
      <c r="W136">
        <v>58.972531912986348</v>
      </c>
      <c r="X136">
        <v>59.141723955716685</v>
      </c>
      <c r="Y136">
        <v>59.435314350343582</v>
      </c>
      <c r="Z136">
        <v>59.903075603265499</v>
      </c>
      <c r="AA136">
        <v>60.890808178683066</v>
      </c>
      <c r="AB136">
        <v>61.471827340693402</v>
      </c>
      <c r="AC136">
        <v>62.285254167507873</v>
      </c>
      <c r="AD136">
        <v>62.808171413317169</v>
      </c>
      <c r="AE136">
        <v>64.260719318343007</v>
      </c>
      <c r="AF136">
        <v>63.970209737337797</v>
      </c>
      <c r="AG136">
        <v>64.8417384803533</v>
      </c>
      <c r="AH136">
        <v>65.829471055770895</v>
      </c>
      <c r="AI136">
        <v>66.294286385379095</v>
      </c>
      <c r="AJ136">
        <v>66.294286385379095</v>
      </c>
      <c r="AK136">
        <v>67.456324709399794</v>
      </c>
      <c r="AL136">
        <v>67.3212770122839</v>
      </c>
      <c r="AM136">
        <v>68.401658589211195</v>
      </c>
      <c r="AN136">
        <v>70.697469440181806</v>
      </c>
      <c r="AO136">
        <v>72.250517957014793</v>
      </c>
      <c r="AP136">
        <v>76.842139658955901</v>
      </c>
      <c r="AQ136">
        <v>82.041475997918596</v>
      </c>
      <c r="AR136">
        <v>83.594524514751697</v>
      </c>
      <c r="AS136">
        <v>87.713479276787098</v>
      </c>
      <c r="AT136">
        <v>93.250434858539606</v>
      </c>
      <c r="AU136">
        <v>97.571961166248897</v>
      </c>
      <c r="AV136">
        <v>101.218248988379</v>
      </c>
      <c r="AW136">
        <v>102.2</v>
      </c>
      <c r="AX136">
        <v>102.5</v>
      </c>
      <c r="AY136">
        <v>104</v>
      </c>
      <c r="AZ136">
        <v>106.6</v>
      </c>
    </row>
    <row r="137" spans="1:52" x14ac:dyDescent="0.25">
      <c r="A137" t="s">
        <v>9</v>
      </c>
      <c r="B137" t="s">
        <v>415</v>
      </c>
      <c r="C137" t="s">
        <v>416</v>
      </c>
      <c r="D137" t="str">
        <f>"853"</f>
        <v>853</v>
      </c>
      <c r="E137" t="s">
        <v>417</v>
      </c>
      <c r="F137" t="s">
        <v>13</v>
      </c>
      <c r="G137" t="s">
        <v>14</v>
      </c>
      <c r="H137" t="s">
        <v>15</v>
      </c>
      <c r="I137" t="s">
        <v>15</v>
      </c>
      <c r="R137">
        <v>71.012945619248754</v>
      </c>
      <c r="S137">
        <v>74.130111956444907</v>
      </c>
      <c r="T137">
        <v>77.344689741678408</v>
      </c>
      <c r="U137">
        <v>81.435970559248204</v>
      </c>
      <c r="V137">
        <v>83.871256760182746</v>
      </c>
      <c r="W137">
        <v>90.203000882612301</v>
      </c>
      <c r="X137">
        <v>91.835834068843795</v>
      </c>
      <c r="Y137">
        <v>100</v>
      </c>
      <c r="Z137">
        <v>105.692850838482</v>
      </c>
      <c r="AA137">
        <v>110.944395410414</v>
      </c>
      <c r="AB137">
        <v>116.284201235658</v>
      </c>
      <c r="AC137">
        <v>123.8746690203</v>
      </c>
      <c r="AD137">
        <v>147.04324801412099</v>
      </c>
      <c r="AE137">
        <v>154.81023830538399</v>
      </c>
      <c r="AF137">
        <v>163.062665489849</v>
      </c>
      <c r="AG137">
        <v>198.631950573697</v>
      </c>
      <c r="AH137">
        <v>224.84554280670699</v>
      </c>
      <c r="AI137">
        <v>247.26390114739499</v>
      </c>
      <c r="AJ137">
        <v>272.85966460723699</v>
      </c>
      <c r="AK137">
        <v>313.28331862312399</v>
      </c>
      <c r="AL137">
        <v>339.71756398940698</v>
      </c>
      <c r="AM137">
        <v>347.79346866725399</v>
      </c>
      <c r="AN137">
        <v>364.21006178287598</v>
      </c>
      <c r="AO137">
        <v>360.76787290379502</v>
      </c>
      <c r="AP137">
        <v>372.46248896734198</v>
      </c>
      <c r="AQ137">
        <v>414.36169593998102</v>
      </c>
      <c r="AR137">
        <v>437.86407766990197</v>
      </c>
      <c r="AS137">
        <v>459.29367668386402</v>
      </c>
      <c r="AT137">
        <v>479.34803317378697</v>
      </c>
      <c r="AU137">
        <v>507.22848000124299</v>
      </c>
      <c r="AV137">
        <v>521.90239938411401</v>
      </c>
      <c r="AW137">
        <v>556.63067525690803</v>
      </c>
      <c r="AX137">
        <v>591.84808177579805</v>
      </c>
      <c r="AY137">
        <v>633.54377913690405</v>
      </c>
      <c r="AZ137">
        <v>681.05956257217201</v>
      </c>
    </row>
    <row r="138" spans="1:52" x14ac:dyDescent="0.25">
      <c r="A138" t="s">
        <v>9</v>
      </c>
      <c r="B138" t="s">
        <v>418</v>
      </c>
      <c r="C138" t="s">
        <v>419</v>
      </c>
      <c r="D138" t="str">
        <f>"288"</f>
        <v>288</v>
      </c>
      <c r="E138" t="s">
        <v>420</v>
      </c>
      <c r="F138" t="s">
        <v>13</v>
      </c>
      <c r="G138" t="s">
        <v>14</v>
      </c>
      <c r="H138" t="s">
        <v>15</v>
      </c>
      <c r="I138" t="s">
        <v>15</v>
      </c>
      <c r="L138">
        <v>0.62695983491980412</v>
      </c>
      <c r="M138">
        <v>0.7322890997285002</v>
      </c>
      <c r="N138">
        <v>0.99371636603053504</v>
      </c>
      <c r="O138">
        <v>1.2763535265719499</v>
      </c>
      <c r="P138">
        <v>1.6393795860484</v>
      </c>
      <c r="Q138">
        <v>2.1056591071366602</v>
      </c>
      <c r="R138">
        <v>2.7045598915592701</v>
      </c>
      <c r="S138">
        <v>3.47380265981315</v>
      </c>
      <c r="T138">
        <v>4.4618368249067304</v>
      </c>
      <c r="U138">
        <v>5.7308919940675596</v>
      </c>
      <c r="V138">
        <v>7.3608973919287699</v>
      </c>
      <c r="W138">
        <v>9.4545160632222807</v>
      </c>
      <c r="X138">
        <v>12.143610925448</v>
      </c>
      <c r="Y138">
        <v>17.4945545936889</v>
      </c>
      <c r="Z138">
        <v>19.5659013748101</v>
      </c>
      <c r="AA138">
        <v>23.0438096889803</v>
      </c>
      <c r="AB138">
        <v>27.737919070068902</v>
      </c>
      <c r="AC138">
        <v>32.812957274504299</v>
      </c>
      <c r="AD138">
        <v>36.269198547891698</v>
      </c>
      <c r="AE138">
        <v>39.234738899748699</v>
      </c>
      <c r="AF138">
        <v>41.666908684724902</v>
      </c>
      <c r="AG138">
        <v>47.768667969840799</v>
      </c>
      <c r="AH138">
        <v>50.350181513543703</v>
      </c>
      <c r="AI138">
        <v>54.702485339290703</v>
      </c>
      <c r="AJ138">
        <v>59.289472214465199</v>
      </c>
      <c r="AK138">
        <v>67.900000000000006</v>
      </c>
      <c r="AL138">
        <v>74.3</v>
      </c>
      <c r="AM138">
        <v>76.400000000000006</v>
      </c>
      <c r="AN138">
        <v>83.9</v>
      </c>
      <c r="AO138">
        <v>94.4</v>
      </c>
      <c r="AP138">
        <v>100</v>
      </c>
      <c r="AQ138">
        <v>107.5</v>
      </c>
      <c r="AR138">
        <v>109.5</v>
      </c>
      <c r="AS138">
        <v>117.4</v>
      </c>
      <c r="AT138">
        <v>123.2</v>
      </c>
      <c r="AU138">
        <v>128.1</v>
      </c>
      <c r="AV138">
        <v>132.9</v>
      </c>
      <c r="AW138">
        <v>138.5</v>
      </c>
      <c r="AX138">
        <v>142.80000000000001</v>
      </c>
      <c r="AY138">
        <v>148.4</v>
      </c>
      <c r="AZ138">
        <v>154.48439999999999</v>
      </c>
    </row>
    <row r="139" spans="1:52" x14ac:dyDescent="0.25">
      <c r="A139" t="s">
        <v>9</v>
      </c>
      <c r="B139" t="s">
        <v>421</v>
      </c>
      <c r="C139" t="s">
        <v>422</v>
      </c>
      <c r="D139" t="str">
        <f>"293"</f>
        <v>293</v>
      </c>
      <c r="E139" t="s">
        <v>423</v>
      </c>
      <c r="F139" t="s">
        <v>13</v>
      </c>
      <c r="G139" t="s">
        <v>14</v>
      </c>
      <c r="H139" t="s">
        <v>15</v>
      </c>
      <c r="I139" t="s">
        <v>15</v>
      </c>
      <c r="P139">
        <v>2.9955320563671453E-6</v>
      </c>
      <c r="Q139">
        <v>5.1807682663921876E-6</v>
      </c>
      <c r="R139">
        <v>1.1660484059081965E-5</v>
      </c>
      <c r="S139">
        <v>2.4657028456453686E-5</v>
      </c>
      <c r="T139">
        <v>6.3678472338544399E-5</v>
      </c>
      <c r="U139">
        <v>1.0373112190102409E-4</v>
      </c>
      <c r="V139">
        <v>2.2253832398993182E-4</v>
      </c>
      <c r="W139">
        <v>4.0547685524722583E-3</v>
      </c>
      <c r="X139">
        <v>0.11658662483678159</v>
      </c>
      <c r="Y139">
        <v>9.0351439742964992</v>
      </c>
      <c r="Z139">
        <v>21.614693233239976</v>
      </c>
      <c r="AA139">
        <v>33.87996722442643</v>
      </c>
      <c r="AB139">
        <v>47.2575</v>
      </c>
      <c r="AC139">
        <v>54.5274</v>
      </c>
      <c r="AD139">
        <v>60.104599999999998</v>
      </c>
      <c r="AE139">
        <v>67.221000000000004</v>
      </c>
      <c r="AF139">
        <v>71.5655</v>
      </c>
      <c r="AG139">
        <v>75.8643</v>
      </c>
      <c r="AH139">
        <v>78.691299999999998</v>
      </c>
      <c r="AI139">
        <v>81.629800000000003</v>
      </c>
      <c r="AJ139">
        <v>81.525800000000004</v>
      </c>
      <c r="AK139">
        <v>82.761600000000001</v>
      </c>
      <c r="AL139">
        <v>84.8172</v>
      </c>
      <c r="AM139">
        <v>87.769800000000004</v>
      </c>
      <c r="AN139">
        <v>89.081299999999999</v>
      </c>
      <c r="AO139">
        <v>90.0946</v>
      </c>
      <c r="AP139">
        <v>93.633200000000002</v>
      </c>
      <c r="AQ139">
        <v>99.86</v>
      </c>
      <c r="AR139">
        <v>100.105</v>
      </c>
      <c r="AS139">
        <v>102.1836</v>
      </c>
      <c r="AT139">
        <v>107.02549999999999</v>
      </c>
      <c r="AU139">
        <v>109.861</v>
      </c>
      <c r="AV139">
        <v>113.0027</v>
      </c>
      <c r="AW139">
        <v>116.6459</v>
      </c>
      <c r="AX139">
        <v>121.77589999999999</v>
      </c>
      <c r="AY139">
        <v>125.7153</v>
      </c>
      <c r="AZ139">
        <v>129.324967204214</v>
      </c>
    </row>
    <row r="140" spans="1:52" x14ac:dyDescent="0.25">
      <c r="A140" t="s">
        <v>9</v>
      </c>
      <c r="B140" t="s">
        <v>424</v>
      </c>
      <c r="C140" t="s">
        <v>425</v>
      </c>
      <c r="D140" t="str">
        <f>"566"</f>
        <v>566</v>
      </c>
      <c r="E140" t="s">
        <v>426</v>
      </c>
      <c r="F140" t="s">
        <v>13</v>
      </c>
      <c r="G140" t="s">
        <v>14</v>
      </c>
      <c r="H140" t="s">
        <v>15</v>
      </c>
      <c r="I140" t="s">
        <v>15</v>
      </c>
      <c r="K140">
        <v>6.0730180174500052</v>
      </c>
      <c r="L140">
        <v>6.7201426731173077</v>
      </c>
      <c r="M140">
        <v>7.1681520412954844</v>
      </c>
      <c r="N140">
        <v>8.7112957092928713</v>
      </c>
      <c r="O140">
        <v>10.055323908606164</v>
      </c>
      <c r="P140">
        <v>11.698025341211109</v>
      </c>
      <c r="Q140">
        <v>12.643823134755831</v>
      </c>
      <c r="R140">
        <v>14.303514080751219</v>
      </c>
      <c r="S140">
        <v>21.573458511196495</v>
      </c>
      <c r="T140">
        <v>22.79362726676543</v>
      </c>
      <c r="U140">
        <v>22.716972844540201</v>
      </c>
      <c r="V140">
        <v>24.317840145660252</v>
      </c>
      <c r="W140">
        <v>26.644189111143476</v>
      </c>
      <c r="X140">
        <v>30.706963090977332</v>
      </c>
      <c r="Y140">
        <v>36.288767973374</v>
      </c>
      <c r="Z140">
        <v>41.092780026876</v>
      </c>
      <c r="AA140">
        <v>44.123003014468999</v>
      </c>
      <c r="AB140">
        <v>47.374949635301</v>
      </c>
      <c r="AC140">
        <v>51.5</v>
      </c>
      <c r="AD140">
        <v>55.7</v>
      </c>
      <c r="AE140">
        <v>59.8</v>
      </c>
      <c r="AF140">
        <v>63.7</v>
      </c>
      <c r="AG140">
        <v>70.099999999999994</v>
      </c>
      <c r="AH140">
        <v>72.8</v>
      </c>
      <c r="AI140">
        <v>79.099999999999994</v>
      </c>
      <c r="AJ140">
        <v>82</v>
      </c>
      <c r="AK140">
        <v>83.7</v>
      </c>
      <c r="AL140">
        <v>85.8</v>
      </c>
      <c r="AM140">
        <v>91.9</v>
      </c>
      <c r="AN140">
        <v>97.3</v>
      </c>
      <c r="AO140">
        <v>101.3</v>
      </c>
      <c r="AP140">
        <v>105</v>
      </c>
      <c r="AQ140">
        <v>113.2</v>
      </c>
      <c r="AR140">
        <v>118.2</v>
      </c>
      <c r="AS140">
        <v>122.5</v>
      </c>
      <c r="AT140">
        <v>127.6</v>
      </c>
      <c r="AU140">
        <v>131.4</v>
      </c>
      <c r="AV140">
        <v>136.80000000000001</v>
      </c>
      <c r="AW140">
        <v>140.5</v>
      </c>
      <c r="AX140">
        <v>142.6</v>
      </c>
      <c r="AY140">
        <v>146.30000000000001</v>
      </c>
      <c r="AZ140">
        <v>151.72486986233901</v>
      </c>
    </row>
    <row r="141" spans="1:52" x14ac:dyDescent="0.25">
      <c r="A141" t="s">
        <v>9</v>
      </c>
      <c r="B141" t="s">
        <v>427</v>
      </c>
      <c r="C141" t="s">
        <v>428</v>
      </c>
      <c r="D141" t="str">
        <f>"964"</f>
        <v>964</v>
      </c>
      <c r="E141" t="s">
        <v>429</v>
      </c>
      <c r="F141" t="s">
        <v>13</v>
      </c>
      <c r="G141" t="s">
        <v>14</v>
      </c>
      <c r="H141" t="s">
        <v>15</v>
      </c>
      <c r="I141" t="s">
        <v>15</v>
      </c>
      <c r="S141">
        <v>0.76999979350412018</v>
      </c>
      <c r="T141">
        <v>2.9799998116365871</v>
      </c>
      <c r="U141">
        <v>2.3399998411521215</v>
      </c>
      <c r="V141">
        <v>3.6199997821210532</v>
      </c>
      <c r="W141">
        <v>5.7299992737204333</v>
      </c>
      <c r="X141">
        <v>7.3199023586054057</v>
      </c>
      <c r="Y141">
        <v>13.654414393031741</v>
      </c>
      <c r="Z141">
        <v>21.894171052080939</v>
      </c>
      <c r="AA141">
        <v>31.622139368661415</v>
      </c>
      <c r="AB141">
        <v>43.538325477212162</v>
      </c>
      <c r="AC141">
        <v>56.451023650035886</v>
      </c>
      <c r="AD141">
        <v>68.644444922209814</v>
      </c>
      <c r="AE141">
        <v>81.343667232818618</v>
      </c>
      <c r="AF141">
        <v>92.081031307550717</v>
      </c>
      <c r="AG141">
        <v>100</v>
      </c>
      <c r="AH141">
        <v>109.801355883874</v>
      </c>
      <c r="AI141">
        <v>119.134471134004</v>
      </c>
      <c r="AJ141">
        <v>123.42331209482801</v>
      </c>
      <c r="AK141">
        <v>124.410698591586</v>
      </c>
      <c r="AL141">
        <v>126.525680467643</v>
      </c>
      <c r="AM141">
        <v>132.09281040822</v>
      </c>
      <c r="AN141">
        <v>133.01746008107699</v>
      </c>
      <c r="AO141">
        <v>134.87970452221199</v>
      </c>
      <c r="AP141">
        <v>140.27489270310099</v>
      </c>
      <c r="AQ141">
        <v>144.903964162303</v>
      </c>
      <c r="AR141">
        <v>149.97560290798401</v>
      </c>
      <c r="AS141">
        <v>154.624846598131</v>
      </c>
      <c r="AT141">
        <v>161.73758954164501</v>
      </c>
      <c r="AU141">
        <v>165.61929169064501</v>
      </c>
      <c r="AV141">
        <v>166.77862673247901</v>
      </c>
      <c r="AW141">
        <v>165.11084046515401</v>
      </c>
      <c r="AX141">
        <v>164.285286262829</v>
      </c>
      <c r="AY141">
        <v>165.599568552931</v>
      </c>
      <c r="AZ141">
        <v>169.38920713577301</v>
      </c>
    </row>
    <row r="142" spans="1:52" x14ac:dyDescent="0.25">
      <c r="A142" t="s">
        <v>9</v>
      </c>
      <c r="B142" t="s">
        <v>430</v>
      </c>
      <c r="C142" t="s">
        <v>431</v>
      </c>
      <c r="D142" t="str">
        <f>"182"</f>
        <v>182</v>
      </c>
      <c r="E142" t="s">
        <v>432</v>
      </c>
      <c r="F142" t="s">
        <v>13</v>
      </c>
      <c r="G142" t="s">
        <v>14</v>
      </c>
      <c r="H142" t="s">
        <v>15</v>
      </c>
      <c r="I142" t="s">
        <v>15</v>
      </c>
      <c r="J142">
        <v>3.811545500224335</v>
      </c>
      <c r="K142">
        <v>4.634636721212118</v>
      </c>
      <c r="L142">
        <v>5.8207322756008431</v>
      </c>
      <c r="M142">
        <v>7.2854125508970631</v>
      </c>
      <c r="N142">
        <v>8.9147110963130967</v>
      </c>
      <c r="O142">
        <v>10.088144186676148</v>
      </c>
      <c r="P142">
        <v>12.650212551546245</v>
      </c>
      <c r="Q142">
        <v>15.052151643611998</v>
      </c>
      <c r="R142">
        <v>20.096223736950076</v>
      </c>
      <c r="S142">
        <v>24.419714102668383</v>
      </c>
      <c r="T142">
        <v>28.503010559180204</v>
      </c>
      <c r="U142">
        <v>31.465402106061212</v>
      </c>
      <c r="V142">
        <v>34.267664380137887</v>
      </c>
      <c r="W142">
        <v>38.350960836649719</v>
      </c>
      <c r="X142">
        <v>42.75451583877026</v>
      </c>
      <c r="Y142">
        <v>48.759363568934589</v>
      </c>
      <c r="Z142">
        <v>53.305233917411421</v>
      </c>
      <c r="AA142">
        <v>57.595239143084704</v>
      </c>
      <c r="AB142">
        <v>60.998245276372188</v>
      </c>
      <c r="AC142">
        <v>63.360733243591909</v>
      </c>
      <c r="AD142">
        <v>65.510000000000005</v>
      </c>
      <c r="AE142">
        <v>67.37</v>
      </c>
      <c r="AF142">
        <v>68.77</v>
      </c>
      <c r="AG142">
        <v>70.709999999999994</v>
      </c>
      <c r="AH142">
        <v>71.91</v>
      </c>
      <c r="AI142">
        <v>74.66</v>
      </c>
      <c r="AJ142">
        <v>77.58</v>
      </c>
      <c r="AK142">
        <v>80.7</v>
      </c>
      <c r="AL142">
        <v>82.54</v>
      </c>
      <c r="AM142">
        <v>84.66</v>
      </c>
      <c r="AN142">
        <v>86.81</v>
      </c>
      <c r="AO142">
        <v>89</v>
      </c>
      <c r="AP142">
        <v>91.44</v>
      </c>
      <c r="AQ142">
        <v>92.21</v>
      </c>
      <c r="AR142">
        <v>92.08</v>
      </c>
      <c r="AS142">
        <v>94.33</v>
      </c>
      <c r="AT142">
        <v>97.63</v>
      </c>
      <c r="AU142">
        <v>99.67</v>
      </c>
      <c r="AV142">
        <v>99.84</v>
      </c>
      <c r="AW142">
        <v>99.57</v>
      </c>
      <c r="AX142">
        <v>99.86</v>
      </c>
      <c r="AY142">
        <v>100.74</v>
      </c>
      <c r="AZ142">
        <v>103.394839986574</v>
      </c>
    </row>
    <row r="143" spans="1:52" x14ac:dyDescent="0.25">
      <c r="A143" t="s">
        <v>9</v>
      </c>
      <c r="B143" t="s">
        <v>433</v>
      </c>
      <c r="C143" t="s">
        <v>434</v>
      </c>
      <c r="D143" t="str">
        <f>"359"</f>
        <v>359</v>
      </c>
      <c r="E143" t="s">
        <v>435</v>
      </c>
      <c r="F143" t="s">
        <v>13</v>
      </c>
      <c r="G143" t="s">
        <v>14</v>
      </c>
      <c r="H143" t="s">
        <v>15</v>
      </c>
      <c r="I143" t="s">
        <v>15</v>
      </c>
      <c r="O143">
        <v>57.13</v>
      </c>
      <c r="P143">
        <v>61.37</v>
      </c>
      <c r="Q143">
        <v>62.21</v>
      </c>
      <c r="R143">
        <v>62.84</v>
      </c>
      <c r="S143">
        <v>63.26</v>
      </c>
      <c r="T143">
        <v>63.369</v>
      </c>
      <c r="U143">
        <v>63.683999999999997</v>
      </c>
      <c r="V143">
        <v>65.444000000000003</v>
      </c>
      <c r="W143">
        <v>67.301000000000002</v>
      </c>
      <c r="X143">
        <v>69.122</v>
      </c>
      <c r="Y143">
        <v>73.012</v>
      </c>
      <c r="Z143">
        <v>73.66</v>
      </c>
      <c r="AA143">
        <v>74.47</v>
      </c>
      <c r="AB143">
        <v>74.424000000000007</v>
      </c>
      <c r="AC143">
        <v>76.046000000000006</v>
      </c>
      <c r="AD143">
        <v>78.019000000000005</v>
      </c>
      <c r="AE143">
        <v>81.061999999999998</v>
      </c>
      <c r="AF143">
        <v>81.361000000000004</v>
      </c>
      <c r="AG143">
        <v>81.210999999999999</v>
      </c>
      <c r="AH143">
        <v>82.475999999999999</v>
      </c>
      <c r="AI143">
        <v>85.387</v>
      </c>
      <c r="AJ143">
        <v>83.713999999999999</v>
      </c>
      <c r="AK143">
        <v>85.646000000000001</v>
      </c>
      <c r="AL143">
        <v>86.108999999999995</v>
      </c>
      <c r="AM143">
        <v>90.363</v>
      </c>
      <c r="AN143">
        <v>95.676000000000002</v>
      </c>
      <c r="AO143">
        <v>100</v>
      </c>
      <c r="AP143">
        <v>104.248</v>
      </c>
      <c r="AQ143">
        <v>105.666</v>
      </c>
      <c r="AR143">
        <v>109.792</v>
      </c>
      <c r="AS143">
        <v>110.371</v>
      </c>
      <c r="AT143">
        <v>113.976</v>
      </c>
      <c r="AU143">
        <v>115.289</v>
      </c>
      <c r="AV143">
        <v>116.224</v>
      </c>
      <c r="AW143">
        <v>116.30500000000001</v>
      </c>
      <c r="AX143">
        <v>116.12</v>
      </c>
      <c r="AY143">
        <v>115.87</v>
      </c>
      <c r="AZ143">
        <v>117.594277817115</v>
      </c>
    </row>
    <row r="144" spans="1:52" x14ac:dyDescent="0.25">
      <c r="A144" t="s">
        <v>9</v>
      </c>
      <c r="B144" t="s">
        <v>436</v>
      </c>
      <c r="C144" t="s">
        <v>437</v>
      </c>
      <c r="D144" t="str">
        <f>"968"</f>
        <v>968</v>
      </c>
      <c r="E144" t="s">
        <v>438</v>
      </c>
      <c r="F144" t="s">
        <v>13</v>
      </c>
      <c r="G144" t="s">
        <v>14</v>
      </c>
      <c r="H144" t="s">
        <v>15</v>
      </c>
      <c r="I144" t="s">
        <v>15</v>
      </c>
      <c r="Y144">
        <v>3.8915916574659357E-2</v>
      </c>
      <c r="Z144">
        <v>0.12562182496547375</v>
      </c>
      <c r="AA144">
        <v>0.37587632666834725</v>
      </c>
      <c r="AB144">
        <v>1.4865202185284516</v>
      </c>
      <c r="AC144">
        <v>2.4042802059140058</v>
      </c>
      <c r="AD144">
        <v>3.0714748164392969</v>
      </c>
      <c r="AE144">
        <v>4.8191301671794324</v>
      </c>
      <c r="AF144">
        <v>12.116274475331368</v>
      </c>
      <c r="AG144">
        <v>17.031832464059118</v>
      </c>
      <c r="AH144">
        <v>26.366989519958018</v>
      </c>
      <c r="AI144">
        <v>37.100999999999999</v>
      </c>
      <c r="AJ144">
        <v>48.302999999999997</v>
      </c>
      <c r="AK144">
        <v>56.756999999999998</v>
      </c>
      <c r="AL144">
        <v>64.84</v>
      </c>
      <c r="AM144">
        <v>70.778000000000006</v>
      </c>
      <c r="AN144">
        <v>76.947999999999993</v>
      </c>
      <c r="AO144">
        <v>80.701999999999998</v>
      </c>
      <c r="AP144">
        <v>85.997</v>
      </c>
      <c r="AQ144">
        <v>91.415000000000006</v>
      </c>
      <c r="AR144">
        <v>95.757999999999996</v>
      </c>
      <c r="AS144">
        <v>103.398</v>
      </c>
      <c r="AT144">
        <v>106.637</v>
      </c>
      <c r="AU144">
        <v>111.93</v>
      </c>
      <c r="AV144">
        <v>113.68600000000001</v>
      </c>
      <c r="AW144">
        <v>114.627</v>
      </c>
      <c r="AX144">
        <v>113.542</v>
      </c>
      <c r="AY144">
        <v>112.93600000000001</v>
      </c>
      <c r="AZ144">
        <v>115.466783738747</v>
      </c>
    </row>
    <row r="145" spans="1:52" x14ac:dyDescent="0.25">
      <c r="A145" t="s">
        <v>9</v>
      </c>
      <c r="B145" t="s">
        <v>439</v>
      </c>
      <c r="C145" t="s">
        <v>440</v>
      </c>
      <c r="D145" t="str">
        <f>"922"</f>
        <v>922</v>
      </c>
      <c r="E145" t="s">
        <v>441</v>
      </c>
      <c r="F145" t="s">
        <v>13</v>
      </c>
      <c r="G145" t="s">
        <v>14</v>
      </c>
      <c r="H145" t="s">
        <v>15</v>
      </c>
      <c r="I145" t="s">
        <v>15</v>
      </c>
      <c r="Y145">
        <v>1.5894332050495501E-2</v>
      </c>
      <c r="Z145">
        <v>4.1388840659490403E-2</v>
      </c>
      <c r="AA145">
        <v>1.07975207512479</v>
      </c>
      <c r="AB145">
        <v>10.1485897540979</v>
      </c>
      <c r="AC145">
        <v>31.9782063151623</v>
      </c>
      <c r="AD145">
        <v>73.965591206970501</v>
      </c>
      <c r="AE145">
        <v>90.090090090090101</v>
      </c>
      <c r="AF145">
        <v>100</v>
      </c>
      <c r="AG145">
        <v>184.4</v>
      </c>
      <c r="AH145">
        <v>251.70599999999999</v>
      </c>
      <c r="AI145">
        <v>302.550612</v>
      </c>
      <c r="AJ145">
        <v>358.82502583199999</v>
      </c>
      <c r="AK145">
        <v>413.00760473263199</v>
      </c>
      <c r="AL145">
        <v>462.56851730054802</v>
      </c>
      <c r="AM145">
        <v>516.68903382471206</v>
      </c>
      <c r="AN145">
        <v>573.00813851160603</v>
      </c>
      <c r="AO145">
        <v>624.57887097765001</v>
      </c>
      <c r="AP145">
        <v>698.90375662399003</v>
      </c>
      <c r="AQ145">
        <v>791.85795625498099</v>
      </c>
      <c r="AR145">
        <v>861.62150382254697</v>
      </c>
      <c r="AS145">
        <v>937.27187185816695</v>
      </c>
      <c r="AT145">
        <v>994.44545604151199</v>
      </c>
      <c r="AU145">
        <v>1059.7805225034399</v>
      </c>
      <c r="AV145">
        <v>1128.3483223094099</v>
      </c>
      <c r="AW145">
        <v>1256.41585689153</v>
      </c>
      <c r="AX145">
        <v>1418.6191440162299</v>
      </c>
      <c r="AY145">
        <v>1494.75655101651</v>
      </c>
      <c r="AZ145">
        <v>1560.61676566703</v>
      </c>
    </row>
    <row r="146" spans="1:52" x14ac:dyDescent="0.25">
      <c r="A146" t="s">
        <v>9</v>
      </c>
      <c r="B146" t="s">
        <v>442</v>
      </c>
      <c r="C146" t="s">
        <v>443</v>
      </c>
      <c r="D146" t="str">
        <f>"714"</f>
        <v>714</v>
      </c>
      <c r="E146" t="s">
        <v>444</v>
      </c>
      <c r="F146" t="s">
        <v>13</v>
      </c>
      <c r="G146" t="s">
        <v>14</v>
      </c>
      <c r="H146" t="s">
        <v>15</v>
      </c>
      <c r="I146" t="s">
        <v>15</v>
      </c>
      <c r="O146">
        <v>7.1694846987557677</v>
      </c>
      <c r="P146">
        <v>7.3922821866510828</v>
      </c>
      <c r="Q146">
        <v>8.7545566571296636</v>
      </c>
      <c r="R146">
        <v>8.9114799348562936</v>
      </c>
      <c r="S146">
        <v>9.4394176733577932</v>
      </c>
      <c r="T146">
        <v>9.2602219895083273</v>
      </c>
      <c r="U146">
        <v>9.4789631785068096</v>
      </c>
      <c r="V146">
        <v>9.7533691240501756</v>
      </c>
      <c r="W146">
        <v>9.977005773858469</v>
      </c>
      <c r="X146">
        <v>10.049593279330985</v>
      </c>
      <c r="Y146">
        <v>10.657356294804368</v>
      </c>
      <c r="Z146">
        <v>12.938932640948961</v>
      </c>
      <c r="AA146">
        <v>14.814407041995</v>
      </c>
      <c r="AB146">
        <v>15.9308153320494</v>
      </c>
      <c r="AC146">
        <v>22.6777305520481</v>
      </c>
      <c r="AD146">
        <v>31.907643153276801</v>
      </c>
      <c r="AE146">
        <v>34.6973641752109</v>
      </c>
      <c r="AF146">
        <v>40.459223212343197</v>
      </c>
      <c r="AG146">
        <v>38.049397929783403</v>
      </c>
      <c r="AH146">
        <v>38.797811776032198</v>
      </c>
      <c r="AI146">
        <v>41.096265304011702</v>
      </c>
      <c r="AJ146">
        <v>41.006115969062101</v>
      </c>
      <c r="AK146">
        <v>43.534176339874897</v>
      </c>
      <c r="AL146">
        <v>46.876468269230102</v>
      </c>
      <c r="AM146">
        <v>51.681306266826198</v>
      </c>
      <c r="AN146">
        <v>54.579384668312102</v>
      </c>
      <c r="AO146">
        <v>61.204363695440399</v>
      </c>
      <c r="AP146">
        <v>65.231196910324897</v>
      </c>
      <c r="AQ146">
        <v>79.7925470279134</v>
      </c>
      <c r="AR146">
        <v>84.370168260987995</v>
      </c>
      <c r="AS146">
        <v>84.561478207091895</v>
      </c>
      <c r="AT146">
        <v>91.610133340694503</v>
      </c>
      <c r="AU146">
        <v>95.1687433575743</v>
      </c>
      <c r="AV146">
        <v>98.638034408269107</v>
      </c>
      <c r="AW146">
        <v>100.723278923818</v>
      </c>
      <c r="AX146">
        <v>105.28706392394599</v>
      </c>
      <c r="AY146">
        <v>112.955687523515</v>
      </c>
      <c r="AZ146">
        <v>120.86258565016099</v>
      </c>
    </row>
    <row r="147" spans="1:52" x14ac:dyDescent="0.25">
      <c r="A147" t="s">
        <v>9</v>
      </c>
      <c r="B147" t="s">
        <v>445</v>
      </c>
      <c r="C147" t="s">
        <v>446</v>
      </c>
      <c r="D147" t="str">
        <f>"862"</f>
        <v>862</v>
      </c>
      <c r="E147" t="s">
        <v>447</v>
      </c>
      <c r="F147" t="s">
        <v>13</v>
      </c>
      <c r="G147" t="s">
        <v>14</v>
      </c>
      <c r="H147" t="s">
        <v>15</v>
      </c>
      <c r="I147" t="s">
        <v>15</v>
      </c>
      <c r="T147">
        <v>29.848137731233006</v>
      </c>
      <c r="U147">
        <v>30.64871170652571</v>
      </c>
      <c r="V147">
        <v>34.069345964594433</v>
      </c>
      <c r="W147">
        <v>35.156756604831557</v>
      </c>
      <c r="X147">
        <v>39.463587723250967</v>
      </c>
      <c r="Y147">
        <v>42.781474519250089</v>
      </c>
      <c r="Z147">
        <v>43.025499741665499</v>
      </c>
      <c r="AA147">
        <v>45.940958977891917</v>
      </c>
      <c r="AB147">
        <v>47.948815632502587</v>
      </c>
      <c r="AC147">
        <v>50.907086311257792</v>
      </c>
      <c r="AD147">
        <v>51.77778904178119</v>
      </c>
      <c r="AE147">
        <v>54.738178325560163</v>
      </c>
      <c r="AF147">
        <v>56.827864878815795</v>
      </c>
      <c r="AG147">
        <v>58.046848763118398</v>
      </c>
      <c r="AH147">
        <v>57.707062331334299</v>
      </c>
      <c r="AI147">
        <v>59.292732346326801</v>
      </c>
      <c r="AJ147">
        <v>59.980283433283397</v>
      </c>
      <c r="AK147">
        <v>65.900000000000006</v>
      </c>
      <c r="AL147">
        <v>65.900000000000006</v>
      </c>
      <c r="AM147">
        <v>76</v>
      </c>
      <c r="AN147">
        <v>76.8</v>
      </c>
      <c r="AO147">
        <v>78.400000000000006</v>
      </c>
      <c r="AP147">
        <v>84.7</v>
      </c>
      <c r="AQ147">
        <v>92.2</v>
      </c>
      <c r="AR147">
        <v>101.4</v>
      </c>
      <c r="AS147">
        <v>101.1</v>
      </c>
      <c r="AT147">
        <v>104</v>
      </c>
      <c r="AU147">
        <v>109.7</v>
      </c>
      <c r="AV147">
        <v>107.8</v>
      </c>
      <c r="AW147">
        <v>108</v>
      </c>
      <c r="AX147">
        <v>108.4</v>
      </c>
      <c r="AY147">
        <v>110.840509527802</v>
      </c>
      <c r="AZ147">
        <v>112.392276661191</v>
      </c>
    </row>
    <row r="148" spans="1:52" x14ac:dyDescent="0.25">
      <c r="A148" t="s">
        <v>9</v>
      </c>
      <c r="B148" t="s">
        <v>448</v>
      </c>
      <c r="C148" t="s">
        <v>449</v>
      </c>
      <c r="D148" t="str">
        <f>"135"</f>
        <v>135</v>
      </c>
      <c r="E148" t="s">
        <v>450</v>
      </c>
      <c r="F148" t="s">
        <v>13</v>
      </c>
      <c r="G148" t="s">
        <v>14</v>
      </c>
      <c r="H148" t="s">
        <v>15</v>
      </c>
      <c r="I148" t="s">
        <v>15</v>
      </c>
      <c r="AL148">
        <v>102.07</v>
      </c>
      <c r="AM148">
        <v>103.18</v>
      </c>
      <c r="AN148">
        <v>105.14</v>
      </c>
      <c r="AO148">
        <v>107.25</v>
      </c>
      <c r="AP148">
        <v>111.56</v>
      </c>
      <c r="AQ148">
        <v>115.08</v>
      </c>
      <c r="AR148">
        <v>117.34</v>
      </c>
      <c r="AS148">
        <v>120.85</v>
      </c>
      <c r="AT148">
        <v>123.266673846526</v>
      </c>
      <c r="AU148">
        <v>126.75134505306001</v>
      </c>
      <c r="AV148">
        <v>128.39911253874999</v>
      </c>
      <c r="AW148">
        <v>129.81150277667601</v>
      </c>
      <c r="AX148">
        <v>129.99323888056401</v>
      </c>
      <c r="AY148">
        <v>130.77319831384699</v>
      </c>
      <c r="AZ148">
        <v>131.688610702044</v>
      </c>
    </row>
    <row r="149" spans="1:52" x14ac:dyDescent="0.25">
      <c r="A149" t="s">
        <v>9</v>
      </c>
      <c r="B149" t="s">
        <v>451</v>
      </c>
      <c r="C149" t="s">
        <v>452</v>
      </c>
      <c r="D149" t="str">
        <f>"716"</f>
        <v>716</v>
      </c>
      <c r="E149" t="s">
        <v>453</v>
      </c>
      <c r="F149" t="s">
        <v>13</v>
      </c>
      <c r="G149" t="s">
        <v>14</v>
      </c>
      <c r="H149" t="s">
        <v>15</v>
      </c>
      <c r="I149" t="s">
        <v>15</v>
      </c>
      <c r="O149">
        <v>0.83603080659459594</v>
      </c>
      <c r="P149">
        <v>0.93202993295162284</v>
      </c>
      <c r="Q149">
        <v>0.9357580109122472</v>
      </c>
      <c r="R149">
        <v>1.0012610489434892</v>
      </c>
      <c r="S149">
        <v>1.0333014633194291</v>
      </c>
      <c r="T149">
        <v>1.034334731749416</v>
      </c>
      <c r="U149">
        <v>1.1781072317572114</v>
      </c>
      <c r="V149">
        <v>1.4726340574563654</v>
      </c>
      <c r="W149">
        <v>2.0793593340253116</v>
      </c>
      <c r="X149">
        <v>3.0109122372411172</v>
      </c>
      <c r="Y149">
        <v>4.2273208720169917</v>
      </c>
      <c r="Z149">
        <v>6.4545591399858449</v>
      </c>
      <c r="AA149">
        <v>8.2189215670903142</v>
      </c>
      <c r="AB149">
        <v>10.906379369760993</v>
      </c>
      <c r="AC149">
        <v>19.130782907164502</v>
      </c>
      <c r="AD149">
        <v>26.190178527499551</v>
      </c>
      <c r="AE149">
        <v>39.734691254781175</v>
      </c>
      <c r="AF149">
        <v>71.71038934824125</v>
      </c>
      <c r="AG149">
        <v>86.659137111775578</v>
      </c>
      <c r="AH149">
        <v>94.978414274506093</v>
      </c>
      <c r="AI149">
        <v>104.10309816408</v>
      </c>
      <c r="AJ149">
        <v>113.911611330543</v>
      </c>
      <c r="AK149">
        <v>124.19950774326</v>
      </c>
      <c r="AL149">
        <v>136.58935367647001</v>
      </c>
      <c r="AM149">
        <v>157.411521200306</v>
      </c>
      <c r="AN149">
        <v>184.47904940448399</v>
      </c>
      <c r="AO149">
        <v>229.791525325327</v>
      </c>
      <c r="AP149">
        <v>293.118846880761</v>
      </c>
      <c r="AQ149">
        <v>365.91317128939698</v>
      </c>
      <c r="AR149">
        <v>424.77879734499697</v>
      </c>
      <c r="AS149">
        <v>479.53309064925401</v>
      </c>
      <c r="AT149">
        <v>536.78567785459904</v>
      </c>
      <c r="AU149">
        <v>592.64416519961605</v>
      </c>
      <c r="AV149">
        <v>634.92602823498305</v>
      </c>
      <c r="AW149">
        <v>675.72926538746401</v>
      </c>
      <c r="AX149">
        <v>702.48001829557404</v>
      </c>
      <c r="AY149">
        <v>738.46587817126704</v>
      </c>
      <c r="AZ149">
        <v>760.61985451640498</v>
      </c>
    </row>
    <row r="150" spans="1:52" x14ac:dyDescent="0.25">
      <c r="A150" t="s">
        <v>9</v>
      </c>
      <c r="B150" t="s">
        <v>454</v>
      </c>
      <c r="C150" t="s">
        <v>455</v>
      </c>
      <c r="D150" t="str">
        <f>"456"</f>
        <v>456</v>
      </c>
      <c r="E150" t="s">
        <v>456</v>
      </c>
      <c r="F150" t="s">
        <v>13</v>
      </c>
      <c r="G150" t="s">
        <v>14</v>
      </c>
      <c r="H150" t="s">
        <v>15</v>
      </c>
      <c r="I150" t="s">
        <v>15</v>
      </c>
      <c r="N150">
        <v>78.497218236309209</v>
      </c>
      <c r="O150">
        <v>81.952513395695263</v>
      </c>
      <c r="P150">
        <v>84.256043501952576</v>
      </c>
      <c r="Q150">
        <v>85.053419307964816</v>
      </c>
      <c r="R150">
        <v>85.23061393152301</v>
      </c>
      <c r="S150">
        <v>83.901654254836075</v>
      </c>
      <c r="T150">
        <v>81.324981686050478</v>
      </c>
      <c r="U150">
        <v>78.744477459473927</v>
      </c>
      <c r="V150">
        <v>77.493323895073061</v>
      </c>
      <c r="W150">
        <v>78.197097775048533</v>
      </c>
      <c r="X150">
        <v>78.979068752799051</v>
      </c>
      <c r="Y150">
        <v>80.621207806075034</v>
      </c>
      <c r="Z150">
        <v>84.296471401502288</v>
      </c>
      <c r="AA150">
        <v>83.983683010402117</v>
      </c>
      <c r="AB150">
        <v>84.68745689037759</v>
      </c>
      <c r="AC150">
        <v>85.234836574802884</v>
      </c>
      <c r="AD150">
        <v>89.535676952430563</v>
      </c>
      <c r="AE150">
        <v>90.317647930181067</v>
      </c>
      <c r="AF150">
        <v>89.926662441305865</v>
      </c>
      <c r="AG150">
        <v>89.770268245755688</v>
      </c>
      <c r="AH150">
        <v>88.685909090909107</v>
      </c>
      <c r="AI150">
        <v>87.352954545454594</v>
      </c>
      <c r="AJ150">
        <v>86.642045454545496</v>
      </c>
      <c r="AK150">
        <v>87.352954545454594</v>
      </c>
      <c r="AL150">
        <v>87.797272727272798</v>
      </c>
      <c r="AM150">
        <v>88.3304545454546</v>
      </c>
      <c r="AN150">
        <v>89.307954545454606</v>
      </c>
      <c r="AO150">
        <v>91.796136363636407</v>
      </c>
      <c r="AP150">
        <v>97.305681818181895</v>
      </c>
      <c r="AQ150">
        <v>106.5475</v>
      </c>
      <c r="AR150">
        <v>110.812954545455</v>
      </c>
      <c r="AS150">
        <v>117.211136363636</v>
      </c>
      <c r="AT150">
        <v>120.4</v>
      </c>
      <c r="AU150">
        <v>124.7</v>
      </c>
      <c r="AV150">
        <v>128.4</v>
      </c>
      <c r="AW150">
        <v>131.54069999999999</v>
      </c>
      <c r="AX150">
        <v>134.5273</v>
      </c>
      <c r="AY150">
        <v>136.8777</v>
      </c>
      <c r="AZ150">
        <v>142.08436833086</v>
      </c>
    </row>
    <row r="151" spans="1:52" x14ac:dyDescent="0.25">
      <c r="A151" t="s">
        <v>9</v>
      </c>
      <c r="B151" t="s">
        <v>457</v>
      </c>
      <c r="C151" t="s">
        <v>458</v>
      </c>
      <c r="D151" t="str">
        <f>"722"</f>
        <v>722</v>
      </c>
      <c r="E151" t="s">
        <v>459</v>
      </c>
      <c r="F151" t="s">
        <v>13</v>
      </c>
      <c r="G151" t="s">
        <v>14</v>
      </c>
      <c r="H151" t="s">
        <v>15</v>
      </c>
      <c r="I151" t="s">
        <v>15</v>
      </c>
      <c r="O151">
        <v>30.147300760160427</v>
      </c>
      <c r="P151">
        <v>33.549339908442391</v>
      </c>
      <c r="Q151">
        <v>38.887924418054126</v>
      </c>
      <c r="R151">
        <v>43.703118289468634</v>
      </c>
      <c r="S151">
        <v>47.942582458866205</v>
      </c>
      <c r="T151">
        <v>53.542862287576568</v>
      </c>
      <c r="U151">
        <v>55.741102968004903</v>
      </c>
      <c r="V151">
        <v>52.862454457920144</v>
      </c>
      <c r="W151">
        <v>51.763334117705988</v>
      </c>
      <c r="X151">
        <v>52.182046628263748</v>
      </c>
      <c r="Y151">
        <v>51.707472274751517</v>
      </c>
      <c r="Z151">
        <v>51.336467451131945</v>
      </c>
      <c r="AA151">
        <v>51.082064143507097</v>
      </c>
      <c r="AB151">
        <v>51.336467451131945</v>
      </c>
      <c r="AC151">
        <v>70.607518003714574</v>
      </c>
      <c r="AD151">
        <v>74.497768582811304</v>
      </c>
      <c r="AE151">
        <v>76.355595391570304</v>
      </c>
      <c r="AF151">
        <v>77.858913771092801</v>
      </c>
      <c r="AG151">
        <v>78.566007841667798</v>
      </c>
      <c r="AH151">
        <v>78.947766869081093</v>
      </c>
      <c r="AI151">
        <v>80.026077831195394</v>
      </c>
      <c r="AJ151">
        <v>83.268241063486897</v>
      </c>
      <c r="AK151">
        <v>84.504133324169402</v>
      </c>
      <c r="AL151">
        <v>83.246786942992998</v>
      </c>
      <c r="AM151">
        <v>84.669534150267907</v>
      </c>
      <c r="AN151">
        <v>85.873576589124696</v>
      </c>
      <c r="AO151">
        <v>89.230804008802494</v>
      </c>
      <c r="AP151">
        <v>94.743214913327506</v>
      </c>
      <c r="AQ151">
        <v>100</v>
      </c>
      <c r="AR151">
        <v>95.459359498168794</v>
      </c>
      <c r="AS151">
        <v>99.553268371833894</v>
      </c>
      <c r="AT151">
        <v>102.276189504957</v>
      </c>
      <c r="AU151">
        <v>103.43871050820501</v>
      </c>
      <c r="AV151">
        <v>103.357114072689</v>
      </c>
      <c r="AW151">
        <v>102.553077940139</v>
      </c>
      <c r="AX151">
        <v>102.957330558218</v>
      </c>
      <c r="AY151">
        <v>105.078550971797</v>
      </c>
      <c r="AZ151">
        <v>107.085497551931</v>
      </c>
    </row>
    <row r="152" spans="1:52" x14ac:dyDescent="0.25">
      <c r="A152" t="s">
        <v>9</v>
      </c>
      <c r="B152" t="s">
        <v>460</v>
      </c>
      <c r="C152" t="s">
        <v>461</v>
      </c>
      <c r="D152" t="str">
        <f>"942"</f>
        <v>942</v>
      </c>
      <c r="E152" t="s">
        <v>462</v>
      </c>
      <c r="F152" t="s">
        <v>13</v>
      </c>
      <c r="G152" t="s">
        <v>14</v>
      </c>
      <c r="H152" t="s">
        <v>15</v>
      </c>
      <c r="I152" t="s">
        <v>15</v>
      </c>
      <c r="AE152">
        <v>10.936788036575036</v>
      </c>
      <c r="AF152">
        <v>11.9229646994993</v>
      </c>
      <c r="AG152">
        <v>17.2181114661919</v>
      </c>
      <c r="AH152">
        <v>25.036448974060299</v>
      </c>
      <c r="AI152">
        <v>53.0669658346565</v>
      </c>
      <c r="AJ152">
        <v>67.001430711256404</v>
      </c>
      <c r="AK152">
        <v>68.681855059528104</v>
      </c>
      <c r="AL152">
        <v>71.502758257898805</v>
      </c>
      <c r="AM152">
        <v>81.657376755884002</v>
      </c>
      <c r="AN152">
        <v>94.591272883769904</v>
      </c>
      <c r="AO152">
        <v>100</v>
      </c>
      <c r="AP152">
        <v>111.02485997838301</v>
      </c>
      <c r="AQ152">
        <v>120.555312560598</v>
      </c>
      <c r="AR152">
        <v>128.51373172718999</v>
      </c>
      <c r="AS152">
        <v>141.67951158303401</v>
      </c>
      <c r="AT152">
        <v>151.602972519155</v>
      </c>
      <c r="AU152">
        <v>170.07436515272599</v>
      </c>
      <c r="AV152">
        <v>173.80794451483101</v>
      </c>
      <c r="AW152">
        <v>176.85375925760101</v>
      </c>
      <c r="AX152">
        <v>179.60481773494101</v>
      </c>
      <c r="AY152">
        <v>182.355876212282</v>
      </c>
      <c r="AZ152">
        <v>187.150807881422</v>
      </c>
    </row>
    <row r="153" spans="1:52" x14ac:dyDescent="0.25">
      <c r="A153" t="s">
        <v>9</v>
      </c>
      <c r="B153" t="s">
        <v>463</v>
      </c>
      <c r="C153" t="s">
        <v>464</v>
      </c>
      <c r="D153" t="str">
        <f>"718"</f>
        <v>718</v>
      </c>
      <c r="E153" t="s">
        <v>465</v>
      </c>
      <c r="F153" t="s">
        <v>13</v>
      </c>
      <c r="G153" t="s">
        <v>14</v>
      </c>
      <c r="H153" t="s">
        <v>15</v>
      </c>
      <c r="I153" t="s">
        <v>15</v>
      </c>
      <c r="Q153">
        <v>28.153625535280501</v>
      </c>
      <c r="R153">
        <v>29.221255885572798</v>
      </c>
      <c r="S153">
        <v>29.4784055613421</v>
      </c>
      <c r="T153">
        <v>29.918741581393501</v>
      </c>
      <c r="U153">
        <v>30.612783308342301</v>
      </c>
      <c r="V153">
        <v>31.026387570007</v>
      </c>
      <c r="W153">
        <v>31.617110230798499</v>
      </c>
      <c r="X153">
        <v>32.768871820676097</v>
      </c>
      <c r="Y153">
        <v>33.743271732342201</v>
      </c>
      <c r="Z153">
        <v>34.426877721328701</v>
      </c>
      <c r="AA153">
        <v>34.712684709719497</v>
      </c>
      <c r="AB153">
        <v>35.0405486167041</v>
      </c>
      <c r="AC153">
        <v>35.516350124272897</v>
      </c>
      <c r="AD153">
        <v>35.239235478342501</v>
      </c>
      <c r="AE153">
        <v>35.187209023807704</v>
      </c>
      <c r="AF153">
        <v>35.981108218079598</v>
      </c>
      <c r="AG153">
        <v>37.608885033425501</v>
      </c>
      <c r="AH153">
        <v>39.978244790531299</v>
      </c>
      <c r="AI153">
        <v>42.435075558608602</v>
      </c>
      <c r="AJ153">
        <v>43.7147196817644</v>
      </c>
      <c r="AK153">
        <v>44.480404177449003</v>
      </c>
      <c r="AL153">
        <v>46.083864768178401</v>
      </c>
      <c r="AM153">
        <v>46.914115066773299</v>
      </c>
      <c r="AN153">
        <v>46.184631598584701</v>
      </c>
      <c r="AO153">
        <v>46.283525475919497</v>
      </c>
      <c r="AP153">
        <v>54.035061967821299</v>
      </c>
      <c r="AQ153">
        <v>88.213084082010297</v>
      </c>
      <c r="AR153">
        <v>85.973828531101404</v>
      </c>
      <c r="AS153">
        <v>86.305952515971398</v>
      </c>
      <c r="AT153">
        <v>91.063124646318499</v>
      </c>
      <c r="AU153">
        <v>96.342421301152996</v>
      </c>
      <c r="AV153">
        <v>99.636393945997398</v>
      </c>
      <c r="AW153">
        <v>100.158258693932</v>
      </c>
      <c r="AX153">
        <v>103.32672126527901</v>
      </c>
      <c r="AY153">
        <v>103.10328319916</v>
      </c>
      <c r="AZ153">
        <v>107.0554018878</v>
      </c>
    </row>
    <row r="154" spans="1:52" x14ac:dyDescent="0.25">
      <c r="A154" t="s">
        <v>9</v>
      </c>
      <c r="B154" t="s">
        <v>466</v>
      </c>
      <c r="C154" t="s">
        <v>467</v>
      </c>
      <c r="D154" t="str">
        <f>"724"</f>
        <v>724</v>
      </c>
      <c r="E154" t="s">
        <v>468</v>
      </c>
      <c r="F154" t="s">
        <v>13</v>
      </c>
      <c r="G154" t="s">
        <v>14</v>
      </c>
      <c r="H154" t="s">
        <v>15</v>
      </c>
      <c r="I154" t="s">
        <v>15</v>
      </c>
      <c r="O154">
        <v>0.18647595424500998</v>
      </c>
      <c r="P154">
        <v>0.23378570356430256</v>
      </c>
      <c r="Q154">
        <v>0.33831197845696293</v>
      </c>
      <c r="R154">
        <v>0.61954224304174066</v>
      </c>
      <c r="S154">
        <v>0.94343212986682301</v>
      </c>
      <c r="T154">
        <v>1.6465414756027499</v>
      </c>
      <c r="U154">
        <v>3.5622381309693871</v>
      </c>
      <c r="V154">
        <v>7.7228104309900703</v>
      </c>
      <c r="W154">
        <v>10.682804480547613</v>
      </c>
      <c r="X154">
        <v>19.82118223867732</v>
      </c>
      <c r="Y154">
        <v>39.302694496689099</v>
      </c>
      <c r="Z154">
        <v>84.648849492869005</v>
      </c>
      <c r="AA154">
        <v>114.106185290388</v>
      </c>
      <c r="AB154">
        <v>144.56145678782201</v>
      </c>
      <c r="AC154">
        <v>170.192499085663</v>
      </c>
      <c r="AD154">
        <v>228.95520738071201</v>
      </c>
      <c r="AE154">
        <v>243.56028067948199</v>
      </c>
      <c r="AF154">
        <v>406.559086365751</v>
      </c>
      <c r="AG154">
        <v>383.477035067695</v>
      </c>
      <c r="AH154">
        <v>524.38688935582502</v>
      </c>
      <c r="AI154">
        <v>508.38291555717302</v>
      </c>
      <c r="AJ154">
        <v>525.82895954385594</v>
      </c>
      <c r="AK154">
        <v>509.63296195458099</v>
      </c>
      <c r="AL154">
        <v>567.15</v>
      </c>
      <c r="AM154">
        <v>648.77</v>
      </c>
      <c r="AN154">
        <v>733.76</v>
      </c>
      <c r="AO154">
        <v>794.39</v>
      </c>
      <c r="AP154">
        <v>903.72</v>
      </c>
      <c r="AQ154">
        <v>1014.39</v>
      </c>
      <c r="AR154">
        <v>1123.73</v>
      </c>
      <c r="AS154">
        <v>1330.46</v>
      </c>
      <c r="AT154">
        <v>1555.45</v>
      </c>
      <c r="AU154">
        <v>1742.75</v>
      </c>
      <c r="AV154">
        <v>1891.36</v>
      </c>
      <c r="AW154">
        <v>2077.5</v>
      </c>
      <c r="AX154">
        <v>2286.67</v>
      </c>
      <c r="AY154">
        <v>2667.8032894889998</v>
      </c>
      <c r="AZ154">
        <v>2907.9055058986401</v>
      </c>
    </row>
    <row r="155" spans="1:52" x14ac:dyDescent="0.25">
      <c r="A155" t="s">
        <v>9</v>
      </c>
      <c r="B155" t="s">
        <v>469</v>
      </c>
      <c r="C155" t="s">
        <v>470</v>
      </c>
      <c r="D155" t="str">
        <f>"576"</f>
        <v>576</v>
      </c>
      <c r="E155" t="s">
        <v>471</v>
      </c>
      <c r="F155" t="s">
        <v>13</v>
      </c>
      <c r="G155" t="s">
        <v>14</v>
      </c>
      <c r="H155" t="s">
        <v>15</v>
      </c>
      <c r="I155" t="s">
        <v>15</v>
      </c>
      <c r="N155">
        <v>48.71</v>
      </c>
      <c r="O155">
        <v>51.633000000000003</v>
      </c>
      <c r="P155">
        <v>56.975000000000001</v>
      </c>
      <c r="Q155">
        <v>57.445</v>
      </c>
      <c r="R155">
        <v>58.101999999999997</v>
      </c>
      <c r="S155">
        <v>58.631</v>
      </c>
      <c r="T155">
        <v>59.034999999999997</v>
      </c>
      <c r="U155">
        <v>58.220999999999997</v>
      </c>
      <c r="V155">
        <v>59.11</v>
      </c>
      <c r="W155">
        <v>59.941000000000003</v>
      </c>
      <c r="X155">
        <v>61.926000000000002</v>
      </c>
      <c r="Y155">
        <v>64.290999999999997</v>
      </c>
      <c r="Z155">
        <v>66.138999999999996</v>
      </c>
      <c r="AA155">
        <v>67.322999999999993</v>
      </c>
      <c r="AB155">
        <v>69.042000000000002</v>
      </c>
      <c r="AC155">
        <v>71.028000000000006</v>
      </c>
      <c r="AD155">
        <v>71.626000000000005</v>
      </c>
      <c r="AE155">
        <v>73.058000000000007</v>
      </c>
      <c r="AF155">
        <v>74.554000000000002</v>
      </c>
      <c r="AG155">
        <v>73.489000000000004</v>
      </c>
      <c r="AH155">
        <v>73.986999999999995</v>
      </c>
      <c r="AI155">
        <v>75.513000000000005</v>
      </c>
      <c r="AJ155">
        <v>75.067999999999998</v>
      </c>
      <c r="AK155">
        <v>75.396000000000001</v>
      </c>
      <c r="AL155">
        <v>75.957999999999998</v>
      </c>
      <c r="AM155">
        <v>76.953999999999994</v>
      </c>
      <c r="AN155">
        <v>77.924000000000007</v>
      </c>
      <c r="AO155">
        <v>78.554000000000002</v>
      </c>
      <c r="AP155">
        <v>81.728333333333296</v>
      </c>
      <c r="AQ155">
        <v>86.4493333333333</v>
      </c>
      <c r="AR155">
        <v>85.808333333333294</v>
      </c>
      <c r="AS155">
        <v>89.212000000000003</v>
      </c>
      <c r="AT155">
        <v>94.151333333333298</v>
      </c>
      <c r="AU155">
        <v>97.9106666666667</v>
      </c>
      <c r="AV155">
        <v>99.881333333333302</v>
      </c>
      <c r="AW155">
        <v>99.840999999999994</v>
      </c>
      <c r="AX155">
        <v>99.117000000000004</v>
      </c>
      <c r="AY155">
        <v>99.141333333333293</v>
      </c>
      <c r="AZ155">
        <v>100.529469666667</v>
      </c>
    </row>
    <row r="156" spans="1:52" x14ac:dyDescent="0.25">
      <c r="A156" t="s">
        <v>9</v>
      </c>
      <c r="B156" t="s">
        <v>472</v>
      </c>
      <c r="C156" t="s">
        <v>473</v>
      </c>
      <c r="D156" t="str">
        <f>"936"</f>
        <v>936</v>
      </c>
      <c r="E156" t="s">
        <v>474</v>
      </c>
      <c r="F156" t="s">
        <v>13</v>
      </c>
      <c r="G156" t="s">
        <v>14</v>
      </c>
      <c r="H156" t="s">
        <v>15</v>
      </c>
      <c r="I156" t="s">
        <v>15</v>
      </c>
      <c r="AB156">
        <v>36.603897959249203</v>
      </c>
      <c r="AC156">
        <v>40.921611274864901</v>
      </c>
      <c r="AD156">
        <v>43.950454999999998</v>
      </c>
      <c r="AE156">
        <v>46.350935</v>
      </c>
      <c r="AF156">
        <v>49.251514999999998</v>
      </c>
      <c r="AG156">
        <v>52.152095000000003</v>
      </c>
      <c r="AH156">
        <v>58.41</v>
      </c>
      <c r="AI156">
        <v>63.34</v>
      </c>
      <c r="AJ156">
        <v>67.5</v>
      </c>
      <c r="AK156">
        <v>69.59</v>
      </c>
      <c r="AL156">
        <v>76.02</v>
      </c>
      <c r="AM156">
        <v>80.41</v>
      </c>
      <c r="AN156">
        <v>83.35</v>
      </c>
      <c r="AO156">
        <v>86.25</v>
      </c>
      <c r="AP156">
        <v>88.26</v>
      </c>
      <c r="AQ156">
        <v>91.32</v>
      </c>
      <c r="AR156">
        <v>91.36</v>
      </c>
      <c r="AS156">
        <v>92.54</v>
      </c>
      <c r="AT156">
        <v>96.79</v>
      </c>
      <c r="AU156">
        <v>100.04</v>
      </c>
      <c r="AV156">
        <v>100.4</v>
      </c>
      <c r="AW156">
        <v>100.25</v>
      </c>
      <c r="AX156">
        <v>99.77</v>
      </c>
      <c r="AY156">
        <v>99.969539999999597</v>
      </c>
      <c r="AZ156">
        <v>101.368100024086</v>
      </c>
    </row>
    <row r="157" spans="1:52" x14ac:dyDescent="0.25">
      <c r="A157" t="s">
        <v>9</v>
      </c>
      <c r="B157" t="s">
        <v>475</v>
      </c>
      <c r="C157" t="s">
        <v>476</v>
      </c>
      <c r="D157" t="str">
        <f>"961"</f>
        <v>961</v>
      </c>
      <c r="E157" t="s">
        <v>477</v>
      </c>
      <c r="F157" t="s">
        <v>13</v>
      </c>
      <c r="G157" t="s">
        <v>14</v>
      </c>
      <c r="H157" t="s">
        <v>15</v>
      </c>
      <c r="I157" t="s">
        <v>15</v>
      </c>
      <c r="AA157">
        <v>33.273845446082547</v>
      </c>
      <c r="AB157">
        <v>40.822538741313103</v>
      </c>
      <c r="AC157">
        <v>48.768531683661259</v>
      </c>
      <c r="AD157">
        <v>53.138827128192403</v>
      </c>
      <c r="AE157">
        <v>58.005747743671698</v>
      </c>
      <c r="AF157">
        <v>63.0713181801909</v>
      </c>
      <c r="AG157">
        <v>67.143639511510301</v>
      </c>
      <c r="AH157">
        <v>72.507184679589599</v>
      </c>
      <c r="AI157">
        <v>78.963303863388603</v>
      </c>
      <c r="AJ157">
        <v>84.525498852507795</v>
      </c>
      <c r="AK157">
        <v>90.584318394226997</v>
      </c>
      <c r="AL157">
        <v>94.755964636066395</v>
      </c>
      <c r="AM157">
        <v>97.783698679907999</v>
      </c>
      <c r="AN157">
        <v>100</v>
      </c>
      <c r="AO157">
        <v>102.785515320334</v>
      </c>
      <c r="AP157">
        <v>108.62298655686099</v>
      </c>
      <c r="AQ157">
        <v>110.87562068547901</v>
      </c>
      <c r="AR157">
        <v>112.837592345888</v>
      </c>
      <c r="AS157">
        <v>114.932784304227</v>
      </c>
      <c r="AT157">
        <v>117.233862177546</v>
      </c>
      <c r="AU157">
        <v>120.370594646966</v>
      </c>
      <c r="AV157">
        <v>121.182027370716</v>
      </c>
      <c r="AW157">
        <v>121.351580477171</v>
      </c>
      <c r="AX157">
        <v>120.806588349279</v>
      </c>
      <c r="AY157">
        <v>121.42424609422299</v>
      </c>
      <c r="AZ157">
        <v>123.180762579698</v>
      </c>
    </row>
    <row r="158" spans="1:52" x14ac:dyDescent="0.25">
      <c r="A158" t="s">
        <v>9</v>
      </c>
      <c r="B158" t="s">
        <v>478</v>
      </c>
      <c r="C158" t="s">
        <v>479</v>
      </c>
      <c r="D158" t="str">
        <f>"813"</f>
        <v>813</v>
      </c>
      <c r="E158" t="s">
        <v>480</v>
      </c>
      <c r="F158" t="s">
        <v>13</v>
      </c>
      <c r="G158" t="s">
        <v>14</v>
      </c>
      <c r="H158" t="s">
        <v>15</v>
      </c>
      <c r="I158" t="s">
        <v>15</v>
      </c>
      <c r="AB158">
        <v>34.894376102385998</v>
      </c>
      <c r="AC158">
        <v>39.408692003838098</v>
      </c>
      <c r="AD158">
        <v>43.616730425902901</v>
      </c>
      <c r="AE158">
        <v>47.8123560347885</v>
      </c>
      <c r="AF158">
        <v>52.733167879286199</v>
      </c>
      <c r="AG158">
        <v>58.186941071332797</v>
      </c>
      <c r="AH158">
        <v>62.138258512428301</v>
      </c>
      <c r="AI158">
        <v>67.193881885925606</v>
      </c>
      <c r="AJ158">
        <v>71.523545497062898</v>
      </c>
      <c r="AK158">
        <v>82.511559119382099</v>
      </c>
      <c r="AL158">
        <v>85.637514192430999</v>
      </c>
      <c r="AM158">
        <v>92.060971296477902</v>
      </c>
      <c r="AN158">
        <v>100.238271673203</v>
      </c>
      <c r="AO158">
        <v>110.195050972507</v>
      </c>
      <c r="AP158">
        <v>122.229727341752</v>
      </c>
      <c r="AQ158">
        <v>144.4</v>
      </c>
      <c r="AR158">
        <v>146.90215726000301</v>
      </c>
      <c r="AS158">
        <v>148</v>
      </c>
      <c r="AT158">
        <v>161.9</v>
      </c>
      <c r="AU158">
        <v>170.2</v>
      </c>
      <c r="AV158">
        <v>174.4</v>
      </c>
      <c r="AW158">
        <v>181.7</v>
      </c>
      <c r="AX158">
        <v>188.1</v>
      </c>
      <c r="AY158">
        <v>182.418568070173</v>
      </c>
      <c r="AZ158">
        <v>192.29831715157599</v>
      </c>
    </row>
    <row r="159" spans="1:52" x14ac:dyDescent="0.25">
      <c r="A159" t="s">
        <v>9</v>
      </c>
      <c r="B159" t="s">
        <v>481</v>
      </c>
      <c r="C159" t="s">
        <v>482</v>
      </c>
      <c r="D159" t="str">
        <f>"199"</f>
        <v>199</v>
      </c>
      <c r="E159" t="s">
        <v>483</v>
      </c>
      <c r="F159" t="s">
        <v>13</v>
      </c>
      <c r="G159" t="s">
        <v>14</v>
      </c>
      <c r="H159" t="s">
        <v>15</v>
      </c>
      <c r="I159" t="s">
        <v>15</v>
      </c>
      <c r="O159">
        <v>4.7</v>
      </c>
      <c r="P159">
        <v>5.3</v>
      </c>
      <c r="Q159">
        <v>6</v>
      </c>
      <c r="R159">
        <v>6.7</v>
      </c>
      <c r="S159">
        <v>7.5</v>
      </c>
      <c r="T159">
        <v>8.9</v>
      </c>
      <c r="U159">
        <v>10.5</v>
      </c>
      <c r="V159">
        <v>12.1</v>
      </c>
      <c r="W159">
        <v>13.6</v>
      </c>
      <c r="X159">
        <v>15.7</v>
      </c>
      <c r="Y159">
        <v>18</v>
      </c>
      <c r="Z159">
        <v>20.9</v>
      </c>
      <c r="AA159">
        <v>22.9</v>
      </c>
      <c r="AB159">
        <v>25.1</v>
      </c>
      <c r="AC159">
        <v>27.5</v>
      </c>
      <c r="AD159">
        <v>29.4</v>
      </c>
      <c r="AE159">
        <v>32.200000000000003</v>
      </c>
      <c r="AF159">
        <v>34.200000000000003</v>
      </c>
      <c r="AG159">
        <v>37.299999999999997</v>
      </c>
      <c r="AH159">
        <v>38.1</v>
      </c>
      <c r="AI159">
        <v>40.700000000000003</v>
      </c>
      <c r="AJ159">
        <v>42.6</v>
      </c>
      <c r="AK159">
        <v>47.9</v>
      </c>
      <c r="AL159">
        <v>48</v>
      </c>
      <c r="AM159">
        <v>49.7</v>
      </c>
      <c r="AN159">
        <v>51.5</v>
      </c>
      <c r="AO159">
        <v>54.5</v>
      </c>
      <c r="AP159">
        <v>59.3</v>
      </c>
      <c r="AQ159">
        <v>65.269146076133097</v>
      </c>
      <c r="AR159">
        <v>69.386122982473793</v>
      </c>
      <c r="AS159">
        <v>71.796060683746404</v>
      </c>
      <c r="AT159">
        <v>76.214279802746105</v>
      </c>
      <c r="AU159">
        <v>80.532084850859604</v>
      </c>
      <c r="AV159">
        <v>84.849889898973004</v>
      </c>
      <c r="AW159">
        <v>89.368523088859106</v>
      </c>
      <c r="AX159">
        <v>94.087984420517998</v>
      </c>
      <c r="AY159">
        <v>100.414070886359</v>
      </c>
      <c r="AZ159">
        <v>106.338501068654</v>
      </c>
    </row>
    <row r="160" spans="1:52" x14ac:dyDescent="0.25">
      <c r="A160" t="s">
        <v>9</v>
      </c>
      <c r="B160" t="s">
        <v>484</v>
      </c>
      <c r="C160" t="s">
        <v>485</v>
      </c>
      <c r="D160" t="str">
        <f>"733"</f>
        <v>733</v>
      </c>
      <c r="E160" t="s">
        <v>486</v>
      </c>
      <c r="F160" t="s">
        <v>13</v>
      </c>
      <c r="G160" t="s">
        <v>14</v>
      </c>
      <c r="H160" t="s">
        <v>15</v>
      </c>
      <c r="I160" t="s">
        <v>15</v>
      </c>
      <c r="AT160">
        <v>135.44300000000001</v>
      </c>
      <c r="AU160">
        <v>169.627557783425</v>
      </c>
      <c r="AV160">
        <v>154.72300000000001</v>
      </c>
      <c r="AW160">
        <v>170.01</v>
      </c>
      <c r="AX160">
        <v>356.77699999999999</v>
      </c>
      <c r="AY160">
        <v>2068.3609125916701</v>
      </c>
      <c r="AZ160">
        <v>4548.5161025699999</v>
      </c>
    </row>
    <row r="161" spans="1:52" x14ac:dyDescent="0.25">
      <c r="A161" t="s">
        <v>9</v>
      </c>
      <c r="B161" t="s">
        <v>487</v>
      </c>
      <c r="C161" t="s">
        <v>488</v>
      </c>
      <c r="D161" t="str">
        <f>"184"</f>
        <v>184</v>
      </c>
      <c r="E161" t="s">
        <v>489</v>
      </c>
      <c r="F161" t="s">
        <v>13</v>
      </c>
      <c r="G161" t="s">
        <v>14</v>
      </c>
      <c r="H161" t="s">
        <v>15</v>
      </c>
      <c r="I161" t="s">
        <v>15</v>
      </c>
      <c r="N161">
        <v>18.43659143306559</v>
      </c>
      <c r="O161">
        <v>21.237364712975143</v>
      </c>
      <c r="P161">
        <v>24.29542761383966</v>
      </c>
      <c r="Q161">
        <v>27.698992813599972</v>
      </c>
      <c r="R161">
        <v>31.087855787875338</v>
      </c>
      <c r="S161">
        <v>33.888629742753729</v>
      </c>
      <c r="T161">
        <v>36.659999246662146</v>
      </c>
      <c r="U161">
        <v>39.688657696556845</v>
      </c>
      <c r="V161">
        <v>41.51173365668771</v>
      </c>
      <c r="W161">
        <v>43.937600861700417</v>
      </c>
      <c r="X161">
        <v>46.966259311595103</v>
      </c>
      <c r="Y161">
        <v>50.039024437944477</v>
      </c>
      <c r="Z161">
        <v>52.80304282911046</v>
      </c>
      <c r="AA161">
        <v>55.633221234958746</v>
      </c>
      <c r="AB161">
        <v>58.373897135374015</v>
      </c>
      <c r="AC161">
        <v>60.905052480097709</v>
      </c>
      <c r="AD161">
        <v>63.536189563677716</v>
      </c>
      <c r="AE161">
        <v>65.615876494940196</v>
      </c>
      <c r="AF161">
        <v>66.848568767249304</v>
      </c>
      <c r="AG161">
        <v>67.756429967801282</v>
      </c>
      <c r="AH161">
        <v>69.638784383624667</v>
      </c>
      <c r="AI161">
        <v>72.429000000000002</v>
      </c>
      <c r="AJ161">
        <v>74.421000000000006</v>
      </c>
      <c r="AK161">
        <v>77.673000000000002</v>
      </c>
      <c r="AL161">
        <v>79.695999999999998</v>
      </c>
      <c r="AM161">
        <v>82.268000000000001</v>
      </c>
      <c r="AN161">
        <v>85.340999999999994</v>
      </c>
      <c r="AO161">
        <v>87.616</v>
      </c>
      <c r="AP161">
        <v>91.313999999999993</v>
      </c>
      <c r="AQ161">
        <v>92.622</v>
      </c>
      <c r="AR161">
        <v>93.358000000000004</v>
      </c>
      <c r="AS161">
        <v>96.147999999999996</v>
      </c>
      <c r="AT161">
        <v>98.433999999999997</v>
      </c>
      <c r="AU161">
        <v>101.25700000000001</v>
      </c>
      <c r="AV161">
        <v>101.512</v>
      </c>
      <c r="AW161">
        <v>100.455</v>
      </c>
      <c r="AX161">
        <v>100.47199999999999</v>
      </c>
      <c r="AY161">
        <v>102.04900000000001</v>
      </c>
      <c r="AZ161">
        <v>103.39772553313099</v>
      </c>
    </row>
    <row r="162" spans="1:52" x14ac:dyDescent="0.25">
      <c r="A162" t="s">
        <v>9</v>
      </c>
      <c r="B162" t="s">
        <v>490</v>
      </c>
      <c r="C162" t="s">
        <v>491</v>
      </c>
      <c r="D162" t="str">
        <f>"524"</f>
        <v>524</v>
      </c>
      <c r="E162" t="s">
        <v>492</v>
      </c>
      <c r="F162" t="s">
        <v>13</v>
      </c>
      <c r="G162" t="s">
        <v>14</v>
      </c>
      <c r="H162" t="s">
        <v>15</v>
      </c>
      <c r="I162" t="s">
        <v>15</v>
      </c>
      <c r="N162">
        <v>3.1840287602942081</v>
      </c>
      <c r="O162">
        <v>3.9695927073493107</v>
      </c>
      <c r="P162">
        <v>4.6948179169644515</v>
      </c>
      <c r="Q162">
        <v>4.9477764700781748</v>
      </c>
      <c r="R162">
        <v>6.0083458166193058</v>
      </c>
      <c r="S162">
        <v>6.578082741293013</v>
      </c>
      <c r="T162">
        <v>6.6755530094652711</v>
      </c>
      <c r="U162">
        <v>7.2812611045358171</v>
      </c>
      <c r="V162">
        <v>8.021570998510887</v>
      </c>
      <c r="W162">
        <v>9.2271853869750906</v>
      </c>
      <c r="X162">
        <v>10.620778149771464</v>
      </c>
      <c r="Y162">
        <v>12.704785234946</v>
      </c>
      <c r="Z162">
        <v>13.850060879013199</v>
      </c>
      <c r="AA162">
        <v>15.763495060438499</v>
      </c>
      <c r="AB162">
        <v>17.390320240765</v>
      </c>
      <c r="AC162">
        <v>18.122507607944701</v>
      </c>
      <c r="AD162">
        <v>20.208835478291999</v>
      </c>
      <c r="AE162">
        <v>23.6040497990018</v>
      </c>
      <c r="AF162">
        <v>26.139437116415099</v>
      </c>
      <c r="AG162">
        <v>27.112979431888601</v>
      </c>
      <c r="AH162">
        <v>28.193274897568902</v>
      </c>
      <c r="AI162">
        <v>31.2485036420765</v>
      </c>
      <c r="AJ162">
        <v>34.628633278517903</v>
      </c>
      <c r="AK162">
        <v>38.537887224680397</v>
      </c>
      <c r="AL162">
        <v>41.342755615737403</v>
      </c>
      <c r="AM162">
        <v>46.695674386920999</v>
      </c>
      <c r="AN162">
        <v>50.188358975211003</v>
      </c>
      <c r="AO162">
        <v>56.945944374293902</v>
      </c>
      <c r="AP162">
        <v>67.6138179537447</v>
      </c>
      <c r="AQ162">
        <v>77</v>
      </c>
      <c r="AR162">
        <v>80.900000000000006</v>
      </c>
      <c r="AS162">
        <v>86.4</v>
      </c>
      <c r="AT162">
        <v>90.6</v>
      </c>
      <c r="AU162">
        <v>99</v>
      </c>
      <c r="AV162">
        <v>103.6</v>
      </c>
      <c r="AW162">
        <v>105.5</v>
      </c>
      <c r="AX162">
        <v>109.8</v>
      </c>
      <c r="AY162">
        <v>114.7</v>
      </c>
      <c r="AZ162">
        <v>120.49923200000001</v>
      </c>
    </row>
    <row r="163" spans="1:52" x14ac:dyDescent="0.25">
      <c r="A163" t="s">
        <v>9</v>
      </c>
      <c r="B163" t="s">
        <v>493</v>
      </c>
      <c r="C163" t="s">
        <v>494</v>
      </c>
      <c r="D163" t="str">
        <f>"361"</f>
        <v>361</v>
      </c>
      <c r="E163" t="s">
        <v>495</v>
      </c>
      <c r="F163" t="s">
        <v>13</v>
      </c>
      <c r="G163" t="s">
        <v>14</v>
      </c>
      <c r="H163" t="s">
        <v>15</v>
      </c>
      <c r="I163" t="s">
        <v>15</v>
      </c>
      <c r="X163">
        <v>52.084173299350482</v>
      </c>
      <c r="Y163">
        <v>54.009142745472197</v>
      </c>
      <c r="Z163">
        <v>56.484103461914422</v>
      </c>
      <c r="AA163">
        <v>57.309090367395122</v>
      </c>
      <c r="AB163">
        <v>58.10657770935984</v>
      </c>
      <c r="AC163">
        <v>58.876565487808513</v>
      </c>
      <c r="AD163">
        <v>60.389041481189899</v>
      </c>
      <c r="AE163">
        <v>62.286511363795633</v>
      </c>
      <c r="AF163">
        <v>69.353899187413873</v>
      </c>
      <c r="AG163">
        <v>69.958889584766411</v>
      </c>
      <c r="AH163">
        <v>71.443866014631766</v>
      </c>
      <c r="AI163">
        <v>73.671330659429657</v>
      </c>
      <c r="AJ163">
        <v>75.586785256574899</v>
      </c>
      <c r="AK163">
        <v>76.9844907746118</v>
      </c>
      <c r="AL163">
        <v>79.211979478217003</v>
      </c>
      <c r="AM163">
        <v>80.556049950597597</v>
      </c>
      <c r="AN163">
        <v>85.422353185784303</v>
      </c>
      <c r="AO163">
        <v>92.189877644628496</v>
      </c>
      <c r="AP163">
        <v>94.818997700489106</v>
      </c>
      <c r="AQ163">
        <v>100.962530062132</v>
      </c>
      <c r="AR163">
        <v>102.156741269598</v>
      </c>
      <c r="AS163">
        <v>106.54</v>
      </c>
      <c r="AT163">
        <v>108.71</v>
      </c>
      <c r="AU163">
        <v>109.26</v>
      </c>
      <c r="AV163">
        <v>109.93</v>
      </c>
      <c r="AW163">
        <v>109.33</v>
      </c>
      <c r="AX163">
        <v>106.71</v>
      </c>
      <c r="AY163">
        <v>107.67</v>
      </c>
      <c r="AZ163">
        <v>109.3297416636</v>
      </c>
    </row>
    <row r="164" spans="1:52" x14ac:dyDescent="0.25">
      <c r="A164" t="s">
        <v>9</v>
      </c>
      <c r="B164" t="s">
        <v>496</v>
      </c>
      <c r="C164" t="s">
        <v>497</v>
      </c>
      <c r="D164" t="str">
        <f>"362"</f>
        <v>362</v>
      </c>
      <c r="E164" t="s">
        <v>498</v>
      </c>
      <c r="F164" t="s">
        <v>13</v>
      </c>
      <c r="G164" t="s">
        <v>14</v>
      </c>
      <c r="H164" t="s">
        <v>15</v>
      </c>
      <c r="I164" t="s">
        <v>15</v>
      </c>
      <c r="N164">
        <v>35.790119036479091</v>
      </c>
      <c r="O164">
        <v>43.46705829808964</v>
      </c>
      <c r="P164">
        <v>47.580141028810104</v>
      </c>
      <c r="Q164">
        <v>47.843378323822996</v>
      </c>
      <c r="R164">
        <v>48.476793064024875</v>
      </c>
      <c r="S164">
        <v>49.220272904483465</v>
      </c>
      <c r="T164">
        <v>49.7076023391813</v>
      </c>
      <c r="U164">
        <v>51.9493177387914</v>
      </c>
      <c r="V164">
        <v>54.580896686159903</v>
      </c>
      <c r="W164">
        <v>55.458089668615997</v>
      </c>
      <c r="X164">
        <v>57.553606237816801</v>
      </c>
      <c r="Y164">
        <v>61.013645224171498</v>
      </c>
      <c r="Z164">
        <v>64.863547758284597</v>
      </c>
      <c r="AA164">
        <v>66.910331384015606</v>
      </c>
      <c r="AB164">
        <v>67.397660818713504</v>
      </c>
      <c r="AC164">
        <v>71.345029239766106</v>
      </c>
      <c r="AD164">
        <v>74.658869395711505</v>
      </c>
      <c r="AE164">
        <v>72.953216374269005</v>
      </c>
      <c r="AF164">
        <v>74.366471734892798</v>
      </c>
      <c r="AG164">
        <v>77.046783625730995</v>
      </c>
      <c r="AH164">
        <v>78.586744639376207</v>
      </c>
      <c r="AI164">
        <v>84.002849002849004</v>
      </c>
      <c r="AJ164">
        <v>86.500974658869396</v>
      </c>
      <c r="AK164">
        <v>85.916179337231995</v>
      </c>
      <c r="AL164">
        <v>86.354775828460006</v>
      </c>
      <c r="AM164">
        <v>89.376218323586798</v>
      </c>
      <c r="AN164">
        <v>94.005847953216403</v>
      </c>
      <c r="AO164">
        <v>94.64</v>
      </c>
      <c r="AP164">
        <v>101.07</v>
      </c>
      <c r="AQ164">
        <v>104.51</v>
      </c>
      <c r="AR164">
        <v>101.28</v>
      </c>
      <c r="AS164">
        <v>105.56</v>
      </c>
      <c r="AT164">
        <v>110.61</v>
      </c>
      <c r="AU164">
        <v>116.15</v>
      </c>
      <c r="AV164">
        <v>115.29</v>
      </c>
      <c r="AW164">
        <v>119.52</v>
      </c>
      <c r="AX164">
        <v>116.405449022485</v>
      </c>
      <c r="AY164">
        <v>117.09781456923901</v>
      </c>
      <c r="AZ164">
        <v>117.860224545408</v>
      </c>
    </row>
    <row r="165" spans="1:52" x14ac:dyDescent="0.25">
      <c r="A165" t="s">
        <v>9</v>
      </c>
      <c r="B165" t="s">
        <v>499</v>
      </c>
      <c r="C165" t="s">
        <v>500</v>
      </c>
      <c r="D165" t="str">
        <f>"364"</f>
        <v>364</v>
      </c>
      <c r="E165" t="s">
        <v>501</v>
      </c>
      <c r="F165" t="s">
        <v>13</v>
      </c>
      <c r="G165" t="s">
        <v>14</v>
      </c>
      <c r="H165" t="s">
        <v>15</v>
      </c>
      <c r="I165" t="s">
        <v>15</v>
      </c>
      <c r="K165">
        <v>24.813678481932477</v>
      </c>
      <c r="L165">
        <v>26.647839973405929</v>
      </c>
      <c r="M165">
        <v>29.597038663225405</v>
      </c>
      <c r="N165">
        <v>34.776320296234921</v>
      </c>
      <c r="O165">
        <v>41.345360352207223</v>
      </c>
      <c r="P165">
        <v>44.831291603482001</v>
      </c>
      <c r="Q165">
        <v>46.998605610769133</v>
      </c>
      <c r="R165">
        <v>49.406732285978535</v>
      </c>
      <c r="S165">
        <v>50.450253845637349</v>
      </c>
      <c r="T165">
        <v>51.092420958625134</v>
      </c>
      <c r="U165">
        <v>51.373369071134313</v>
      </c>
      <c r="V165">
        <v>53.13932863295458</v>
      </c>
      <c r="W165">
        <v>54.261197310558877</v>
      </c>
      <c r="X165">
        <v>56.149486976966337</v>
      </c>
      <c r="Y165">
        <v>61.28682388407978</v>
      </c>
      <c r="Z165">
        <v>62.691564444618614</v>
      </c>
      <c r="AA165">
        <v>64.618065784786154</v>
      </c>
      <c r="AB165">
        <v>67.527885517330859</v>
      </c>
      <c r="AC165">
        <v>67.820874262814655</v>
      </c>
      <c r="AD165">
        <v>69.956079914833694</v>
      </c>
      <c r="AE165">
        <v>72.500667101638342</v>
      </c>
      <c r="AF165">
        <v>73.078617503688605</v>
      </c>
      <c r="AG165">
        <v>75.494771267815409</v>
      </c>
      <c r="AH165">
        <v>74.130166151863406</v>
      </c>
      <c r="AI165">
        <v>75.173687711120834</v>
      </c>
      <c r="AJ165">
        <v>76.803304361216604</v>
      </c>
      <c r="AK165">
        <v>76.460435703385301</v>
      </c>
      <c r="AL165">
        <v>78.594542710168199</v>
      </c>
      <c r="AM165">
        <v>79.587778224258898</v>
      </c>
      <c r="AN165">
        <v>82.689662007838393</v>
      </c>
      <c r="AO165">
        <v>86.665301504548395</v>
      </c>
      <c r="AP165">
        <v>93.891453422848301</v>
      </c>
      <c r="AQ165">
        <v>102.70180749415999</v>
      </c>
      <c r="AR165">
        <v>100.43663106583</v>
      </c>
      <c r="AS165">
        <v>101.3</v>
      </c>
      <c r="AT165">
        <v>106.1</v>
      </c>
      <c r="AU165">
        <v>107.2</v>
      </c>
      <c r="AV165">
        <v>107.2</v>
      </c>
      <c r="AW165">
        <v>107.3</v>
      </c>
      <c r="AX165">
        <v>105.1</v>
      </c>
      <c r="AY165">
        <v>106.480167537578</v>
      </c>
      <c r="AZ165">
        <v>107.87517947077799</v>
      </c>
    </row>
    <row r="166" spans="1:52" x14ac:dyDescent="0.25">
      <c r="A166" t="s">
        <v>9</v>
      </c>
      <c r="B166" t="s">
        <v>502</v>
      </c>
      <c r="C166" t="s">
        <v>503</v>
      </c>
      <c r="D166" t="str">
        <f>"732"</f>
        <v>732</v>
      </c>
      <c r="E166" t="s">
        <v>504</v>
      </c>
      <c r="F166" t="s">
        <v>13</v>
      </c>
      <c r="G166" t="s">
        <v>14</v>
      </c>
      <c r="H166" t="s">
        <v>15</v>
      </c>
      <c r="I166" t="s">
        <v>15</v>
      </c>
      <c r="Y166">
        <v>0.39682900856458903</v>
      </c>
      <c r="Z166">
        <v>0.93547813688195103</v>
      </c>
      <c r="AA166">
        <v>2.0358293270312302</v>
      </c>
      <c r="AB166">
        <v>4.0982330003084497</v>
      </c>
      <c r="AC166">
        <v>8.8308106779768991</v>
      </c>
      <c r="AD166">
        <v>15.0829154189914</v>
      </c>
      <c r="AE166">
        <v>32.318127622393497</v>
      </c>
      <c r="AF166">
        <v>42.673680953117703</v>
      </c>
      <c r="AG166">
        <v>46.057876964804201</v>
      </c>
      <c r="AH166">
        <v>53.8943397256783</v>
      </c>
      <c r="AI166">
        <v>55.697135731903799</v>
      </c>
      <c r="AJ166">
        <v>59.805817731703499</v>
      </c>
      <c r="AK166">
        <v>64.744336540124294</v>
      </c>
      <c r="AL166">
        <v>70.091061335566295</v>
      </c>
      <c r="AM166">
        <v>75.184989669703597</v>
      </c>
      <c r="AN166">
        <v>79.332006443920605</v>
      </c>
      <c r="AO166">
        <v>91.908010302991698</v>
      </c>
      <c r="AP166">
        <v>100</v>
      </c>
      <c r="AQ166">
        <v>114.8934944163</v>
      </c>
      <c r="AR166">
        <v>132.67550052561299</v>
      </c>
      <c r="AS166">
        <v>153.04344118364801</v>
      </c>
      <c r="AT166">
        <v>181.94365815791599</v>
      </c>
      <c r="AU166">
        <v>262.792652510908</v>
      </c>
      <c r="AV166">
        <v>372.91040997592103</v>
      </c>
      <c r="AW166">
        <v>468.627948828135</v>
      </c>
      <c r="AX166">
        <v>527.58876792377498</v>
      </c>
      <c r="AY166">
        <v>688.36864116024606</v>
      </c>
      <c r="AZ166">
        <v>805.39131015748706</v>
      </c>
    </row>
    <row r="167" spans="1:52" x14ac:dyDescent="0.25">
      <c r="A167" t="s">
        <v>9</v>
      </c>
      <c r="B167" t="s">
        <v>505</v>
      </c>
      <c r="C167" t="s">
        <v>506</v>
      </c>
      <c r="D167" t="str">
        <f>"366"</f>
        <v>366</v>
      </c>
      <c r="E167" t="s">
        <v>507</v>
      </c>
      <c r="F167" t="s">
        <v>13</v>
      </c>
      <c r="G167" t="s">
        <v>14</v>
      </c>
      <c r="H167" t="s">
        <v>15</v>
      </c>
      <c r="I167" t="s">
        <v>15</v>
      </c>
      <c r="Y167">
        <v>0.82324824863105894</v>
      </c>
      <c r="Z167">
        <v>0.93882900256992019</v>
      </c>
      <c r="AA167">
        <v>1.2488795771209287</v>
      </c>
      <c r="AB167">
        <v>2.9865442706192495</v>
      </c>
      <c r="AC167">
        <v>10.627496426623011</v>
      </c>
      <c r="AD167">
        <v>5.3857799211414177</v>
      </c>
      <c r="AE167">
        <v>5.6102979774090809</v>
      </c>
      <c r="AF167">
        <v>6.5638185983087807</v>
      </c>
      <c r="AG167">
        <v>7.5396924231846363</v>
      </c>
      <c r="AH167">
        <v>12.960465127771666</v>
      </c>
      <c r="AI167">
        <v>18.750890499895899</v>
      </c>
      <c r="AJ167">
        <v>18.915588793531501</v>
      </c>
      <c r="AK167">
        <v>24.285657452607499</v>
      </c>
      <c r="AL167">
        <v>27.456121105366599</v>
      </c>
      <c r="AM167">
        <v>29.945146947463101</v>
      </c>
      <c r="AN167">
        <v>35.956578463820698</v>
      </c>
      <c r="AO167">
        <v>37.665258845365798</v>
      </c>
      <c r="AP167">
        <v>40.804030415813003</v>
      </c>
      <c r="AQ167">
        <v>44.629988661446902</v>
      </c>
      <c r="AR167">
        <v>45.210178514045701</v>
      </c>
      <c r="AS167">
        <v>49.8668269009925</v>
      </c>
      <c r="AT167">
        <v>57.446584589943299</v>
      </c>
      <c r="AU167">
        <v>59.916787727310897</v>
      </c>
      <c r="AV167">
        <v>60.276288453674702</v>
      </c>
      <c r="AW167">
        <v>62.627063703368002</v>
      </c>
      <c r="AX167">
        <v>78.346456692913407</v>
      </c>
      <c r="AY167">
        <v>119.4</v>
      </c>
      <c r="AZ167">
        <v>155.12397190669</v>
      </c>
    </row>
    <row r="168" spans="1:52" x14ac:dyDescent="0.25">
      <c r="A168" t="s">
        <v>9</v>
      </c>
      <c r="B168" t="s">
        <v>508</v>
      </c>
      <c r="C168" t="s">
        <v>509</v>
      </c>
      <c r="D168" t="str">
        <f>"734"</f>
        <v>734</v>
      </c>
      <c r="E168" t="s">
        <v>510</v>
      </c>
      <c r="F168" t="s">
        <v>13</v>
      </c>
      <c r="G168" t="s">
        <v>14</v>
      </c>
      <c r="H168" t="s">
        <v>15</v>
      </c>
      <c r="I168" t="s">
        <v>15</v>
      </c>
      <c r="O168">
        <v>11.827755445976928</v>
      </c>
      <c r="P168">
        <v>13.532141869051534</v>
      </c>
      <c r="Q168">
        <v>15.093542853948739</v>
      </c>
      <c r="R168">
        <v>16.697348007936842</v>
      </c>
      <c r="S168">
        <v>19.811322877584349</v>
      </c>
      <c r="T168">
        <v>23.419238588624157</v>
      </c>
      <c r="U168">
        <v>25.502380397974562</v>
      </c>
      <c r="V168">
        <v>29.647188327919071</v>
      </c>
      <c r="W168">
        <v>34.938892882818188</v>
      </c>
      <c r="X168">
        <v>37.958303378864194</v>
      </c>
      <c r="Y168">
        <v>42.127965492451409</v>
      </c>
      <c r="Z168">
        <v>46.15384615384621</v>
      </c>
      <c r="AA168">
        <v>50.107836089144527</v>
      </c>
      <c r="AB168">
        <v>56.721782890007148</v>
      </c>
      <c r="AC168">
        <v>64.557872034507668</v>
      </c>
      <c r="AD168">
        <v>71.099928109273989</v>
      </c>
      <c r="AE168">
        <v>75.197699496764997</v>
      </c>
      <c r="AF168">
        <v>80.877066858375301</v>
      </c>
      <c r="AG168">
        <v>87.203450754852597</v>
      </c>
      <c r="AH168">
        <v>91.6606757728254</v>
      </c>
      <c r="AI168">
        <v>100</v>
      </c>
      <c r="AJ168">
        <v>110.78360891445</v>
      </c>
      <c r="AK168">
        <v>123.508267433501</v>
      </c>
      <c r="AL168">
        <v>129.25952552120799</v>
      </c>
      <c r="AM168">
        <v>133.429187634795</v>
      </c>
      <c r="AN168">
        <v>143.56980589503999</v>
      </c>
      <c r="AO168">
        <v>150.45914660071901</v>
      </c>
      <c r="AP168">
        <v>165.21668694867</v>
      </c>
      <c r="AQ168">
        <v>186.53694669388901</v>
      </c>
      <c r="AR168">
        <v>194.933483221855</v>
      </c>
      <c r="AS168">
        <v>203.705489966838</v>
      </c>
      <c r="AT168">
        <v>219.51931623022</v>
      </c>
      <c r="AU168">
        <v>237.66286245427301</v>
      </c>
      <c r="AV168">
        <v>248.120028402261</v>
      </c>
      <c r="AW168">
        <v>263.47487348385698</v>
      </c>
      <c r="AX168">
        <v>276.46799992942101</v>
      </c>
      <c r="AY168">
        <v>301.218320741654</v>
      </c>
      <c r="AZ168">
        <v>320.79751158986198</v>
      </c>
    </row>
    <row r="169" spans="1:52" x14ac:dyDescent="0.25">
      <c r="A169" t="s">
        <v>9</v>
      </c>
      <c r="B169" t="s">
        <v>511</v>
      </c>
      <c r="C169" t="s">
        <v>512</v>
      </c>
      <c r="D169" t="str">
        <f>"144"</f>
        <v>144</v>
      </c>
      <c r="E169" t="s">
        <v>513</v>
      </c>
      <c r="F169" t="s">
        <v>13</v>
      </c>
      <c r="G169" t="s">
        <v>14</v>
      </c>
      <c r="H169" t="s">
        <v>15</v>
      </c>
      <c r="I169" t="s">
        <v>15</v>
      </c>
      <c r="N169">
        <v>29.365281582962645</v>
      </c>
      <c r="O169">
        <v>33.498216345962597</v>
      </c>
      <c r="P169">
        <v>36.556818332515498</v>
      </c>
      <c r="Q169">
        <v>40.083281392974101</v>
      </c>
      <c r="R169">
        <v>43.772063601522397</v>
      </c>
      <c r="S169">
        <v>47.343084859495796</v>
      </c>
      <c r="T169">
        <v>50.007028525203197</v>
      </c>
      <c r="U169">
        <v>51.668412746827201</v>
      </c>
      <c r="V169">
        <v>54.316442770565097</v>
      </c>
      <c r="W169">
        <v>57.566008460752997</v>
      </c>
      <c r="X169">
        <v>61.3757343482701</v>
      </c>
      <c r="Y169">
        <v>64.573127470522707</v>
      </c>
      <c r="Z169">
        <v>69.073279502685907</v>
      </c>
      <c r="AA169">
        <v>69.863846751579402</v>
      </c>
      <c r="AB169">
        <v>73.1274705226528</v>
      </c>
      <c r="AC169">
        <v>75.073482212236897</v>
      </c>
      <c r="AD169">
        <v>76.806648873272707</v>
      </c>
      <c r="AE169">
        <v>77.313422750768595</v>
      </c>
      <c r="AF169">
        <v>79.381060170951699</v>
      </c>
      <c r="AG169">
        <v>79.421602081151406</v>
      </c>
      <c r="AH169">
        <v>80.323659583093999</v>
      </c>
      <c r="AI169">
        <v>81.398020203385201</v>
      </c>
      <c r="AJ169">
        <v>83.992702456164096</v>
      </c>
      <c r="AK169">
        <v>85.391398358052598</v>
      </c>
      <c r="AL169">
        <v>86.931990945640095</v>
      </c>
      <c r="AM169">
        <v>87.722558194533605</v>
      </c>
      <c r="AN169">
        <v>88.817189769924596</v>
      </c>
      <c r="AO169">
        <v>90.114530896314093</v>
      </c>
      <c r="AP169">
        <v>92.395013345045399</v>
      </c>
      <c r="AQ169">
        <v>94.361295989729399</v>
      </c>
      <c r="AR169">
        <v>96.996520152707902</v>
      </c>
      <c r="AS169">
        <v>99.043886617791102</v>
      </c>
      <c r="AT169">
        <v>99.4797121524376</v>
      </c>
      <c r="AU169">
        <v>100.513530862529</v>
      </c>
      <c r="AV169">
        <v>100.878408054326</v>
      </c>
      <c r="AW169">
        <v>101.152065948174</v>
      </c>
      <c r="AX169">
        <v>101.902091286868</v>
      </c>
      <c r="AY169">
        <v>103.665664380553</v>
      </c>
      <c r="AZ169">
        <v>105.22064934626199</v>
      </c>
    </row>
    <row r="170" spans="1:52" x14ac:dyDescent="0.25">
      <c r="A170" t="s">
        <v>9</v>
      </c>
      <c r="B170" t="s">
        <v>514</v>
      </c>
      <c r="C170" t="s">
        <v>515</v>
      </c>
      <c r="D170" t="str">
        <f>"146"</f>
        <v>146</v>
      </c>
      <c r="E170" t="s">
        <v>516</v>
      </c>
      <c r="F170" t="s">
        <v>13</v>
      </c>
      <c r="G170" t="s">
        <v>14</v>
      </c>
      <c r="H170" t="s">
        <v>15</v>
      </c>
      <c r="I170" t="s">
        <v>15</v>
      </c>
      <c r="N170">
        <v>54.512680252971315</v>
      </c>
      <c r="O170">
        <v>56.925199999999997</v>
      </c>
      <c r="P170">
        <v>60.665500000000002</v>
      </c>
      <c r="Q170">
        <v>63.955800000000004</v>
      </c>
      <c r="R170">
        <v>65.295000000000002</v>
      </c>
      <c r="S170">
        <v>67.176599999999993</v>
      </c>
      <c r="T170">
        <v>69.317400000000006</v>
      </c>
      <c r="U170">
        <v>69.329599999999999</v>
      </c>
      <c r="V170">
        <v>70.616399999999999</v>
      </c>
      <c r="W170">
        <v>71.988100000000003</v>
      </c>
      <c r="X170">
        <v>75.584699999999998</v>
      </c>
      <c r="Y170">
        <v>79.567999999999998</v>
      </c>
      <c r="Z170">
        <v>83.918899999999994</v>
      </c>
      <c r="AA170">
        <v>86.7744</v>
      </c>
      <c r="AB170">
        <v>88.909499999999994</v>
      </c>
      <c r="AC170">
        <v>89.272900000000007</v>
      </c>
      <c r="AD170">
        <v>90.987700000000004</v>
      </c>
      <c r="AE170">
        <v>91.675600000000003</v>
      </c>
      <c r="AF170">
        <v>91.994299999999996</v>
      </c>
      <c r="AG170">
        <v>91.820400000000006</v>
      </c>
      <c r="AH170">
        <v>93.337599999999995</v>
      </c>
      <c r="AI170">
        <v>94.746399999999994</v>
      </c>
      <c r="AJ170">
        <v>95.054100000000005</v>
      </c>
      <c r="AK170">
        <v>95.8767</v>
      </c>
      <c r="AL170">
        <v>96.397099999999995</v>
      </c>
      <c r="AM170">
        <v>97.635000000000005</v>
      </c>
      <c r="AN170">
        <v>98.592299999999994</v>
      </c>
      <c r="AO170">
        <v>99.190899999999999</v>
      </c>
      <c r="AP170">
        <v>101.21559999999999</v>
      </c>
      <c r="AQ170">
        <v>101.9786</v>
      </c>
      <c r="AR170">
        <v>102.32250000000001</v>
      </c>
      <c r="AS170">
        <v>102.8681</v>
      </c>
      <c r="AT170">
        <v>102.1469</v>
      </c>
      <c r="AU170">
        <v>101.7251</v>
      </c>
      <c r="AV170">
        <v>101.818</v>
      </c>
      <c r="AW170">
        <v>101.4932</v>
      </c>
      <c r="AX170">
        <v>100.16160000000001</v>
      </c>
      <c r="AY170">
        <v>100.1456</v>
      </c>
      <c r="AZ170">
        <v>100.833157690825</v>
      </c>
    </row>
    <row r="171" spans="1:52" x14ac:dyDescent="0.25">
      <c r="A171" t="s">
        <v>9</v>
      </c>
      <c r="B171" t="s">
        <v>517</v>
      </c>
      <c r="C171" t="s">
        <v>518</v>
      </c>
      <c r="D171" t="str">
        <f>"463"</f>
        <v>463</v>
      </c>
      <c r="E171" t="s">
        <v>519</v>
      </c>
      <c r="F171" t="s">
        <v>13</v>
      </c>
      <c r="G171" t="s">
        <v>14</v>
      </c>
      <c r="H171" t="s">
        <v>15</v>
      </c>
      <c r="I171" t="s">
        <v>15</v>
      </c>
      <c r="Y171">
        <v>59.7430535834255</v>
      </c>
      <c r="Z171">
        <v>65.4616444478944</v>
      </c>
      <c r="AA171">
        <v>70.850556073246096</v>
      </c>
      <c r="AB171">
        <v>83.142379253138699</v>
      </c>
      <c r="AC171">
        <v>94.825122001748298</v>
      </c>
      <c r="AD171">
        <v>103.68289170240701</v>
      </c>
      <c r="AE171">
        <v>108.78756579316</v>
      </c>
      <c r="AF171">
        <v>110.533596362838</v>
      </c>
      <c r="AG171">
        <v>108.05666927562</v>
      </c>
      <c r="AH171">
        <v>104.058272632674</v>
      </c>
      <c r="AI171">
        <v>100</v>
      </c>
      <c r="AJ171">
        <v>108.452712313973</v>
      </c>
      <c r="AK171">
        <v>107.894594497733</v>
      </c>
      <c r="AL171">
        <v>113.09848190998299</v>
      </c>
      <c r="AM171">
        <v>124.405012022428</v>
      </c>
      <c r="AN171">
        <v>130.527516591178</v>
      </c>
      <c r="AO171">
        <v>139.28877920342401</v>
      </c>
      <c r="AP171">
        <v>145.93893967627901</v>
      </c>
      <c r="AQ171">
        <v>168.40363948775601</v>
      </c>
      <c r="AR171">
        <v>171.30377646402499</v>
      </c>
      <c r="AS171">
        <v>182.131988004547</v>
      </c>
    </row>
    <row r="172" spans="1:52" x14ac:dyDescent="0.25">
      <c r="A172" t="s">
        <v>9</v>
      </c>
      <c r="B172" t="s">
        <v>520</v>
      </c>
      <c r="C172" t="s">
        <v>521</v>
      </c>
      <c r="D172" t="str">
        <f>"528"</f>
        <v>528</v>
      </c>
      <c r="E172" t="s">
        <v>522</v>
      </c>
      <c r="F172" t="s">
        <v>13</v>
      </c>
      <c r="G172" t="s">
        <v>14</v>
      </c>
      <c r="H172" t="s">
        <v>15</v>
      </c>
      <c r="I172" t="s">
        <v>15</v>
      </c>
      <c r="J172">
        <v>33.6040408041993</v>
      </c>
      <c r="K172">
        <v>34.822224423096003</v>
      </c>
      <c r="L172">
        <v>37.169456274140899</v>
      </c>
      <c r="M172">
        <v>40.011884718233198</v>
      </c>
      <c r="N172">
        <v>45.023274239873302</v>
      </c>
      <c r="O172">
        <v>55.0163414875706</v>
      </c>
      <c r="P172">
        <v>60.007923145488803</v>
      </c>
      <c r="Q172">
        <v>61.463801129048299</v>
      </c>
      <c r="R172">
        <v>60.730910171338103</v>
      </c>
      <c r="S172">
        <v>61.731207289293899</v>
      </c>
      <c r="T172">
        <v>60.928988808557001</v>
      </c>
      <c r="U172">
        <v>62.523521838169799</v>
      </c>
      <c r="V172">
        <v>63.731801525205498</v>
      </c>
      <c r="W172">
        <v>64.434980687332896</v>
      </c>
      <c r="X172">
        <v>66.455382786966396</v>
      </c>
      <c r="Y172">
        <v>69.485985936416796</v>
      </c>
      <c r="Z172">
        <v>72.179855402594896</v>
      </c>
      <c r="AA172">
        <v>74.6459344359711</v>
      </c>
      <c r="AB172">
        <v>78.102406655442195</v>
      </c>
      <c r="AC172">
        <v>80.172328414380502</v>
      </c>
      <c r="AD172">
        <v>83.836783202931599</v>
      </c>
      <c r="AE172">
        <v>85.956224621174599</v>
      </c>
      <c r="AF172">
        <v>86.184015053976395</v>
      </c>
      <c r="AG172">
        <v>88.006338516390997</v>
      </c>
      <c r="AH172">
        <v>88.135089630583394</v>
      </c>
      <c r="AI172">
        <v>89.590967614142798</v>
      </c>
      <c r="AJ172">
        <v>88.075666039417698</v>
      </c>
      <c r="AK172">
        <v>88.749133405962198</v>
      </c>
      <c r="AL172">
        <v>88.699613746657405</v>
      </c>
      <c r="AM172">
        <v>90.135683866495</v>
      </c>
      <c r="AN172">
        <v>92.126374170545702</v>
      </c>
      <c r="AO172">
        <v>92.750321877785495</v>
      </c>
      <c r="AP172">
        <v>95.840348618401507</v>
      </c>
      <c r="AQ172">
        <v>97.048628305437305</v>
      </c>
      <c r="AR172">
        <v>96.810933940774504</v>
      </c>
      <c r="AS172">
        <v>98.009309695949298</v>
      </c>
      <c r="AT172">
        <v>100</v>
      </c>
      <c r="AU172">
        <v>101.60443696147399</v>
      </c>
      <c r="AV172">
        <v>101.951074576607</v>
      </c>
      <c r="AW172">
        <v>102.565118351986</v>
      </c>
      <c r="AX172">
        <v>102.703773398039</v>
      </c>
      <c r="AY172">
        <v>104.446865405566</v>
      </c>
      <c r="AZ172">
        <v>105.909121521244</v>
      </c>
    </row>
    <row r="173" spans="1:52" x14ac:dyDescent="0.25">
      <c r="A173" t="s">
        <v>9</v>
      </c>
      <c r="B173" t="s">
        <v>523</v>
      </c>
      <c r="C173" t="s">
        <v>524</v>
      </c>
      <c r="D173" t="str">
        <f>"923"</f>
        <v>923</v>
      </c>
      <c r="E173" t="s">
        <v>525</v>
      </c>
      <c r="F173" t="s">
        <v>13</v>
      </c>
      <c r="G173" t="s">
        <v>14</v>
      </c>
      <c r="H173" t="s">
        <v>15</v>
      </c>
      <c r="I173" t="s">
        <v>15</v>
      </c>
      <c r="AA173">
        <v>1.5987425550845001E-2</v>
      </c>
      <c r="AB173">
        <v>1.1901039580049</v>
      </c>
      <c r="AC173">
        <v>1.2028938984455799</v>
      </c>
      <c r="AD173">
        <v>26.9958860894087</v>
      </c>
      <c r="AE173">
        <v>37.941727422928999</v>
      </c>
      <c r="AF173">
        <v>100</v>
      </c>
      <c r="AG173">
        <v>102.725320425227</v>
      </c>
      <c r="AH173">
        <v>133.689218624706</v>
      </c>
      <c r="AI173">
        <v>214.74206989415501</v>
      </c>
      <c r="AJ173">
        <v>241.539840419884</v>
      </c>
      <c r="AK173">
        <v>276.49416893412399</v>
      </c>
      <c r="AL173">
        <v>314.45890911331298</v>
      </c>
      <c r="AM173">
        <v>332.48338152482</v>
      </c>
      <c r="AN173">
        <v>356.172343109846</v>
      </c>
      <c r="AO173">
        <v>400.742822801035</v>
      </c>
      <c r="AP173">
        <v>480.27362077277598</v>
      </c>
      <c r="AQ173">
        <v>537.220354668082</v>
      </c>
      <c r="AR173">
        <v>563.62463958621299</v>
      </c>
      <c r="AS173">
        <v>618.883723594044</v>
      </c>
      <c r="AT173">
        <v>676.53286130577703</v>
      </c>
      <c r="AU173">
        <v>720.129168282465</v>
      </c>
      <c r="AV173">
        <v>746.82784744646403</v>
      </c>
      <c r="AW173">
        <v>801.950308933114</v>
      </c>
      <c r="AX173">
        <v>842.70203601134301</v>
      </c>
      <c r="AY173">
        <v>893.83041457224704</v>
      </c>
      <c r="AZ173">
        <v>949.72117402318997</v>
      </c>
    </row>
    <row r="174" spans="1:52" x14ac:dyDescent="0.25">
      <c r="A174" t="s">
        <v>9</v>
      </c>
      <c r="B174" t="s">
        <v>526</v>
      </c>
      <c r="C174" t="s">
        <v>527</v>
      </c>
      <c r="D174" t="str">
        <f>"738"</f>
        <v>738</v>
      </c>
      <c r="E174" t="s">
        <v>528</v>
      </c>
      <c r="F174" t="s">
        <v>13</v>
      </c>
      <c r="G174" t="s">
        <v>14</v>
      </c>
      <c r="H174" t="s">
        <v>15</v>
      </c>
      <c r="I174" t="s">
        <v>15</v>
      </c>
      <c r="O174">
        <v>1.2120589956529524</v>
      </c>
      <c r="P174">
        <v>1.5307094039668645</v>
      </c>
      <c r="Q174">
        <v>1.8889605410654955</v>
      </c>
      <c r="R174">
        <v>2.5403262448811823</v>
      </c>
      <c r="S174">
        <v>3.2405443764830477</v>
      </c>
      <c r="T174">
        <v>4.5107074989236393</v>
      </c>
      <c r="U174">
        <v>5.7971547639596155</v>
      </c>
      <c r="V174">
        <v>7.669831162429726</v>
      </c>
      <c r="W174">
        <v>10.031031838761562</v>
      </c>
      <c r="X174">
        <v>13.72753220791563</v>
      </c>
      <c r="Y174">
        <v>16.284142564973887</v>
      </c>
      <c r="Z174">
        <v>22.43298917726004</v>
      </c>
      <c r="AA174">
        <v>27.084609563292155</v>
      </c>
      <c r="AB174">
        <v>34.155750492788066</v>
      </c>
      <c r="AC174">
        <v>47.125353440150803</v>
      </c>
      <c r="AD174">
        <v>59.741046182846397</v>
      </c>
      <c r="AE174">
        <v>69.028605089538203</v>
      </c>
      <c r="AF174">
        <v>79.626908576814301</v>
      </c>
      <c r="AG174">
        <v>88.592601319509896</v>
      </c>
      <c r="AH174">
        <v>94.760613006597595</v>
      </c>
      <c r="AI174">
        <v>100</v>
      </c>
      <c r="AJ174">
        <v>104.853911404336</v>
      </c>
      <c r="AK174">
        <v>109.47219604147</v>
      </c>
      <c r="AL174">
        <v>114.467483506126</v>
      </c>
      <c r="AM174">
        <v>119.16339201208299</v>
      </c>
      <c r="AN174">
        <v>125.099575747003</v>
      </c>
      <c r="AO174">
        <v>133.43055346516499</v>
      </c>
      <c r="AP174">
        <v>142.000402306094</v>
      </c>
      <c r="AQ174">
        <v>161.133088090494</v>
      </c>
      <c r="AR174">
        <v>180.83296095865501</v>
      </c>
      <c r="AS174">
        <v>190.87402313954601</v>
      </c>
      <c r="AT174">
        <v>228.579619254329</v>
      </c>
      <c r="AU174">
        <v>256.150311485597</v>
      </c>
      <c r="AV174">
        <v>270.395481944094</v>
      </c>
      <c r="AW174">
        <v>283.245846760223</v>
      </c>
      <c r="AX174">
        <v>302.61516937068899</v>
      </c>
      <c r="AY174">
        <v>317.87660795907902</v>
      </c>
      <c r="AZ174">
        <v>333.77043835703199</v>
      </c>
    </row>
    <row r="175" spans="1:52" x14ac:dyDescent="0.25">
      <c r="A175" t="s">
        <v>9</v>
      </c>
      <c r="B175" t="s">
        <v>529</v>
      </c>
      <c r="C175" t="s">
        <v>530</v>
      </c>
      <c r="D175" t="str">
        <f>"578"</f>
        <v>578</v>
      </c>
      <c r="E175" t="s">
        <v>531</v>
      </c>
      <c r="F175" t="s">
        <v>13</v>
      </c>
      <c r="G175" t="s">
        <v>14</v>
      </c>
      <c r="H175" t="s">
        <v>15</v>
      </c>
      <c r="I175" t="s">
        <v>15</v>
      </c>
      <c r="R175">
        <v>38.9</v>
      </c>
      <c r="S175">
        <v>38.64</v>
      </c>
      <c r="T175">
        <v>39.979999999999997</v>
      </c>
      <c r="U175">
        <v>40.69</v>
      </c>
      <c r="V175">
        <v>42.21</v>
      </c>
      <c r="W175">
        <v>43.45</v>
      </c>
      <c r="X175">
        <v>46.22</v>
      </c>
      <c r="Y175">
        <v>49.17</v>
      </c>
      <c r="Z175">
        <v>51.49</v>
      </c>
      <c r="AA175">
        <v>53.09</v>
      </c>
      <c r="AB175">
        <v>55.41</v>
      </c>
      <c r="AC175">
        <v>58</v>
      </c>
      <c r="AD175">
        <v>62.37</v>
      </c>
      <c r="AE175">
        <v>65.41</v>
      </c>
      <c r="AF175">
        <v>70.31</v>
      </c>
      <c r="AG175">
        <v>73.349999999999994</v>
      </c>
      <c r="AH175">
        <v>73.790000000000006</v>
      </c>
      <c r="AI175">
        <v>74.86</v>
      </c>
      <c r="AJ175">
        <v>75.400000000000006</v>
      </c>
      <c r="AK175">
        <v>76.650000000000006</v>
      </c>
      <c r="AL175">
        <v>77.989999999999995</v>
      </c>
      <c r="AM175">
        <v>80.31</v>
      </c>
      <c r="AN175">
        <v>79.900000000000006</v>
      </c>
      <c r="AO175">
        <v>82.8</v>
      </c>
      <c r="AP175">
        <v>85.3</v>
      </c>
      <c r="AQ175">
        <v>85.7</v>
      </c>
      <c r="AR175">
        <v>88.7</v>
      </c>
      <c r="AS175">
        <v>91.43</v>
      </c>
      <c r="AT175">
        <v>94.66</v>
      </c>
      <c r="AU175">
        <v>98.09</v>
      </c>
      <c r="AV175">
        <v>99.73</v>
      </c>
      <c r="AW175">
        <v>100.33</v>
      </c>
      <c r="AX175">
        <v>99.47</v>
      </c>
      <c r="AY175">
        <v>100.59</v>
      </c>
      <c r="AZ175">
        <v>102.208426245448</v>
      </c>
    </row>
    <row r="176" spans="1:52" x14ac:dyDescent="0.25">
      <c r="A176" t="s">
        <v>9</v>
      </c>
      <c r="B176" t="s">
        <v>532</v>
      </c>
      <c r="C176" t="s">
        <v>533</v>
      </c>
      <c r="D176" t="str">
        <f>"537"</f>
        <v>537</v>
      </c>
      <c r="E176" t="s">
        <v>534</v>
      </c>
      <c r="F176" t="s">
        <v>13</v>
      </c>
      <c r="G176" t="s">
        <v>14</v>
      </c>
      <c r="H176" t="s">
        <v>15</v>
      </c>
      <c r="I176" t="s">
        <v>15</v>
      </c>
      <c r="AI176">
        <v>47.95492505042585</v>
      </c>
      <c r="AJ176">
        <v>50.846445706038622</v>
      </c>
      <c r="AK176">
        <v>53.721462417635095</v>
      </c>
      <c r="AL176">
        <v>56.665339133291212</v>
      </c>
      <c r="AM176">
        <v>58.1</v>
      </c>
      <c r="AN176">
        <v>58.7</v>
      </c>
      <c r="AO176">
        <v>62.6</v>
      </c>
      <c r="AP176">
        <v>67.400000000000006</v>
      </c>
      <c r="AQ176">
        <v>71.599999999999994</v>
      </c>
      <c r="AR176">
        <v>72.3</v>
      </c>
      <c r="AS176">
        <v>78.099999999999994</v>
      </c>
      <c r="AT176">
        <v>90.2</v>
      </c>
      <c r="AU176">
        <v>100</v>
      </c>
      <c r="AV176">
        <v>104</v>
      </c>
      <c r="AW176">
        <v>104.3</v>
      </c>
      <c r="AX176">
        <v>103.7</v>
      </c>
      <c r="AY176">
        <v>103.7</v>
      </c>
      <c r="AZ176">
        <v>105.802403659033</v>
      </c>
    </row>
    <row r="177" spans="1:52" x14ac:dyDescent="0.25">
      <c r="A177" t="s">
        <v>9</v>
      </c>
      <c r="B177" t="s">
        <v>535</v>
      </c>
      <c r="C177" t="s">
        <v>536</v>
      </c>
      <c r="D177" t="str">
        <f>"742"</f>
        <v>742</v>
      </c>
      <c r="E177" t="s">
        <v>537</v>
      </c>
      <c r="F177" t="s">
        <v>13</v>
      </c>
      <c r="G177" t="s">
        <v>14</v>
      </c>
      <c r="H177" t="s">
        <v>15</v>
      </c>
      <c r="I177" t="s">
        <v>15</v>
      </c>
      <c r="O177">
        <v>32.421153088767014</v>
      </c>
      <c r="P177">
        <v>35.976556908986083</v>
      </c>
      <c r="Q177">
        <v>41.949080066230678</v>
      </c>
      <c r="R177">
        <v>41.876635893710322</v>
      </c>
      <c r="S177">
        <v>40.565266231860363</v>
      </c>
      <c r="T177">
        <v>42.420184086332924</v>
      </c>
      <c r="U177">
        <v>43.015354174344189</v>
      </c>
      <c r="V177">
        <v>42.801058238864925</v>
      </c>
      <c r="W177">
        <v>43.096908093109612</v>
      </c>
      <c r="X177">
        <v>41.812144864273151</v>
      </c>
      <c r="Y177">
        <v>42.453435429676141</v>
      </c>
      <c r="Z177">
        <v>44.591070647686081</v>
      </c>
      <c r="AA177">
        <v>43.650511151761741</v>
      </c>
      <c r="AB177">
        <v>44.676576056406432</v>
      </c>
      <c r="AC177">
        <v>66.343646626154637</v>
      </c>
      <c r="AD177">
        <v>70.584714898686244</v>
      </c>
      <c r="AE177">
        <v>74.04768395186224</v>
      </c>
      <c r="AF177">
        <v>76.292592546613335</v>
      </c>
      <c r="AG177">
        <v>75.231546744809407</v>
      </c>
      <c r="AH177">
        <v>78.625157448329503</v>
      </c>
      <c r="AI177">
        <v>76.666526206826404</v>
      </c>
      <c r="AJ177">
        <v>81.921849176088401</v>
      </c>
      <c r="AK177">
        <v>83.193368276000598</v>
      </c>
      <c r="AL177">
        <v>81.751879330536894</v>
      </c>
      <c r="AM177">
        <v>84.955268462227195</v>
      </c>
      <c r="AN177">
        <v>89.603039643135205</v>
      </c>
      <c r="AO177">
        <v>90.946317842011396</v>
      </c>
      <c r="AP177">
        <v>94.015022868086703</v>
      </c>
      <c r="AQ177">
        <v>103.67075664728399</v>
      </c>
      <c r="AR177">
        <v>104.26280084124301</v>
      </c>
      <c r="AS177">
        <v>108.180765627295</v>
      </c>
      <c r="AT177">
        <v>109.761817634327</v>
      </c>
      <c r="AU177">
        <v>112.95462999999999</v>
      </c>
      <c r="AV177">
        <v>112.497161604608</v>
      </c>
      <c r="AW177">
        <v>114.557683536602</v>
      </c>
      <c r="AX177">
        <v>116.65594642642699</v>
      </c>
      <c r="AY177">
        <v>119.339033194235</v>
      </c>
      <c r="AZ177">
        <v>122.322509024091</v>
      </c>
    </row>
    <row r="178" spans="1:52" x14ac:dyDescent="0.25">
      <c r="A178" t="s">
        <v>9</v>
      </c>
      <c r="B178" t="s">
        <v>538</v>
      </c>
      <c r="C178" t="s">
        <v>539</v>
      </c>
      <c r="D178" t="str">
        <f>"866"</f>
        <v>866</v>
      </c>
      <c r="E178" t="s">
        <v>540</v>
      </c>
      <c r="F178" t="s">
        <v>13</v>
      </c>
      <c r="G178" t="s">
        <v>14</v>
      </c>
      <c r="H178" t="s">
        <v>15</v>
      </c>
      <c r="I178" t="s">
        <v>15</v>
      </c>
      <c r="Q178">
        <v>15.301963892299998</v>
      </c>
      <c r="R178">
        <v>15.905988782785588</v>
      </c>
      <c r="S178">
        <v>16.751623015019454</v>
      </c>
      <c r="T178">
        <v>18.845576275925499</v>
      </c>
      <c r="U178">
        <v>23.999921700845778</v>
      </c>
      <c r="V178">
        <v>24.603946591331272</v>
      </c>
      <c r="W178">
        <v>27.946218880909644</v>
      </c>
      <c r="X178">
        <v>29.07373016647826</v>
      </c>
      <c r="Y178">
        <v>31.087146468096691</v>
      </c>
      <c r="Z178">
        <v>35.386804487852849</v>
      </c>
      <c r="AA178">
        <v>38.365770430554171</v>
      </c>
      <c r="AB178">
        <v>37.330642598032838</v>
      </c>
      <c r="AC178">
        <v>40.160230766193436</v>
      </c>
      <c r="AD178">
        <v>40.147519489232117</v>
      </c>
      <c r="AE178">
        <v>41.400864776300303</v>
      </c>
      <c r="AF178">
        <v>42.220118943466275</v>
      </c>
      <c r="AG178">
        <v>43.583575747503843</v>
      </c>
      <c r="AH178">
        <v>45.517043063474503</v>
      </c>
      <c r="AI178">
        <v>48.396501968255699</v>
      </c>
      <c r="AJ178">
        <v>52.625196685485299</v>
      </c>
      <c r="AK178">
        <v>58.686321789968702</v>
      </c>
      <c r="AL178">
        <v>65.203287197231802</v>
      </c>
      <c r="AM178">
        <v>71.288927335640196</v>
      </c>
      <c r="AN178">
        <v>76.621107266435999</v>
      </c>
      <c r="AO178">
        <v>81.238948961937695</v>
      </c>
      <c r="AP178">
        <v>88.570696366782002</v>
      </c>
      <c r="AQ178">
        <v>94.235847750865005</v>
      </c>
      <c r="AR178">
        <v>96.105397923875401</v>
      </c>
      <c r="AS178">
        <v>100.85</v>
      </c>
      <c r="AT178">
        <v>105.5</v>
      </c>
      <c r="AU178">
        <v>106.8</v>
      </c>
      <c r="AV178">
        <v>107.7</v>
      </c>
      <c r="AW178">
        <v>108.6</v>
      </c>
      <c r="AX178">
        <v>108.816510883085</v>
      </c>
      <c r="AY178">
        <v>111.533431684479</v>
      </c>
      <c r="AZ178">
        <v>115.843228547229</v>
      </c>
    </row>
    <row r="179" spans="1:52" x14ac:dyDescent="0.25">
      <c r="A179" t="s">
        <v>9</v>
      </c>
      <c r="B179" t="s">
        <v>541</v>
      </c>
      <c r="C179" t="s">
        <v>542</v>
      </c>
      <c r="D179" t="str">
        <f>"369"</f>
        <v>369</v>
      </c>
      <c r="E179" t="s">
        <v>543</v>
      </c>
      <c r="F179" t="s">
        <v>13</v>
      </c>
      <c r="G179" t="s">
        <v>14</v>
      </c>
      <c r="H179" t="s">
        <v>15</v>
      </c>
      <c r="I179" t="s">
        <v>15</v>
      </c>
      <c r="O179">
        <v>13.108597516870477</v>
      </c>
      <c r="P179">
        <v>14.994108575144462</v>
      </c>
      <c r="Q179">
        <v>20.66649132661021</v>
      </c>
      <c r="R179">
        <v>20.260615455821732</v>
      </c>
      <c r="S179">
        <v>18.65501813940358</v>
      </c>
      <c r="T179">
        <v>17.056525378403549</v>
      </c>
      <c r="U179">
        <v>17.658244590923942</v>
      </c>
      <c r="V179">
        <v>16.797611767357498</v>
      </c>
      <c r="W179">
        <v>16.223018071751529</v>
      </c>
      <c r="X179">
        <v>16.687823026859672</v>
      </c>
      <c r="Y179">
        <v>17.651420598868736</v>
      </c>
      <c r="Z179">
        <v>57.184560756432901</v>
      </c>
      <c r="AA179">
        <v>62.668011787871599</v>
      </c>
      <c r="AB179">
        <v>72.373234852365002</v>
      </c>
      <c r="AC179">
        <v>76.508848272500202</v>
      </c>
      <c r="AD179">
        <v>79.569202203400195</v>
      </c>
      <c r="AE179">
        <v>83.162650044844099</v>
      </c>
      <c r="AF179">
        <v>86.223851886985599</v>
      </c>
      <c r="AG179">
        <v>91.173257282311098</v>
      </c>
      <c r="AH179">
        <v>94.502617801047094</v>
      </c>
      <c r="AI179">
        <v>100</v>
      </c>
      <c r="AJ179">
        <v>103.225806451613</v>
      </c>
      <c r="AK179">
        <v>107.69230769230801</v>
      </c>
      <c r="AL179">
        <v>110.918114143921</v>
      </c>
      <c r="AM179">
        <v>117.12158808933</v>
      </c>
      <c r="AN179">
        <v>125.55831265508699</v>
      </c>
      <c r="AO179">
        <v>136.97270471464</v>
      </c>
      <c r="AP179">
        <v>147.39454094292799</v>
      </c>
      <c r="AQ179">
        <v>168.73449131513601</v>
      </c>
      <c r="AR179">
        <v>170.96774193548401</v>
      </c>
      <c r="AS179">
        <v>193.796526054591</v>
      </c>
      <c r="AT179">
        <v>203.97022332506199</v>
      </c>
      <c r="AU179">
        <v>218.610421836228</v>
      </c>
      <c r="AV179">
        <v>231.017369727047</v>
      </c>
      <c r="AW179">
        <v>250.372208436725</v>
      </c>
      <c r="AX179">
        <v>254.342431761787</v>
      </c>
      <c r="AY179">
        <v>263.05651437089398</v>
      </c>
      <c r="AZ179">
        <v>272.89194589528802</v>
      </c>
    </row>
    <row r="180" spans="1:52" x14ac:dyDescent="0.25">
      <c r="A180" t="s">
        <v>9</v>
      </c>
      <c r="B180" t="s">
        <v>544</v>
      </c>
      <c r="C180" t="s">
        <v>545</v>
      </c>
      <c r="D180" t="str">
        <f>"744"</f>
        <v>744</v>
      </c>
      <c r="E180" t="s">
        <v>546</v>
      </c>
      <c r="F180" t="s">
        <v>13</v>
      </c>
      <c r="G180" t="s">
        <v>14</v>
      </c>
      <c r="H180" t="s">
        <v>15</v>
      </c>
      <c r="I180" t="s">
        <v>15</v>
      </c>
      <c r="Y180">
        <v>50.538140858924976</v>
      </c>
      <c r="Z180">
        <v>53.856134985281464</v>
      </c>
      <c r="AA180">
        <v>56.419145258707459</v>
      </c>
      <c r="AB180">
        <v>59.096170619512279</v>
      </c>
      <c r="AC180">
        <v>62.399941908979777</v>
      </c>
      <c r="AD180">
        <v>65.924033037779509</v>
      </c>
      <c r="AE180">
        <v>68.027292571003258</v>
      </c>
      <c r="AF180">
        <v>70.580988690212166</v>
      </c>
      <c r="AG180">
        <v>72.525353310916756</v>
      </c>
      <c r="AH180">
        <v>74.577812195575646</v>
      </c>
      <c r="AI180">
        <v>75.837188212306998</v>
      </c>
      <c r="AJ180">
        <v>78.458383548172606</v>
      </c>
      <c r="AK180">
        <v>79.115698875359897</v>
      </c>
      <c r="AL180">
        <v>81.176397333763006</v>
      </c>
      <c r="AM180">
        <v>82.620671884594202</v>
      </c>
      <c r="AN180">
        <v>85.639284534631898</v>
      </c>
      <c r="AO180">
        <v>87.906301935380597</v>
      </c>
      <c r="AP180">
        <v>91.329433616964195</v>
      </c>
      <c r="AQ180">
        <v>95.341967968152204</v>
      </c>
      <c r="AR180">
        <v>98.450623398590395</v>
      </c>
      <c r="AS180">
        <v>101.73239254040099</v>
      </c>
      <c r="AT180">
        <v>105.690167403733</v>
      </c>
      <c r="AU180">
        <v>111.943785186711</v>
      </c>
      <c r="AV180">
        <v>118.313935187331</v>
      </c>
      <c r="AW180">
        <v>123.962947083668</v>
      </c>
      <c r="AX180">
        <v>129.00131227453801</v>
      </c>
      <c r="AY180">
        <v>134.38075045177499</v>
      </c>
      <c r="AZ180">
        <v>139.604930825742</v>
      </c>
    </row>
    <row r="181" spans="1:52" x14ac:dyDescent="0.25">
      <c r="A181" t="s">
        <v>9</v>
      </c>
      <c r="B181" t="s">
        <v>547</v>
      </c>
      <c r="C181" t="s">
        <v>548</v>
      </c>
      <c r="D181" t="str">
        <f>"186"</f>
        <v>186</v>
      </c>
      <c r="E181" t="s">
        <v>549</v>
      </c>
      <c r="F181" t="s">
        <v>13</v>
      </c>
      <c r="G181" t="s">
        <v>14</v>
      </c>
      <c r="H181" t="s">
        <v>15</v>
      </c>
      <c r="I181" t="s">
        <v>15</v>
      </c>
      <c r="T181">
        <v>1.72E-2</v>
      </c>
      <c r="U181">
        <v>2.248E-2</v>
      </c>
      <c r="V181">
        <v>3.4849999999999999E-2</v>
      </c>
      <c r="W181">
        <v>5.7930000000000002E-2</v>
      </c>
      <c r="X181">
        <v>9.5159999999999995E-2</v>
      </c>
      <c r="Y181">
        <v>0.15265999999999999</v>
      </c>
      <c r="Z181">
        <v>0.26124999999999998</v>
      </c>
      <c r="AA181">
        <v>0.43358999999999998</v>
      </c>
      <c r="AB181">
        <v>0.74177000000000004</v>
      </c>
      <c r="AC181">
        <v>1.6</v>
      </c>
      <c r="AD181">
        <v>2.82</v>
      </c>
      <c r="AE181">
        <v>5.08</v>
      </c>
      <c r="AF181">
        <v>10.11</v>
      </c>
      <c r="AG181">
        <v>17.149999999999999</v>
      </c>
      <c r="AH181">
        <v>28.95</v>
      </c>
      <c r="AI181">
        <v>40.24</v>
      </c>
      <c r="AJ181">
        <v>67.8</v>
      </c>
      <c r="AK181">
        <v>87.94</v>
      </c>
      <c r="AL181">
        <v>104.12401</v>
      </c>
      <c r="AM181">
        <v>113.86306999999999</v>
      </c>
      <c r="AN181">
        <v>122.65</v>
      </c>
      <c r="AO181">
        <v>134.49</v>
      </c>
      <c r="AP181">
        <v>145.77000000000001</v>
      </c>
      <c r="AQ181">
        <v>160.44</v>
      </c>
      <c r="AR181">
        <v>170.91</v>
      </c>
      <c r="AS181">
        <v>181.85</v>
      </c>
      <c r="AT181">
        <v>200.85</v>
      </c>
      <c r="AU181">
        <v>213.23</v>
      </c>
      <c r="AV181">
        <v>229.01</v>
      </c>
      <c r="AW181">
        <v>247.72</v>
      </c>
      <c r="AX181">
        <v>269.54000000000002</v>
      </c>
      <c r="AY181">
        <v>292.54000000000002</v>
      </c>
      <c r="AZ181">
        <v>321.72981671037701</v>
      </c>
    </row>
    <row r="182" spans="1:52" x14ac:dyDescent="0.25">
      <c r="A182" t="s">
        <v>9</v>
      </c>
      <c r="B182" t="s">
        <v>550</v>
      </c>
      <c r="C182" t="s">
        <v>551</v>
      </c>
      <c r="D182" t="str">
        <f>"925"</f>
        <v>925</v>
      </c>
      <c r="E182" t="s">
        <v>552</v>
      </c>
      <c r="F182" t="s">
        <v>13</v>
      </c>
      <c r="G182" t="s">
        <v>14</v>
      </c>
      <c r="H182" t="s">
        <v>15</v>
      </c>
      <c r="I182" t="s">
        <v>15</v>
      </c>
      <c r="AB182">
        <v>6.9474276207858371E-2</v>
      </c>
      <c r="AC182">
        <v>0.99205714161793646</v>
      </c>
      <c r="AD182">
        <v>13.507293547086284</v>
      </c>
      <c r="AE182">
        <v>73.716930218172081</v>
      </c>
      <c r="AF182">
        <v>89.553552521038711</v>
      </c>
      <c r="AG182">
        <v>107.3084145751626</v>
      </c>
      <c r="AH182">
        <v>128.91769914205659</v>
      </c>
      <c r="AI182">
        <v>138.4212656911742</v>
      </c>
      <c r="AJ182">
        <v>154.68020097973007</v>
      </c>
      <c r="AK182">
        <v>166.75345745391652</v>
      </c>
      <c r="AL182">
        <v>171.85467447338894</v>
      </c>
      <c r="AM182">
        <v>187.32213050492814</v>
      </c>
      <c r="AN182">
        <v>206.7167252070806</v>
      </c>
      <c r="AO182">
        <v>221.3888778577292</v>
      </c>
      <c r="AP182">
        <v>240.53375148375019</v>
      </c>
      <c r="AQ182">
        <v>262.02826045966225</v>
      </c>
      <c r="AR182">
        <v>262.41496096211199</v>
      </c>
      <c r="AS182">
        <v>274.940365698665</v>
      </c>
      <c r="AT182">
        <v>290.249193710008</v>
      </c>
      <c r="AU182">
        <v>312.98048378745699</v>
      </c>
      <c r="AV182">
        <v>325.50588852401</v>
      </c>
      <c r="AW182">
        <v>339.88690877709001</v>
      </c>
      <c r="AX182">
        <v>360.298679458881</v>
      </c>
      <c r="AY182">
        <v>382.52910798149401</v>
      </c>
      <c r="AZ182">
        <v>405.97320473391102</v>
      </c>
    </row>
    <row r="183" spans="1:52" x14ac:dyDescent="0.25">
      <c r="A183" t="s">
        <v>9</v>
      </c>
      <c r="B183" t="s">
        <v>553</v>
      </c>
      <c r="C183" t="s">
        <v>554</v>
      </c>
      <c r="D183" t="str">
        <f>"869"</f>
        <v>869</v>
      </c>
      <c r="E183" t="s">
        <v>555</v>
      </c>
      <c r="F183" t="s">
        <v>13</v>
      </c>
      <c r="G183" t="s">
        <v>14</v>
      </c>
      <c r="H183" t="s">
        <v>15</v>
      </c>
      <c r="I183" t="s">
        <v>15</v>
      </c>
      <c r="AI183">
        <v>100</v>
      </c>
      <c r="AJ183">
        <v>104.635425701383</v>
      </c>
      <c r="AK183">
        <v>104.661031960938</v>
      </c>
      <c r="AL183">
        <v>110.717328133181</v>
      </c>
      <c r="AM183">
        <v>113.098411906645</v>
      </c>
      <c r="AN183">
        <v>117.529965156637</v>
      </c>
      <c r="AO183">
        <v>124.72227365884299</v>
      </c>
      <c r="AP183">
        <v>125.319532195832</v>
      </c>
      <c r="AQ183">
        <v>140.782110696301</v>
      </c>
      <c r="AR183">
        <v>135.11588295331401</v>
      </c>
      <c r="AS183">
        <v>132.74983773632701</v>
      </c>
      <c r="AT183">
        <v>135.050003321943</v>
      </c>
      <c r="AU183">
        <v>136.85971519860499</v>
      </c>
      <c r="AV183">
        <v>141.106686017843</v>
      </c>
      <c r="AW183">
        <v>141.64750048705</v>
      </c>
      <c r="AX183">
        <v>147.87635105346101</v>
      </c>
      <c r="AY183">
        <v>153.05202334033299</v>
      </c>
      <c r="AZ183">
        <v>157.49053201720201</v>
      </c>
    </row>
    <row r="184" spans="1:52" x14ac:dyDescent="0.25">
      <c r="A184" t="s">
        <v>9</v>
      </c>
      <c r="B184" t="s">
        <v>556</v>
      </c>
      <c r="C184" t="s">
        <v>557</v>
      </c>
      <c r="D184" t="str">
        <f>"746"</f>
        <v>746</v>
      </c>
      <c r="E184" t="s">
        <v>558</v>
      </c>
      <c r="F184" t="s">
        <v>13</v>
      </c>
      <c r="G184" t="s">
        <v>14</v>
      </c>
      <c r="H184" t="s">
        <v>15</v>
      </c>
      <c r="I184" t="s">
        <v>15</v>
      </c>
      <c r="P184">
        <v>2.0298278294854696E-2</v>
      </c>
      <c r="Q184">
        <v>4.059655658970928E-2</v>
      </c>
      <c r="R184">
        <v>0.10149139147427373</v>
      </c>
      <c r="S184">
        <v>0.12178966976912819</v>
      </c>
      <c r="T184">
        <v>0.30447417442281954</v>
      </c>
      <c r="U184">
        <v>0.7510362969096227</v>
      </c>
      <c r="V184">
        <v>2.5575830651516989</v>
      </c>
      <c r="W184">
        <v>7.6321526388653345</v>
      </c>
      <c r="X184">
        <v>13.518653344373224</v>
      </c>
      <c r="Y184">
        <v>17.152045159152202</v>
      </c>
      <c r="Z184">
        <v>22.696439999999999</v>
      </c>
      <c r="AA184">
        <v>37.746421131667603</v>
      </c>
      <c r="AB184">
        <v>36.856525152139</v>
      </c>
      <c r="AC184">
        <v>39.678710370107403</v>
      </c>
      <c r="AD184">
        <v>44.227217531971597</v>
      </c>
      <c r="AE184">
        <v>46.629903393869498</v>
      </c>
      <c r="AF184">
        <v>51.494600694502203</v>
      </c>
      <c r="AG184">
        <v>51.0311429317033</v>
      </c>
      <c r="AH184">
        <v>55.345507521737403</v>
      </c>
      <c r="AI184">
        <v>57.679758836443</v>
      </c>
      <c r="AJ184">
        <v>55.127887538194997</v>
      </c>
      <c r="AK184">
        <v>58.282100072878499</v>
      </c>
      <c r="AL184">
        <v>61.7249729583584</v>
      </c>
      <c r="AM184">
        <v>66.665264133972997</v>
      </c>
      <c r="AN184">
        <v>69.114007014950104</v>
      </c>
      <c r="AO184">
        <v>76.636304349472297</v>
      </c>
      <c r="AP184">
        <v>80.608130530164104</v>
      </c>
      <c r="AQ184">
        <v>92.081582135815097</v>
      </c>
      <c r="AR184">
        <v>102.15311937818799</v>
      </c>
      <c r="AS184">
        <v>103.64052751012601</v>
      </c>
      <c r="AT184">
        <v>128.148518936193</v>
      </c>
      <c r="AU184">
        <v>133.61787387376199</v>
      </c>
      <c r="AV184">
        <v>140.90536236268201</v>
      </c>
      <c r="AW184">
        <v>143.80376765146599</v>
      </c>
      <c r="AX184">
        <v>155.86321464235999</v>
      </c>
      <c r="AY184">
        <v>164.762927885034</v>
      </c>
      <c r="AZ184">
        <v>176.04918844515899</v>
      </c>
    </row>
    <row r="185" spans="1:52" x14ac:dyDescent="0.25">
      <c r="A185" t="s">
        <v>9</v>
      </c>
      <c r="B185" t="s">
        <v>559</v>
      </c>
      <c r="C185" t="s">
        <v>560</v>
      </c>
      <c r="D185" t="str">
        <f>"926"</f>
        <v>926</v>
      </c>
      <c r="E185" t="s">
        <v>561</v>
      </c>
      <c r="F185" t="s">
        <v>13</v>
      </c>
      <c r="G185" t="s">
        <v>14</v>
      </c>
      <c r="H185" t="s">
        <v>15</v>
      </c>
      <c r="I185" t="s">
        <v>15</v>
      </c>
      <c r="Z185">
        <v>139.25</v>
      </c>
      <c r="AA185">
        <v>2925.58959960938</v>
      </c>
      <c r="AB185">
        <v>300020.28125</v>
      </c>
      <c r="AC185">
        <v>1503449.6240383801</v>
      </c>
      <c r="AD185">
        <v>4234481.1344163297</v>
      </c>
      <c r="AE185">
        <v>5916566.8173999498</v>
      </c>
      <c r="AF185">
        <v>6515161.3180050096</v>
      </c>
      <c r="AG185">
        <v>7817711.2562613497</v>
      </c>
      <c r="AH185">
        <v>9319883.1972674802</v>
      </c>
      <c r="AI185">
        <v>11725888.115281099</v>
      </c>
      <c r="AJ185">
        <v>12443738.355908001</v>
      </c>
      <c r="AK185">
        <v>12372986.657997699</v>
      </c>
      <c r="AL185">
        <v>13392849.225370601</v>
      </c>
      <c r="AM185">
        <v>15041331.844606301</v>
      </c>
      <c r="AN185">
        <v>16597597.6909899</v>
      </c>
      <c r="AO185">
        <v>18527026.837977599</v>
      </c>
      <c r="AP185">
        <v>21600573.227223601</v>
      </c>
      <c r="AQ185">
        <v>26419801.972383101</v>
      </c>
      <c r="AR185">
        <v>29672048.304726001</v>
      </c>
      <c r="AS185">
        <v>32370946.086843099</v>
      </c>
      <c r="AT185">
        <v>33847133.149181001</v>
      </c>
      <c r="AU185">
        <v>33778601.425539203</v>
      </c>
      <c r="AV185">
        <v>33946201.497293398</v>
      </c>
      <c r="AW185">
        <v>42388476.161790103</v>
      </c>
      <c r="AX185">
        <v>60748190.406695701</v>
      </c>
      <c r="AY185">
        <v>68257548.834163606</v>
      </c>
      <c r="AZ185">
        <v>75099591.629133493</v>
      </c>
    </row>
    <row r="186" spans="1:52" x14ac:dyDescent="0.25">
      <c r="A186" t="s">
        <v>9</v>
      </c>
      <c r="B186" t="s">
        <v>562</v>
      </c>
      <c r="C186" t="s">
        <v>563</v>
      </c>
      <c r="D186" t="str">
        <f>"466"</f>
        <v>466</v>
      </c>
      <c r="E186" t="s">
        <v>564</v>
      </c>
      <c r="F186" t="s">
        <v>13</v>
      </c>
      <c r="G186" t="s">
        <v>14</v>
      </c>
      <c r="H186" t="s">
        <v>15</v>
      </c>
      <c r="I186" t="s">
        <v>15</v>
      </c>
      <c r="Y186">
        <v>102.5</v>
      </c>
      <c r="Z186">
        <v>108.78</v>
      </c>
      <c r="AA186">
        <v>115.27</v>
      </c>
      <c r="AB186">
        <v>120.46</v>
      </c>
      <c r="AC186">
        <v>125.46</v>
      </c>
      <c r="AD186">
        <v>129.91999999999999</v>
      </c>
      <c r="AE186">
        <v>132.93</v>
      </c>
      <c r="AF186">
        <v>135.34</v>
      </c>
      <c r="AG186">
        <v>137.63999999999999</v>
      </c>
      <c r="AH186">
        <v>142</v>
      </c>
      <c r="AI186">
        <v>145.6</v>
      </c>
      <c r="AJ186">
        <v>149.600000026575</v>
      </c>
      <c r="AK186">
        <v>153.82999996154999</v>
      </c>
      <c r="AL186">
        <v>157.02807347827499</v>
      </c>
      <c r="AM186">
        <v>164.94424582732501</v>
      </c>
      <c r="AN186">
        <v>174.88736562045</v>
      </c>
      <c r="AO186">
        <v>195.921370380826</v>
      </c>
      <c r="AP186">
        <v>217.969047119924</v>
      </c>
      <c r="AQ186">
        <v>237.15837479827499</v>
      </c>
      <c r="AR186">
        <v>237.63234117674699</v>
      </c>
      <c r="AS186">
        <v>241.73144727271099</v>
      </c>
      <c r="AT186">
        <v>242.11006178772701</v>
      </c>
      <c r="AU186">
        <v>243.55928430312801</v>
      </c>
      <c r="AV186">
        <v>247.090333111891</v>
      </c>
      <c r="AW186">
        <v>254.75478611443501</v>
      </c>
      <c r="AX186">
        <v>263.893971266525</v>
      </c>
      <c r="AY186">
        <v>268.57236540820799</v>
      </c>
      <c r="AZ186">
        <v>276.09620692303901</v>
      </c>
    </row>
    <row r="187" spans="1:52" x14ac:dyDescent="0.25">
      <c r="A187" t="s">
        <v>9</v>
      </c>
      <c r="B187" t="s">
        <v>565</v>
      </c>
      <c r="C187" t="s">
        <v>566</v>
      </c>
      <c r="D187" t="str">
        <f>"112"</f>
        <v>112</v>
      </c>
      <c r="E187" t="s">
        <v>567</v>
      </c>
      <c r="F187" t="s">
        <v>13</v>
      </c>
      <c r="G187" t="s">
        <v>14</v>
      </c>
      <c r="H187" t="s">
        <v>15</v>
      </c>
      <c r="I187" t="s">
        <v>15</v>
      </c>
      <c r="N187">
        <v>27.555887689254043</v>
      </c>
      <c r="O187">
        <v>31.732397849734085</v>
      </c>
      <c r="P187">
        <v>35.545733213650578</v>
      </c>
      <c r="Q187">
        <v>37.452400895608854</v>
      </c>
      <c r="R187">
        <v>39.449862276708018</v>
      </c>
      <c r="S187">
        <v>41.265736259525433</v>
      </c>
      <c r="T187">
        <v>43.580975587617637</v>
      </c>
      <c r="U187">
        <v>45.215262172153288</v>
      </c>
      <c r="V187">
        <v>46.894945606259363</v>
      </c>
      <c r="W187">
        <v>50.5</v>
      </c>
      <c r="X187">
        <v>53.3</v>
      </c>
      <c r="Y187">
        <v>57.4</v>
      </c>
      <c r="Z187">
        <v>61.5</v>
      </c>
      <c r="AA187">
        <v>63.1</v>
      </c>
      <c r="AB187">
        <v>64.599999999999994</v>
      </c>
      <c r="AC187">
        <v>65.8</v>
      </c>
      <c r="AD187">
        <v>67.7</v>
      </c>
      <c r="AE187">
        <v>69.400000000000006</v>
      </c>
      <c r="AF187">
        <v>70.599999999999994</v>
      </c>
      <c r="AG187">
        <v>71.599999999999994</v>
      </c>
      <c r="AH187">
        <v>72.400000000000006</v>
      </c>
      <c r="AI187">
        <v>73.2</v>
      </c>
      <c r="AJ187">
        <v>73.900000000000006</v>
      </c>
      <c r="AK187">
        <v>75</v>
      </c>
      <c r="AL187">
        <v>76</v>
      </c>
      <c r="AM187">
        <v>77.099999999999994</v>
      </c>
      <c r="AN187">
        <v>78.8</v>
      </c>
      <c r="AO187">
        <v>80.900000000000006</v>
      </c>
      <c r="AP187">
        <v>82.6</v>
      </c>
      <c r="AQ187">
        <v>85.7</v>
      </c>
      <c r="AR187">
        <v>87.6</v>
      </c>
      <c r="AS187">
        <v>90.5</v>
      </c>
      <c r="AT187">
        <v>94.7</v>
      </c>
      <c r="AU187">
        <v>97.3</v>
      </c>
      <c r="AV187">
        <v>99.266666700000002</v>
      </c>
      <c r="AW187">
        <v>100.2</v>
      </c>
      <c r="AX187">
        <v>100.3</v>
      </c>
      <c r="AY187">
        <v>101.5</v>
      </c>
      <c r="AZ187">
        <v>104.29125000000001</v>
      </c>
    </row>
    <row r="188" spans="1:52" x14ac:dyDescent="0.25">
      <c r="A188" t="s">
        <v>9</v>
      </c>
      <c r="B188" t="s">
        <v>568</v>
      </c>
      <c r="C188" t="s">
        <v>569</v>
      </c>
      <c r="D188" t="str">
        <f>"111"</f>
        <v>111</v>
      </c>
      <c r="E188" t="s">
        <v>570</v>
      </c>
      <c r="F188" t="s">
        <v>13</v>
      </c>
      <c r="G188" t="s">
        <v>14</v>
      </c>
      <c r="H188" t="s">
        <v>15</v>
      </c>
      <c r="I188" t="s">
        <v>15</v>
      </c>
      <c r="N188">
        <v>77.533333333333303</v>
      </c>
      <c r="O188">
        <v>86.75</v>
      </c>
      <c r="P188">
        <v>94.183333333333294</v>
      </c>
      <c r="Q188">
        <v>97.966666666666697</v>
      </c>
      <c r="R188">
        <v>101.816666666667</v>
      </c>
      <c r="S188">
        <v>105.783333333333</v>
      </c>
      <c r="T188">
        <v>109.283333333333</v>
      </c>
      <c r="U188">
        <v>111.133333333333</v>
      </c>
      <c r="V188">
        <v>115.783333333333</v>
      </c>
      <c r="W188">
        <v>120.98333333333299</v>
      </c>
      <c r="X188">
        <v>126.95</v>
      </c>
      <c r="Y188">
        <v>134.26666666666699</v>
      </c>
      <c r="Z188">
        <v>138.19999999999999</v>
      </c>
      <c r="AA188">
        <v>142.55000000000001</v>
      </c>
      <c r="AB188">
        <v>146.333333333333</v>
      </c>
      <c r="AC188">
        <v>150.316666666667</v>
      </c>
      <c r="AD188">
        <v>154.38333333333301</v>
      </c>
      <c r="AE188">
        <v>159.15</v>
      </c>
      <c r="AF188">
        <v>161.833333333333</v>
      </c>
      <c r="AG188">
        <v>164.433333333333</v>
      </c>
      <c r="AH188">
        <v>169.26666666666699</v>
      </c>
      <c r="AI188">
        <v>175.066666666667</v>
      </c>
      <c r="AJ188">
        <v>177.78333333333299</v>
      </c>
      <c r="AK188">
        <v>182.433333333333</v>
      </c>
      <c r="AL188">
        <v>185.916666666667</v>
      </c>
      <c r="AM188">
        <v>191.88333333333301</v>
      </c>
      <c r="AN188">
        <v>198.95</v>
      </c>
      <c r="AO188">
        <v>203.325166666667</v>
      </c>
      <c r="AP188">
        <v>211.62966666666699</v>
      </c>
      <c r="AQ188">
        <v>213.11316666666701</v>
      </c>
      <c r="AR188">
        <v>217.202</v>
      </c>
      <c r="AS188">
        <v>220.87133333333301</v>
      </c>
      <c r="AT188">
        <v>227.68666666666701</v>
      </c>
      <c r="AU188">
        <v>231.834</v>
      </c>
      <c r="AV188">
        <v>234.93283333333301</v>
      </c>
      <c r="AW188">
        <v>236.2175</v>
      </c>
      <c r="AX188">
        <v>237.96383333333301</v>
      </c>
      <c r="AY188">
        <v>243.20595332604199</v>
      </c>
      <c r="AZ188">
        <v>248.903112848825</v>
      </c>
    </row>
    <row r="189" spans="1:52" x14ac:dyDescent="0.25">
      <c r="A189" t="s">
        <v>9</v>
      </c>
      <c r="B189" t="s">
        <v>571</v>
      </c>
      <c r="C189" t="s">
        <v>572</v>
      </c>
      <c r="D189" t="str">
        <f>"298"</f>
        <v>298</v>
      </c>
      <c r="E189" t="s">
        <v>573</v>
      </c>
      <c r="F189" t="s">
        <v>13</v>
      </c>
      <c r="G189" t="s">
        <v>14</v>
      </c>
      <c r="H189" t="s">
        <v>15</v>
      </c>
      <c r="I189" t="s">
        <v>15</v>
      </c>
      <c r="N189">
        <v>1.4633807014425498E-2</v>
      </c>
      <c r="O189">
        <v>2.0899997547704396E-2</v>
      </c>
      <c r="P189">
        <v>2.7036360031879474E-2</v>
      </c>
      <c r="Q189">
        <v>3.258750271307867E-2</v>
      </c>
      <c r="R189">
        <v>4.9373739551805768E-2</v>
      </c>
      <c r="S189">
        <v>8.202218196140218E-2</v>
      </c>
      <c r="T189">
        <v>0.1501017446030791</v>
      </c>
      <c r="U189">
        <v>0.25615117036449742</v>
      </c>
      <c r="V189">
        <v>0.40288847416902523</v>
      </c>
      <c r="W189">
        <v>0.6809085097241081</v>
      </c>
      <c r="X189">
        <v>1.2881238447130205</v>
      </c>
      <c r="Y189">
        <v>2.9492171452732996</v>
      </c>
      <c r="Z189">
        <v>5.3513152858845894</v>
      </c>
      <c r="AA189">
        <v>8.5038228057868785</v>
      </c>
      <c r="AB189">
        <v>13.000782062118098</v>
      </c>
      <c r="AC189">
        <v>18.732914958074897</v>
      </c>
      <c r="AD189">
        <v>25.372387203247197</v>
      </c>
      <c r="AE189">
        <v>31.544943943896296</v>
      </c>
      <c r="AF189">
        <v>36.33</v>
      </c>
      <c r="AG189">
        <v>39.46</v>
      </c>
      <c r="AH189">
        <v>41.11</v>
      </c>
      <c r="AI189">
        <v>43.18</v>
      </c>
      <c r="AJ189">
        <v>44.73</v>
      </c>
      <c r="AK189">
        <v>56.34</v>
      </c>
      <c r="AL189">
        <v>62.08</v>
      </c>
      <c r="AM189">
        <v>66.790000000000006</v>
      </c>
      <c r="AN189">
        <v>70.06</v>
      </c>
      <c r="AO189">
        <v>74.53</v>
      </c>
      <c r="AP189">
        <v>80.87</v>
      </c>
      <c r="AQ189">
        <v>88.31</v>
      </c>
      <c r="AR189">
        <v>93.52</v>
      </c>
      <c r="AS189">
        <v>100</v>
      </c>
      <c r="AT189">
        <v>108.6</v>
      </c>
      <c r="AU189">
        <v>116.72</v>
      </c>
      <c r="AV189">
        <v>126.67</v>
      </c>
      <c r="AW189">
        <v>137.13</v>
      </c>
      <c r="AX189">
        <v>150.07</v>
      </c>
      <c r="AY189">
        <v>162.22999999999999</v>
      </c>
      <c r="AZ189">
        <v>175.88508145187899</v>
      </c>
    </row>
    <row r="190" spans="1:52" x14ac:dyDescent="0.25">
      <c r="A190" t="s">
        <v>9</v>
      </c>
      <c r="B190" t="s">
        <v>574</v>
      </c>
      <c r="C190" t="s">
        <v>575</v>
      </c>
      <c r="D190" t="str">
        <f>"927"</f>
        <v>927</v>
      </c>
      <c r="E190" t="s">
        <v>576</v>
      </c>
      <c r="F190" t="s">
        <v>13</v>
      </c>
      <c r="G190" t="s">
        <v>14</v>
      </c>
      <c r="H190" t="s">
        <v>15</v>
      </c>
      <c r="I190" t="s">
        <v>15</v>
      </c>
      <c r="AA190">
        <v>0.41639869436721499</v>
      </c>
      <c r="AB190">
        <v>4.10061924080832</v>
      </c>
      <c r="AC190">
        <v>56.647035751319201</v>
      </c>
      <c r="AD190">
        <v>122.87713776858899</v>
      </c>
      <c r="AE190">
        <v>201.977649310218</v>
      </c>
      <c r="AF190">
        <v>303.42579905312698</v>
      </c>
      <c r="AG190">
        <v>382.529799618862</v>
      </c>
      <c r="AH190">
        <v>481.87313691887903</v>
      </c>
      <c r="AI190">
        <v>617.67252826334004</v>
      </c>
      <c r="AJ190">
        <v>781.25154825191703</v>
      </c>
      <c r="AK190">
        <v>949.668300116154</v>
      </c>
      <c r="AL190">
        <v>1032.6720889220801</v>
      </c>
      <c r="AM190">
        <v>1128.3095228485199</v>
      </c>
      <c r="AN190">
        <v>1256.680329644</v>
      </c>
      <c r="AO190">
        <v>1393.4088832770301</v>
      </c>
      <c r="AP190">
        <v>1558.59069709293</v>
      </c>
      <c r="AQ190">
        <v>1774.1831302999501</v>
      </c>
      <c r="AR190">
        <v>1993.39646548985</v>
      </c>
      <c r="AS190">
        <v>2230.6372498947799</v>
      </c>
      <c r="AT190">
        <v>2534.2376838456298</v>
      </c>
      <c r="AU190">
        <v>2808.25388373544</v>
      </c>
      <c r="AV190">
        <v>3111.6453137192598</v>
      </c>
      <c r="AW190">
        <v>3399.0744585873299</v>
      </c>
      <c r="AX190">
        <v>3685.4994999686201</v>
      </c>
      <c r="AY190">
        <v>3976.06082566129</v>
      </c>
      <c r="AZ190">
        <v>4303.90262940309</v>
      </c>
    </row>
    <row r="191" spans="1:52" x14ac:dyDescent="0.25">
      <c r="A191" t="s">
        <v>9</v>
      </c>
      <c r="B191" t="s">
        <v>577</v>
      </c>
      <c r="C191" t="s">
        <v>578</v>
      </c>
      <c r="D191" t="str">
        <f>"846"</f>
        <v>846</v>
      </c>
      <c r="E191" t="s">
        <v>579</v>
      </c>
      <c r="F191" t="s">
        <v>13</v>
      </c>
      <c r="G191" t="s">
        <v>14</v>
      </c>
      <c r="H191" t="s">
        <v>15</v>
      </c>
      <c r="I191" t="s">
        <v>15</v>
      </c>
      <c r="M191">
        <v>30.416811762080702</v>
      </c>
      <c r="N191">
        <v>31.447890126896901</v>
      </c>
      <c r="O191">
        <v>37.221928969868202</v>
      </c>
      <c r="P191">
        <v>47.171835190345398</v>
      </c>
      <c r="Q191">
        <v>46.604742089696401</v>
      </c>
      <c r="R191">
        <v>48.847337533171903</v>
      </c>
      <c r="S191">
        <v>50.393955080396303</v>
      </c>
      <c r="T191">
        <v>50.857940344563602</v>
      </c>
      <c r="U191">
        <v>54.932259378014599</v>
      </c>
      <c r="V191">
        <v>64.648169199976394</v>
      </c>
      <c r="W191">
        <v>68.459795360899804</v>
      </c>
      <c r="X191">
        <v>73.840914646909297</v>
      </c>
      <c r="Y191">
        <v>77.034085778781005</v>
      </c>
      <c r="Z191">
        <v>81.367720090293503</v>
      </c>
      <c r="AA191">
        <v>85.551918735891604</v>
      </c>
      <c r="AB191">
        <v>87.046275395033902</v>
      </c>
      <c r="AC191">
        <v>89.362528216704305</v>
      </c>
      <c r="AD191">
        <v>90.856884875846504</v>
      </c>
      <c r="AE191">
        <v>90.782167042889398</v>
      </c>
      <c r="AF191">
        <v>95.414672686230205</v>
      </c>
      <c r="AG191">
        <v>99.6</v>
      </c>
      <c r="AH191">
        <v>99.6</v>
      </c>
      <c r="AI191">
        <v>103.7</v>
      </c>
      <c r="AJ191">
        <v>106.1</v>
      </c>
      <c r="AK191">
        <v>108.5</v>
      </c>
      <c r="AL191">
        <v>111.7</v>
      </c>
      <c r="AM191">
        <v>112.6</v>
      </c>
      <c r="AN191">
        <v>114.7</v>
      </c>
      <c r="AO191">
        <v>116.9</v>
      </c>
      <c r="AP191">
        <v>121.7</v>
      </c>
      <c r="AQ191">
        <v>128.80000000000001</v>
      </c>
      <c r="AR191">
        <v>131.92616551305599</v>
      </c>
      <c r="AS191">
        <v>136.26834437676101</v>
      </c>
      <c r="AT191">
        <v>137.9</v>
      </c>
      <c r="AU191">
        <v>139</v>
      </c>
      <c r="AV191">
        <v>141.08500000000001</v>
      </c>
      <c r="AW191">
        <v>142.6</v>
      </c>
      <c r="AX191">
        <v>144.69999999999999</v>
      </c>
      <c r="AY191">
        <v>148.27808372000001</v>
      </c>
      <c r="AZ191">
        <v>152.24120103043501</v>
      </c>
    </row>
    <row r="192" spans="1:52" x14ac:dyDescent="0.25">
      <c r="A192" t="s">
        <v>9</v>
      </c>
      <c r="B192" t="s">
        <v>580</v>
      </c>
      <c r="C192" t="s">
        <v>581</v>
      </c>
      <c r="D192" t="str">
        <f>"299"</f>
        <v>299</v>
      </c>
      <c r="E192" t="s">
        <v>582</v>
      </c>
      <c r="F192" t="s">
        <v>13</v>
      </c>
      <c r="G192" t="s">
        <v>14</v>
      </c>
      <c r="H192" t="s">
        <v>15</v>
      </c>
      <c r="I192" t="s">
        <v>15</v>
      </c>
      <c r="S192">
        <v>0.14196000000000056</v>
      </c>
      <c r="T192">
        <v>0.15491000000000005</v>
      </c>
      <c r="U192">
        <v>0.1746000000000005</v>
      </c>
      <c r="V192">
        <v>0.24492000000000042</v>
      </c>
      <c r="W192">
        <v>0.33188999999999946</v>
      </c>
      <c r="X192">
        <v>0.60074000000000083</v>
      </c>
      <c r="Y192">
        <v>0.81987999999999983</v>
      </c>
      <c r="Z192">
        <v>1.0741899999999998</v>
      </c>
      <c r="AA192">
        <v>1.4163900000000054</v>
      </c>
      <c r="AB192">
        <v>2.0670900000000074</v>
      </c>
      <c r="AC192">
        <v>3.5313299999999987</v>
      </c>
      <c r="AD192">
        <v>5.5306100000000047</v>
      </c>
      <c r="AE192">
        <v>11.240580000000003</v>
      </c>
      <c r="AF192">
        <v>15.46808</v>
      </c>
      <c r="AG192">
        <v>20.09395</v>
      </c>
      <c r="AH192">
        <v>24.11842</v>
      </c>
      <c r="AI192">
        <v>27.357780000000002</v>
      </c>
      <c r="AJ192">
        <v>30.717790000000001</v>
      </c>
      <c r="AK192">
        <v>40.3065</v>
      </c>
      <c r="AL192">
        <v>51.223190000000002</v>
      </c>
      <c r="AM192">
        <v>61.050330000000002</v>
      </c>
      <c r="AN192">
        <v>69.816149999999993</v>
      </c>
      <c r="AO192">
        <v>81.661320000000003</v>
      </c>
      <c r="AP192">
        <v>100</v>
      </c>
      <c r="AQ192">
        <v>130.9</v>
      </c>
      <c r="AR192">
        <v>163.69999999999999</v>
      </c>
      <c r="AS192">
        <v>208.2</v>
      </c>
      <c r="AT192">
        <v>265.60000000000002</v>
      </c>
      <c r="AU192">
        <v>318.89999999999998</v>
      </c>
      <c r="AV192">
        <v>498.1</v>
      </c>
      <c r="AW192">
        <v>839.5</v>
      </c>
      <c r="AX192">
        <v>2357.9</v>
      </c>
      <c r="AY192">
        <v>8826.9</v>
      </c>
      <c r="AZ192">
        <v>108907.71746635401</v>
      </c>
    </row>
    <row r="193" spans="1:52" x14ac:dyDescent="0.25">
      <c r="A193" t="s">
        <v>9</v>
      </c>
      <c r="B193" t="s">
        <v>583</v>
      </c>
      <c r="C193" t="s">
        <v>584</v>
      </c>
      <c r="D193" t="str">
        <f>"582"</f>
        <v>582</v>
      </c>
      <c r="E193" t="s">
        <v>585</v>
      </c>
      <c r="F193" t="s">
        <v>13</v>
      </c>
      <c r="G193" t="s">
        <v>14</v>
      </c>
      <c r="H193" t="s">
        <v>15</v>
      </c>
      <c r="I193" t="s">
        <v>15</v>
      </c>
      <c r="U193">
        <v>5.1033110017760492</v>
      </c>
      <c r="V193">
        <v>3.3390512781703721</v>
      </c>
      <c r="W193">
        <v>12.242703091956299</v>
      </c>
      <c r="X193">
        <v>16.486978805040302</v>
      </c>
      <c r="Y193">
        <v>27.410044164119402</v>
      </c>
      <c r="Z193">
        <v>45.936343077480203</v>
      </c>
      <c r="AA193">
        <v>54.023244333789499</v>
      </c>
      <c r="AB193">
        <v>56.875913302647703</v>
      </c>
      <c r="AC193">
        <v>65.138609857622896</v>
      </c>
      <c r="AD193">
        <v>84.591850797767904</v>
      </c>
      <c r="AE193">
        <v>92.3812027614117</v>
      </c>
      <c r="AF193">
        <v>92.227872964296793</v>
      </c>
      <c r="AG193">
        <v>80.381358191649895</v>
      </c>
      <c r="AH193">
        <v>80.134605494969406</v>
      </c>
      <c r="AI193">
        <v>79.627762118003503</v>
      </c>
      <c r="AJ193">
        <v>80.364456757194205</v>
      </c>
      <c r="AK193">
        <v>83.674303571724494</v>
      </c>
      <c r="AL193">
        <v>86.254215410146699</v>
      </c>
      <c r="AM193">
        <v>94.7263218978335</v>
      </c>
      <c r="AN193">
        <v>103.080087240987</v>
      </c>
      <c r="AO193">
        <v>109.98578142674</v>
      </c>
      <c r="AP193">
        <v>123.87771125161299</v>
      </c>
      <c r="AQ193">
        <v>148.51856381657601</v>
      </c>
      <c r="AR193">
        <v>158.19887041190501</v>
      </c>
      <c r="AS193">
        <v>176.78418212987</v>
      </c>
      <c r="AT193">
        <v>208.83016049835501</v>
      </c>
      <c r="AU193">
        <v>223.06408574835299</v>
      </c>
      <c r="AV193">
        <v>236.52851300838901</v>
      </c>
      <c r="AW193">
        <v>240.87865577375601</v>
      </c>
      <c r="AX193">
        <v>242.31693579574099</v>
      </c>
      <c r="AY193">
        <v>253.79608886244699</v>
      </c>
      <c r="AZ193">
        <v>266.48589330556899</v>
      </c>
    </row>
    <row r="194" spans="1:52" x14ac:dyDescent="0.25">
      <c r="A194" t="s">
        <v>9</v>
      </c>
      <c r="B194" t="s">
        <v>586</v>
      </c>
      <c r="C194" t="s">
        <v>587</v>
      </c>
      <c r="D194" t="str">
        <f>"487"</f>
        <v>487</v>
      </c>
      <c r="E194" t="s">
        <v>588</v>
      </c>
      <c r="F194" t="s">
        <v>13</v>
      </c>
      <c r="G194" t="s">
        <v>14</v>
      </c>
      <c r="H194" t="s">
        <v>15</v>
      </c>
      <c r="I194" t="s">
        <v>15</v>
      </c>
      <c r="AE194">
        <v>56.051425210057197</v>
      </c>
      <c r="AF194">
        <v>59.471608884834403</v>
      </c>
      <c r="AG194">
        <v>65.241400884708895</v>
      </c>
      <c r="AH194">
        <v>66.855292671222898</v>
      </c>
      <c r="AI194">
        <v>67.227651503641496</v>
      </c>
      <c r="AJ194">
        <v>68.463267539646793</v>
      </c>
      <c r="AK194">
        <v>72.868254139868</v>
      </c>
      <c r="AL194">
        <v>75.630420650156395</v>
      </c>
      <c r="AM194">
        <v>78.599106963755702</v>
      </c>
      <c r="AN194">
        <v>80.396780234962307</v>
      </c>
      <c r="AO194">
        <v>83.054177776002007</v>
      </c>
      <c r="AP194">
        <v>88.745725325364504</v>
      </c>
      <c r="AQ194">
        <v>94.914943762408797</v>
      </c>
      <c r="AR194">
        <v>99.030403260120707</v>
      </c>
      <c r="AS194">
        <v>101.83106046846299</v>
      </c>
      <c r="AT194">
        <v>104.630947446413</v>
      </c>
      <c r="AU194">
        <v>106.433096009167</v>
      </c>
      <c r="AV194">
        <v>109.319054148688</v>
      </c>
      <c r="AW194">
        <v>110.617804054256</v>
      </c>
      <c r="AX194">
        <v>111.68859617520501</v>
      </c>
      <c r="AY194">
        <v>110.518276612401</v>
      </c>
      <c r="AZ194">
        <v>112.18750889469599</v>
      </c>
    </row>
    <row r="195" spans="1:52" x14ac:dyDescent="0.25">
      <c r="A195" t="s">
        <v>9</v>
      </c>
      <c r="B195" t="s">
        <v>589</v>
      </c>
      <c r="C195" t="s">
        <v>590</v>
      </c>
      <c r="D195" t="str">
        <f>"474"</f>
        <v>474</v>
      </c>
      <c r="E195" t="s">
        <v>591</v>
      </c>
      <c r="F195" t="s">
        <v>13</v>
      </c>
      <c r="G195" t="s">
        <v>14</v>
      </c>
      <c r="H195" t="s">
        <v>15</v>
      </c>
      <c r="I195" t="s">
        <v>15</v>
      </c>
      <c r="AC195">
        <v>34.9247731428555</v>
      </c>
      <c r="AD195">
        <v>54.901743380568902</v>
      </c>
      <c r="AE195">
        <v>69.849546285711</v>
      </c>
      <c r="AF195">
        <v>74.773939298853605</v>
      </c>
      <c r="AG195">
        <v>83.679756450281801</v>
      </c>
      <c r="AH195">
        <v>92.201401097138501</v>
      </c>
      <c r="AI195">
        <v>100</v>
      </c>
      <c r="AJ195">
        <v>122.349586727912</v>
      </c>
      <c r="AK195">
        <v>127.64722893202701</v>
      </c>
      <c r="AL195">
        <v>144.99634528832499</v>
      </c>
      <c r="AM195">
        <v>159.46915444779501</v>
      </c>
      <c r="AN195">
        <v>179.36828627720999</v>
      </c>
      <c r="AO195">
        <v>193.46926470466201</v>
      </c>
      <c r="AP195">
        <v>215.07547212739101</v>
      </c>
      <c r="AQ195">
        <v>238.29374397648499</v>
      </c>
      <c r="AR195">
        <v>259.341906581893</v>
      </c>
      <c r="AS195">
        <v>291.72247226053901</v>
      </c>
      <c r="AT195">
        <v>359.322800302296</v>
      </c>
      <c r="AU195">
        <v>380.184067536795</v>
      </c>
      <c r="AV195">
        <v>411.13236529833898</v>
      </c>
      <c r="AW195">
        <v>452.26785398293799</v>
      </c>
      <c r="AX195">
        <v>537.29421053172996</v>
      </c>
      <c r="AY195">
        <v>655.49893684871097</v>
      </c>
      <c r="AZ195">
        <v>793.39722222964804</v>
      </c>
    </row>
    <row r="196" spans="1:52" x14ac:dyDescent="0.25">
      <c r="A196" t="s">
        <v>9</v>
      </c>
      <c r="B196" t="s">
        <v>592</v>
      </c>
      <c r="C196" t="s">
        <v>593</v>
      </c>
      <c r="D196" t="str">
        <f>"754"</f>
        <v>754</v>
      </c>
      <c r="E196" t="s">
        <v>594</v>
      </c>
      <c r="F196" t="s">
        <v>13</v>
      </c>
      <c r="G196" t="s">
        <v>14</v>
      </c>
      <c r="H196" t="s">
        <v>15</v>
      </c>
      <c r="I196" t="s">
        <v>15</v>
      </c>
      <c r="O196">
        <v>8.3239895618355004E-3</v>
      </c>
      <c r="P196">
        <v>9.4891019499879596E-3</v>
      </c>
      <c r="Q196">
        <v>1.06747268801853E-2</v>
      </c>
      <c r="R196">
        <v>1.2776826942744899E-2</v>
      </c>
      <c r="S196">
        <v>1.53346557298047E-2</v>
      </c>
      <c r="T196">
        <v>2.1074374259996701E-2</v>
      </c>
      <c r="U196">
        <v>3.26231313544749E-2</v>
      </c>
      <c r="V196">
        <v>4.7965275815752099E-2</v>
      </c>
      <c r="W196">
        <v>7.3886756155548405E-2</v>
      </c>
      <c r="X196">
        <v>0.168679291577013</v>
      </c>
      <c r="Y196">
        <v>0.33062552691283498</v>
      </c>
      <c r="Z196">
        <v>0.66009878841921699</v>
      </c>
      <c r="AA196">
        <v>1.8529951270174301</v>
      </c>
      <c r="AB196">
        <v>4.2267741219560202</v>
      </c>
      <c r="AC196">
        <v>5.8479636243042501</v>
      </c>
      <c r="AD196">
        <v>8.5368646945579307</v>
      </c>
      <c r="AE196">
        <v>11.542728562877</v>
      </c>
      <c r="AF196">
        <v>13.6875101631187</v>
      </c>
      <c r="AG196">
        <v>17.871419097580301</v>
      </c>
      <c r="AH196">
        <v>21.558752981739602</v>
      </c>
      <c r="AI196">
        <v>28.0479377914846</v>
      </c>
      <c r="AJ196">
        <v>33.286791922373801</v>
      </c>
      <c r="AK196">
        <v>42.159044885976499</v>
      </c>
      <c r="AL196">
        <v>49.394155933676402</v>
      </c>
      <c r="AM196">
        <v>58.039321470234498</v>
      </c>
      <c r="AN196">
        <v>67.239002817017806</v>
      </c>
      <c r="AO196">
        <v>72.778879816314998</v>
      </c>
      <c r="AP196">
        <v>79.279917553335807</v>
      </c>
      <c r="AQ196">
        <v>92.408739498285996</v>
      </c>
      <c r="AR196">
        <v>101.557204708616</v>
      </c>
      <c r="AS196">
        <v>109.580223880597</v>
      </c>
      <c r="AT196">
        <v>117.47</v>
      </c>
      <c r="AU196">
        <v>126.0782</v>
      </c>
      <c r="AV196">
        <v>135.08000000000001</v>
      </c>
      <c r="AW196">
        <v>145.69999999999999</v>
      </c>
      <c r="AX196">
        <v>176.46</v>
      </c>
      <c r="AY196">
        <v>189.69450000000001</v>
      </c>
      <c r="AZ196">
        <v>205.8185325</v>
      </c>
    </row>
    <row r="197" spans="1:52" x14ac:dyDescent="0.25">
      <c r="A197" t="s">
        <v>9</v>
      </c>
      <c r="B197" t="s">
        <v>595</v>
      </c>
      <c r="C197" t="s">
        <v>596</v>
      </c>
      <c r="D197" t="str">
        <f>"698"</f>
        <v>698</v>
      </c>
      <c r="E197" t="s">
        <v>597</v>
      </c>
      <c r="F197" t="s">
        <v>13</v>
      </c>
      <c r="G197" t="s">
        <v>14</v>
      </c>
      <c r="H197" t="s">
        <v>15</v>
      </c>
      <c r="I197" t="s">
        <v>15</v>
      </c>
      <c r="AQ197">
        <v>59.153253331034499</v>
      </c>
      <c r="AR197">
        <v>54.616198800544197</v>
      </c>
      <c r="AS197">
        <v>56.373050424475899</v>
      </c>
      <c r="AT197">
        <v>59.146438876250798</v>
      </c>
      <c r="AU197">
        <v>60.869945811279798</v>
      </c>
      <c r="AV197">
        <v>61.071721559286097</v>
      </c>
      <c r="AW197">
        <v>60.5857450865348</v>
      </c>
      <c r="AX197">
        <v>59.087412296455597</v>
      </c>
      <c r="AY197">
        <v>58.537087713417499</v>
      </c>
      <c r="AZ197">
        <v>61.463942099088399</v>
      </c>
    </row>
    <row r="198" spans="1:52" x14ac:dyDescent="0.25">
      <c r="A198" t="s">
        <v>9</v>
      </c>
      <c r="B198" t="s">
        <v>598</v>
      </c>
      <c r="C198" t="s">
        <v>599</v>
      </c>
      <c r="D198" t="str">
        <f>"202"</f>
        <v>202</v>
      </c>
      <c r="F198" t="s">
        <v>13</v>
      </c>
      <c r="G198" t="s">
        <v>14</v>
      </c>
      <c r="H198" t="s">
        <v>15</v>
      </c>
      <c r="I198" t="s">
        <v>15</v>
      </c>
      <c r="T198">
        <v>73.100734570213902</v>
      </c>
      <c r="U198">
        <v>73.512862024176727</v>
      </c>
      <c r="V198">
        <v>74.768271151663441</v>
      </c>
      <c r="W198">
        <v>76.274656028173439</v>
      </c>
      <c r="X198">
        <v>79.052434866147351</v>
      </c>
      <c r="Y198">
        <v>82.791674423003144</v>
      </c>
      <c r="Z198">
        <v>85.731561779221693</v>
      </c>
      <c r="AA198">
        <v>87.233038898292719</v>
      </c>
      <c r="AB198">
        <v>89.125096586649974</v>
      </c>
      <c r="AC198">
        <v>90.929727558353235</v>
      </c>
      <c r="AD198">
        <v>92.03497894890954</v>
      </c>
      <c r="AE198">
        <v>93.482833340297958</v>
      </c>
      <c r="AF198">
        <v>95.74062832217956</v>
      </c>
      <c r="AG198">
        <v>96.740019846059184</v>
      </c>
      <c r="AH198">
        <v>96.405161661526336</v>
      </c>
      <c r="AI198">
        <v>97.067331451901723</v>
      </c>
      <c r="AJ198">
        <v>96.990323531474729</v>
      </c>
      <c r="AK198">
        <v>97.593334601585894</v>
      </c>
      <c r="AL198">
        <v>98.140895964832637</v>
      </c>
      <c r="AM198">
        <v>99.391473726694983</v>
      </c>
      <c r="AN198">
        <v>100</v>
      </c>
      <c r="AO198">
        <v>101.10137528137511</v>
      </c>
      <c r="AP198">
        <v>103.00963815029216</v>
      </c>
      <c r="AQ198">
        <v>105.20179899496296</v>
      </c>
      <c r="AR198">
        <v>104.85802974239095</v>
      </c>
      <c r="AS198">
        <v>106.07438307558934</v>
      </c>
      <c r="AT198">
        <v>107.82422660335675</v>
      </c>
      <c r="AU198">
        <v>108.80629694264732</v>
      </c>
      <c r="AV198">
        <v>110.53512310393079</v>
      </c>
      <c r="AW198">
        <v>112.64070516201483</v>
      </c>
      <c r="AX198">
        <v>113.32117168915292</v>
      </c>
      <c r="AY198">
        <v>114.32965391515084</v>
      </c>
      <c r="AZ198">
        <v>115.9112945336789</v>
      </c>
    </row>
    <row r="199" spans="1:52" x14ac:dyDescent="0.25">
      <c r="A199" t="s">
        <v>9</v>
      </c>
      <c r="B199" t="s">
        <v>600</v>
      </c>
      <c r="C199" t="s">
        <v>601</v>
      </c>
      <c r="D199" t="str">
        <f>"110"</f>
        <v>110</v>
      </c>
      <c r="F199" t="s">
        <v>13</v>
      </c>
      <c r="G199" t="s">
        <v>14</v>
      </c>
      <c r="H199" t="s">
        <v>15</v>
      </c>
      <c r="I199" t="s">
        <v>15</v>
      </c>
      <c r="Z199">
        <v>73.67244661185174</v>
      </c>
      <c r="AA199">
        <v>75.869680979530358</v>
      </c>
      <c r="AB199">
        <v>78.129811443834384</v>
      </c>
      <c r="AC199">
        <v>80.148255072811907</v>
      </c>
      <c r="AD199">
        <v>82.138519415923312</v>
      </c>
      <c r="AE199">
        <v>84.184243600030257</v>
      </c>
      <c r="AF199">
        <v>85.77554665544757</v>
      </c>
      <c r="AG199">
        <v>86.900248787005012</v>
      </c>
      <c r="AH199">
        <v>88.464334148209147</v>
      </c>
      <c r="AI199">
        <v>90.634360085256048</v>
      </c>
      <c r="AJ199">
        <v>91.912468322454004</v>
      </c>
      <c r="AK199">
        <v>93.861119639973751</v>
      </c>
      <c r="AL199">
        <v>95.34466944306682</v>
      </c>
      <c r="AM199">
        <v>97.60082570244974</v>
      </c>
      <c r="AN199">
        <v>100</v>
      </c>
      <c r="AO199">
        <v>101.87719932822907</v>
      </c>
      <c r="AP199">
        <v>105.07157428733009</v>
      </c>
      <c r="AQ199">
        <v>106.71911174423801</v>
      </c>
      <c r="AR199">
        <v>107.93656630427586</v>
      </c>
      <c r="AS199">
        <v>109.92608538873951</v>
      </c>
      <c r="AT199">
        <v>112.85222711869267</v>
      </c>
      <c r="AU199">
        <v>114.80902716783629</v>
      </c>
      <c r="AV199">
        <v>116.26926484640722</v>
      </c>
      <c r="AW199">
        <v>117.07872771442207</v>
      </c>
      <c r="AX199">
        <v>117.69233816942193</v>
      </c>
      <c r="AY199">
        <v>119.44078189162497</v>
      </c>
      <c r="AZ199">
        <v>121.67053267796544</v>
      </c>
    </row>
    <row r="200" spans="1:52" x14ac:dyDescent="0.25">
      <c r="A200" t="s">
        <v>9</v>
      </c>
      <c r="B200" t="s">
        <v>602</v>
      </c>
      <c r="C200" t="s">
        <v>603</v>
      </c>
      <c r="D200" t="str">
        <f>"993"</f>
        <v>993</v>
      </c>
      <c r="F200" t="s">
        <v>13</v>
      </c>
      <c r="G200" t="s">
        <v>14</v>
      </c>
      <c r="H200" t="s">
        <v>15</v>
      </c>
      <c r="I200" t="s">
        <v>15</v>
      </c>
      <c r="N200">
        <v>40.078923293980353</v>
      </c>
      <c r="O200">
        <v>45.017999135224599</v>
      </c>
      <c r="P200">
        <v>49.008656755119333</v>
      </c>
      <c r="Q200">
        <v>51.5214730582355</v>
      </c>
      <c r="R200">
        <v>53.946447913100073</v>
      </c>
      <c r="S200">
        <v>57.1498843524097</v>
      </c>
      <c r="T200">
        <v>59.507740362296701</v>
      </c>
      <c r="U200">
        <v>60.655223836424433</v>
      </c>
      <c r="V200">
        <v>62.823191608239156</v>
      </c>
      <c r="W200">
        <v>65.435710135689945</v>
      </c>
      <c r="X200">
        <v>68.524007908664217</v>
      </c>
      <c r="Y200">
        <v>72.34248129192045</v>
      </c>
      <c r="Z200">
        <v>75.014134697917541</v>
      </c>
      <c r="AA200">
        <v>76.957907670335644</v>
      </c>
      <c r="AB200">
        <v>78.872358678151869</v>
      </c>
      <c r="AC200">
        <v>80.711777974519777</v>
      </c>
      <c r="AD200">
        <v>82.517578670358034</v>
      </c>
      <c r="AE200">
        <v>84.625245490402634</v>
      </c>
      <c r="AF200">
        <v>86.30682643606076</v>
      </c>
      <c r="AG200">
        <v>87.560659722205827</v>
      </c>
      <c r="AH200">
        <v>89.107666854132702</v>
      </c>
      <c r="AI200">
        <v>91.211676628955686</v>
      </c>
      <c r="AJ200">
        <v>92.158596941909835</v>
      </c>
      <c r="AK200">
        <v>93.982302887774452</v>
      </c>
      <c r="AL200">
        <v>95.290968264114468</v>
      </c>
      <c r="AM200">
        <v>97.547778314482201</v>
      </c>
      <c r="AN200">
        <v>100</v>
      </c>
      <c r="AO200">
        <v>101.84231456301849</v>
      </c>
      <c r="AP200">
        <v>105.05175482740756</v>
      </c>
      <c r="AQ200">
        <v>106.65221343686808</v>
      </c>
      <c r="AR200">
        <v>107.97586140097933</v>
      </c>
      <c r="AS200">
        <v>109.81227009163423</v>
      </c>
      <c r="AT200">
        <v>112.69086455113215</v>
      </c>
      <c r="AU200">
        <v>114.42761395132044</v>
      </c>
      <c r="AV200">
        <v>116.05351506913661</v>
      </c>
      <c r="AW200">
        <v>117.25403998137156</v>
      </c>
      <c r="AX200">
        <v>118.00219014343534</v>
      </c>
      <c r="AY200">
        <v>119.92666470375491</v>
      </c>
      <c r="AZ200">
        <v>122.35243855486753</v>
      </c>
    </row>
    <row r="201" spans="1:52" x14ac:dyDescent="0.25">
      <c r="A201" t="s">
        <v>9</v>
      </c>
      <c r="B201" t="s">
        <v>604</v>
      </c>
      <c r="C201" t="s">
        <v>605</v>
      </c>
      <c r="D201" t="str">
        <f>"906"</f>
        <v>906</v>
      </c>
      <c r="F201" t="s">
        <v>13</v>
      </c>
      <c r="G201" t="s">
        <v>14</v>
      </c>
      <c r="H201" t="s">
        <v>15</v>
      </c>
      <c r="I201" t="s">
        <v>15</v>
      </c>
      <c r="Z201">
        <v>72.166504951847401</v>
      </c>
      <c r="AA201">
        <v>74.699870689634324</v>
      </c>
      <c r="AB201">
        <v>77.471441836985051</v>
      </c>
      <c r="AC201">
        <v>79.667015531317205</v>
      </c>
      <c r="AD201">
        <v>81.995275691089773</v>
      </c>
      <c r="AE201">
        <v>83.952259379376201</v>
      </c>
      <c r="AF201">
        <v>85.482975710175154</v>
      </c>
      <c r="AG201">
        <v>86.446667700540573</v>
      </c>
      <c r="AH201">
        <v>87.997535341433135</v>
      </c>
      <c r="AI201">
        <v>90.121520643062397</v>
      </c>
      <c r="AJ201">
        <v>91.987784062149018</v>
      </c>
      <c r="AK201">
        <v>94.039823323021992</v>
      </c>
      <c r="AL201">
        <v>95.760255871030211</v>
      </c>
      <c r="AM201">
        <v>97.807553504923021</v>
      </c>
      <c r="AN201">
        <v>100</v>
      </c>
      <c r="AO201">
        <v>102.01589714582424</v>
      </c>
      <c r="AP201">
        <v>105.01988720984356</v>
      </c>
      <c r="AQ201">
        <v>107.14440439631032</v>
      </c>
      <c r="AR201">
        <v>108.38118461912198</v>
      </c>
      <c r="AS201">
        <v>110.89724001185202</v>
      </c>
      <c r="AT201">
        <v>114.02065083596871</v>
      </c>
      <c r="AU201">
        <v>116.50326570282409</v>
      </c>
      <c r="AV201">
        <v>117.72961151536734</v>
      </c>
      <c r="AW201">
        <v>117.79860293259826</v>
      </c>
      <c r="AX201">
        <v>118.06228431310703</v>
      </c>
      <c r="AY201">
        <v>119.43892341965723</v>
      </c>
      <c r="AZ201">
        <v>121.42465764466436</v>
      </c>
    </row>
    <row r="202" spans="1:52" x14ac:dyDescent="0.25">
      <c r="A202" t="s">
        <v>9</v>
      </c>
      <c r="B202" t="s">
        <v>606</v>
      </c>
      <c r="C202" t="s">
        <v>607</v>
      </c>
      <c r="D202" t="str">
        <f>"605"</f>
        <v>605</v>
      </c>
      <c r="F202" t="s">
        <v>13</v>
      </c>
      <c r="G202" t="s">
        <v>14</v>
      </c>
      <c r="H202" t="s">
        <v>15</v>
      </c>
      <c r="I202" t="s">
        <v>15</v>
      </c>
      <c r="Y202">
        <v>8.253560360692779</v>
      </c>
      <c r="Z202">
        <v>11.187330825836582</v>
      </c>
      <c r="AA202">
        <v>15.059201230692794</v>
      </c>
      <c r="AB202">
        <v>20.241657509582613</v>
      </c>
      <c r="AC202">
        <v>28.020328758167128</v>
      </c>
      <c r="AD202">
        <v>36.571682802987674</v>
      </c>
      <c r="AE202">
        <v>45.41091771827719</v>
      </c>
      <c r="AF202">
        <v>49.7744802678573</v>
      </c>
      <c r="AG202">
        <v>55.018743117893024</v>
      </c>
      <c r="AH202">
        <v>60.173013931836181</v>
      </c>
      <c r="AI202">
        <v>67.781347196141922</v>
      </c>
      <c r="AJ202">
        <v>74.24345779533121</v>
      </c>
      <c r="AK202">
        <v>81.400933135298374</v>
      </c>
      <c r="AL202">
        <v>88.507478887109187</v>
      </c>
      <c r="AM202">
        <v>94.094210116229803</v>
      </c>
      <c r="AN202">
        <v>100</v>
      </c>
      <c r="AO202">
        <v>106.67969017175731</v>
      </c>
      <c r="AP202">
        <v>113.8138314489392</v>
      </c>
      <c r="AQ202">
        <v>126.5854430248979</v>
      </c>
      <c r="AR202">
        <v>136.42170676466833</v>
      </c>
      <c r="AS202">
        <v>145.31211100109539</v>
      </c>
      <c r="AT202">
        <v>157.7755639393971</v>
      </c>
      <c r="AU202">
        <v>170.1457988679912</v>
      </c>
      <c r="AV202">
        <v>178.76047967003893</v>
      </c>
      <c r="AW202">
        <v>188.86773016317548</v>
      </c>
      <c r="AX202">
        <v>202.16946093615013</v>
      </c>
      <c r="AY202">
        <v>223.97213551034548</v>
      </c>
      <c r="AZ202">
        <v>243.74508172224316</v>
      </c>
    </row>
    <row r="203" spans="1:52" x14ac:dyDescent="0.25">
      <c r="A203" t="s">
        <v>9</v>
      </c>
      <c r="B203" t="s">
        <v>608</v>
      </c>
      <c r="C203" t="s">
        <v>609</v>
      </c>
      <c r="D203" t="str">
        <f>"96051"</f>
        <v>96051</v>
      </c>
      <c r="F203" t="s">
        <v>13</v>
      </c>
      <c r="G203" t="s">
        <v>14</v>
      </c>
      <c r="H203" t="s">
        <v>15</v>
      </c>
      <c r="I203" t="s">
        <v>15</v>
      </c>
      <c r="O203">
        <v>2.7679208108204216</v>
      </c>
      <c r="P203">
        <v>3.1389662354750039</v>
      </c>
      <c r="Q203">
        <v>3.5473850582690258</v>
      </c>
      <c r="R203">
        <v>4.0405537303743442</v>
      </c>
      <c r="S203">
        <v>4.677530073897854</v>
      </c>
      <c r="T203">
        <v>5.3448734120265486</v>
      </c>
      <c r="U203">
        <v>6.2106938849634696</v>
      </c>
      <c r="V203">
        <v>7.2455022636479445</v>
      </c>
      <c r="W203">
        <v>8.202729605360668</v>
      </c>
      <c r="X203">
        <v>9.4178830281385455</v>
      </c>
      <c r="Y203">
        <v>11.650678154531887</v>
      </c>
      <c r="Z203">
        <v>15.448611537530832</v>
      </c>
      <c r="AA203">
        <v>19.930334115450897</v>
      </c>
      <c r="AB203">
        <v>25.832527064909506</v>
      </c>
      <c r="AC203">
        <v>33.77899551730448</v>
      </c>
      <c r="AD203">
        <v>42.363043901794519</v>
      </c>
      <c r="AE203">
        <v>51.466109000037719</v>
      </c>
      <c r="AF203">
        <v>56.063742476658703</v>
      </c>
      <c r="AG203">
        <v>60.945905934337382</v>
      </c>
      <c r="AH203">
        <v>65.749599600644842</v>
      </c>
      <c r="AI203">
        <v>71.81101851732619</v>
      </c>
      <c r="AJ203">
        <v>76.796371060052422</v>
      </c>
      <c r="AK203">
        <v>82.480385443376974</v>
      </c>
      <c r="AL203">
        <v>88.501847137536558</v>
      </c>
      <c r="AM203">
        <v>94.518873985975887</v>
      </c>
      <c r="AN203">
        <v>100</v>
      </c>
      <c r="AO203">
        <v>107.09904006229343</v>
      </c>
      <c r="AP203">
        <v>114.75182007952405</v>
      </c>
      <c r="AQ203">
        <v>129.47057808136918</v>
      </c>
      <c r="AR203">
        <v>139.88668011732139</v>
      </c>
      <c r="AS203">
        <v>150.21286372874249</v>
      </c>
      <c r="AT203">
        <v>164.87475380328206</v>
      </c>
      <c r="AU203">
        <v>178.45614654204684</v>
      </c>
      <c r="AV203">
        <v>190.50858716846798</v>
      </c>
      <c r="AW203">
        <v>203.1878636374056</v>
      </c>
      <c r="AX203">
        <v>219.58087957414872</v>
      </c>
      <c r="AY203">
        <v>246.0865575729942</v>
      </c>
      <c r="AZ203">
        <v>276.75252298635115</v>
      </c>
    </row>
    <row r="204" spans="1:52" x14ac:dyDescent="0.25">
      <c r="A204" t="s">
        <v>9</v>
      </c>
      <c r="B204" t="s">
        <v>610</v>
      </c>
      <c r="C204" t="s">
        <v>611</v>
      </c>
      <c r="D204" t="str">
        <f>"96031"</f>
        <v>96031</v>
      </c>
      <c r="F204" t="s">
        <v>13</v>
      </c>
      <c r="G204" t="s">
        <v>14</v>
      </c>
      <c r="H204" t="s">
        <v>15</v>
      </c>
      <c r="I204" t="s">
        <v>15</v>
      </c>
      <c r="AD204">
        <v>28.620169802693802</v>
      </c>
      <c r="AE204">
        <v>37.674095074241208</v>
      </c>
      <c r="AF204">
        <v>42.353524878760567</v>
      </c>
      <c r="AG204">
        <v>47.731611060855386</v>
      </c>
      <c r="AH204">
        <v>53.598651003744521</v>
      </c>
      <c r="AI204">
        <v>62.354714664167545</v>
      </c>
      <c r="AJ204">
        <v>69.530455618806954</v>
      </c>
      <c r="AK204">
        <v>78.054411862284425</v>
      </c>
      <c r="AL204">
        <v>86.048024105569183</v>
      </c>
      <c r="AM204">
        <v>92.839208188821118</v>
      </c>
      <c r="AN204">
        <v>100</v>
      </c>
      <c r="AO204">
        <v>108.1691554159881</v>
      </c>
      <c r="AP204">
        <v>116.44020498428833</v>
      </c>
      <c r="AQ204">
        <v>132.09245942272025</v>
      </c>
      <c r="AR204">
        <v>144.62530058076683</v>
      </c>
      <c r="AS204">
        <v>156.31012556381361</v>
      </c>
      <c r="AT204">
        <v>172.61386263817798</v>
      </c>
      <c r="AU204">
        <v>189.16559121732129</v>
      </c>
      <c r="AV204">
        <v>203.36272989312306</v>
      </c>
      <c r="AW204">
        <v>217.34387100317613</v>
      </c>
      <c r="AX204">
        <v>235.39773279894357</v>
      </c>
      <c r="AY204">
        <v>266.87422113729059</v>
      </c>
      <c r="AZ204">
        <v>295.22653127354903</v>
      </c>
    </row>
    <row r="205" spans="1:52" x14ac:dyDescent="0.25">
      <c r="A205" t="s">
        <v>9</v>
      </c>
      <c r="B205" t="s">
        <v>612</v>
      </c>
      <c r="C205" t="s">
        <v>613</v>
      </c>
      <c r="D205" t="str">
        <f>"511"</f>
        <v>511</v>
      </c>
      <c r="F205" t="s">
        <v>13</v>
      </c>
      <c r="G205" t="s">
        <v>14</v>
      </c>
      <c r="H205" t="s">
        <v>15</v>
      </c>
      <c r="I205" t="s">
        <v>15</v>
      </c>
      <c r="R205">
        <v>17.596891952239798</v>
      </c>
      <c r="S205">
        <v>19.887388615239441</v>
      </c>
      <c r="T205">
        <v>20.682695128800802</v>
      </c>
      <c r="U205">
        <v>21.716655864029338</v>
      </c>
      <c r="V205">
        <v>22.473614267233462</v>
      </c>
      <c r="W205">
        <v>25.513176831124461</v>
      </c>
      <c r="X205">
        <v>27.699474893128862</v>
      </c>
      <c r="Y205">
        <v>31.187689832165137</v>
      </c>
      <c r="Z205">
        <v>34.667655760811869</v>
      </c>
      <c r="AA205">
        <v>36.589914807680252</v>
      </c>
      <c r="AB205">
        <v>39.299042989565137</v>
      </c>
      <c r="AC205">
        <v>42.401614055737539</v>
      </c>
      <c r="AD205">
        <v>46.199601901829595</v>
      </c>
      <c r="AE205">
        <v>48.947362468871269</v>
      </c>
      <c r="AF205">
        <v>52.667218115540535</v>
      </c>
      <c r="AG205">
        <v>69.783710929112047</v>
      </c>
      <c r="AH205">
        <v>71.050272707765828</v>
      </c>
      <c r="AI205">
        <v>75.028022675949742</v>
      </c>
      <c r="AJ205">
        <v>79.779761378451013</v>
      </c>
      <c r="AK205">
        <v>84.158214955666494</v>
      </c>
      <c r="AL205">
        <v>86.989720368557528</v>
      </c>
      <c r="AM205">
        <v>91.687601009288471</v>
      </c>
      <c r="AN205">
        <v>100</v>
      </c>
      <c r="AO205">
        <v>105.17775079172939</v>
      </c>
      <c r="AP205">
        <v>110.5559329025332</v>
      </c>
      <c r="AQ205">
        <v>119.60060818607474</v>
      </c>
      <c r="AR205">
        <v>123.55775139745839</v>
      </c>
      <c r="AS205">
        <v>130.37993102209194</v>
      </c>
      <c r="AT205">
        <v>136.72232154721246</v>
      </c>
      <c r="AU205">
        <v>141.53234325806284</v>
      </c>
      <c r="AV205">
        <v>149.33195913738376</v>
      </c>
      <c r="AW205">
        <v>156.5380818470812</v>
      </c>
      <c r="AX205">
        <v>159.66898027747624</v>
      </c>
      <c r="AY205">
        <v>163.85567381552349</v>
      </c>
      <c r="AZ205">
        <v>169.9002608626287</v>
      </c>
    </row>
    <row r="206" spans="1:52" x14ac:dyDescent="0.25">
      <c r="A206" t="s">
        <v>9</v>
      </c>
      <c r="B206" t="s">
        <v>614</v>
      </c>
      <c r="C206" t="s">
        <v>615</v>
      </c>
      <c r="D206" t="str">
        <f>"229"</f>
        <v>229</v>
      </c>
      <c r="F206" t="s">
        <v>13</v>
      </c>
      <c r="G206" t="s">
        <v>14</v>
      </c>
      <c r="H206" t="s">
        <v>15</v>
      </c>
      <c r="I206" t="s">
        <v>15</v>
      </c>
      <c r="S206">
        <v>38.902873638092863</v>
      </c>
      <c r="T206">
        <v>40.766443660194973</v>
      </c>
      <c r="U206">
        <v>42.202318358939799</v>
      </c>
      <c r="V206">
        <v>44.134227035753518</v>
      </c>
      <c r="W206">
        <v>47.973589949466351</v>
      </c>
      <c r="X206">
        <v>50.629492513789288</v>
      </c>
      <c r="Y206">
        <v>54.464757613194735</v>
      </c>
      <c r="Z206">
        <v>57.984610005618556</v>
      </c>
      <c r="AA206">
        <v>60.578249988781174</v>
      </c>
      <c r="AB206">
        <v>65.04450138831541</v>
      </c>
      <c r="AC206">
        <v>70.801768109715468</v>
      </c>
      <c r="AD206">
        <v>74.819955484371022</v>
      </c>
      <c r="AE206">
        <v>78.483593018293234</v>
      </c>
      <c r="AF206">
        <v>81.49099826169909</v>
      </c>
      <c r="AG206">
        <v>86.714112887656412</v>
      </c>
      <c r="AH206">
        <v>87.214405814780704</v>
      </c>
      <c r="AI206">
        <v>89.014401763687857</v>
      </c>
      <c r="AJ206">
        <v>90.68349453849504</v>
      </c>
      <c r="AK206">
        <v>92.341703982807772</v>
      </c>
      <c r="AL206">
        <v>94.604882537012458</v>
      </c>
      <c r="AM206">
        <v>97.300694939184368</v>
      </c>
      <c r="AN206">
        <v>100</v>
      </c>
      <c r="AO206">
        <v>103.48758314793432</v>
      </c>
      <c r="AP206">
        <v>108.68253620805983</v>
      </c>
      <c r="AQ206">
        <v>112.88068512448383</v>
      </c>
      <c r="AR206">
        <v>116.58892531195832</v>
      </c>
      <c r="AS206">
        <v>122.00478781159629</v>
      </c>
      <c r="AT206">
        <v>127.31593071773584</v>
      </c>
      <c r="AU206">
        <v>131.85970507866915</v>
      </c>
      <c r="AV206">
        <v>136.79523277616676</v>
      </c>
      <c r="AW206">
        <v>140.60520704493084</v>
      </c>
      <c r="AX206">
        <v>143.66645731285445</v>
      </c>
      <c r="AY206">
        <v>147.28425798713212</v>
      </c>
      <c r="AZ206">
        <v>151.62389671291373</v>
      </c>
    </row>
    <row r="207" spans="1:52" x14ac:dyDescent="0.25">
      <c r="A207" t="s">
        <v>9</v>
      </c>
      <c r="B207" t="s">
        <v>616</v>
      </c>
      <c r="C207" t="s">
        <v>617</v>
      </c>
      <c r="D207" t="str">
        <f>"95051"</f>
        <v>95051</v>
      </c>
      <c r="F207" t="s">
        <v>13</v>
      </c>
      <c r="G207" t="s">
        <v>14</v>
      </c>
      <c r="H207" t="s">
        <v>15</v>
      </c>
      <c r="I207" t="s">
        <v>15</v>
      </c>
      <c r="S207">
        <v>22.906157578214962</v>
      </c>
      <c r="T207">
        <v>24.004741234032139</v>
      </c>
      <c r="U207">
        <v>25.194764083097681</v>
      </c>
      <c r="V207">
        <v>26.96726840450679</v>
      </c>
      <c r="W207">
        <v>30.029457266162744</v>
      </c>
      <c r="X207">
        <v>32.405856414994346</v>
      </c>
      <c r="Y207">
        <v>35.645420221482212</v>
      </c>
      <c r="Z207">
        <v>38.919384550871037</v>
      </c>
      <c r="AA207">
        <v>41.80244388921556</v>
      </c>
      <c r="AB207">
        <v>48.747684442395744</v>
      </c>
      <c r="AC207">
        <v>57.163861520353379</v>
      </c>
      <c r="AD207">
        <v>62.576092689173734</v>
      </c>
      <c r="AE207">
        <v>67.665519916989552</v>
      </c>
      <c r="AF207">
        <v>72.734990873207011</v>
      </c>
      <c r="AG207">
        <v>79.143628122469451</v>
      </c>
      <c r="AH207">
        <v>81.694042183368992</v>
      </c>
      <c r="AI207">
        <v>84.727489458773803</v>
      </c>
      <c r="AJ207">
        <v>88.210349166670426</v>
      </c>
      <c r="AK207">
        <v>90.917374331069212</v>
      </c>
      <c r="AL207">
        <v>93.760571262460758</v>
      </c>
      <c r="AM207">
        <v>96.886814351684848</v>
      </c>
      <c r="AN207">
        <v>100</v>
      </c>
      <c r="AO207">
        <v>103.94510950880837</v>
      </c>
      <c r="AP207">
        <v>109.59171621313494</v>
      </c>
      <c r="AQ207">
        <v>114.66819238774177</v>
      </c>
      <c r="AR207">
        <v>118.78442686455179</v>
      </c>
      <c r="AS207">
        <v>124.65309522560494</v>
      </c>
      <c r="AT207">
        <v>130.66272940268564</v>
      </c>
      <c r="AU207">
        <v>135.69394916961014</v>
      </c>
      <c r="AV207">
        <v>141.06498317080965</v>
      </c>
      <c r="AW207">
        <v>145.50282995810576</v>
      </c>
      <c r="AX207">
        <v>149.27019627924841</v>
      </c>
      <c r="AY207">
        <v>153.54475036106919</v>
      </c>
      <c r="AZ207">
        <v>158.64105070511144</v>
      </c>
    </row>
    <row r="208" spans="1:52" x14ac:dyDescent="0.25">
      <c r="A208" t="s">
        <v>9</v>
      </c>
      <c r="B208" t="s">
        <v>618</v>
      </c>
      <c r="C208" t="s">
        <v>619</v>
      </c>
      <c r="D208" t="str">
        <f>"95031"</f>
        <v>95031</v>
      </c>
      <c r="F208" t="s">
        <v>13</v>
      </c>
      <c r="G208" t="s">
        <v>14</v>
      </c>
      <c r="H208" t="s">
        <v>15</v>
      </c>
      <c r="I208" t="s">
        <v>15</v>
      </c>
      <c r="W208">
        <v>61.720539626091572</v>
      </c>
      <c r="X208">
        <v>66.492958395884088</v>
      </c>
      <c r="Y208">
        <v>70.886078810656144</v>
      </c>
      <c r="Z208">
        <v>71.91264080144235</v>
      </c>
      <c r="AA208">
        <v>72.250444308374725</v>
      </c>
      <c r="AB208">
        <v>73.524733385327778</v>
      </c>
      <c r="AC208">
        <v>75.579592210675798</v>
      </c>
      <c r="AD208">
        <v>79.082369298762728</v>
      </c>
      <c r="AE208">
        <v>80.503577892479043</v>
      </c>
      <c r="AF208">
        <v>80.388869519404253</v>
      </c>
      <c r="AG208">
        <v>81.469910399624368</v>
      </c>
      <c r="AH208">
        <v>82.770679911459553</v>
      </c>
      <c r="AI208">
        <v>87.357482096212266</v>
      </c>
      <c r="AJ208">
        <v>89.95382376111894</v>
      </c>
      <c r="AK208">
        <v>92.656617379390198</v>
      </c>
      <c r="AL208">
        <v>94.808022936199194</v>
      </c>
      <c r="AM208">
        <v>97.317926375292586</v>
      </c>
      <c r="AN208">
        <v>100</v>
      </c>
      <c r="AO208">
        <v>103.24485860049886</v>
      </c>
      <c r="AP208">
        <v>106.36675098368175</v>
      </c>
      <c r="AQ208">
        <v>110.25266711979778</v>
      </c>
      <c r="AR208">
        <v>112.50158539439622</v>
      </c>
      <c r="AS208">
        <v>115.67744407489464</v>
      </c>
      <c r="AT208">
        <v>118.96519395952461</v>
      </c>
      <c r="AU208">
        <v>121.29061667226991</v>
      </c>
      <c r="AV208">
        <v>124.34282825143983</v>
      </c>
      <c r="AW208">
        <v>126.32765262963193</v>
      </c>
      <c r="AX208">
        <v>128.09771330453341</v>
      </c>
      <c r="AY208">
        <v>129.9681392887137</v>
      </c>
      <c r="AZ208">
        <v>132.53568479007117</v>
      </c>
    </row>
    <row r="209" spans="1:52" x14ac:dyDescent="0.25">
      <c r="A209" t="s">
        <v>9</v>
      </c>
      <c r="B209" t="s">
        <v>620</v>
      </c>
      <c r="C209" t="s">
        <v>621</v>
      </c>
      <c r="D209" t="str">
        <f>"1218"</f>
        <v>1218</v>
      </c>
      <c r="F209" t="s">
        <v>13</v>
      </c>
      <c r="G209" t="s">
        <v>14</v>
      </c>
      <c r="H209" t="s">
        <v>15</v>
      </c>
      <c r="I209" t="s">
        <v>15</v>
      </c>
      <c r="O209">
        <v>4.228853167205946</v>
      </c>
      <c r="P209">
        <v>4.6072570765590148</v>
      </c>
      <c r="Q209">
        <v>5.1891753838380517</v>
      </c>
      <c r="R209">
        <v>5.5342823635689342</v>
      </c>
      <c r="S209">
        <v>6.5355277167608987</v>
      </c>
      <c r="T209">
        <v>7.5780962201219912</v>
      </c>
      <c r="U209">
        <v>7.7798830498847655</v>
      </c>
      <c r="V209">
        <v>8.4847840271262402</v>
      </c>
      <c r="W209">
        <v>10.41017366983915</v>
      </c>
      <c r="X209">
        <v>12.389817615581164</v>
      </c>
      <c r="Y209">
        <v>17.153390979490997</v>
      </c>
      <c r="Z209">
        <v>24.189803293740241</v>
      </c>
      <c r="AA209">
        <v>27.290790480870967</v>
      </c>
      <c r="AB209">
        <v>30.577984730336222</v>
      </c>
      <c r="AC209">
        <v>35.572597860817098</v>
      </c>
      <c r="AD209">
        <v>39.61285354736853</v>
      </c>
      <c r="AE209">
        <v>42.447972505600823</v>
      </c>
      <c r="AF209">
        <v>45.791819109615751</v>
      </c>
      <c r="AG209">
        <v>48.908503714579304</v>
      </c>
      <c r="AH209">
        <v>51.434272073765271</v>
      </c>
      <c r="AI209">
        <v>55.245505822652142</v>
      </c>
      <c r="AJ209">
        <v>58.315196385616296</v>
      </c>
      <c r="AK209">
        <v>62.920825125487156</v>
      </c>
      <c r="AL209">
        <v>78.405036635642617</v>
      </c>
      <c r="AM209">
        <v>92.632517977934612</v>
      </c>
      <c r="AN209">
        <v>100</v>
      </c>
      <c r="AO209">
        <v>106.23746736095568</v>
      </c>
      <c r="AP209">
        <v>115.76860505835391</v>
      </c>
      <c r="AQ209">
        <v>126.24933600134835</v>
      </c>
      <c r="AR209">
        <v>131.35880021518932</v>
      </c>
      <c r="AS209">
        <v>141.57828113484038</v>
      </c>
      <c r="AT209">
        <v>151.45296496473546</v>
      </c>
      <c r="AU209">
        <v>158.90873636506012</v>
      </c>
      <c r="AV209">
        <v>166.07610404645783</v>
      </c>
      <c r="AW209">
        <v>171.82922653212626</v>
      </c>
      <c r="AX209">
        <v>176.53909855640592</v>
      </c>
      <c r="AY209">
        <v>181.50548857610826</v>
      </c>
      <c r="AZ209">
        <v>189.6966100938472</v>
      </c>
    </row>
    <row r="210" spans="1:52" x14ac:dyDescent="0.25">
      <c r="A210" t="s">
        <v>9</v>
      </c>
      <c r="B210" t="s">
        <v>622</v>
      </c>
      <c r="C210" t="s">
        <v>623</v>
      </c>
      <c r="D210" t="str">
        <f>"92011"</f>
        <v>92011</v>
      </c>
      <c r="F210" t="s">
        <v>13</v>
      </c>
      <c r="G210" t="s">
        <v>14</v>
      </c>
      <c r="H210" t="s">
        <v>15</v>
      </c>
      <c r="I210" t="s">
        <v>15</v>
      </c>
      <c r="O210">
        <v>4.228853167205946</v>
      </c>
      <c r="P210">
        <v>4.6072570765590148</v>
      </c>
      <c r="Q210">
        <v>5.1891753838380517</v>
      </c>
      <c r="R210">
        <v>5.5342823635689342</v>
      </c>
      <c r="S210">
        <v>6.5355277167608987</v>
      </c>
      <c r="T210">
        <v>7.5780962201219912</v>
      </c>
      <c r="U210">
        <v>7.7798830498847655</v>
      </c>
      <c r="V210">
        <v>8.4847840271262402</v>
      </c>
      <c r="W210">
        <v>10.41017366983915</v>
      </c>
      <c r="X210">
        <v>12.389817615581164</v>
      </c>
      <c r="Y210">
        <v>17.153390979490997</v>
      </c>
      <c r="Z210">
        <v>24.189803293740241</v>
      </c>
      <c r="AA210">
        <v>27.290790480870967</v>
      </c>
      <c r="AB210">
        <v>30.577984730336222</v>
      </c>
      <c r="AC210">
        <v>35.572597860817098</v>
      </c>
      <c r="AD210">
        <v>39.61285354736853</v>
      </c>
      <c r="AE210">
        <v>42.447972505600823</v>
      </c>
      <c r="AF210">
        <v>45.791819109615751</v>
      </c>
      <c r="AG210">
        <v>48.908503714579304</v>
      </c>
      <c r="AH210">
        <v>51.434272073765271</v>
      </c>
      <c r="AI210">
        <v>55.245505822652142</v>
      </c>
      <c r="AJ210">
        <v>58.315196385616296</v>
      </c>
      <c r="AK210">
        <v>62.920825125487156</v>
      </c>
      <c r="AL210">
        <v>78.405036635642617</v>
      </c>
      <c r="AM210">
        <v>92.632517977934612</v>
      </c>
      <c r="AN210">
        <v>100</v>
      </c>
      <c r="AO210">
        <v>106.23746736095568</v>
      </c>
      <c r="AP210">
        <v>115.76860505835391</v>
      </c>
      <c r="AQ210">
        <v>126.24933600134835</v>
      </c>
      <c r="AR210">
        <v>131.35880021518932</v>
      </c>
      <c r="AS210">
        <v>141.57828113484038</v>
      </c>
      <c r="AT210">
        <v>151.45296496473546</v>
      </c>
      <c r="AU210">
        <v>158.90873636506012</v>
      </c>
      <c r="AV210">
        <v>166.07610404645783</v>
      </c>
      <c r="AW210">
        <v>171.82922653212626</v>
      </c>
      <c r="AX210">
        <v>176.53909855640592</v>
      </c>
      <c r="AY210">
        <v>181.50548857610826</v>
      </c>
      <c r="AZ210">
        <v>189.6966100938472</v>
      </c>
    </row>
    <row r="211" spans="1:52" x14ac:dyDescent="0.25">
      <c r="A211" t="s">
        <v>9</v>
      </c>
      <c r="B211" t="s">
        <v>624</v>
      </c>
      <c r="C211" t="s">
        <v>625</v>
      </c>
      <c r="D211" t="str">
        <f>"940"</f>
        <v>940</v>
      </c>
      <c r="F211" t="s">
        <v>13</v>
      </c>
      <c r="G211" t="s">
        <v>14</v>
      </c>
      <c r="H211" t="s">
        <v>15</v>
      </c>
      <c r="I211" t="s">
        <v>15</v>
      </c>
      <c r="AA211">
        <v>6.7494387829551028E-2</v>
      </c>
      <c r="AB211">
        <v>1.2833977064156323</v>
      </c>
      <c r="AC211">
        <v>14.152949891776201</v>
      </c>
      <c r="AD211">
        <v>28.636013820591121</v>
      </c>
      <c r="AE211">
        <v>40.095332053812129</v>
      </c>
      <c r="AF211">
        <v>48.113255553480229</v>
      </c>
      <c r="AG211">
        <v>51.436425487332826</v>
      </c>
      <c r="AH211">
        <v>60.355534533889795</v>
      </c>
      <c r="AI211">
        <v>68.028642728951397</v>
      </c>
      <c r="AJ211">
        <v>74.469615835158251</v>
      </c>
      <c r="AK211">
        <v>80.990972144720899</v>
      </c>
      <c r="AL211">
        <v>86.372583980466928</v>
      </c>
      <c r="AM211">
        <v>92.837762869767573</v>
      </c>
      <c r="AN211">
        <v>100</v>
      </c>
      <c r="AO211">
        <v>109.11719848457273</v>
      </c>
      <c r="AP211">
        <v>127.07145439071073</v>
      </c>
      <c r="AQ211">
        <v>141.32520501540648</v>
      </c>
      <c r="AR211">
        <v>148.83147971292652</v>
      </c>
      <c r="AS211">
        <v>161.76993733510116</v>
      </c>
      <c r="AT211">
        <v>174.17357403009584</v>
      </c>
      <c r="AU211">
        <v>183.70118825368451</v>
      </c>
      <c r="AV211">
        <v>193.69626068011519</v>
      </c>
      <c r="AW211">
        <v>205.16017316796038</v>
      </c>
      <c r="AX211">
        <v>225.23695262209378</v>
      </c>
      <c r="AY211">
        <v>243.60659096037972</v>
      </c>
      <c r="AZ211">
        <v>260.17439589549605</v>
      </c>
    </row>
    <row r="212" spans="1:52" x14ac:dyDescent="0.25">
      <c r="A212" t="s">
        <v>9</v>
      </c>
      <c r="B212" t="s">
        <v>626</v>
      </c>
      <c r="C212" t="s">
        <v>627</v>
      </c>
      <c r="D212" t="str">
        <f>"1212"</f>
        <v>1212</v>
      </c>
      <c r="F212" t="s">
        <v>13</v>
      </c>
      <c r="G212" t="s">
        <v>14</v>
      </c>
      <c r="H212" t="s">
        <v>15</v>
      </c>
      <c r="I212" t="s">
        <v>15</v>
      </c>
      <c r="J212">
        <v>4.4208267160119021</v>
      </c>
      <c r="K212">
        <v>4.7819395339359527</v>
      </c>
      <c r="L212">
        <v>5.1802309194616623</v>
      </c>
      <c r="M212">
        <v>5.6397734617116182</v>
      </c>
      <c r="N212">
        <v>6.4157489555142</v>
      </c>
      <c r="O212">
        <v>7.2810905424745638</v>
      </c>
      <c r="P212">
        <v>8.4426307083554484</v>
      </c>
      <c r="Q212">
        <v>9.5469983790816055</v>
      </c>
      <c r="R212">
        <v>10.339593009628219</v>
      </c>
      <c r="S212">
        <v>11.165332953761485</v>
      </c>
      <c r="T212">
        <v>13.174062830578636</v>
      </c>
      <c r="U212">
        <v>15.268339629108057</v>
      </c>
      <c r="V212">
        <v>16.805950009165489</v>
      </c>
      <c r="W212">
        <v>19.022458273875419</v>
      </c>
      <c r="X212">
        <v>21.828813940974506</v>
      </c>
      <c r="Y212">
        <v>29.107805223712358</v>
      </c>
      <c r="Z212">
        <v>32.692170533270733</v>
      </c>
      <c r="AA212">
        <v>36.83782531608594</v>
      </c>
      <c r="AB212">
        <v>40.382842528959983</v>
      </c>
      <c r="AC212">
        <v>45.507963836588175</v>
      </c>
      <c r="AD212">
        <v>51.061131110043725</v>
      </c>
      <c r="AE212">
        <v>56.655815333925041</v>
      </c>
      <c r="AF212">
        <v>60.21131964350478</v>
      </c>
      <c r="AG212">
        <v>65.24307462463635</v>
      </c>
      <c r="AH212">
        <v>68.470900212917456</v>
      </c>
      <c r="AI212">
        <v>72.592803982271676</v>
      </c>
      <c r="AJ212">
        <v>77.127502196436296</v>
      </c>
      <c r="AK212">
        <v>81.452524918697762</v>
      </c>
      <c r="AL212">
        <v>85.708135227675314</v>
      </c>
      <c r="AM212">
        <v>92.616648943518186</v>
      </c>
      <c r="AN212">
        <v>100</v>
      </c>
      <c r="AO212">
        <v>105.93106744292844</v>
      </c>
      <c r="AP212">
        <v>115.13440898372644</v>
      </c>
      <c r="AQ212">
        <v>126.18503915710228</v>
      </c>
      <c r="AR212">
        <v>127.8895456748115</v>
      </c>
      <c r="AS212">
        <v>134.62099895210511</v>
      </c>
      <c r="AT212">
        <v>142.46631892220068</v>
      </c>
      <c r="AU212">
        <v>148.06595685375271</v>
      </c>
      <c r="AV212">
        <v>153.65030611459747</v>
      </c>
      <c r="AW212">
        <v>158.45058521772643</v>
      </c>
      <c r="AX212">
        <v>160.6912975671147</v>
      </c>
      <c r="AY212">
        <v>164.16642671274954</v>
      </c>
      <c r="AZ212">
        <v>169.95957501139736</v>
      </c>
    </row>
    <row r="213" spans="1:52" x14ac:dyDescent="0.25">
      <c r="A213" t="s">
        <v>9</v>
      </c>
      <c r="B213" t="s">
        <v>628</v>
      </c>
      <c r="C213" t="s">
        <v>629</v>
      </c>
      <c r="D213" t="str">
        <f>"9202"</f>
        <v>9202</v>
      </c>
      <c r="F213" t="s">
        <v>13</v>
      </c>
      <c r="G213" t="s">
        <v>14</v>
      </c>
      <c r="H213" t="s">
        <v>15</v>
      </c>
      <c r="I213" t="s">
        <v>15</v>
      </c>
      <c r="J213">
        <v>4.4208267160119021</v>
      </c>
      <c r="K213">
        <v>4.7819395339359527</v>
      </c>
      <c r="L213">
        <v>5.1802309194616623</v>
      </c>
      <c r="M213">
        <v>5.6397734617116182</v>
      </c>
      <c r="N213">
        <v>6.4157489555142</v>
      </c>
      <c r="O213">
        <v>7.2810905424745638</v>
      </c>
      <c r="P213">
        <v>8.4426307083554484</v>
      </c>
      <c r="Q213">
        <v>9.5469983790816055</v>
      </c>
      <c r="R213">
        <v>10.339593009628219</v>
      </c>
      <c r="S213">
        <v>11.165332953761485</v>
      </c>
      <c r="T213">
        <v>13.174062830578636</v>
      </c>
      <c r="U213">
        <v>15.268339629108057</v>
      </c>
      <c r="V213">
        <v>16.805950009165489</v>
      </c>
      <c r="W213">
        <v>19.022458273875419</v>
      </c>
      <c r="X213">
        <v>21.828813940974506</v>
      </c>
      <c r="Y213">
        <v>29.107805223712358</v>
      </c>
      <c r="Z213">
        <v>32.692170533270733</v>
      </c>
      <c r="AA213">
        <v>36.83782531608594</v>
      </c>
      <c r="AB213">
        <v>40.382842528959983</v>
      </c>
      <c r="AC213">
        <v>45.507963836588175</v>
      </c>
      <c r="AD213">
        <v>51.061131110043725</v>
      </c>
      <c r="AE213">
        <v>56.655815333925041</v>
      </c>
      <c r="AF213">
        <v>60.21131964350478</v>
      </c>
      <c r="AG213">
        <v>65.24307462463635</v>
      </c>
      <c r="AH213">
        <v>68.470900212917456</v>
      </c>
      <c r="AI213">
        <v>72.592803982271676</v>
      </c>
      <c r="AJ213">
        <v>77.127502196436296</v>
      </c>
      <c r="AK213">
        <v>81.452524918697762</v>
      </c>
      <c r="AL213">
        <v>85.708135227675314</v>
      </c>
      <c r="AM213">
        <v>92.616648943518186</v>
      </c>
      <c r="AN213">
        <v>100</v>
      </c>
      <c r="AO213">
        <v>105.93106744292844</v>
      </c>
      <c r="AP213">
        <v>115.13440898372644</v>
      </c>
      <c r="AQ213">
        <v>126.18503915710228</v>
      </c>
      <c r="AR213">
        <v>127.8895456748115</v>
      </c>
      <c r="AS213">
        <v>134.62099895210511</v>
      </c>
      <c r="AT213">
        <v>142.46631892220068</v>
      </c>
      <c r="AU213">
        <v>148.06595685375271</v>
      </c>
      <c r="AV213">
        <v>153.65030611459747</v>
      </c>
      <c r="AW213">
        <v>158.45058521772643</v>
      </c>
      <c r="AX213">
        <v>160.6912975671147</v>
      </c>
      <c r="AY213">
        <v>164.16642671274954</v>
      </c>
      <c r="AZ213">
        <v>169.95957501139736</v>
      </c>
    </row>
    <row r="214" spans="1:52" x14ac:dyDescent="0.25">
      <c r="A214" t="s">
        <v>9</v>
      </c>
      <c r="B214" t="s">
        <v>630</v>
      </c>
      <c r="C214" t="s">
        <v>631</v>
      </c>
      <c r="D214" t="str">
        <f>"99011"</f>
        <v>99011</v>
      </c>
      <c r="F214" t="s">
        <v>13</v>
      </c>
      <c r="G214" t="s">
        <v>14</v>
      </c>
      <c r="H214" t="s">
        <v>15</v>
      </c>
      <c r="I214" t="s">
        <v>15</v>
      </c>
      <c r="AA214">
        <v>0.20450611637797111</v>
      </c>
      <c r="AB214">
        <v>0.70120731337411824</v>
      </c>
      <c r="AC214">
        <v>2.435411107720161</v>
      </c>
      <c r="AD214">
        <v>4.4519507006525716</v>
      </c>
      <c r="AE214">
        <v>7.5229628320816584</v>
      </c>
      <c r="AF214">
        <v>13.217359125731779</v>
      </c>
      <c r="AG214">
        <v>20.039184254255233</v>
      </c>
      <c r="AH214">
        <v>30.793423708206568</v>
      </c>
      <c r="AI214">
        <v>40.528225823646416</v>
      </c>
      <c r="AJ214">
        <v>60.203686951031386</v>
      </c>
      <c r="AK214">
        <v>74.411613642368295</v>
      </c>
      <c r="AL214">
        <v>85.241039113546606</v>
      </c>
      <c r="AM214">
        <v>92.793954025433735</v>
      </c>
      <c r="AN214">
        <v>100</v>
      </c>
      <c r="AO214">
        <v>109.39209262293346</v>
      </c>
      <c r="AP214">
        <v>121.53139675562723</v>
      </c>
      <c r="AQ214">
        <v>134.42137398204326</v>
      </c>
      <c r="AR214">
        <v>142.08456668929097</v>
      </c>
      <c r="AS214">
        <v>152.43990265282713</v>
      </c>
      <c r="AT214">
        <v>166.86228580144123</v>
      </c>
      <c r="AU214">
        <v>176.73679474101601</v>
      </c>
      <c r="AV214">
        <v>188.62293242088299</v>
      </c>
      <c r="AW214">
        <v>202.2933424949079</v>
      </c>
      <c r="AX214">
        <v>220.4350960473048</v>
      </c>
      <c r="AY214">
        <v>238.78297467593384</v>
      </c>
      <c r="AZ214">
        <v>259.90253018830964</v>
      </c>
    </row>
    <row r="215" spans="1:52" x14ac:dyDescent="0.25">
      <c r="A215" t="s">
        <v>9</v>
      </c>
      <c r="B215" t="s">
        <v>632</v>
      </c>
      <c r="C215" t="s">
        <v>633</v>
      </c>
      <c r="D215" t="str">
        <f>"609"</f>
        <v>609</v>
      </c>
      <c r="F215" t="s">
        <v>13</v>
      </c>
      <c r="G215" t="s">
        <v>14</v>
      </c>
      <c r="H215" t="s">
        <v>15</v>
      </c>
      <c r="I215" t="s">
        <v>15</v>
      </c>
      <c r="O215">
        <v>31.752356922373508</v>
      </c>
      <c r="P215">
        <v>34.221111829364936</v>
      </c>
      <c r="Q215">
        <v>37.351943841971469</v>
      </c>
      <c r="R215">
        <v>40.675320215837722</v>
      </c>
      <c r="S215">
        <v>44.503501365828839</v>
      </c>
      <c r="T215">
        <v>46.555492408078734</v>
      </c>
      <c r="U215">
        <v>48.82097779134191</v>
      </c>
      <c r="V215">
        <v>52.421484194482616</v>
      </c>
      <c r="W215">
        <v>52.628372616374151</v>
      </c>
      <c r="X215">
        <v>52.243722912875413</v>
      </c>
      <c r="Y215">
        <v>53.246197954192517</v>
      </c>
      <c r="Z215">
        <v>52.597694309019502</v>
      </c>
      <c r="AA215">
        <v>52.617857391277688</v>
      </c>
      <c r="AB215">
        <v>53.629580500314155</v>
      </c>
      <c r="AC215">
        <v>70.189896742518243</v>
      </c>
      <c r="AD215">
        <v>77.087206690161068</v>
      </c>
      <c r="AE215">
        <v>80.052421934663343</v>
      </c>
      <c r="AF215">
        <v>83.416017775423228</v>
      </c>
      <c r="AG215">
        <v>85.382185099352725</v>
      </c>
      <c r="AH215">
        <v>85.650914976753484</v>
      </c>
      <c r="AI215">
        <v>88.266430808244706</v>
      </c>
      <c r="AJ215">
        <v>92.170101659575053</v>
      </c>
      <c r="AK215">
        <v>94.948870838159394</v>
      </c>
      <c r="AL215">
        <v>94.975789605566703</v>
      </c>
      <c r="AM215">
        <v>97.540503435621858</v>
      </c>
      <c r="AN215">
        <v>100</v>
      </c>
      <c r="AO215">
        <v>102.64728881812684</v>
      </c>
      <c r="AP215">
        <v>105.06185255262184</v>
      </c>
      <c r="AQ215">
        <v>113.36493751027103</v>
      </c>
      <c r="AR215">
        <v>113.77295548299703</v>
      </c>
      <c r="AS215">
        <v>117.12254799060776</v>
      </c>
      <c r="AT215">
        <v>121.23798762580552</v>
      </c>
      <c r="AU215">
        <v>124.78701878085533</v>
      </c>
      <c r="AV215">
        <v>126.31747371183579</v>
      </c>
      <c r="AW215">
        <v>127.91997451458039</v>
      </c>
      <c r="AX215">
        <v>129.87466585456283</v>
      </c>
      <c r="AY215">
        <v>130.6464139569747</v>
      </c>
      <c r="AZ215">
        <v>133.32673332591196</v>
      </c>
    </row>
    <row r="216" spans="1:52" x14ac:dyDescent="0.25">
      <c r="A216" t="s">
        <v>9</v>
      </c>
      <c r="B216" t="s">
        <v>634</v>
      </c>
      <c r="C216" t="s">
        <v>635</v>
      </c>
      <c r="D216" t="s">
        <v>635</v>
      </c>
      <c r="F216" t="s">
        <v>13</v>
      </c>
      <c r="G216" t="s">
        <v>14</v>
      </c>
      <c r="H216" t="s">
        <v>15</v>
      </c>
      <c r="I216" t="s">
        <v>15</v>
      </c>
      <c r="Z216">
        <v>9.458225609812553</v>
      </c>
      <c r="AA216">
        <v>29.34715271342721</v>
      </c>
      <c r="AB216">
        <v>52.479770441668038</v>
      </c>
      <c r="AC216">
        <v>65.19953414494222</v>
      </c>
      <c r="AD216">
        <v>72.168281507707391</v>
      </c>
      <c r="AE216">
        <v>74.982003672369018</v>
      </c>
      <c r="AF216">
        <v>76.956281843998568</v>
      </c>
      <c r="AG216">
        <v>81.258659237970861</v>
      </c>
      <c r="AH216">
        <v>84.343594259299081</v>
      </c>
      <c r="AI216">
        <v>87.337823574721341</v>
      </c>
      <c r="AJ216">
        <v>89.521786176772181</v>
      </c>
      <c r="AK216">
        <v>92.120991434180851</v>
      </c>
      <c r="AL216">
        <v>94.222684122272355</v>
      </c>
      <c r="AM216">
        <v>97.076908652184869</v>
      </c>
      <c r="AN216">
        <v>100</v>
      </c>
      <c r="AO216">
        <v>102.42709536262741</v>
      </c>
      <c r="AP216">
        <v>106.42745320680692</v>
      </c>
      <c r="AQ216">
        <v>109.16285813973185</v>
      </c>
      <c r="AR216">
        <v>111.10716137092479</v>
      </c>
      <c r="AS216">
        <v>113.83420436476474</v>
      </c>
      <c r="AT216">
        <v>117.2568118144152</v>
      </c>
      <c r="AU216">
        <v>119.76347682183581</v>
      </c>
      <c r="AV216">
        <v>121.81338844825066</v>
      </c>
      <c r="AW216">
        <v>123.65633686377404</v>
      </c>
      <c r="AX216">
        <v>125.54981126925458</v>
      </c>
      <c r="AY216">
        <v>127.86411087643074</v>
      </c>
      <c r="AZ216">
        <v>130.58121708241586</v>
      </c>
    </row>
    <row r="217" spans="1:52" x14ac:dyDescent="0.25">
      <c r="A217" t="s">
        <v>9</v>
      </c>
      <c r="B217" t="s">
        <v>636</v>
      </c>
      <c r="C217" t="s">
        <v>637</v>
      </c>
      <c r="D217" t="str">
        <f>"902"</f>
        <v>902</v>
      </c>
      <c r="F217" t="s">
        <v>13</v>
      </c>
      <c r="G217" t="s">
        <v>14</v>
      </c>
      <c r="H217" t="s">
        <v>15</v>
      </c>
      <c r="I217" t="s">
        <v>15</v>
      </c>
      <c r="AA217">
        <v>2.0039444655890151E-2</v>
      </c>
      <c r="AB217">
        <v>0.911950134230889</v>
      </c>
      <c r="AC217">
        <v>7.1813960229136873</v>
      </c>
      <c r="AD217">
        <v>17.642716329895215</v>
      </c>
      <c r="AE217">
        <v>24.590702192784416</v>
      </c>
      <c r="AF217">
        <v>29.438999571576829</v>
      </c>
      <c r="AG217">
        <v>37.080557173464847</v>
      </c>
      <c r="AH217">
        <v>50.133124787456971</v>
      </c>
      <c r="AI217">
        <v>63.483296585446261</v>
      </c>
      <c r="AJ217">
        <v>70.956383022613423</v>
      </c>
      <c r="AK217">
        <v>76.362698944189361</v>
      </c>
      <c r="AL217">
        <v>83.476093002241925</v>
      </c>
      <c r="AM217">
        <v>91.962940849262381</v>
      </c>
      <c r="AN217">
        <v>100</v>
      </c>
      <c r="AO217">
        <v>109.78603231228519</v>
      </c>
      <c r="AP217">
        <v>127.31660954127881</v>
      </c>
      <c r="AQ217">
        <v>146.56100904815534</v>
      </c>
      <c r="AR217">
        <v>158.14101390581698</v>
      </c>
      <c r="AS217">
        <v>172.30231893269578</v>
      </c>
      <c r="AT217">
        <v>199.59298727827039</v>
      </c>
      <c r="AU217">
        <v>210.90901874892904</v>
      </c>
      <c r="AV217">
        <v>222.12545615219344</v>
      </c>
      <c r="AW217">
        <v>247.61370529198678</v>
      </c>
      <c r="AX217">
        <v>289.26976063574693</v>
      </c>
      <c r="AY217">
        <v>316.10554934550362</v>
      </c>
      <c r="AZ217">
        <v>340.91683237403998</v>
      </c>
    </row>
    <row r="218" spans="1:52" x14ac:dyDescent="0.25">
      <c r="A218" t="s">
        <v>9</v>
      </c>
      <c r="B218" t="s">
        <v>638</v>
      </c>
      <c r="C218" t="s">
        <v>639</v>
      </c>
      <c r="D218" t="str">
        <f>"9021"</f>
        <v>9021</v>
      </c>
      <c r="F218" t="s">
        <v>13</v>
      </c>
      <c r="G218" t="s">
        <v>14</v>
      </c>
      <c r="H218" t="s">
        <v>15</v>
      </c>
      <c r="I218" t="s">
        <v>15</v>
      </c>
      <c r="AA218">
        <v>2.8479893471189257E-2</v>
      </c>
      <c r="AB218">
        <v>0.53710170271928459</v>
      </c>
      <c r="AC218">
        <v>6.3399074128471957</v>
      </c>
      <c r="AD218">
        <v>13.870857785843347</v>
      </c>
      <c r="AE218">
        <v>19.297709248351609</v>
      </c>
      <c r="AF218">
        <v>24.489593532039887</v>
      </c>
      <c r="AG218">
        <v>31.862902938323789</v>
      </c>
      <c r="AH218">
        <v>46.691025011783296</v>
      </c>
      <c r="AI218">
        <v>59.365923040989408</v>
      </c>
      <c r="AJ218">
        <v>68.569612864661238</v>
      </c>
      <c r="AK218">
        <v>77.49752793062811</v>
      </c>
      <c r="AL218">
        <v>85.239129433541734</v>
      </c>
      <c r="AM218">
        <v>92.763443318311261</v>
      </c>
      <c r="AN218">
        <v>100</v>
      </c>
      <c r="AO218">
        <v>108.76060824265028</v>
      </c>
      <c r="AP218">
        <v>125.75756719255904</v>
      </c>
      <c r="AQ218">
        <v>140.23988410599151</v>
      </c>
      <c r="AR218">
        <v>148.72157857548001</v>
      </c>
      <c r="AS218">
        <v>161.95449119974</v>
      </c>
      <c r="AT218">
        <v>195.49545921672998</v>
      </c>
      <c r="AU218">
        <v>211.1737617881995</v>
      </c>
      <c r="AV218">
        <v>226.22969054796016</v>
      </c>
      <c r="AW218">
        <v>243.06222496371706</v>
      </c>
      <c r="AX218">
        <v>267.75672417636474</v>
      </c>
      <c r="AY218">
        <v>290.24679285996348</v>
      </c>
      <c r="AZ218">
        <v>311.23289578123331</v>
      </c>
    </row>
    <row r="219" spans="1:52" x14ac:dyDescent="0.25">
      <c r="A219" t="s">
        <v>9</v>
      </c>
      <c r="B219" t="s">
        <v>640</v>
      </c>
      <c r="C219" t="s">
        <v>641</v>
      </c>
      <c r="D219" t="str">
        <f>"9011"</f>
        <v>9011</v>
      </c>
      <c r="F219" t="s">
        <v>13</v>
      </c>
      <c r="G219" t="s">
        <v>14</v>
      </c>
      <c r="H219" t="s">
        <v>15</v>
      </c>
      <c r="I219" t="s">
        <v>15</v>
      </c>
      <c r="Z219">
        <v>5.6347178872507807E-3</v>
      </c>
      <c r="AA219">
        <v>0.14438382431296864</v>
      </c>
      <c r="AB219">
        <v>1.4945535376525769</v>
      </c>
      <c r="AC219">
        <v>5.7183107890540565</v>
      </c>
      <c r="AD219">
        <v>13.121760353439413</v>
      </c>
      <c r="AE219">
        <v>16.302314279682438</v>
      </c>
      <c r="AF219">
        <v>18.470729805084265</v>
      </c>
      <c r="AG219">
        <v>32.168145019588223</v>
      </c>
      <c r="AH219">
        <v>44.414392236683888</v>
      </c>
      <c r="AI219">
        <v>53.86116769140353</v>
      </c>
      <c r="AJ219">
        <v>63.605069396260525</v>
      </c>
      <c r="AK219">
        <v>72.98742409767172</v>
      </c>
      <c r="AL219">
        <v>81.497107187464906</v>
      </c>
      <c r="AM219">
        <v>90.626175462767947</v>
      </c>
      <c r="AN219">
        <v>100</v>
      </c>
      <c r="AO219">
        <v>108.95607335967712</v>
      </c>
      <c r="AP219">
        <v>122.67172513371835</v>
      </c>
      <c r="AQ219">
        <v>138.56874450274145</v>
      </c>
      <c r="AR219">
        <v>149.97544454583945</v>
      </c>
      <c r="AS219">
        <v>163.18055958329879</v>
      </c>
      <c r="AT219">
        <v>177.99872080359663</v>
      </c>
      <c r="AU219">
        <v>190.24973465610771</v>
      </c>
      <c r="AV219">
        <v>202.83951065612976</v>
      </c>
      <c r="AW219">
        <v>224.00531357649987</v>
      </c>
      <c r="AX219">
        <v>251.43406266564199</v>
      </c>
      <c r="AY219">
        <v>266.75996716018892</v>
      </c>
      <c r="AZ219">
        <v>280.34038296167682</v>
      </c>
    </row>
    <row r="220" spans="1:52" x14ac:dyDescent="0.25">
      <c r="A220" t="s">
        <v>9</v>
      </c>
      <c r="B220" t="s">
        <v>642</v>
      </c>
      <c r="C220" t="s">
        <v>643</v>
      </c>
      <c r="D220" t="str">
        <f>"1906"</f>
        <v>1906</v>
      </c>
      <c r="F220" t="s">
        <v>13</v>
      </c>
      <c r="G220" t="s">
        <v>14</v>
      </c>
      <c r="H220" t="s">
        <v>15</v>
      </c>
      <c r="I220" t="s">
        <v>15</v>
      </c>
      <c r="Z220">
        <v>6.5793178073763484E-3</v>
      </c>
      <c r="AA220">
        <v>0.17164124295883482</v>
      </c>
      <c r="AB220">
        <v>1.7202397671721885</v>
      </c>
      <c r="AC220">
        <v>6.2261753601877707</v>
      </c>
      <c r="AD220">
        <v>14.15929758601952</v>
      </c>
      <c r="AE220">
        <v>17.548139989635128</v>
      </c>
      <c r="AF220">
        <v>19.615986012584045</v>
      </c>
      <c r="AG220">
        <v>33.95894848529278</v>
      </c>
      <c r="AH220">
        <v>45.551257344322678</v>
      </c>
      <c r="AI220">
        <v>54.349948541346116</v>
      </c>
      <c r="AJ220">
        <v>63.901258526102147</v>
      </c>
      <c r="AK220">
        <v>73.082432678051632</v>
      </c>
      <c r="AL220">
        <v>81.340546749138625</v>
      </c>
      <c r="AM220">
        <v>90.465366221130324</v>
      </c>
      <c r="AN220">
        <v>100</v>
      </c>
      <c r="AO220">
        <v>109.04101202562219</v>
      </c>
      <c r="AP220">
        <v>122.77622632591006</v>
      </c>
      <c r="AQ220">
        <v>138.78416714656768</v>
      </c>
      <c r="AR220">
        <v>150.27611738898563</v>
      </c>
      <c r="AS220">
        <v>163.36047836459446</v>
      </c>
      <c r="AT220">
        <v>173.83601348304632</v>
      </c>
      <c r="AU220">
        <v>185.02122495502465</v>
      </c>
      <c r="AV220">
        <v>196.72304151839671</v>
      </c>
      <c r="AW220">
        <v>217.08883933425102</v>
      </c>
      <c r="AX220">
        <v>244.13704930872436</v>
      </c>
      <c r="AY220">
        <v>258.92588221979304</v>
      </c>
      <c r="AZ220">
        <v>271.65595764458976</v>
      </c>
    </row>
    <row r="221" spans="1:52" x14ac:dyDescent="0.25">
      <c r="A221" t="s">
        <v>9</v>
      </c>
      <c r="B221" t="s">
        <v>644</v>
      </c>
      <c r="C221" t="s">
        <v>645</v>
      </c>
      <c r="D221" t="s">
        <v>645</v>
      </c>
      <c r="F221" t="s">
        <v>13</v>
      </c>
      <c r="G221" t="s">
        <v>14</v>
      </c>
      <c r="H221" t="s">
        <v>15</v>
      </c>
      <c r="I221" t="s">
        <v>15</v>
      </c>
      <c r="AA221">
        <v>4.6669021408520202E-2</v>
      </c>
      <c r="AB221">
        <v>0.8736833146348566</v>
      </c>
      <c r="AC221">
        <v>10.429702215716032</v>
      </c>
      <c r="AD221">
        <v>25.192228042760988</v>
      </c>
      <c r="AE221">
        <v>39.106067541969935</v>
      </c>
      <c r="AF221">
        <v>46.771410320204652</v>
      </c>
      <c r="AG221">
        <v>50.211227193651922</v>
      </c>
      <c r="AH221">
        <v>58.955422615960963</v>
      </c>
      <c r="AI221">
        <v>66.556834787525986</v>
      </c>
      <c r="AJ221">
        <v>73.539744374091612</v>
      </c>
      <c r="AK221">
        <v>80.446925872791226</v>
      </c>
      <c r="AL221">
        <v>85.636642859614014</v>
      </c>
      <c r="AM221">
        <v>92.425666437340766</v>
      </c>
      <c r="AN221">
        <v>100</v>
      </c>
      <c r="AO221">
        <v>109.30906705822147</v>
      </c>
      <c r="AP221">
        <v>127.88056178248527</v>
      </c>
      <c r="AQ221">
        <v>142.59734046781625</v>
      </c>
      <c r="AR221">
        <v>150.5727958671846</v>
      </c>
      <c r="AS221">
        <v>163.13960714632023</v>
      </c>
      <c r="AT221">
        <v>176.25587560581764</v>
      </c>
      <c r="AU221">
        <v>186.52588313085226</v>
      </c>
      <c r="AV221">
        <v>197.11109076177175</v>
      </c>
      <c r="AW221">
        <v>208.9991813327868</v>
      </c>
      <c r="AX221">
        <v>231.17970041860539</v>
      </c>
      <c r="AY221">
        <v>251.95123757502932</v>
      </c>
      <c r="AZ221">
        <v>269.66586427821272</v>
      </c>
    </row>
    <row r="222" spans="1:52" x14ac:dyDescent="0.25">
      <c r="A222" t="s">
        <v>9</v>
      </c>
      <c r="B222" t="s">
        <v>646</v>
      </c>
      <c r="C222" t="s">
        <v>647</v>
      </c>
      <c r="D222" t="str">
        <f>"1907"</f>
        <v>1907</v>
      </c>
      <c r="F222" t="s">
        <v>13</v>
      </c>
      <c r="G222" t="s">
        <v>14</v>
      </c>
      <c r="H222" t="s">
        <v>15</v>
      </c>
      <c r="I222" t="s">
        <v>15</v>
      </c>
      <c r="AA222">
        <v>9.8679718798682422E-3</v>
      </c>
      <c r="AB222">
        <v>0.72069450950584413</v>
      </c>
      <c r="AC222">
        <v>4.5515505204884956</v>
      </c>
      <c r="AD222">
        <v>12.790236335417651</v>
      </c>
      <c r="AE222">
        <v>17.525376001197198</v>
      </c>
      <c r="AF222">
        <v>21.13426417891317</v>
      </c>
      <c r="AG222">
        <v>29.717545626193427</v>
      </c>
      <c r="AH222">
        <v>44.371488954269864</v>
      </c>
      <c r="AI222">
        <v>61.074133464770078</v>
      </c>
      <c r="AJ222">
        <v>68.987645919925669</v>
      </c>
      <c r="AK222">
        <v>73.432138627211387</v>
      </c>
      <c r="AL222">
        <v>81.887271430266892</v>
      </c>
      <c r="AM222">
        <v>91.591337122250678</v>
      </c>
      <c r="AN222">
        <v>100</v>
      </c>
      <c r="AO222">
        <v>110.18877415212329</v>
      </c>
      <c r="AP222">
        <v>126.88274150347844</v>
      </c>
      <c r="AQ222">
        <v>150.20384180592191</v>
      </c>
      <c r="AR222">
        <v>165.79140241355375</v>
      </c>
      <c r="AS222">
        <v>181.74194934974369</v>
      </c>
      <c r="AT222">
        <v>226.89152767303779</v>
      </c>
      <c r="AU222">
        <v>239.51352537421525</v>
      </c>
      <c r="AV222">
        <v>251.3373825298705</v>
      </c>
      <c r="AW222">
        <v>298.75290308828448</v>
      </c>
      <c r="AX222">
        <v>376.76245864582319</v>
      </c>
      <c r="AY222">
        <v>413.37617429684599</v>
      </c>
      <c r="AZ222">
        <v>450.74146429256297</v>
      </c>
    </row>
    <row r="223" spans="1:52" x14ac:dyDescent="0.25">
      <c r="A223" t="s">
        <v>9</v>
      </c>
      <c r="B223" t="s">
        <v>648</v>
      </c>
      <c r="C223" t="s">
        <v>649</v>
      </c>
      <c r="D223" t="str">
        <f>"901"</f>
        <v>901</v>
      </c>
      <c r="F223" t="s">
        <v>13</v>
      </c>
      <c r="G223" t="s">
        <v>14</v>
      </c>
      <c r="H223" t="s">
        <v>15</v>
      </c>
      <c r="I223" t="s">
        <v>15</v>
      </c>
      <c r="AA223">
        <v>0.10806896919158167</v>
      </c>
      <c r="AB223">
        <v>1.509340948505481</v>
      </c>
      <c r="AC223">
        <v>5.9590071050811408</v>
      </c>
      <c r="AD223">
        <v>13.98026715098829</v>
      </c>
      <c r="AE223">
        <v>17.576455743548021</v>
      </c>
      <c r="AF223">
        <v>19.85959345969475</v>
      </c>
      <c r="AG223">
        <v>33.338264954901156</v>
      </c>
      <c r="AH223">
        <v>45.402587931985366</v>
      </c>
      <c r="AI223">
        <v>55.243490214489476</v>
      </c>
      <c r="AJ223">
        <v>64.589853252026117</v>
      </c>
      <c r="AK223">
        <v>73.13169219871321</v>
      </c>
      <c r="AL223">
        <v>81.417565228310082</v>
      </c>
      <c r="AM223">
        <v>90.625926019217474</v>
      </c>
      <c r="AN223">
        <v>100</v>
      </c>
      <c r="AO223">
        <v>109.20380789830321</v>
      </c>
      <c r="AP223">
        <v>123.35152832881646</v>
      </c>
      <c r="AQ223">
        <v>140.34332828554184</v>
      </c>
      <c r="AR223">
        <v>152.35907218623146</v>
      </c>
      <c r="AS223">
        <v>165.80896759618463</v>
      </c>
      <c r="AT223">
        <v>180.25825302122917</v>
      </c>
      <c r="AU223">
        <v>191.65008340134577</v>
      </c>
      <c r="AV223">
        <v>203.42344047217739</v>
      </c>
      <c r="AW223">
        <v>226.58416830659783</v>
      </c>
      <c r="AX223">
        <v>258.36446889982011</v>
      </c>
      <c r="AY223">
        <v>275.14845766853574</v>
      </c>
      <c r="AZ223">
        <v>290.03158766107225</v>
      </c>
    </row>
    <row r="224" spans="1:52" x14ac:dyDescent="0.25">
      <c r="A224" t="s">
        <v>9</v>
      </c>
      <c r="B224" t="s">
        <v>650</v>
      </c>
      <c r="C224" t="s">
        <v>651</v>
      </c>
      <c r="D224" t="str">
        <f>"900"</f>
        <v>900</v>
      </c>
      <c r="F224" t="s">
        <v>13</v>
      </c>
      <c r="G224" t="s">
        <v>14</v>
      </c>
      <c r="H224" t="s">
        <v>15</v>
      </c>
      <c r="I224" t="s">
        <v>15</v>
      </c>
      <c r="Z224">
        <v>4.3474921296068753E-3</v>
      </c>
      <c r="AA224">
        <v>0.10806896919158167</v>
      </c>
      <c r="AB224">
        <v>1.509340948505481</v>
      </c>
      <c r="AC224">
        <v>5.9590071050811408</v>
      </c>
      <c r="AD224">
        <v>13.98026715098829</v>
      </c>
      <c r="AE224">
        <v>17.576455743548021</v>
      </c>
      <c r="AF224">
        <v>19.85959345969475</v>
      </c>
      <c r="AG224">
        <v>33.338264954901156</v>
      </c>
      <c r="AH224">
        <v>45.402587931985366</v>
      </c>
      <c r="AI224">
        <v>55.243490214489476</v>
      </c>
      <c r="AJ224">
        <v>64.589853252026117</v>
      </c>
      <c r="AK224">
        <v>73.13169219871321</v>
      </c>
      <c r="AL224">
        <v>81.417565228310082</v>
      </c>
      <c r="AM224">
        <v>90.625926019217474</v>
      </c>
      <c r="AN224">
        <v>100</v>
      </c>
      <c r="AO224">
        <v>109.20380789830321</v>
      </c>
      <c r="AP224">
        <v>123.35152832881646</v>
      </c>
      <c r="AQ224">
        <v>140.34332828554184</v>
      </c>
      <c r="AR224">
        <v>152.35907218623146</v>
      </c>
      <c r="AS224">
        <v>165.80896759618463</v>
      </c>
      <c r="AT224">
        <v>180.25825302122917</v>
      </c>
      <c r="AU224">
        <v>191.65008340134577</v>
      </c>
      <c r="AV224">
        <v>203.42344047217739</v>
      </c>
      <c r="AW224">
        <v>226.58416830659783</v>
      </c>
      <c r="AX224">
        <v>258.36446889982011</v>
      </c>
      <c r="AY224">
        <v>275.14845766853574</v>
      </c>
      <c r="AZ224">
        <v>290.03158766107225</v>
      </c>
    </row>
    <row r="225" spans="1:52" x14ac:dyDescent="0.25">
      <c r="A225" t="s">
        <v>9</v>
      </c>
      <c r="B225" t="s">
        <v>652</v>
      </c>
      <c r="C225" t="s">
        <v>653</v>
      </c>
      <c r="D225" t="str">
        <f>"30"</f>
        <v>30</v>
      </c>
      <c r="F225" t="s">
        <v>13</v>
      </c>
      <c r="G225" t="s">
        <v>14</v>
      </c>
      <c r="H225" t="s">
        <v>15</v>
      </c>
      <c r="I225" t="s">
        <v>15</v>
      </c>
      <c r="AD225">
        <v>35.544448098468209</v>
      </c>
      <c r="AE225">
        <v>43.428630432776046</v>
      </c>
      <c r="AF225">
        <v>48.060224356859088</v>
      </c>
      <c r="AG225">
        <v>52.88635975209597</v>
      </c>
      <c r="AH225">
        <v>57.629861842729071</v>
      </c>
      <c r="AI225">
        <v>63.621290751627328</v>
      </c>
      <c r="AJ225">
        <v>70.348168695601998</v>
      </c>
      <c r="AK225">
        <v>77.199847079353859</v>
      </c>
      <c r="AL225">
        <v>84.718866681044133</v>
      </c>
      <c r="AM225">
        <v>91.802780499784859</v>
      </c>
      <c r="AN225">
        <v>100</v>
      </c>
      <c r="AO225">
        <v>109.47201459584193</v>
      </c>
      <c r="AP225">
        <v>120.1275923159687</v>
      </c>
      <c r="AQ225">
        <v>136.11288819441032</v>
      </c>
      <c r="AR225">
        <v>147.79808378668992</v>
      </c>
      <c r="AS225">
        <v>162.37795966781209</v>
      </c>
      <c r="AT225">
        <v>180.58352463767358</v>
      </c>
      <c r="AU225">
        <v>197.05052495309349</v>
      </c>
      <c r="AV225">
        <v>212.09412395604491</v>
      </c>
      <c r="AW225">
        <v>225.80505610898842</v>
      </c>
      <c r="AX225">
        <v>242.0855411295361</v>
      </c>
      <c r="AY225">
        <v>267.0601823639534</v>
      </c>
      <c r="AZ225">
        <v>291.5814121666308</v>
      </c>
    </row>
    <row r="226" spans="1:52" x14ac:dyDescent="0.25">
      <c r="A226" t="s">
        <v>9</v>
      </c>
      <c r="B226" t="s">
        <v>654</v>
      </c>
      <c r="C226" t="s">
        <v>655</v>
      </c>
      <c r="D226" t="str">
        <f>"88"</f>
        <v>88</v>
      </c>
      <c r="F226" t="s">
        <v>13</v>
      </c>
      <c r="G226" t="s">
        <v>14</v>
      </c>
      <c r="H226" t="s">
        <v>15</v>
      </c>
      <c r="I226" t="s">
        <v>15</v>
      </c>
      <c r="S226">
        <v>6.6570854682317063E-2</v>
      </c>
      <c r="T226">
        <v>0.10919598231352606</v>
      </c>
      <c r="U226">
        <v>0.1450509545329309</v>
      </c>
      <c r="V226">
        <v>0.2562680932937586</v>
      </c>
      <c r="W226">
        <v>0.51338035154477601</v>
      </c>
      <c r="X226">
        <v>1.086043229657401</v>
      </c>
      <c r="Y226">
        <v>2.2985696263723403</v>
      </c>
      <c r="Z226">
        <v>3.9598974213388196</v>
      </c>
      <c r="AA226">
        <v>7.1708756019602244</v>
      </c>
      <c r="AB226">
        <v>15.545204588163639</v>
      </c>
      <c r="AC226">
        <v>27.81198617194412</v>
      </c>
      <c r="AD226">
        <v>34.639424491040423</v>
      </c>
      <c r="AE226">
        <v>41.263091190979438</v>
      </c>
      <c r="AF226">
        <v>48.310343251241193</v>
      </c>
      <c r="AG226">
        <v>56.980100005863441</v>
      </c>
      <c r="AH226">
        <v>63.45578445404729</v>
      </c>
      <c r="AI226">
        <v>69.774721569168236</v>
      </c>
      <c r="AJ226">
        <v>76.735980300816919</v>
      </c>
      <c r="AK226">
        <v>83.120892632409948</v>
      </c>
      <c r="AL226">
        <v>88.662402407848191</v>
      </c>
      <c r="AM226">
        <v>94.275752994260344</v>
      </c>
      <c r="AN226">
        <v>100</v>
      </c>
      <c r="AO226">
        <v>105.91635220398403</v>
      </c>
      <c r="AP226">
        <v>112.74338588765515</v>
      </c>
      <c r="AQ226">
        <v>122.54257390063368</v>
      </c>
      <c r="AR226">
        <v>130.63424584505975</v>
      </c>
      <c r="AS226">
        <v>139.67418743066776</v>
      </c>
      <c r="AT226">
        <v>150.11730071692824</v>
      </c>
      <c r="AU226">
        <v>159.8695949262397</v>
      </c>
      <c r="AV226">
        <v>169.25278310316608</v>
      </c>
      <c r="AW226">
        <v>178.00027056352144</v>
      </c>
      <c r="AX226">
        <v>187.01620333314571</v>
      </c>
      <c r="AY226">
        <v>196.5144481958823</v>
      </c>
      <c r="AZ226">
        <v>206.84765933513765</v>
      </c>
    </row>
    <row r="227" spans="1:52" x14ac:dyDescent="0.25">
      <c r="A227" t="s">
        <v>9</v>
      </c>
      <c r="B227" t="s">
        <v>656</v>
      </c>
      <c r="C227" t="s">
        <v>657</v>
      </c>
      <c r="D227" t="str">
        <f>"95091"</f>
        <v>95091</v>
      </c>
      <c r="F227" t="s">
        <v>13</v>
      </c>
      <c r="G227" t="s">
        <v>14</v>
      </c>
      <c r="H227" t="s">
        <v>15</v>
      </c>
      <c r="I227" t="s">
        <v>15</v>
      </c>
      <c r="S227">
        <v>53.092553111509403</v>
      </c>
      <c r="T227">
        <v>55.162704410896723</v>
      </c>
      <c r="U227">
        <v>56.176169742409435</v>
      </c>
      <c r="V227">
        <v>58.122332647912721</v>
      </c>
      <c r="W227">
        <v>63.06640925541528</v>
      </c>
      <c r="X227">
        <v>65.622613464372378</v>
      </c>
      <c r="Y227">
        <v>68.540071886891312</v>
      </c>
      <c r="Z227">
        <v>71.38710197845424</v>
      </c>
      <c r="AA227">
        <v>74.31374768396492</v>
      </c>
      <c r="AB227">
        <v>79.833859032937042</v>
      </c>
      <c r="AC227">
        <v>87.467041930462216</v>
      </c>
      <c r="AD227">
        <v>91.054008210830446</v>
      </c>
      <c r="AE227">
        <v>94.30698471565951</v>
      </c>
      <c r="AF227">
        <v>96.035486583447494</v>
      </c>
      <c r="AG227">
        <v>96.249436719466473</v>
      </c>
      <c r="AH227">
        <v>95.495589795029431</v>
      </c>
      <c r="AI227">
        <v>96.116265471937396</v>
      </c>
      <c r="AJ227">
        <v>95.739100889669658</v>
      </c>
      <c r="AK227">
        <v>95.712683146909256</v>
      </c>
      <c r="AL227">
        <v>97.346432172438554</v>
      </c>
      <c r="AM227">
        <v>99.045473696503933</v>
      </c>
      <c r="AN227">
        <v>100</v>
      </c>
      <c r="AO227">
        <v>101.88578824792778</v>
      </c>
      <c r="AP227">
        <v>106.34162200646739</v>
      </c>
      <c r="AQ227">
        <v>107.86492547774837</v>
      </c>
      <c r="AR227">
        <v>108.85069397210555</v>
      </c>
      <c r="AS227">
        <v>112.31290285956315</v>
      </c>
      <c r="AT227">
        <v>115.77969629785647</v>
      </c>
      <c r="AU227">
        <v>117.92246988010282</v>
      </c>
      <c r="AV227">
        <v>120.4543973812364</v>
      </c>
      <c r="AW227">
        <v>122.46986579961856</v>
      </c>
      <c r="AX227">
        <v>124.03265210248003</v>
      </c>
      <c r="AY227">
        <v>126.1800955929107</v>
      </c>
      <c r="AZ227">
        <v>128.90628882842427</v>
      </c>
    </row>
    <row r="228" spans="1:52" x14ac:dyDescent="0.25">
      <c r="A228" t="s">
        <v>9</v>
      </c>
      <c r="B228" t="s">
        <v>658</v>
      </c>
      <c r="C228" t="s">
        <v>659</v>
      </c>
      <c r="D228" t="str">
        <f>"505"</f>
        <v>505</v>
      </c>
      <c r="F228" t="s">
        <v>13</v>
      </c>
      <c r="G228" t="s">
        <v>14</v>
      </c>
      <c r="H228" t="s">
        <v>15</v>
      </c>
      <c r="I228" t="s">
        <v>15</v>
      </c>
      <c r="S228">
        <v>23.09325208374667</v>
      </c>
      <c r="T228">
        <v>24.967528032768026</v>
      </c>
      <c r="U228">
        <v>26.615800500916031</v>
      </c>
      <c r="V228">
        <v>28.598515022480843</v>
      </c>
      <c r="W228">
        <v>33.018498131795305</v>
      </c>
      <c r="X228">
        <v>35.516550045938004</v>
      </c>
      <c r="Y228">
        <v>39.293141168695769</v>
      </c>
      <c r="Z228">
        <v>43.036950791020381</v>
      </c>
      <c r="AA228">
        <v>46.111045628024655</v>
      </c>
      <c r="AB228">
        <v>51.759027265713833</v>
      </c>
      <c r="AC228">
        <v>59.495990273235059</v>
      </c>
      <c r="AD228">
        <v>65.097360257616344</v>
      </c>
      <c r="AE228">
        <v>70.003809803139532</v>
      </c>
      <c r="AF228">
        <v>73.442606601106831</v>
      </c>
      <c r="AG228">
        <v>81.109576176615533</v>
      </c>
      <c r="AH228">
        <v>82.103130051866955</v>
      </c>
      <c r="AI228">
        <v>84.58507031737031</v>
      </c>
      <c r="AJ228">
        <v>87.264625376166236</v>
      </c>
      <c r="AK228">
        <v>89.5279638695865</v>
      </c>
      <c r="AL228">
        <v>92.734266468406375</v>
      </c>
      <c r="AM228">
        <v>96.20813816878389</v>
      </c>
      <c r="AN228">
        <v>100</v>
      </c>
      <c r="AO228">
        <v>104.69070031856486</v>
      </c>
      <c r="AP228">
        <v>111.49547510845332</v>
      </c>
      <c r="AQ228">
        <v>116.65159986340711</v>
      </c>
      <c r="AR228">
        <v>122.17688571255117</v>
      </c>
      <c r="AS228">
        <v>129.4949852422034</v>
      </c>
      <c r="AT228">
        <v>136.40748348014003</v>
      </c>
      <c r="AU228">
        <v>142.52912081763853</v>
      </c>
      <c r="AV228">
        <v>148.87548222210225</v>
      </c>
      <c r="AW228">
        <v>153.43234551251066</v>
      </c>
      <c r="AX228">
        <v>157.49140507645981</v>
      </c>
      <c r="AY228">
        <v>162.18643186464882</v>
      </c>
      <c r="AZ228">
        <v>167.65476201875273</v>
      </c>
    </row>
    <row r="229" spans="1:52" x14ac:dyDescent="0.25">
      <c r="A229" t="s">
        <v>9</v>
      </c>
      <c r="B229" t="s">
        <v>660</v>
      </c>
      <c r="C229" t="s">
        <v>661</v>
      </c>
      <c r="D229" t="str">
        <f>"501"</f>
        <v>501</v>
      </c>
      <c r="F229" t="s">
        <v>13</v>
      </c>
      <c r="G229" t="s">
        <v>14</v>
      </c>
      <c r="H229" t="s">
        <v>15</v>
      </c>
      <c r="I229" t="s">
        <v>15</v>
      </c>
      <c r="S229">
        <v>26.098392562591822</v>
      </c>
      <c r="T229">
        <v>27.935469932540514</v>
      </c>
      <c r="U229">
        <v>29.563025072561565</v>
      </c>
      <c r="V229">
        <v>31.621823888049917</v>
      </c>
      <c r="W229">
        <v>35.933271558457598</v>
      </c>
      <c r="X229">
        <v>38.496852056143496</v>
      </c>
      <c r="Y229">
        <v>42.392871669505382</v>
      </c>
      <c r="Z229">
        <v>46.251282315179097</v>
      </c>
      <c r="AA229">
        <v>49.351324144263458</v>
      </c>
      <c r="AB229">
        <v>54.824053159256422</v>
      </c>
      <c r="AC229">
        <v>62.064505640082977</v>
      </c>
      <c r="AD229">
        <v>67.401853415303847</v>
      </c>
      <c r="AE229">
        <v>72.101041500238409</v>
      </c>
      <c r="AF229">
        <v>75.541906226748239</v>
      </c>
      <c r="AG229">
        <v>82.41445786582689</v>
      </c>
      <c r="AH229">
        <v>83.300483813017337</v>
      </c>
      <c r="AI229">
        <v>85.655690002470322</v>
      </c>
      <c r="AJ229">
        <v>88.022097766759373</v>
      </c>
      <c r="AK229">
        <v>90.214433228662145</v>
      </c>
      <c r="AL229">
        <v>93.164620995237854</v>
      </c>
      <c r="AM229">
        <v>96.433800891909357</v>
      </c>
      <c r="AN229">
        <v>100</v>
      </c>
      <c r="AO229">
        <v>104.25682791639765</v>
      </c>
      <c r="AP229">
        <v>110.63105458087013</v>
      </c>
      <c r="AQ229">
        <v>115.55603160146255</v>
      </c>
      <c r="AR229">
        <v>120.55793186987336</v>
      </c>
      <c r="AS229">
        <v>127.28926757732874</v>
      </c>
      <c r="AT229">
        <v>133.87453438628833</v>
      </c>
      <c r="AU229">
        <v>139.52544200352065</v>
      </c>
      <c r="AV229">
        <v>145.28002530868679</v>
      </c>
      <c r="AW229">
        <v>149.43748241114528</v>
      </c>
      <c r="AX229">
        <v>153.12224223443752</v>
      </c>
      <c r="AY229">
        <v>157.45324342392189</v>
      </c>
      <c r="AZ229">
        <v>162.54644780932608</v>
      </c>
    </row>
    <row r="230" spans="1:52" x14ac:dyDescent="0.25">
      <c r="A230" t="s">
        <v>9</v>
      </c>
      <c r="B230" t="s">
        <v>662</v>
      </c>
      <c r="C230" t="s">
        <v>663</v>
      </c>
      <c r="D230" t="str">
        <f>"504"</f>
        <v>504</v>
      </c>
      <c r="F230" t="s">
        <v>13</v>
      </c>
      <c r="G230" t="s">
        <v>14</v>
      </c>
      <c r="H230" t="s">
        <v>15</v>
      </c>
      <c r="I230" t="s">
        <v>15</v>
      </c>
      <c r="R230">
        <v>16.868339444617458</v>
      </c>
      <c r="S230">
        <v>18.966951041120776</v>
      </c>
      <c r="T230">
        <v>19.861313893792861</v>
      </c>
      <c r="U230">
        <v>21.024645407001653</v>
      </c>
      <c r="V230">
        <v>21.931355652179292</v>
      </c>
      <c r="W230">
        <v>24.800263838960603</v>
      </c>
      <c r="X230">
        <v>27.0854124883545</v>
      </c>
      <c r="Y230">
        <v>30.628330741303845</v>
      </c>
      <c r="Z230">
        <v>34.116148715580579</v>
      </c>
      <c r="AA230">
        <v>36.341243994521989</v>
      </c>
      <c r="AB230">
        <v>39.184233028317713</v>
      </c>
      <c r="AC230">
        <v>42.334860032737964</v>
      </c>
      <c r="AD230">
        <v>46.177960227449574</v>
      </c>
      <c r="AE230">
        <v>48.959591728829032</v>
      </c>
      <c r="AF230">
        <v>52.673770240758536</v>
      </c>
      <c r="AG230">
        <v>68.144879497235067</v>
      </c>
      <c r="AH230">
        <v>69.778319604852612</v>
      </c>
      <c r="AI230">
        <v>73.502996341848757</v>
      </c>
      <c r="AJ230">
        <v>78.643768005873184</v>
      </c>
      <c r="AK230">
        <v>83.732921589308134</v>
      </c>
      <c r="AL230">
        <v>86.971035415877111</v>
      </c>
      <c r="AM230">
        <v>91.880561021974145</v>
      </c>
      <c r="AN230">
        <v>100</v>
      </c>
      <c r="AO230">
        <v>106.41592743955827</v>
      </c>
      <c r="AP230">
        <v>113.39316402245352</v>
      </c>
      <c r="AQ230">
        <v>122.5562422397963</v>
      </c>
      <c r="AR230">
        <v>127.34887151770602</v>
      </c>
      <c r="AS230">
        <v>135.15152382190294</v>
      </c>
      <c r="AT230">
        <v>141.81631974173698</v>
      </c>
      <c r="AU230">
        <v>147.68279581261211</v>
      </c>
      <c r="AV230">
        <v>156.02731351613892</v>
      </c>
      <c r="AW230">
        <v>163.62278491526789</v>
      </c>
      <c r="AX230">
        <v>167.96115076893753</v>
      </c>
      <c r="AY230">
        <v>173.39392228386797</v>
      </c>
      <c r="AZ230">
        <v>180.50364445078628</v>
      </c>
    </row>
    <row r="231" spans="1:52" x14ac:dyDescent="0.25">
      <c r="A231" t="s">
        <v>9</v>
      </c>
      <c r="B231" t="s">
        <v>664</v>
      </c>
      <c r="C231" t="s">
        <v>665</v>
      </c>
      <c r="D231" t="str">
        <f>"903"</f>
        <v>903</v>
      </c>
      <c r="F231" t="s">
        <v>13</v>
      </c>
      <c r="G231" t="s">
        <v>14</v>
      </c>
      <c r="H231" t="s">
        <v>15</v>
      </c>
      <c r="I231" t="s">
        <v>15</v>
      </c>
      <c r="W231">
        <v>0.22412061226061306</v>
      </c>
      <c r="X231">
        <v>0.32432823650712428</v>
      </c>
      <c r="Y231">
        <v>0.52915560371570847</v>
      </c>
      <c r="Z231">
        <v>1.1951585393391952</v>
      </c>
      <c r="AA231">
        <v>2.0394742442313438</v>
      </c>
      <c r="AB231">
        <v>3.8143497486524214</v>
      </c>
      <c r="AC231">
        <v>6.3585529854518725</v>
      </c>
      <c r="AD231">
        <v>9.1173327869959735</v>
      </c>
      <c r="AE231">
        <v>13.953097660422124</v>
      </c>
      <c r="AF231">
        <v>23.427068817484027</v>
      </c>
      <c r="AG231">
        <v>31.709135602848026</v>
      </c>
      <c r="AH231">
        <v>43.207224601355115</v>
      </c>
      <c r="AI231">
        <v>54.413244809074698</v>
      </c>
      <c r="AJ231">
        <v>70.50137990095952</v>
      </c>
      <c r="AK231">
        <v>80.348798156166652</v>
      </c>
      <c r="AL231">
        <v>88.461855930976611</v>
      </c>
      <c r="AM231">
        <v>94.731219945529304</v>
      </c>
      <c r="AN231">
        <v>100</v>
      </c>
      <c r="AO231">
        <v>106.01577477683665</v>
      </c>
      <c r="AP231">
        <v>113.42901194247219</v>
      </c>
      <c r="AQ231">
        <v>121.02122742582277</v>
      </c>
      <c r="AR231">
        <v>126.90667273179692</v>
      </c>
      <c r="AS231">
        <v>133.70152823826282</v>
      </c>
      <c r="AT231">
        <v>142.69508246403581</v>
      </c>
      <c r="AU231">
        <v>149.61659351840797</v>
      </c>
      <c r="AV231">
        <v>155.23768323778825</v>
      </c>
      <c r="AW231">
        <v>160.56928240353335</v>
      </c>
      <c r="AX231">
        <v>166.79281434462499</v>
      </c>
      <c r="AY231">
        <v>173.85860342047445</v>
      </c>
      <c r="AZ231">
        <v>183.90817679632835</v>
      </c>
    </row>
    <row r="232" spans="1:52" x14ac:dyDescent="0.25">
      <c r="A232" t="s">
        <v>9</v>
      </c>
      <c r="B232" t="s">
        <v>666</v>
      </c>
      <c r="C232" t="s">
        <v>667</v>
      </c>
      <c r="D232" t="str">
        <f>"1903"</f>
        <v>1903</v>
      </c>
      <c r="F232" t="s">
        <v>13</v>
      </c>
      <c r="G232" t="s">
        <v>14</v>
      </c>
      <c r="H232" t="s">
        <v>15</v>
      </c>
      <c r="I232" t="s">
        <v>15</v>
      </c>
      <c r="Y232">
        <v>1.4176486517327491</v>
      </c>
      <c r="Z232">
        <v>3.8921534883303126</v>
      </c>
      <c r="AA232">
        <v>6.7853785591721731</v>
      </c>
      <c r="AB232">
        <v>13.599261008398859</v>
      </c>
      <c r="AC232">
        <v>18.895904107241176</v>
      </c>
      <c r="AD232">
        <v>23.361356749881931</v>
      </c>
      <c r="AE232">
        <v>31.790596511628944</v>
      </c>
      <c r="AF232">
        <v>47.272378113813161</v>
      </c>
      <c r="AG232">
        <v>54.421152488517258</v>
      </c>
      <c r="AH232">
        <v>64.109953339142123</v>
      </c>
      <c r="AI232">
        <v>75.407198147814853</v>
      </c>
      <c r="AJ232">
        <v>82.748476773244377</v>
      </c>
      <c r="AK232">
        <v>86.696894593363766</v>
      </c>
      <c r="AL232">
        <v>91.017338072992416</v>
      </c>
      <c r="AM232">
        <v>96.09623663653521</v>
      </c>
      <c r="AN232">
        <v>100</v>
      </c>
      <c r="AO232">
        <v>103.48993378467841</v>
      </c>
      <c r="AP232">
        <v>109.71524511363044</v>
      </c>
      <c r="AQ232">
        <v>114.59962396904162</v>
      </c>
      <c r="AR232">
        <v>118.92445513924865</v>
      </c>
      <c r="AS232">
        <v>124.41839954464373</v>
      </c>
      <c r="AT232">
        <v>129.35909870341555</v>
      </c>
      <c r="AU232">
        <v>134.29727468683797</v>
      </c>
      <c r="AV232">
        <v>135.32658572004581</v>
      </c>
      <c r="AW232">
        <v>134.64150299689032</v>
      </c>
      <c r="AX232">
        <v>134.21025166676483</v>
      </c>
      <c r="AY232">
        <v>134.97471440373502</v>
      </c>
      <c r="AZ232">
        <v>137.97967631980026</v>
      </c>
    </row>
    <row r="233" spans="1:52" x14ac:dyDescent="0.25">
      <c r="A233" t="s">
        <v>9</v>
      </c>
      <c r="B233" t="s">
        <v>668</v>
      </c>
      <c r="C233" t="s">
        <v>669</v>
      </c>
      <c r="D233" t="str">
        <f>"90311"</f>
        <v>90311</v>
      </c>
      <c r="F233" t="s">
        <v>13</v>
      </c>
      <c r="G233" t="s">
        <v>14</v>
      </c>
      <c r="H233" t="s">
        <v>15</v>
      </c>
      <c r="I233" t="s">
        <v>15</v>
      </c>
      <c r="W233">
        <v>0.23387511194927019</v>
      </c>
      <c r="X233">
        <v>0.33844411656885048</v>
      </c>
      <c r="Y233">
        <v>0.55218627510122997</v>
      </c>
      <c r="Z233">
        <v>1.2471759485470715</v>
      </c>
      <c r="AA233">
        <v>2.1282391761120656</v>
      </c>
      <c r="AB233">
        <v>3.9803633654294188</v>
      </c>
      <c r="AC233">
        <v>6.6352990753865928</v>
      </c>
      <c r="AD233">
        <v>9.5141504600117859</v>
      </c>
      <c r="AE233">
        <v>14.471734036120138</v>
      </c>
      <c r="AF233">
        <v>24.092435678778664</v>
      </c>
      <c r="AG233">
        <v>32.429765415719785</v>
      </c>
      <c r="AH233">
        <v>43.917934234811952</v>
      </c>
      <c r="AI233">
        <v>55.073907713860606</v>
      </c>
      <c r="AJ233">
        <v>70.99592925287422</v>
      </c>
      <c r="AK233">
        <v>80.667691669860915</v>
      </c>
      <c r="AL233">
        <v>88.592433845911046</v>
      </c>
      <c r="AM233">
        <v>94.784622745567276</v>
      </c>
      <c r="AN233">
        <v>100</v>
      </c>
      <c r="AO233">
        <v>105.98178613528768</v>
      </c>
      <c r="AP233">
        <v>113.4234573854326</v>
      </c>
      <c r="AQ233">
        <v>121.06335270800483</v>
      </c>
      <c r="AR233">
        <v>126.85406376822783</v>
      </c>
      <c r="AS233">
        <v>133.6002168269728</v>
      </c>
      <c r="AT233">
        <v>142.49581511674475</v>
      </c>
      <c r="AU233">
        <v>149.34934848843844</v>
      </c>
      <c r="AV233">
        <v>154.85905465294258</v>
      </c>
      <c r="AW233">
        <v>160.0598094810284</v>
      </c>
      <c r="AX233">
        <v>166.12839421844535</v>
      </c>
      <c r="AY233">
        <v>173.08985927840172</v>
      </c>
      <c r="AZ233">
        <v>182.97760461669566</v>
      </c>
    </row>
    <row r="234" spans="1:52" x14ac:dyDescent="0.25">
      <c r="A234" t="s">
        <v>9</v>
      </c>
      <c r="B234" t="s">
        <v>670</v>
      </c>
      <c r="C234" t="s">
        <v>671</v>
      </c>
      <c r="D234" t="str">
        <f>"1912"</f>
        <v>1912</v>
      </c>
      <c r="F234" t="s">
        <v>13</v>
      </c>
      <c r="G234" t="s">
        <v>14</v>
      </c>
      <c r="H234" t="s">
        <v>15</v>
      </c>
      <c r="I234" t="s">
        <v>15</v>
      </c>
      <c r="W234">
        <v>5.3445997018424789</v>
      </c>
      <c r="X234">
        <v>6.6663252728749525</v>
      </c>
      <c r="Y234">
        <v>11.197679871450303</v>
      </c>
      <c r="Z234">
        <v>16.940955809255268</v>
      </c>
      <c r="AA234">
        <v>23.275118171913803</v>
      </c>
      <c r="AB234">
        <v>30.911786580503609</v>
      </c>
      <c r="AC234">
        <v>39.339462116674234</v>
      </c>
      <c r="AD234">
        <v>48.530399841484524</v>
      </c>
      <c r="AE234">
        <v>57.664552966119807</v>
      </c>
      <c r="AF234">
        <v>66.019089159436021</v>
      </c>
      <c r="AG234">
        <v>71.975017297682186</v>
      </c>
      <c r="AH234">
        <v>79.272508480550457</v>
      </c>
      <c r="AI234">
        <v>86.315918173121304</v>
      </c>
      <c r="AJ234">
        <v>90.111770222176006</v>
      </c>
      <c r="AK234">
        <v>91.748370026098698</v>
      </c>
      <c r="AL234">
        <v>94.227488683875663</v>
      </c>
      <c r="AM234">
        <v>98.644079104825337</v>
      </c>
      <c r="AN234">
        <v>100</v>
      </c>
      <c r="AO234">
        <v>102.68075342054435</v>
      </c>
      <c r="AP234">
        <v>107.61558344030875</v>
      </c>
      <c r="AQ234">
        <v>111.21815794411189</v>
      </c>
      <c r="AR234">
        <v>115.60947152451936</v>
      </c>
      <c r="AS234">
        <v>119.58182238641956</v>
      </c>
      <c r="AT234">
        <v>124.94939561581542</v>
      </c>
      <c r="AU234">
        <v>128.60332108718217</v>
      </c>
      <c r="AV234">
        <v>129.42838237940236</v>
      </c>
      <c r="AW234">
        <v>128.15354833418974</v>
      </c>
      <c r="AX234">
        <v>127.8720485023613</v>
      </c>
      <c r="AY234">
        <v>129.15495985079286</v>
      </c>
      <c r="AZ234">
        <v>132.24463251254426</v>
      </c>
    </row>
    <row r="235" spans="1:52" x14ac:dyDescent="0.25">
      <c r="A235" t="s">
        <v>9</v>
      </c>
      <c r="B235" t="s">
        <v>672</v>
      </c>
      <c r="C235" t="s">
        <v>673</v>
      </c>
      <c r="D235" t="str">
        <f>"1913"</f>
        <v>1913</v>
      </c>
      <c r="F235" t="s">
        <v>13</v>
      </c>
      <c r="G235" t="s">
        <v>14</v>
      </c>
      <c r="H235" t="s">
        <v>15</v>
      </c>
      <c r="I235" t="s">
        <v>15</v>
      </c>
      <c r="Y235">
        <v>4.5501702448558223E-2</v>
      </c>
      <c r="Z235">
        <v>0.31752543940314637</v>
      </c>
      <c r="AA235">
        <v>0.81356245940619565</v>
      </c>
      <c r="AB235">
        <v>3.1035450582402606</v>
      </c>
      <c r="AC235">
        <v>4.9771828255991846</v>
      </c>
      <c r="AD235">
        <v>6.2066817229616236</v>
      </c>
      <c r="AE235">
        <v>10.894861753867421</v>
      </c>
      <c r="AF235">
        <v>28.017118171509559</v>
      </c>
      <c r="AG235">
        <v>35.01686198192597</v>
      </c>
      <c r="AH235">
        <v>46.717371240209452</v>
      </c>
      <c r="AI235">
        <v>59.377784864741002</v>
      </c>
      <c r="AJ235">
        <v>70.807472546405734</v>
      </c>
      <c r="AK235">
        <v>79.016412532111346</v>
      </c>
      <c r="AL235">
        <v>86.977245469636614</v>
      </c>
      <c r="AM235">
        <v>93.006398660631021</v>
      </c>
      <c r="AN235">
        <v>100</v>
      </c>
      <c r="AO235">
        <v>104.64297950422778</v>
      </c>
      <c r="AP235">
        <v>112.44021036603766</v>
      </c>
      <c r="AQ235">
        <v>119.09223810475093</v>
      </c>
      <c r="AR235">
        <v>123.40180064170265</v>
      </c>
      <c r="AS235">
        <v>131.07348828974975</v>
      </c>
      <c r="AT235">
        <v>134.66050629051222</v>
      </c>
      <c r="AU235">
        <v>140.61785574510463</v>
      </c>
      <c r="AV235">
        <v>141.81987980789734</v>
      </c>
      <c r="AW235">
        <v>141.87153815931052</v>
      </c>
      <c r="AX235">
        <v>140.61327364078608</v>
      </c>
      <c r="AY235">
        <v>140.01608583799484</v>
      </c>
      <c r="AZ235">
        <v>142.71380572698075</v>
      </c>
    </row>
    <row r="236" spans="1:52" x14ac:dyDescent="0.25">
      <c r="A236" t="s">
        <v>9</v>
      </c>
      <c r="B236" t="s">
        <v>674</v>
      </c>
      <c r="C236" t="s">
        <v>675</v>
      </c>
      <c r="D236" t="str">
        <f>"1515"</f>
        <v>1515</v>
      </c>
      <c r="F236" t="s">
        <v>13</v>
      </c>
      <c r="G236" t="s">
        <v>14</v>
      </c>
      <c r="H236" t="s">
        <v>15</v>
      </c>
      <c r="I236" t="s">
        <v>15</v>
      </c>
      <c r="S236">
        <v>23.690481245615036</v>
      </c>
      <c r="T236">
        <v>25.602675709139895</v>
      </c>
      <c r="U236">
        <v>27.232401882755308</v>
      </c>
      <c r="V236">
        <v>29.228771303276126</v>
      </c>
      <c r="W236">
        <v>33.825784440684821</v>
      </c>
      <c r="X236">
        <v>36.284732927803923</v>
      </c>
      <c r="Y236">
        <v>40.039723093595548</v>
      </c>
      <c r="Z236">
        <v>43.784920445437393</v>
      </c>
      <c r="AA236">
        <v>46.780004248423239</v>
      </c>
      <c r="AB236">
        <v>52.549338360795353</v>
      </c>
      <c r="AC236">
        <v>60.565443819846344</v>
      </c>
      <c r="AD236">
        <v>66.253400510860061</v>
      </c>
      <c r="AE236">
        <v>71.278131856264565</v>
      </c>
      <c r="AF236">
        <v>74.694179857773051</v>
      </c>
      <c r="AG236">
        <v>82.349407725607023</v>
      </c>
      <c r="AH236">
        <v>83.177938216573793</v>
      </c>
      <c r="AI236">
        <v>85.648330854223929</v>
      </c>
      <c r="AJ236">
        <v>88.049454870981407</v>
      </c>
      <c r="AK236">
        <v>89.943552921929935</v>
      </c>
      <c r="AL236">
        <v>93.037506514229307</v>
      </c>
      <c r="AM236">
        <v>96.379391211494706</v>
      </c>
      <c r="AN236">
        <v>100</v>
      </c>
      <c r="AO236">
        <v>104.32898692111274</v>
      </c>
      <c r="AP236">
        <v>110.77854226225365</v>
      </c>
      <c r="AQ236">
        <v>115.75134557504705</v>
      </c>
      <c r="AR236">
        <v>121.13370652261514</v>
      </c>
      <c r="AS236">
        <v>128.23693015714872</v>
      </c>
      <c r="AT236">
        <v>135.08798976850736</v>
      </c>
      <c r="AU236">
        <v>141.0104176322379</v>
      </c>
      <c r="AV236">
        <v>147.18229003339115</v>
      </c>
      <c r="AW236">
        <v>151.56618656685268</v>
      </c>
      <c r="AX236">
        <v>155.39739491507873</v>
      </c>
      <c r="AY236">
        <v>159.84503628735175</v>
      </c>
      <c r="AZ236">
        <v>165.07262755918745</v>
      </c>
    </row>
    <row r="237" spans="1:52" x14ac:dyDescent="0.25">
      <c r="A237" t="s">
        <v>9</v>
      </c>
      <c r="B237" t="s">
        <v>676</v>
      </c>
      <c r="C237" t="s">
        <v>677</v>
      </c>
      <c r="D237" t="str">
        <f>"404"</f>
        <v>404</v>
      </c>
      <c r="F237" t="s">
        <v>13</v>
      </c>
      <c r="G237" t="s">
        <v>14</v>
      </c>
      <c r="H237" t="s">
        <v>15</v>
      </c>
      <c r="I237" t="s">
        <v>15</v>
      </c>
      <c r="X237">
        <v>30.837638129952609</v>
      </c>
      <c r="Y237">
        <v>34.185671592256874</v>
      </c>
      <c r="Z237">
        <v>38.584091798872898</v>
      </c>
      <c r="AA237">
        <v>42.0435147553139</v>
      </c>
      <c r="AB237">
        <v>46.384844950844077</v>
      </c>
      <c r="AC237">
        <v>51.383811259383215</v>
      </c>
      <c r="AD237">
        <v>58.18373646219279</v>
      </c>
      <c r="AE237">
        <v>62.221930816692037</v>
      </c>
      <c r="AF237">
        <v>65.865763839774544</v>
      </c>
      <c r="AG237">
        <v>69.570231122895848</v>
      </c>
      <c r="AH237">
        <v>72.934333400153022</v>
      </c>
      <c r="AI237">
        <v>74.374339527221792</v>
      </c>
      <c r="AJ237">
        <v>77.144571513994421</v>
      </c>
      <c r="AK237">
        <v>81.461291595486131</v>
      </c>
      <c r="AL237">
        <v>86.405191091115825</v>
      </c>
      <c r="AM237">
        <v>93.754000703873473</v>
      </c>
      <c r="AN237">
        <v>100</v>
      </c>
      <c r="AO237">
        <v>110.94237176340232</v>
      </c>
      <c r="AP237">
        <v>122.71280372220448</v>
      </c>
      <c r="AQ237">
        <v>138.01614368063156</v>
      </c>
      <c r="AR237">
        <v>144.99936625742268</v>
      </c>
      <c r="AS237">
        <v>158.00564368079026</v>
      </c>
      <c r="AT237">
        <v>172.11859262963156</v>
      </c>
      <c r="AU237">
        <v>191.10813244848711</v>
      </c>
      <c r="AV237">
        <v>204.81652091857364</v>
      </c>
      <c r="AW237">
        <v>217.47774641594978</v>
      </c>
      <c r="AX237">
        <v>228.5451166674446</v>
      </c>
      <c r="AY237">
        <v>241.43607249676484</v>
      </c>
      <c r="AZ237">
        <v>263.44913116483724</v>
      </c>
    </row>
    <row r="238" spans="1:52" x14ac:dyDescent="0.25">
      <c r="A238" t="s">
        <v>9</v>
      </c>
      <c r="B238" t="s">
        <v>678</v>
      </c>
      <c r="C238" t="s">
        <v>679</v>
      </c>
      <c r="D238" t="str">
        <f>"200"</f>
        <v>200</v>
      </c>
      <c r="F238" t="s">
        <v>13</v>
      </c>
      <c r="G238" t="s">
        <v>14</v>
      </c>
      <c r="H238" t="s">
        <v>15</v>
      </c>
      <c r="I238" t="s">
        <v>15</v>
      </c>
      <c r="T238">
        <v>0.25408412122219204</v>
      </c>
      <c r="U238">
        <v>0.31673659098309126</v>
      </c>
      <c r="V238">
        <v>0.48112825093459849</v>
      </c>
      <c r="W238">
        <v>0.81051363669793242</v>
      </c>
      <c r="X238">
        <v>1.393194733937585</v>
      </c>
      <c r="Y238">
        <v>2.3591549849384958</v>
      </c>
      <c r="Z238">
        <v>3.4720105706999336</v>
      </c>
      <c r="AA238">
        <v>8.2132027393454177</v>
      </c>
      <c r="AB238">
        <v>18.839638961172188</v>
      </c>
      <c r="AC238">
        <v>31.917488986591607</v>
      </c>
      <c r="AD238">
        <v>41.119521035409598</v>
      </c>
      <c r="AE238">
        <v>47.589289170950948</v>
      </c>
      <c r="AF238">
        <v>53.176210012925161</v>
      </c>
      <c r="AG238">
        <v>61.772499120928693</v>
      </c>
      <c r="AH238">
        <v>67.832007548143665</v>
      </c>
      <c r="AI238">
        <v>73.367239350640759</v>
      </c>
      <c r="AJ238">
        <v>78.899410430465338</v>
      </c>
      <c r="AK238">
        <v>84.088642425139923</v>
      </c>
      <c r="AL238">
        <v>89.284175181128816</v>
      </c>
      <c r="AM238">
        <v>94.787969681531166</v>
      </c>
      <c r="AN238">
        <v>100</v>
      </c>
      <c r="AO238">
        <v>106.15015476620182</v>
      </c>
      <c r="AP238">
        <v>114.14577841085027</v>
      </c>
      <c r="AQ238">
        <v>123.00327618112486</v>
      </c>
      <c r="AR238">
        <v>129.50181255972615</v>
      </c>
      <c r="AS238">
        <v>138.0362838055446</v>
      </c>
      <c r="AT238">
        <v>147.06251062942198</v>
      </c>
      <c r="AU238">
        <v>155.59853622435014</v>
      </c>
      <c r="AV238">
        <v>163.41155027056561</v>
      </c>
      <c r="AW238">
        <v>171.05750365953284</v>
      </c>
      <c r="AX238">
        <v>179.02457864495378</v>
      </c>
      <c r="AY238">
        <v>186.8913992402297</v>
      </c>
      <c r="AZ238">
        <v>195.77536849316411</v>
      </c>
    </row>
    <row r="239" spans="1:52" x14ac:dyDescent="0.25">
      <c r="A239" t="s">
        <v>9</v>
      </c>
      <c r="B239" t="s">
        <v>680</v>
      </c>
      <c r="C239" t="s">
        <v>681</v>
      </c>
      <c r="D239" t="str">
        <f>"2022"</f>
        <v>2022</v>
      </c>
      <c r="F239" t="s">
        <v>13</v>
      </c>
      <c r="G239" t="s">
        <v>14</v>
      </c>
      <c r="H239" t="s">
        <v>15</v>
      </c>
      <c r="I239" t="s">
        <v>15</v>
      </c>
      <c r="T239">
        <v>0.30063971613886897</v>
      </c>
      <c r="U239">
        <v>0.37477193909602191</v>
      </c>
      <c r="V239">
        <v>0.5692849285173458</v>
      </c>
      <c r="W239">
        <v>0.95902328918248869</v>
      </c>
      <c r="X239">
        <v>1.6484684966633005</v>
      </c>
      <c r="Y239">
        <v>2.7914207373048536</v>
      </c>
      <c r="Z239">
        <v>4.1081838069431136</v>
      </c>
      <c r="AA239">
        <v>9.1854614400016779</v>
      </c>
      <c r="AB239">
        <v>19.457365579499495</v>
      </c>
      <c r="AC239">
        <v>32.407690912006295</v>
      </c>
      <c r="AD239">
        <v>41.322226130217722</v>
      </c>
      <c r="AE239">
        <v>47.723616870979669</v>
      </c>
      <c r="AF239">
        <v>53.334337145438994</v>
      </c>
      <c r="AG239">
        <v>61.936326192863987</v>
      </c>
      <c r="AH239">
        <v>67.958685256376967</v>
      </c>
      <c r="AI239">
        <v>73.398990503575561</v>
      </c>
      <c r="AJ239">
        <v>78.944023044172567</v>
      </c>
      <c r="AK239">
        <v>84.194759440170415</v>
      </c>
      <c r="AL239">
        <v>89.37915814667879</v>
      </c>
      <c r="AM239">
        <v>94.831781927694109</v>
      </c>
      <c r="AN239">
        <v>100</v>
      </c>
      <c r="AO239">
        <v>106.09541937607425</v>
      </c>
      <c r="AP239">
        <v>113.99248883977107</v>
      </c>
      <c r="AQ239">
        <v>122.68411689913523</v>
      </c>
      <c r="AR239">
        <v>129.09764459123164</v>
      </c>
      <c r="AS239">
        <v>137.58110014925458</v>
      </c>
      <c r="AT239">
        <v>146.59847497740296</v>
      </c>
      <c r="AU239">
        <v>155.17321257666202</v>
      </c>
      <c r="AV239">
        <v>163.01432107853674</v>
      </c>
      <c r="AW239">
        <v>170.45689499053572</v>
      </c>
      <c r="AX239">
        <v>178.09819406255397</v>
      </c>
      <c r="AY239">
        <v>185.85300858120706</v>
      </c>
      <c r="AZ239">
        <v>194.63897583377988</v>
      </c>
    </row>
    <row r="240" spans="1:52" x14ac:dyDescent="0.25">
      <c r="A240" t="s">
        <v>9</v>
      </c>
      <c r="B240" t="s">
        <v>682</v>
      </c>
      <c r="C240" t="s">
        <v>683</v>
      </c>
      <c r="D240" t="str">
        <f>"12006"</f>
        <v>12006</v>
      </c>
      <c r="F240" t="s">
        <v>13</v>
      </c>
      <c r="G240" t="s">
        <v>14</v>
      </c>
      <c r="H240" t="s">
        <v>15</v>
      </c>
      <c r="I240" t="s">
        <v>15</v>
      </c>
      <c r="T240">
        <v>0.25408412122219204</v>
      </c>
      <c r="U240">
        <v>0.31673659098309126</v>
      </c>
      <c r="V240">
        <v>0.48112825093459849</v>
      </c>
      <c r="W240">
        <v>0.81051363669793242</v>
      </c>
      <c r="X240">
        <v>1.393194733937585</v>
      </c>
      <c r="Y240">
        <v>2.3591549849384958</v>
      </c>
      <c r="Z240">
        <v>3.4720105706999336</v>
      </c>
      <c r="AA240">
        <v>8.2132027393454177</v>
      </c>
      <c r="AB240">
        <v>18.839638961172188</v>
      </c>
      <c r="AC240">
        <v>31.917488986591607</v>
      </c>
      <c r="AD240">
        <v>41.119521035409598</v>
      </c>
      <c r="AE240">
        <v>47.589289170950948</v>
      </c>
      <c r="AF240">
        <v>53.176210012925161</v>
      </c>
      <c r="AG240">
        <v>61.772499120928693</v>
      </c>
      <c r="AH240">
        <v>67.832007548143665</v>
      </c>
      <c r="AI240">
        <v>73.367239350640759</v>
      </c>
      <c r="AJ240">
        <v>78.899410430465338</v>
      </c>
      <c r="AK240">
        <v>84.088642425139923</v>
      </c>
      <c r="AL240">
        <v>89.284175181128816</v>
      </c>
      <c r="AM240">
        <v>94.787969681531166</v>
      </c>
      <c r="AN240">
        <v>100</v>
      </c>
      <c r="AO240">
        <v>106.15015476620182</v>
      </c>
      <c r="AP240">
        <v>114.14577841085027</v>
      </c>
      <c r="AQ240">
        <v>123.00327618112486</v>
      </c>
      <c r="AR240">
        <v>129.50181255972615</v>
      </c>
      <c r="AS240">
        <v>138.0362838055446</v>
      </c>
      <c r="AT240">
        <v>147.06251062942198</v>
      </c>
      <c r="AU240">
        <v>155.59853622435014</v>
      </c>
      <c r="AV240">
        <v>163.41155027056561</v>
      </c>
      <c r="AW240">
        <v>171.05750365953284</v>
      </c>
      <c r="AX240">
        <v>179.02457864495378</v>
      </c>
      <c r="AY240">
        <v>186.8913992402297</v>
      </c>
      <c r="AZ240">
        <v>195.77536849316411</v>
      </c>
    </row>
    <row r="241" spans="1:52" x14ac:dyDescent="0.25">
      <c r="A241" t="s">
        <v>9</v>
      </c>
      <c r="B241" t="s">
        <v>684</v>
      </c>
      <c r="C241" t="s">
        <v>685</v>
      </c>
      <c r="D241" t="str">
        <f>"201"</f>
        <v>201</v>
      </c>
      <c r="F241" t="s">
        <v>13</v>
      </c>
      <c r="G241" t="s">
        <v>14</v>
      </c>
      <c r="H241" t="s">
        <v>15</v>
      </c>
      <c r="I241" t="s">
        <v>15</v>
      </c>
      <c r="AD241">
        <v>35.280474976636455</v>
      </c>
      <c r="AE241">
        <v>43.180220722990136</v>
      </c>
      <c r="AF241">
        <v>47.81956570776655</v>
      </c>
      <c r="AG241">
        <v>52.645819937612437</v>
      </c>
      <c r="AH241">
        <v>57.38236920120319</v>
      </c>
      <c r="AI241">
        <v>63.405262548611518</v>
      </c>
      <c r="AJ241">
        <v>70.180234325190938</v>
      </c>
      <c r="AK241">
        <v>77.074481098045098</v>
      </c>
      <c r="AL241">
        <v>84.641902504823435</v>
      </c>
      <c r="AM241">
        <v>91.74948393446239</v>
      </c>
      <c r="AN241">
        <v>100</v>
      </c>
      <c r="AO241">
        <v>109.52211633803802</v>
      </c>
      <c r="AP241">
        <v>120.18481461193812</v>
      </c>
      <c r="AQ241">
        <v>136.33064415747245</v>
      </c>
      <c r="AR241">
        <v>148.16986923261933</v>
      </c>
      <c r="AS241">
        <v>162.82220629104259</v>
      </c>
      <c r="AT241">
        <v>181.22390099355476</v>
      </c>
      <c r="AU241">
        <v>197.94642583144747</v>
      </c>
      <c r="AV241">
        <v>213.21947896832393</v>
      </c>
      <c r="AW241">
        <v>227.1500629482116</v>
      </c>
      <c r="AX241">
        <v>243.67090979485818</v>
      </c>
      <c r="AY241">
        <v>269.0983914561387</v>
      </c>
      <c r="AZ241">
        <v>293.98949377891955</v>
      </c>
    </row>
    <row r="242" spans="1:52" x14ac:dyDescent="0.25">
      <c r="A242" t="s">
        <v>9</v>
      </c>
      <c r="B242" t="s">
        <v>686</v>
      </c>
      <c r="C242" t="s">
        <v>687</v>
      </c>
      <c r="D242" t="str">
        <f>"995"</f>
        <v>995</v>
      </c>
      <c r="F242" t="s">
        <v>13</v>
      </c>
      <c r="G242" t="s">
        <v>14</v>
      </c>
      <c r="H242" t="s">
        <v>15</v>
      </c>
      <c r="I242" t="s">
        <v>15</v>
      </c>
      <c r="Z242">
        <v>70.837999248961481</v>
      </c>
      <c r="AA242">
        <v>73.537467583129995</v>
      </c>
      <c r="AB242">
        <v>76.512463422891415</v>
      </c>
      <c r="AC242">
        <v>78.908040265711193</v>
      </c>
      <c r="AD242">
        <v>81.293121604681673</v>
      </c>
      <c r="AE242">
        <v>83.202740354755178</v>
      </c>
      <c r="AF242">
        <v>84.594647759020148</v>
      </c>
      <c r="AG242">
        <v>85.435891283834209</v>
      </c>
      <c r="AH242">
        <v>87.03740785882745</v>
      </c>
      <c r="AI242">
        <v>89.353267330054891</v>
      </c>
      <c r="AJ242">
        <v>91.35829827155014</v>
      </c>
      <c r="AK242">
        <v>93.587208645104695</v>
      </c>
      <c r="AL242">
        <v>95.471917744318688</v>
      </c>
      <c r="AM242">
        <v>97.72658302096653</v>
      </c>
      <c r="AN242">
        <v>100</v>
      </c>
      <c r="AO242">
        <v>101.95934667274629</v>
      </c>
      <c r="AP242">
        <v>105.11844274060154</v>
      </c>
      <c r="AQ242">
        <v>106.8758123549004</v>
      </c>
      <c r="AR242">
        <v>107.84094845224827</v>
      </c>
      <c r="AS242">
        <v>110.19800640650197</v>
      </c>
      <c r="AT242">
        <v>113.23905243990306</v>
      </c>
      <c r="AU242">
        <v>115.74408808879821</v>
      </c>
      <c r="AV242">
        <v>116.77897023810242</v>
      </c>
      <c r="AW242">
        <v>116.5801120563998</v>
      </c>
      <c r="AX242">
        <v>116.85027588643018</v>
      </c>
      <c r="AY242">
        <v>118.15113007298083</v>
      </c>
      <c r="AZ242">
        <v>119.88282041055496</v>
      </c>
    </row>
    <row r="243" spans="1:52" x14ac:dyDescent="0.25">
      <c r="A243" t="s">
        <v>9</v>
      </c>
      <c r="B243" t="s">
        <v>688</v>
      </c>
      <c r="C243" t="s">
        <v>689</v>
      </c>
      <c r="D243" t="str">
        <f>"99511"</f>
        <v>99511</v>
      </c>
      <c r="F243" t="s">
        <v>13</v>
      </c>
      <c r="G243" t="s">
        <v>14</v>
      </c>
      <c r="H243" t="s">
        <v>15</v>
      </c>
      <c r="I243" t="s">
        <v>15</v>
      </c>
      <c r="Z243">
        <v>70.86244587372353</v>
      </c>
      <c r="AA243">
        <v>73.56284581084698</v>
      </c>
      <c r="AB243">
        <v>76.53886833978278</v>
      </c>
      <c r="AC243">
        <v>78.935271910753926</v>
      </c>
      <c r="AD243">
        <v>81.321176355813492</v>
      </c>
      <c r="AE243">
        <v>83.203382995981414</v>
      </c>
      <c r="AF243">
        <v>84.573177020490476</v>
      </c>
      <c r="AG243">
        <v>85.407074407395129</v>
      </c>
      <c r="AH243">
        <v>87.012989948562634</v>
      </c>
      <c r="AI243">
        <v>89.331559295686247</v>
      </c>
      <c r="AJ243">
        <v>91.336877153082625</v>
      </c>
      <c r="AK243">
        <v>93.578273544886343</v>
      </c>
      <c r="AL243">
        <v>95.477353486817989</v>
      </c>
      <c r="AM243">
        <v>97.729882412915686</v>
      </c>
      <c r="AN243">
        <v>100</v>
      </c>
      <c r="AO243">
        <v>101.9454053915232</v>
      </c>
      <c r="AP243">
        <v>105.0739530045087</v>
      </c>
      <c r="AQ243">
        <v>106.78831651369265</v>
      </c>
      <c r="AR243">
        <v>107.75113569575761</v>
      </c>
      <c r="AS243">
        <v>110.09807316200695</v>
      </c>
      <c r="AT243">
        <v>113.13202449168512</v>
      </c>
      <c r="AU243">
        <v>115.63010201546264</v>
      </c>
      <c r="AV243">
        <v>116.66648498903098</v>
      </c>
      <c r="AW243">
        <v>116.46794983344438</v>
      </c>
      <c r="AX243">
        <v>116.74127856845986</v>
      </c>
      <c r="AY243">
        <v>118.03484432797949</v>
      </c>
      <c r="AZ243">
        <v>119.7578048549794</v>
      </c>
    </row>
    <row r="244" spans="1:52" x14ac:dyDescent="0.25">
      <c r="A244" t="s">
        <v>9</v>
      </c>
      <c r="B244" t="s">
        <v>690</v>
      </c>
      <c r="C244" t="s">
        <v>691</v>
      </c>
      <c r="D244" t="str">
        <f>"970"</f>
        <v>970</v>
      </c>
      <c r="F244" t="s">
        <v>13</v>
      </c>
      <c r="G244" t="s">
        <v>14</v>
      </c>
      <c r="H244" t="s">
        <v>15</v>
      </c>
      <c r="I244" t="s">
        <v>15</v>
      </c>
      <c r="Z244">
        <v>35.759042586874635</v>
      </c>
      <c r="AA244">
        <v>40.034548220467755</v>
      </c>
      <c r="AB244">
        <v>47.355241602823099</v>
      </c>
      <c r="AC244">
        <v>52.58686422578652</v>
      </c>
      <c r="AD244">
        <v>56.868804493799971</v>
      </c>
      <c r="AE244">
        <v>62.319322955355048</v>
      </c>
      <c r="AF244">
        <v>70.173763511960459</v>
      </c>
      <c r="AG244">
        <v>74.351519244520119</v>
      </c>
      <c r="AH244">
        <v>79.191010800188394</v>
      </c>
      <c r="AI244">
        <v>83.633297289216117</v>
      </c>
      <c r="AJ244">
        <v>88.56217963386888</v>
      </c>
      <c r="AK244">
        <v>91.951958255534421</v>
      </c>
      <c r="AL244">
        <v>94.671972509041993</v>
      </c>
      <c r="AM244">
        <v>97.348079298692667</v>
      </c>
      <c r="AN244">
        <v>100</v>
      </c>
      <c r="AO244">
        <v>102.60966039676531</v>
      </c>
      <c r="AP244">
        <v>106.25510285039626</v>
      </c>
      <c r="AQ244">
        <v>109.17072999561128</v>
      </c>
      <c r="AR244">
        <v>111.06016311180358</v>
      </c>
      <c r="AS244">
        <v>114.17311392970207</v>
      </c>
      <c r="AT244">
        <v>118.13093754245654</v>
      </c>
      <c r="AU244">
        <v>121.23720899059553</v>
      </c>
      <c r="AV244">
        <v>123.09630505886201</v>
      </c>
      <c r="AW244">
        <v>123.92633715439474</v>
      </c>
      <c r="AX244">
        <v>125.0468203013735</v>
      </c>
      <c r="AY244">
        <v>127.225419010922</v>
      </c>
      <c r="AZ244">
        <v>130.32543000774723</v>
      </c>
    </row>
    <row r="245" spans="1:52" x14ac:dyDescent="0.25">
      <c r="A245" t="s">
        <v>9</v>
      </c>
      <c r="B245" t="s">
        <v>692</v>
      </c>
      <c r="C245" t="s">
        <v>693</v>
      </c>
      <c r="D245" t="str">
        <f>"99051"</f>
        <v>99051</v>
      </c>
      <c r="F245" t="s">
        <v>13</v>
      </c>
      <c r="G245" t="s">
        <v>14</v>
      </c>
      <c r="H245" t="s">
        <v>15</v>
      </c>
      <c r="I245" t="s">
        <v>15</v>
      </c>
      <c r="Z245">
        <v>11.342554077662248</v>
      </c>
      <c r="AA245">
        <v>22.751856192911667</v>
      </c>
      <c r="AB245">
        <v>39.261803686023988</v>
      </c>
      <c r="AC245">
        <v>49.844561959039126</v>
      </c>
      <c r="AD245">
        <v>58.686460153544814</v>
      </c>
      <c r="AE245">
        <v>62.832752920440797</v>
      </c>
      <c r="AF245">
        <v>66.524400079481438</v>
      </c>
      <c r="AG245">
        <v>72.830090221476851</v>
      </c>
      <c r="AH245">
        <v>77.898965134696084</v>
      </c>
      <c r="AI245">
        <v>82.515860921012987</v>
      </c>
      <c r="AJ245">
        <v>86.330515294425751</v>
      </c>
      <c r="AK245">
        <v>89.752097543527327</v>
      </c>
      <c r="AL245">
        <v>92.889669375954114</v>
      </c>
      <c r="AM245">
        <v>96.449455538092025</v>
      </c>
      <c r="AN245">
        <v>100</v>
      </c>
      <c r="AO245">
        <v>103.27921720442031</v>
      </c>
      <c r="AP245">
        <v>108.17222013324619</v>
      </c>
      <c r="AQ245">
        <v>112.79781350157437</v>
      </c>
      <c r="AR245">
        <v>115.84089188701667</v>
      </c>
      <c r="AS245">
        <v>120.02726370497759</v>
      </c>
      <c r="AT245">
        <v>124.78816352439644</v>
      </c>
      <c r="AU245">
        <v>128.63804501732358</v>
      </c>
      <c r="AV245">
        <v>131.17440727001821</v>
      </c>
      <c r="AW245">
        <v>134.03644465123486</v>
      </c>
      <c r="AX245">
        <v>137.52183094682769</v>
      </c>
      <c r="AY245">
        <v>140.18654607699082</v>
      </c>
      <c r="AZ245">
        <v>143.38883968001076</v>
      </c>
    </row>
    <row r="246" spans="1:52" x14ac:dyDescent="0.25">
      <c r="A246" t="s">
        <v>9</v>
      </c>
      <c r="B246" t="s">
        <v>694</v>
      </c>
      <c r="C246" t="s">
        <v>695</v>
      </c>
      <c r="D246" t="str">
        <f>"998"</f>
        <v>998</v>
      </c>
      <c r="F246" t="s">
        <v>13</v>
      </c>
      <c r="G246" t="s">
        <v>14</v>
      </c>
      <c r="H246" t="s">
        <v>15</v>
      </c>
      <c r="I246" t="s">
        <v>15</v>
      </c>
      <c r="Z246">
        <v>50.855830195630716</v>
      </c>
      <c r="AA246">
        <v>55.536261198956026</v>
      </c>
      <c r="AB246">
        <v>64.350789901744108</v>
      </c>
      <c r="AC246">
        <v>68.120843898082967</v>
      </c>
      <c r="AD246">
        <v>71.248145335456798</v>
      </c>
      <c r="AE246">
        <v>75.469131117939639</v>
      </c>
      <c r="AF246">
        <v>81.444153245306637</v>
      </c>
      <c r="AG246">
        <v>83.224691148097989</v>
      </c>
      <c r="AH246">
        <v>85.762200578663723</v>
      </c>
      <c r="AI246">
        <v>88.673090980044975</v>
      </c>
      <c r="AJ246">
        <v>91.052792941147914</v>
      </c>
      <c r="AK246">
        <v>93.320340486113182</v>
      </c>
      <c r="AL246">
        <v>95.333544189415889</v>
      </c>
      <c r="AM246">
        <v>97.668046905945786</v>
      </c>
      <c r="AN246">
        <v>100</v>
      </c>
      <c r="AO246">
        <v>102.1605664960028</v>
      </c>
      <c r="AP246">
        <v>105.44296179119684</v>
      </c>
      <c r="AQ246">
        <v>107.80960921961913</v>
      </c>
      <c r="AR246">
        <v>109.32177052365739</v>
      </c>
      <c r="AS246">
        <v>112.11044314943189</v>
      </c>
      <c r="AT246">
        <v>115.53015266412383</v>
      </c>
      <c r="AU246">
        <v>118.27295188815341</v>
      </c>
      <c r="AV246">
        <v>119.48453221585072</v>
      </c>
      <c r="AW246">
        <v>119.43927485596855</v>
      </c>
      <c r="AX246">
        <v>119.62554822535856</v>
      </c>
      <c r="AY246">
        <v>120.92701090906932</v>
      </c>
      <c r="AZ246">
        <v>123.0157457033074</v>
      </c>
    </row>
    <row r="247" spans="1:52" x14ac:dyDescent="0.25">
      <c r="A247" t="s">
        <v>9</v>
      </c>
      <c r="B247" t="s">
        <v>696</v>
      </c>
      <c r="C247" t="s">
        <v>697</v>
      </c>
      <c r="D247" t="str">
        <f>"216"</f>
        <v>216</v>
      </c>
      <c r="F247" t="s">
        <v>13</v>
      </c>
      <c r="G247" t="s">
        <v>14</v>
      </c>
      <c r="H247" t="s">
        <v>15</v>
      </c>
      <c r="I247" t="s">
        <v>15</v>
      </c>
      <c r="O247">
        <v>5.0981818710621929E-4</v>
      </c>
      <c r="P247">
        <v>7.2288489318022826E-4</v>
      </c>
      <c r="Q247">
        <v>1.0533676999994303E-3</v>
      </c>
      <c r="R247">
        <v>1.6994557391310382E-3</v>
      </c>
      <c r="S247">
        <v>2.8628441319237096E-3</v>
      </c>
      <c r="T247">
        <v>5.0979965394298667E-3</v>
      </c>
      <c r="U247">
        <v>6.9164867846147823E-3</v>
      </c>
      <c r="V247">
        <v>1.4022671690630982E-2</v>
      </c>
      <c r="W247">
        <v>4.0477119800984916E-2</v>
      </c>
      <c r="X247">
        <v>0.14549580201853848</v>
      </c>
      <c r="Y247">
        <v>0.48442700346324741</v>
      </c>
      <c r="Z247">
        <v>1.0572512288226579</v>
      </c>
      <c r="AA247">
        <v>3.2456937178548104</v>
      </c>
      <c r="AB247">
        <v>13.849437990713886</v>
      </c>
      <c r="AC247">
        <v>34.668369009941941</v>
      </c>
      <c r="AD247">
        <v>41.704872317920291</v>
      </c>
      <c r="AE247">
        <v>46.885600645265789</v>
      </c>
      <c r="AF247">
        <v>51.898848768921738</v>
      </c>
      <c r="AG247">
        <v>61.442105025440483</v>
      </c>
      <c r="AH247">
        <v>65.978723149875321</v>
      </c>
      <c r="AI247">
        <v>71.024078030861233</v>
      </c>
      <c r="AJ247">
        <v>76.77941435289722</v>
      </c>
      <c r="AK247">
        <v>82.850419431377432</v>
      </c>
      <c r="AL247">
        <v>87.939281059320749</v>
      </c>
      <c r="AM247">
        <v>93.475284436814576</v>
      </c>
      <c r="AN247">
        <v>100</v>
      </c>
      <c r="AO247">
        <v>106.31615362939577</v>
      </c>
      <c r="AP247">
        <v>113.39465133216224</v>
      </c>
      <c r="AQ247">
        <v>123.67270912526527</v>
      </c>
      <c r="AR247">
        <v>133.36807726116814</v>
      </c>
      <c r="AS247">
        <v>143.50799637519842</v>
      </c>
      <c r="AT247">
        <v>154.76934640794335</v>
      </c>
      <c r="AU247">
        <v>165.81574418925658</v>
      </c>
      <c r="AV247">
        <v>177.57902441913953</v>
      </c>
      <c r="AW247">
        <v>189.01491111344424</v>
      </c>
      <c r="AX247">
        <v>201.62065656197319</v>
      </c>
      <c r="AY247">
        <v>211.7154792835795</v>
      </c>
      <c r="AZ247">
        <v>221.93981949616952</v>
      </c>
    </row>
    <row r="248" spans="1:52" x14ac:dyDescent="0.25">
      <c r="A248" t="s">
        <v>9</v>
      </c>
      <c r="B248" t="s">
        <v>698</v>
      </c>
      <c r="C248" t="s">
        <v>699</v>
      </c>
      <c r="D248" t="str">
        <f>"80"</f>
        <v>80</v>
      </c>
      <c r="F248" t="s">
        <v>13</v>
      </c>
      <c r="G248" t="s">
        <v>14</v>
      </c>
      <c r="H248" t="s">
        <v>15</v>
      </c>
      <c r="I248" t="s">
        <v>15</v>
      </c>
      <c r="Z248">
        <v>0.62616094478260076</v>
      </c>
      <c r="AA248">
        <v>3.1243027455999268</v>
      </c>
      <c r="AB248">
        <v>9.9084398983084725</v>
      </c>
      <c r="AC248">
        <v>18.611220924146668</v>
      </c>
      <c r="AD248">
        <v>29.234035413048232</v>
      </c>
      <c r="AE248">
        <v>34.22613633446543</v>
      </c>
      <c r="AF248">
        <v>37.595937028191152</v>
      </c>
      <c r="AG248">
        <v>48.478656849612925</v>
      </c>
      <c r="AH248">
        <v>56.825795763844624</v>
      </c>
      <c r="AI248">
        <v>63.224735939364329</v>
      </c>
      <c r="AJ248">
        <v>69.978471311338112</v>
      </c>
      <c r="AK248">
        <v>77.013376506445368</v>
      </c>
      <c r="AL248">
        <v>84.630956235791359</v>
      </c>
      <c r="AM248">
        <v>92.311261185191398</v>
      </c>
      <c r="AN248">
        <v>100</v>
      </c>
      <c r="AO248">
        <v>109.73266713014165</v>
      </c>
      <c r="AP248">
        <v>121.62779879927102</v>
      </c>
      <c r="AQ248">
        <v>135.9742703182157</v>
      </c>
      <c r="AR248">
        <v>144.75028074686813</v>
      </c>
      <c r="AS248">
        <v>157.0432852533105</v>
      </c>
      <c r="AT248">
        <v>168.75998897589639</v>
      </c>
      <c r="AU248">
        <v>184.07509572935373</v>
      </c>
      <c r="AV248">
        <v>195.35228605504395</v>
      </c>
      <c r="AW248">
        <v>210.36001448997737</v>
      </c>
      <c r="AX248">
        <v>227.33914812037636</v>
      </c>
      <c r="AY248">
        <v>243.01998523248059</v>
      </c>
      <c r="AZ248">
        <v>259.15700163939829</v>
      </c>
    </row>
    <row r="249" spans="1:52" x14ac:dyDescent="0.25">
      <c r="A249" t="s">
        <v>9</v>
      </c>
      <c r="B249" t="s">
        <v>700</v>
      </c>
      <c r="C249" t="s">
        <v>701</v>
      </c>
      <c r="D249" t="str">
        <f>"83"</f>
        <v>83</v>
      </c>
      <c r="F249" t="s">
        <v>13</v>
      </c>
      <c r="G249" t="s">
        <v>14</v>
      </c>
      <c r="H249" t="s">
        <v>15</v>
      </c>
      <c r="I249" t="s">
        <v>15</v>
      </c>
      <c r="T249">
        <v>4.7108439840577967</v>
      </c>
      <c r="U249">
        <v>5.8656159525821314</v>
      </c>
      <c r="V249">
        <v>8.2932410891792827</v>
      </c>
      <c r="W249">
        <v>11.403991398514291</v>
      </c>
      <c r="X249">
        <v>13.379881178087254</v>
      </c>
      <c r="Y249">
        <v>16.539859498697535</v>
      </c>
      <c r="Z249">
        <v>20.554831471856602</v>
      </c>
      <c r="AA249">
        <v>24.804133537592087</v>
      </c>
      <c r="AB249">
        <v>30.809094776789003</v>
      </c>
      <c r="AC249">
        <v>38.567973789774584</v>
      </c>
      <c r="AD249">
        <v>47.315889347589099</v>
      </c>
      <c r="AE249">
        <v>55.603883945830148</v>
      </c>
      <c r="AF249">
        <v>63.889746097269175</v>
      </c>
      <c r="AG249">
        <v>70.243524665519431</v>
      </c>
      <c r="AH249">
        <v>76.100595196715616</v>
      </c>
      <c r="AI249">
        <v>81.34343998783558</v>
      </c>
      <c r="AJ249">
        <v>86.172033271210367</v>
      </c>
      <c r="AK249">
        <v>89.353457041113955</v>
      </c>
      <c r="AL249">
        <v>93.328456008658165</v>
      </c>
      <c r="AM249">
        <v>97.135867496403037</v>
      </c>
      <c r="AN249">
        <v>100</v>
      </c>
      <c r="AO249">
        <v>103.89949267089065</v>
      </c>
      <c r="AP249">
        <v>110.30876611666412</v>
      </c>
      <c r="AQ249">
        <v>114.57350310742054</v>
      </c>
      <c r="AR249">
        <v>118.12484866329727</v>
      </c>
      <c r="AS249">
        <v>124.09611804862384</v>
      </c>
      <c r="AT249">
        <v>130.36454095141363</v>
      </c>
      <c r="AU249">
        <v>134.74699261437559</v>
      </c>
      <c r="AV249">
        <v>138.92704199610529</v>
      </c>
      <c r="AW249">
        <v>142.13925285313641</v>
      </c>
      <c r="AX249">
        <v>145.03474560704242</v>
      </c>
      <c r="AY249">
        <v>148.85241763062319</v>
      </c>
      <c r="AZ249">
        <v>153.71956708970114</v>
      </c>
    </row>
    <row r="250" spans="1:52" x14ac:dyDescent="0.25">
      <c r="A250" t="s">
        <v>9</v>
      </c>
      <c r="B250" t="s">
        <v>702</v>
      </c>
      <c r="C250" t="s">
        <v>703</v>
      </c>
      <c r="D250" t="str">
        <f>"92"</f>
        <v>92</v>
      </c>
      <c r="F250" t="s">
        <v>13</v>
      </c>
      <c r="G250" t="s">
        <v>14</v>
      </c>
      <c r="H250" t="s">
        <v>15</v>
      </c>
      <c r="I250" t="s">
        <v>15</v>
      </c>
      <c r="S250">
        <v>0.22322386224603785</v>
      </c>
      <c r="T250">
        <v>0.33700174736693178</v>
      </c>
      <c r="U250">
        <v>0.43110067100484117</v>
      </c>
      <c r="V250">
        <v>0.6906143671046846</v>
      </c>
      <c r="W250">
        <v>1.2387492672841691</v>
      </c>
      <c r="X250">
        <v>2.270648042355992</v>
      </c>
      <c r="Y250">
        <v>4.1456869738487026</v>
      </c>
      <c r="Z250">
        <v>6.4299604522326703</v>
      </c>
      <c r="AA250">
        <v>11.297918958827394</v>
      </c>
      <c r="AB250">
        <v>22.997020171499464</v>
      </c>
      <c r="AC250">
        <v>37.686979545808711</v>
      </c>
      <c r="AD250">
        <v>45.557150217743576</v>
      </c>
      <c r="AE250">
        <v>52.553289731761453</v>
      </c>
      <c r="AF250">
        <v>59.069676644306476</v>
      </c>
      <c r="AG250">
        <v>66.508211055362082</v>
      </c>
      <c r="AH250">
        <v>71.654030987922638</v>
      </c>
      <c r="AI250">
        <v>76.861637682809629</v>
      </c>
      <c r="AJ250">
        <v>81.919277736257456</v>
      </c>
      <c r="AK250">
        <v>86.476842073596757</v>
      </c>
      <c r="AL250">
        <v>90.829916465745626</v>
      </c>
      <c r="AM250">
        <v>95.583548961590523</v>
      </c>
      <c r="AN250">
        <v>100</v>
      </c>
      <c r="AO250">
        <v>105.05281312831727</v>
      </c>
      <c r="AP250">
        <v>111.93359438501176</v>
      </c>
      <c r="AQ250">
        <v>119.25168118890939</v>
      </c>
      <c r="AR250">
        <v>125.17340803809903</v>
      </c>
      <c r="AS250">
        <v>132.77054332432266</v>
      </c>
      <c r="AT250">
        <v>141.12407162964203</v>
      </c>
      <c r="AU250">
        <v>148.10811238640079</v>
      </c>
      <c r="AV250">
        <v>155.1261809545536</v>
      </c>
      <c r="AW250">
        <v>161.23956875213335</v>
      </c>
      <c r="AX250">
        <v>167.45985687460788</v>
      </c>
      <c r="AY250">
        <v>173.86266507961054</v>
      </c>
      <c r="AZ250">
        <v>181.40371823830193</v>
      </c>
    </row>
    <row r="251" spans="1:52" x14ac:dyDescent="0.25">
      <c r="A251" t="s">
        <v>9</v>
      </c>
      <c r="B251" t="s">
        <v>704</v>
      </c>
      <c r="C251" t="s">
        <v>705</v>
      </c>
      <c r="D251" t="str">
        <f>"84"</f>
        <v>84</v>
      </c>
      <c r="F251" t="s">
        <v>13</v>
      </c>
      <c r="G251" t="s">
        <v>14</v>
      </c>
      <c r="H251" t="s">
        <v>15</v>
      </c>
      <c r="I251" t="s">
        <v>15</v>
      </c>
      <c r="N251">
        <v>4.9833959134850145</v>
      </c>
      <c r="O251">
        <v>5.76391996479372</v>
      </c>
      <c r="P251">
        <v>6.4693927222753995</v>
      </c>
      <c r="Q251">
        <v>7.1817923379899531</v>
      </c>
      <c r="R251">
        <v>8.1785913987611085</v>
      </c>
      <c r="S251">
        <v>10.120537979233626</v>
      </c>
      <c r="T251">
        <v>11.461503475670428</v>
      </c>
      <c r="U251">
        <v>13.392282687307766</v>
      </c>
      <c r="V251">
        <v>17.101146421476894</v>
      </c>
      <c r="W251">
        <v>19.298907896126558</v>
      </c>
      <c r="X251">
        <v>22.345168254648378</v>
      </c>
      <c r="Y251">
        <v>26.67885049092547</v>
      </c>
      <c r="Z251">
        <v>31.30107750315738</v>
      </c>
      <c r="AA251">
        <v>36.056107389287632</v>
      </c>
      <c r="AB251">
        <v>47.669045532141048</v>
      </c>
      <c r="AC251">
        <v>54.131018449642454</v>
      </c>
      <c r="AD251">
        <v>60.040937674926774</v>
      </c>
      <c r="AE251">
        <v>64.356937737443303</v>
      </c>
      <c r="AF251">
        <v>68.462977326398672</v>
      </c>
      <c r="AG251">
        <v>71.961592666796619</v>
      </c>
      <c r="AH251">
        <v>74.588663536491822</v>
      </c>
      <c r="AI251">
        <v>78.057969209032876</v>
      </c>
      <c r="AJ251">
        <v>80.516610923358741</v>
      </c>
      <c r="AK251">
        <v>83.548683468535543</v>
      </c>
      <c r="AL251">
        <v>87.949533673973491</v>
      </c>
      <c r="AM251">
        <v>95.233847285474965</v>
      </c>
      <c r="AN251">
        <v>100</v>
      </c>
      <c r="AO251">
        <v>106.48636581407472</v>
      </c>
      <c r="AP251">
        <v>114.49883177225293</v>
      </c>
      <c r="AQ251">
        <v>128.77525870071614</v>
      </c>
      <c r="AR251">
        <v>136.04712676936413</v>
      </c>
      <c r="AS251">
        <v>145.34208321849093</v>
      </c>
      <c r="AT251">
        <v>157.06793831378053</v>
      </c>
      <c r="AU251">
        <v>166.1925189866017</v>
      </c>
      <c r="AV251">
        <v>175.24917507326504</v>
      </c>
      <c r="AW251">
        <v>182.54634100489534</v>
      </c>
      <c r="AX251">
        <v>191.77041357238599</v>
      </c>
      <c r="AY251">
        <v>203.76661216012337</v>
      </c>
      <c r="AZ251">
        <v>224.22543138166122</v>
      </c>
    </row>
    <row r="252" spans="1:52" x14ac:dyDescent="0.25">
      <c r="A252" t="s">
        <v>9</v>
      </c>
      <c r="B252" t="s">
        <v>706</v>
      </c>
      <c r="C252" t="s">
        <v>707</v>
      </c>
      <c r="D252" t="str">
        <f>"209"</f>
        <v>209</v>
      </c>
      <c r="F252" t="s">
        <v>13</v>
      </c>
      <c r="G252" t="s">
        <v>14</v>
      </c>
      <c r="H252" t="s">
        <v>15</v>
      </c>
      <c r="I252" t="s">
        <v>15</v>
      </c>
      <c r="X252">
        <v>3.2335269156416615</v>
      </c>
      <c r="Y252">
        <v>3.5245893195646389</v>
      </c>
      <c r="Z252">
        <v>3.8610309011177297</v>
      </c>
      <c r="AA252">
        <v>11.821775576275954</v>
      </c>
      <c r="AB252">
        <v>25.398696577539159</v>
      </c>
      <c r="AC252">
        <v>39.321394664149565</v>
      </c>
      <c r="AD252">
        <v>52.146163265141823</v>
      </c>
      <c r="AE252">
        <v>57.540105778203845</v>
      </c>
      <c r="AF252">
        <v>60.270413562351436</v>
      </c>
      <c r="AG252">
        <v>68.984301024590152</v>
      </c>
      <c r="AH252">
        <v>74.211648008002939</v>
      </c>
      <c r="AI252">
        <v>78.197168624295671</v>
      </c>
      <c r="AJ252">
        <v>81.795597615081689</v>
      </c>
      <c r="AK252">
        <v>85.734076570851173</v>
      </c>
      <c r="AL252">
        <v>90.501771588038977</v>
      </c>
      <c r="AM252">
        <v>95.504740108235865</v>
      </c>
      <c r="AN252">
        <v>100</v>
      </c>
      <c r="AO252">
        <v>106.16663719327389</v>
      </c>
      <c r="AP252">
        <v>115.18431938047048</v>
      </c>
      <c r="AQ252">
        <v>121.99323122355538</v>
      </c>
      <c r="AR252">
        <v>126.37244624194672</v>
      </c>
      <c r="AS252">
        <v>133.93172712084177</v>
      </c>
      <c r="AT252">
        <v>141.03959125517457</v>
      </c>
      <c r="AU252">
        <v>148.07737897127663</v>
      </c>
      <c r="AV252">
        <v>153.90107520232738</v>
      </c>
      <c r="AW252">
        <v>159.66088211297807</v>
      </c>
      <c r="AX252">
        <v>165.33284549276289</v>
      </c>
      <c r="AY252">
        <v>170.39711888423955</v>
      </c>
      <c r="AZ252">
        <v>176.24943819244382</v>
      </c>
    </row>
    <row r="253" spans="1:52" x14ac:dyDescent="0.25">
      <c r="A253" t="s">
        <v>9</v>
      </c>
      <c r="B253" t="s">
        <v>708</v>
      </c>
      <c r="C253" t="s">
        <v>709</v>
      </c>
      <c r="D253" t="str">
        <f>"606"</f>
        <v>606</v>
      </c>
      <c r="F253" t="s">
        <v>13</v>
      </c>
      <c r="G253" t="s">
        <v>14</v>
      </c>
      <c r="H253" t="s">
        <v>15</v>
      </c>
      <c r="I253" t="s">
        <v>15</v>
      </c>
      <c r="S253">
        <v>6.1442928705160924E-2</v>
      </c>
      <c r="T253">
        <v>9.8759991026756672E-2</v>
      </c>
      <c r="U253">
        <v>0.13088210447581905</v>
      </c>
      <c r="V253">
        <v>0.22728423360401667</v>
      </c>
      <c r="W253">
        <v>0.44312685147428632</v>
      </c>
      <c r="X253">
        <v>0.91207010129569643</v>
      </c>
      <c r="Y253">
        <v>1.8795786965867807</v>
      </c>
      <c r="Z253">
        <v>3.1951123045533389</v>
      </c>
      <c r="AA253">
        <v>6.3197718332226218</v>
      </c>
      <c r="AB253">
        <v>15.237615457324246</v>
      </c>
      <c r="AC253">
        <v>27.512861453917502</v>
      </c>
      <c r="AD253">
        <v>34.801554529720121</v>
      </c>
      <c r="AE253">
        <v>41.57514945738918</v>
      </c>
      <c r="AF253">
        <v>48.493199209784848</v>
      </c>
      <c r="AG253">
        <v>56.949056829651177</v>
      </c>
      <c r="AH253">
        <v>63.457252927811368</v>
      </c>
      <c r="AI253">
        <v>69.956411628255026</v>
      </c>
      <c r="AJ253">
        <v>76.740261321154463</v>
      </c>
      <c r="AK253">
        <v>82.82865045412548</v>
      </c>
      <c r="AL253">
        <v>88.34634646308217</v>
      </c>
      <c r="AM253">
        <v>94.2155091153586</v>
      </c>
      <c r="AN253">
        <v>100</v>
      </c>
      <c r="AO253">
        <v>106.13347867557688</v>
      </c>
      <c r="AP253">
        <v>113.28531267156876</v>
      </c>
      <c r="AQ253">
        <v>123.88116689263578</v>
      </c>
      <c r="AR253">
        <v>132.33099323479723</v>
      </c>
      <c r="AS253">
        <v>141.77529610210368</v>
      </c>
      <c r="AT253">
        <v>152.64542092197235</v>
      </c>
      <c r="AU253">
        <v>162.64474742731892</v>
      </c>
      <c r="AV253">
        <v>172.48876135229662</v>
      </c>
      <c r="AW253">
        <v>182.07752013262012</v>
      </c>
      <c r="AX253">
        <v>192.37625075576995</v>
      </c>
      <c r="AY253">
        <v>203.10052300642516</v>
      </c>
      <c r="AZ253">
        <v>215.27471531955169</v>
      </c>
    </row>
    <row r="254" spans="1:52" x14ac:dyDescent="0.25">
      <c r="A254" t="s">
        <v>9</v>
      </c>
      <c r="B254" t="s">
        <v>710</v>
      </c>
      <c r="C254" t="s">
        <v>711</v>
      </c>
      <c r="D254" t="str">
        <f>"12013"</f>
        <v>12013</v>
      </c>
      <c r="F254" t="s">
        <v>13</v>
      </c>
      <c r="G254" t="s">
        <v>14</v>
      </c>
      <c r="H254" t="s">
        <v>15</v>
      </c>
      <c r="I254" t="s">
        <v>15</v>
      </c>
      <c r="W254">
        <v>0.59770960497457326</v>
      </c>
      <c r="X254">
        <v>1.3479081561369246</v>
      </c>
      <c r="Y254">
        <v>2.6852343913089323</v>
      </c>
      <c r="Z254">
        <v>3.5672556092805467</v>
      </c>
      <c r="AA254">
        <v>12.076554288374268</v>
      </c>
      <c r="AB254">
        <v>33.341366063295183</v>
      </c>
      <c r="AC254">
        <v>54.119783079243767</v>
      </c>
      <c r="AD254">
        <v>61.761603679034373</v>
      </c>
      <c r="AE254">
        <v>66.092692557071388</v>
      </c>
      <c r="AF254">
        <v>69.651108066883523</v>
      </c>
      <c r="AG254">
        <v>76.086683319405125</v>
      </c>
      <c r="AH254">
        <v>79.964491917359311</v>
      </c>
      <c r="AI254">
        <v>83.529245581400929</v>
      </c>
      <c r="AJ254">
        <v>86.909964465716953</v>
      </c>
      <c r="AK254">
        <v>90.290709512957562</v>
      </c>
      <c r="AL254">
        <v>93.248810385927726</v>
      </c>
      <c r="AM254">
        <v>96.587786132666793</v>
      </c>
      <c r="AN254">
        <v>100</v>
      </c>
      <c r="AO254">
        <v>103.1847996785034</v>
      </c>
      <c r="AP254">
        <v>108.02342821092317</v>
      </c>
      <c r="AQ254">
        <v>111.82839607696999</v>
      </c>
      <c r="AR254">
        <v>115.26111299580862</v>
      </c>
      <c r="AS254">
        <v>119.66208200159181</v>
      </c>
      <c r="AT254">
        <v>124.6050457649672</v>
      </c>
      <c r="AU254">
        <v>128.63545530947235</v>
      </c>
      <c r="AV254">
        <v>132.70813877578763</v>
      </c>
      <c r="AW254">
        <v>136.30662550260772</v>
      </c>
      <c r="AX254">
        <v>139.87877079111283</v>
      </c>
      <c r="AY254">
        <v>143.63157629678207</v>
      </c>
      <c r="AZ254">
        <v>147.90423244098139</v>
      </c>
    </row>
    <row r="255" spans="1:52" x14ac:dyDescent="0.25">
      <c r="A255" t="s">
        <v>9</v>
      </c>
      <c r="B255" t="s">
        <v>712</v>
      </c>
      <c r="C255" t="s">
        <v>713</v>
      </c>
      <c r="D255" t="str">
        <f>"12012"</f>
        <v>12012</v>
      </c>
      <c r="F255" t="s">
        <v>13</v>
      </c>
      <c r="G255" t="s">
        <v>14</v>
      </c>
      <c r="H255" t="s">
        <v>15</v>
      </c>
      <c r="I255" t="s">
        <v>15</v>
      </c>
      <c r="Z255">
        <v>74.877039028103795</v>
      </c>
      <c r="AA255">
        <v>76.916135133607426</v>
      </c>
      <c r="AB255">
        <v>78.981055141016299</v>
      </c>
      <c r="AC255">
        <v>80.80690494127002</v>
      </c>
      <c r="AD255">
        <v>82.670281544569477</v>
      </c>
      <c r="AE255">
        <v>84.589429391070766</v>
      </c>
      <c r="AF255">
        <v>86.086921829562925</v>
      </c>
      <c r="AG255">
        <v>87.154770528303771</v>
      </c>
      <c r="AH255">
        <v>88.710568441451244</v>
      </c>
      <c r="AI255">
        <v>90.812963500906562</v>
      </c>
      <c r="AJ255">
        <v>91.94231556987377</v>
      </c>
      <c r="AK255">
        <v>93.805595163862677</v>
      </c>
      <c r="AL255">
        <v>95.304353114004215</v>
      </c>
      <c r="AM255">
        <v>97.608258972399938</v>
      </c>
      <c r="AN255">
        <v>100</v>
      </c>
      <c r="AO255">
        <v>101.84596848201517</v>
      </c>
      <c r="AP255">
        <v>104.96355191293718</v>
      </c>
      <c r="AQ255">
        <v>106.44187444139317</v>
      </c>
      <c r="AR255">
        <v>107.71633667954221</v>
      </c>
      <c r="AS255">
        <v>109.54109488302404</v>
      </c>
      <c r="AT255">
        <v>112.50142550963224</v>
      </c>
      <c r="AU255">
        <v>114.3057746153226</v>
      </c>
      <c r="AV255">
        <v>115.84166794052774</v>
      </c>
      <c r="AW255">
        <v>116.79837858215699</v>
      </c>
      <c r="AX255">
        <v>117.46621169136426</v>
      </c>
      <c r="AY255">
        <v>119.28103577974602</v>
      </c>
      <c r="AZ255">
        <v>121.61636338691622</v>
      </c>
    </row>
    <row r="256" spans="1:52" x14ac:dyDescent="0.25">
      <c r="A256" t="s">
        <v>9</v>
      </c>
      <c r="B256" t="s">
        <v>714</v>
      </c>
      <c r="C256" t="s">
        <v>715</v>
      </c>
      <c r="D256" t="str">
        <f>"12011"</f>
        <v>12011</v>
      </c>
      <c r="F256" t="s">
        <v>13</v>
      </c>
      <c r="G256" t="s">
        <v>14</v>
      </c>
      <c r="H256" t="s">
        <v>15</v>
      </c>
      <c r="I256" t="s">
        <v>15</v>
      </c>
      <c r="T256">
        <v>5.7326427315227096E-4</v>
      </c>
      <c r="U256">
        <v>7.9161541179508009E-4</v>
      </c>
      <c r="V256">
        <v>1.6504461602076417E-3</v>
      </c>
      <c r="W256">
        <v>5.2514403601704937E-3</v>
      </c>
      <c r="X256">
        <v>2.6693486016819409E-2</v>
      </c>
      <c r="Y256">
        <v>0.11048522254401444</v>
      </c>
      <c r="Z256">
        <v>0.2176703654402731</v>
      </c>
      <c r="AA256">
        <v>1.7135657382611797</v>
      </c>
      <c r="AB256">
        <v>10.294076060459231</v>
      </c>
      <c r="AC256">
        <v>28.323634821542161</v>
      </c>
      <c r="AD256">
        <v>38.590553077237324</v>
      </c>
      <c r="AE256">
        <v>44.555653846650181</v>
      </c>
      <c r="AF256">
        <v>49.773389628861167</v>
      </c>
      <c r="AG256">
        <v>61.491606378636078</v>
      </c>
      <c r="AH256">
        <v>68.166941011312545</v>
      </c>
      <c r="AI256">
        <v>73.54510183243562</v>
      </c>
      <c r="AJ256">
        <v>79.958665127607858</v>
      </c>
      <c r="AK256">
        <v>85.483944877498885</v>
      </c>
      <c r="AL256">
        <v>90.49372505563008</v>
      </c>
      <c r="AM256">
        <v>95.230312860270502</v>
      </c>
      <c r="AN256">
        <v>100</v>
      </c>
      <c r="AO256">
        <v>105.03074702407767</v>
      </c>
      <c r="AP256">
        <v>112.2415154931431</v>
      </c>
      <c r="AQ256">
        <v>119.39042078031525</v>
      </c>
      <c r="AR256">
        <v>125.65160645870557</v>
      </c>
      <c r="AS256">
        <v>133.43652131134638</v>
      </c>
      <c r="AT256">
        <v>140.82660400864046</v>
      </c>
      <c r="AU256">
        <v>147.65989389850316</v>
      </c>
      <c r="AV256">
        <v>154.86282464738898</v>
      </c>
      <c r="AW256">
        <v>161.71182045451306</v>
      </c>
      <c r="AX256">
        <v>168.87350068461947</v>
      </c>
      <c r="AY256">
        <v>175.00435771848569</v>
      </c>
      <c r="AZ256">
        <v>181.75460530233244</v>
      </c>
    </row>
    <row r="257" spans="1:52" x14ac:dyDescent="0.25">
      <c r="A257" t="s">
        <v>9</v>
      </c>
      <c r="B257" t="s">
        <v>716</v>
      </c>
      <c r="C257" t="s">
        <v>717</v>
      </c>
      <c r="D257" t="str">
        <f>"120"</f>
        <v>120</v>
      </c>
      <c r="F257" t="s">
        <v>13</v>
      </c>
      <c r="G257" t="s">
        <v>14</v>
      </c>
      <c r="H257" t="s">
        <v>15</v>
      </c>
      <c r="I257" t="s">
        <v>15</v>
      </c>
      <c r="W257">
        <v>0.64834216845385151</v>
      </c>
      <c r="X257">
        <v>1.4443632308827821</v>
      </c>
      <c r="Y257">
        <v>2.8429761655731887</v>
      </c>
      <c r="Z257">
        <v>3.7545880160274798</v>
      </c>
      <c r="AA257">
        <v>12.49834326700274</v>
      </c>
      <c r="AB257">
        <v>34.004543361169667</v>
      </c>
      <c r="AC257">
        <v>54.728076799161315</v>
      </c>
      <c r="AD257">
        <v>62.348129958180067</v>
      </c>
      <c r="AE257">
        <v>66.638230146768024</v>
      </c>
      <c r="AF257">
        <v>70.1451048836133</v>
      </c>
      <c r="AG257">
        <v>76.487752889438752</v>
      </c>
      <c r="AH257">
        <v>80.292083013927183</v>
      </c>
      <c r="AI257">
        <v>83.777493197966237</v>
      </c>
      <c r="AJ257">
        <v>87.091062058639451</v>
      </c>
      <c r="AK257">
        <v>90.430935894626018</v>
      </c>
      <c r="AL257">
        <v>93.345533034966905</v>
      </c>
      <c r="AM257">
        <v>96.633018965661506</v>
      </c>
      <c r="AN257">
        <v>100</v>
      </c>
      <c r="AO257">
        <v>103.1770068036185</v>
      </c>
      <c r="AP257">
        <v>108.04089301152055</v>
      </c>
      <c r="AQ257">
        <v>111.97286138217008</v>
      </c>
      <c r="AR257">
        <v>115.43012077346675</v>
      </c>
      <c r="AS257">
        <v>119.88063946233629</v>
      </c>
      <c r="AT257">
        <v>124.79854678762896</v>
      </c>
      <c r="AU257">
        <v>128.84383832290231</v>
      </c>
      <c r="AV257">
        <v>132.91790953839487</v>
      </c>
      <c r="AW257">
        <v>136.51490902363247</v>
      </c>
      <c r="AX257">
        <v>140.08273205005895</v>
      </c>
      <c r="AY257">
        <v>143.81464967048993</v>
      </c>
      <c r="AZ257">
        <v>148.11598520100705</v>
      </c>
    </row>
    <row r="258" spans="1:52" x14ac:dyDescent="0.25">
      <c r="A258" t="s">
        <v>9</v>
      </c>
      <c r="B258" t="s">
        <v>718</v>
      </c>
      <c r="C258" t="s">
        <v>719</v>
      </c>
      <c r="D258" t="str">
        <f>"121"</f>
        <v>121</v>
      </c>
      <c r="F258" t="s">
        <v>13</v>
      </c>
      <c r="G258" t="s">
        <v>14</v>
      </c>
      <c r="H258" t="s">
        <v>15</v>
      </c>
      <c r="I258" t="s">
        <v>15</v>
      </c>
      <c r="W258">
        <v>0.76086158433524509</v>
      </c>
      <c r="X258">
        <v>1.5961530701390003</v>
      </c>
      <c r="Y258">
        <v>2.9977334227083543</v>
      </c>
      <c r="Z258">
        <v>4.3045850631676261</v>
      </c>
      <c r="AA258">
        <v>13.416179474268466</v>
      </c>
      <c r="AB258">
        <v>34.720866888606118</v>
      </c>
      <c r="AC258">
        <v>54.152195747021722</v>
      </c>
      <c r="AD258">
        <v>61.350741327066871</v>
      </c>
      <c r="AE258">
        <v>65.95273355544478</v>
      </c>
      <c r="AF258">
        <v>70.399091796648179</v>
      </c>
      <c r="AG258">
        <v>76.409468604581463</v>
      </c>
      <c r="AH258">
        <v>80.270116210096489</v>
      </c>
      <c r="AI258">
        <v>83.880478687830262</v>
      </c>
      <c r="AJ258">
        <v>87.256484103733953</v>
      </c>
      <c r="AK258">
        <v>90.570873157187265</v>
      </c>
      <c r="AL258">
        <v>93.451393998871936</v>
      </c>
      <c r="AM258">
        <v>96.69476483873035</v>
      </c>
      <c r="AN258">
        <v>100</v>
      </c>
      <c r="AO258">
        <v>103.10903877847713</v>
      </c>
      <c r="AP258">
        <v>107.88998978895334</v>
      </c>
      <c r="AQ258">
        <v>111.70027026148072</v>
      </c>
      <c r="AR258">
        <v>114.97559336837062</v>
      </c>
      <c r="AS258">
        <v>119.3153156923761</v>
      </c>
      <c r="AT258">
        <v>124.06424840126431</v>
      </c>
      <c r="AU258">
        <v>128.02344915088912</v>
      </c>
      <c r="AV258">
        <v>131.79013862915792</v>
      </c>
      <c r="AW258">
        <v>134.994612345288</v>
      </c>
      <c r="AX258">
        <v>138.2303748276739</v>
      </c>
      <c r="AY258">
        <v>141.72005349963109</v>
      </c>
      <c r="AZ258">
        <v>145.79407119965137</v>
      </c>
    </row>
    <row r="259" spans="1:52" x14ac:dyDescent="0.25">
      <c r="A259" t="s">
        <v>9</v>
      </c>
      <c r="B259" t="s">
        <v>720</v>
      </c>
      <c r="C259" t="s">
        <v>721</v>
      </c>
      <c r="D259" t="str">
        <f>"794"</f>
        <v>794</v>
      </c>
      <c r="F259" t="s">
        <v>13</v>
      </c>
      <c r="G259" t="s">
        <v>14</v>
      </c>
      <c r="H259" t="s">
        <v>15</v>
      </c>
      <c r="I259" t="s">
        <v>15</v>
      </c>
      <c r="Y259">
        <v>0.28003250746283154</v>
      </c>
      <c r="Z259">
        <v>0.85323907089029682</v>
      </c>
      <c r="AA259">
        <v>1.7204999727020314</v>
      </c>
      <c r="AB259">
        <v>6.0823885819400907</v>
      </c>
      <c r="AC259">
        <v>16.739542794208038</v>
      </c>
      <c r="AD259">
        <v>26.03732281199872</v>
      </c>
      <c r="AE259">
        <v>37.451351038285395</v>
      </c>
      <c r="AF259">
        <v>46.753316025461153</v>
      </c>
      <c r="AG259">
        <v>52.502145532721457</v>
      </c>
      <c r="AH259">
        <v>61.482881556804081</v>
      </c>
      <c r="AI259">
        <v>70.581769653474495</v>
      </c>
      <c r="AJ259">
        <v>76.133478592007563</v>
      </c>
      <c r="AK259">
        <v>81.058622234522019</v>
      </c>
      <c r="AL259">
        <v>86.440714069455254</v>
      </c>
      <c r="AM259">
        <v>93.616827971313114</v>
      </c>
      <c r="AN259">
        <v>100</v>
      </c>
      <c r="AO259">
        <v>108.51981677581119</v>
      </c>
      <c r="AP259">
        <v>117.04030746911801</v>
      </c>
      <c r="AQ259">
        <v>129.64249007233033</v>
      </c>
      <c r="AR259">
        <v>135.93594080066705</v>
      </c>
      <c r="AS259">
        <v>144.65051796388099</v>
      </c>
      <c r="AT259">
        <v>157.98136946924691</v>
      </c>
      <c r="AU259">
        <v>167.45116449994597</v>
      </c>
      <c r="AV259">
        <v>175.15585024584007</v>
      </c>
      <c r="AW259">
        <v>182.27477679561065</v>
      </c>
      <c r="AX259">
        <v>190.64145837070922</v>
      </c>
      <c r="AY259">
        <v>201.86938944283921</v>
      </c>
      <c r="AZ259">
        <v>215.1085204502229</v>
      </c>
    </row>
    <row r="260" spans="1:52" x14ac:dyDescent="0.25">
      <c r="A260" t="s">
        <v>9</v>
      </c>
      <c r="B260" t="s">
        <v>722</v>
      </c>
      <c r="C260" t="s">
        <v>723</v>
      </c>
      <c r="D260" t="str">
        <f>"793"</f>
        <v>793</v>
      </c>
      <c r="F260" t="s">
        <v>13</v>
      </c>
      <c r="G260" t="s">
        <v>14</v>
      </c>
      <c r="H260" t="s">
        <v>15</v>
      </c>
      <c r="I260" t="s">
        <v>15</v>
      </c>
      <c r="AD260">
        <v>57.956437031589999</v>
      </c>
      <c r="AE260">
        <v>63.514383661692229</v>
      </c>
      <c r="AF260">
        <v>67.820387220200104</v>
      </c>
      <c r="AG260">
        <v>72.59038607391328</v>
      </c>
      <c r="AH260">
        <v>75.859008528786177</v>
      </c>
      <c r="AI260">
        <v>79.226429700466738</v>
      </c>
      <c r="AJ260">
        <v>82.539036470900413</v>
      </c>
      <c r="AK260">
        <v>86.622189817256626</v>
      </c>
      <c r="AL260">
        <v>90.870180593519777</v>
      </c>
      <c r="AM260">
        <v>95.558926780494545</v>
      </c>
      <c r="AN260">
        <v>100</v>
      </c>
      <c r="AO260">
        <v>105.81742548275852</v>
      </c>
      <c r="AP260">
        <v>114.09540930428439</v>
      </c>
      <c r="AQ260">
        <v>122.70744194564236</v>
      </c>
      <c r="AR260">
        <v>128.3926335214299</v>
      </c>
      <c r="AS260">
        <v>136.77643756652077</v>
      </c>
      <c r="AT260">
        <v>145.50594916332545</v>
      </c>
      <c r="AU260">
        <v>157.28260326342075</v>
      </c>
      <c r="AV260">
        <v>164.89742963878214</v>
      </c>
      <c r="AW260">
        <v>173.30756950069551</v>
      </c>
      <c r="AX260">
        <v>181.11206437819328</v>
      </c>
      <c r="AY260">
        <v>190.85262385923693</v>
      </c>
      <c r="AZ260">
        <v>201.35686449179789</v>
      </c>
    </row>
    <row r="261" spans="1:52" x14ac:dyDescent="0.25">
      <c r="A261" t="s">
        <v>9</v>
      </c>
      <c r="B261" t="s">
        <v>724</v>
      </c>
      <c r="C261" t="s">
        <v>725</v>
      </c>
      <c r="D261" t="str">
        <f>"800"</f>
        <v>800</v>
      </c>
      <c r="F261" t="s">
        <v>13</v>
      </c>
      <c r="G261" t="s">
        <v>14</v>
      </c>
      <c r="H261" t="s">
        <v>15</v>
      </c>
      <c r="I261" t="s">
        <v>15</v>
      </c>
      <c r="S261">
        <v>0.10439764925024872</v>
      </c>
      <c r="T261">
        <v>0.13018481892827669</v>
      </c>
      <c r="U261">
        <v>0.14833359917833636</v>
      </c>
      <c r="V261">
        <v>0.2062827924829547</v>
      </c>
      <c r="W261">
        <v>0.36531192519560435</v>
      </c>
      <c r="X261">
        <v>0.87466920905460688</v>
      </c>
      <c r="Y261">
        <v>1.8327262641873505</v>
      </c>
      <c r="Z261">
        <v>2.4906561829592255</v>
      </c>
      <c r="AA261">
        <v>9.5363030032610574</v>
      </c>
      <c r="AB261">
        <v>29.32254817691884</v>
      </c>
      <c r="AC261">
        <v>50.758187478256325</v>
      </c>
      <c r="AD261">
        <v>58.978647923503367</v>
      </c>
      <c r="AE261">
        <v>63.619543450733751</v>
      </c>
      <c r="AF261">
        <v>67.449449991341524</v>
      </c>
      <c r="AG261">
        <v>74.649846933977557</v>
      </c>
      <c r="AH261">
        <v>78.854401557537344</v>
      </c>
      <c r="AI261">
        <v>82.600833369614932</v>
      </c>
      <c r="AJ261">
        <v>86.22354458939823</v>
      </c>
      <c r="AK261">
        <v>89.825868734076039</v>
      </c>
      <c r="AL261">
        <v>92.938341594409863</v>
      </c>
      <c r="AM261">
        <v>96.413243037566048</v>
      </c>
      <c r="AN261">
        <v>100</v>
      </c>
      <c r="AO261">
        <v>103.41408731873061</v>
      </c>
      <c r="AP261">
        <v>108.58470712997794</v>
      </c>
      <c r="AQ261">
        <v>112.88829592094937</v>
      </c>
      <c r="AR261">
        <v>116.70441845009418</v>
      </c>
      <c r="AS261">
        <v>121.51766467017053</v>
      </c>
      <c r="AT261">
        <v>126.7159370867454</v>
      </c>
      <c r="AU261">
        <v>131.0278296955311</v>
      </c>
      <c r="AV261">
        <v>135.51496372814819</v>
      </c>
      <c r="AW261">
        <v>139.61702714326566</v>
      </c>
      <c r="AX261">
        <v>143.66004315412505</v>
      </c>
      <c r="AY261">
        <v>147.74735875588979</v>
      </c>
      <c r="AZ261">
        <v>152.41452867290161</v>
      </c>
    </row>
    <row r="262" spans="1:52" x14ac:dyDescent="0.25">
      <c r="A262" t="s">
        <v>9</v>
      </c>
      <c r="B262" t="s">
        <v>726</v>
      </c>
      <c r="C262" t="s">
        <v>727</v>
      </c>
      <c r="D262" t="str">
        <f>"804"</f>
        <v>804</v>
      </c>
      <c r="F262" t="s">
        <v>13</v>
      </c>
      <c r="G262" t="s">
        <v>14</v>
      </c>
      <c r="H262" t="s">
        <v>15</v>
      </c>
      <c r="I262" t="s">
        <v>15</v>
      </c>
      <c r="T262">
        <v>8.5693738840416853E-2</v>
      </c>
      <c r="U262">
        <v>9.7058095562199964E-2</v>
      </c>
      <c r="V262">
        <v>0.13200592039727638</v>
      </c>
      <c r="W262">
        <v>0.22962334923977348</v>
      </c>
      <c r="X262">
        <v>0.5166124826407813</v>
      </c>
      <c r="Y262">
        <v>1.1278172578022678</v>
      </c>
      <c r="Z262">
        <v>1.7120085576716193</v>
      </c>
      <c r="AA262">
        <v>6.0617422568084063</v>
      </c>
      <c r="AB262">
        <v>23.877080464510318</v>
      </c>
      <c r="AC262">
        <v>43.650297620466475</v>
      </c>
      <c r="AD262">
        <v>53.050616087135403</v>
      </c>
      <c r="AE262">
        <v>59.546522296233221</v>
      </c>
      <c r="AF262">
        <v>64.494387009302386</v>
      </c>
      <c r="AG262">
        <v>71.203802960355745</v>
      </c>
      <c r="AH262">
        <v>76.063908400698296</v>
      </c>
      <c r="AI262">
        <v>80.552963100355186</v>
      </c>
      <c r="AJ262">
        <v>84.400896490576969</v>
      </c>
      <c r="AK262">
        <v>88.250287514279563</v>
      </c>
      <c r="AL262">
        <v>91.822155430512041</v>
      </c>
      <c r="AM262">
        <v>95.945475431952616</v>
      </c>
      <c r="AN262">
        <v>100</v>
      </c>
      <c r="AO262">
        <v>104.36995791651995</v>
      </c>
      <c r="AP262">
        <v>110.34727355927474</v>
      </c>
      <c r="AQ262">
        <v>116.19833415510628</v>
      </c>
      <c r="AR262">
        <v>120.5484231015715</v>
      </c>
      <c r="AS262">
        <v>126.25936143739776</v>
      </c>
      <c r="AT262">
        <v>132.79214455522865</v>
      </c>
      <c r="AU262">
        <v>138.56066923223062</v>
      </c>
      <c r="AV262">
        <v>143.77149704633783</v>
      </c>
      <c r="AW262">
        <v>148.70094106411756</v>
      </c>
      <c r="AX262">
        <v>153.63276096563948</v>
      </c>
      <c r="AY262">
        <v>159.08337889062028</v>
      </c>
      <c r="AZ262">
        <v>165.25317954890932</v>
      </c>
    </row>
    <row r="263" spans="1:52" x14ac:dyDescent="0.25">
      <c r="A263" t="s">
        <v>9</v>
      </c>
      <c r="B263" t="s">
        <v>728</v>
      </c>
      <c r="C263" t="s">
        <v>729</v>
      </c>
      <c r="D263" t="str">
        <f>"801"</f>
        <v>801</v>
      </c>
      <c r="F263" t="s">
        <v>13</v>
      </c>
      <c r="G263" t="s">
        <v>14</v>
      </c>
      <c r="H263" t="s">
        <v>15</v>
      </c>
      <c r="I263" t="s">
        <v>15</v>
      </c>
      <c r="AA263">
        <v>1.949570533941281</v>
      </c>
      <c r="AB263">
        <v>13.123217843851132</v>
      </c>
      <c r="AC263">
        <v>28.125406200099334</v>
      </c>
      <c r="AD263">
        <v>39.012521342521417</v>
      </c>
      <c r="AE263">
        <v>48.994085193817668</v>
      </c>
      <c r="AF263">
        <v>56.493537639743089</v>
      </c>
      <c r="AG263">
        <v>61.900632886131831</v>
      </c>
      <c r="AH263">
        <v>68.407353700135957</v>
      </c>
      <c r="AI263">
        <v>74.848894470347972</v>
      </c>
      <c r="AJ263">
        <v>79.314247521029898</v>
      </c>
      <c r="AK263">
        <v>83.843550835692497</v>
      </c>
      <c r="AL263">
        <v>88.682257032828133</v>
      </c>
      <c r="AM263">
        <v>94.608380159007837</v>
      </c>
      <c r="AN263">
        <v>100</v>
      </c>
      <c r="AO263">
        <v>107.13212945201134</v>
      </c>
      <c r="AP263">
        <v>115.50442312905756</v>
      </c>
      <c r="AQ263">
        <v>126.03410479935413</v>
      </c>
      <c r="AR263">
        <v>132.05443488165241</v>
      </c>
      <c r="AS263">
        <v>140.62563068008686</v>
      </c>
      <c r="AT263">
        <v>151.57783627635226</v>
      </c>
      <c r="AU263">
        <v>162.33817322224718</v>
      </c>
      <c r="AV263">
        <v>170.05192360807067</v>
      </c>
      <c r="AW263">
        <v>177.91019117526398</v>
      </c>
      <c r="AX263">
        <v>186.05410798565464</v>
      </c>
      <c r="AY263">
        <v>196.57673305306656</v>
      </c>
      <c r="AZ263">
        <v>208.47213365227026</v>
      </c>
    </row>
    <row r="264" spans="1:52" x14ac:dyDescent="0.25">
      <c r="A264" t="s">
        <v>9</v>
      </c>
      <c r="B264" t="s">
        <v>730</v>
      </c>
      <c r="C264" t="s">
        <v>731</v>
      </c>
      <c r="D264" t="str">
        <f>"796"</f>
        <v>796</v>
      </c>
      <c r="F264" t="s">
        <v>13</v>
      </c>
      <c r="G264" t="s">
        <v>14</v>
      </c>
      <c r="H264" t="s">
        <v>15</v>
      </c>
      <c r="I264" t="s">
        <v>15</v>
      </c>
      <c r="AA264">
        <v>1.949570533941281</v>
      </c>
      <c r="AB264">
        <v>13.123217843851132</v>
      </c>
      <c r="AC264">
        <v>28.125406200099334</v>
      </c>
      <c r="AD264">
        <v>39.012521342521417</v>
      </c>
      <c r="AE264">
        <v>48.994085193817668</v>
      </c>
      <c r="AF264">
        <v>56.493537639743089</v>
      </c>
      <c r="AG264">
        <v>61.900632886131831</v>
      </c>
      <c r="AH264">
        <v>68.407353700135957</v>
      </c>
      <c r="AI264">
        <v>74.848894470347972</v>
      </c>
      <c r="AJ264">
        <v>79.314247521029898</v>
      </c>
      <c r="AK264">
        <v>83.843550835692497</v>
      </c>
      <c r="AL264">
        <v>88.682257032828133</v>
      </c>
      <c r="AM264">
        <v>94.608380159007837</v>
      </c>
      <c r="AN264">
        <v>100</v>
      </c>
      <c r="AO264">
        <v>107.13212945201134</v>
      </c>
      <c r="AP264">
        <v>115.50442312905756</v>
      </c>
      <c r="AQ264">
        <v>126.03410479935413</v>
      </c>
      <c r="AR264">
        <v>132.05443488165241</v>
      </c>
      <c r="AS264">
        <v>140.62563068008686</v>
      </c>
      <c r="AT264">
        <v>151.57783627635226</v>
      </c>
      <c r="AU264">
        <v>162.33817322224718</v>
      </c>
      <c r="AV264">
        <v>170.05192360807067</v>
      </c>
      <c r="AW264">
        <v>177.91019117526398</v>
      </c>
      <c r="AX264">
        <v>186.05410798565464</v>
      </c>
      <c r="AY264">
        <v>196.57673305306656</v>
      </c>
      <c r="AZ264">
        <v>208.47213365227026</v>
      </c>
    </row>
    <row r="265" spans="1:52" x14ac:dyDescent="0.25">
      <c r="A265" t="s">
        <v>9</v>
      </c>
      <c r="B265" t="s">
        <v>732</v>
      </c>
      <c r="C265" t="s">
        <v>733</v>
      </c>
      <c r="D265" t="str">
        <f>"139"</f>
        <v>139</v>
      </c>
      <c r="F265" t="s">
        <v>13</v>
      </c>
      <c r="G265" t="s">
        <v>14</v>
      </c>
      <c r="H265" t="s">
        <v>15</v>
      </c>
      <c r="I265" t="s">
        <v>15</v>
      </c>
      <c r="R265">
        <v>2.8905144483519475E-2</v>
      </c>
      <c r="S265">
        <v>4.5657006731222395E-2</v>
      </c>
      <c r="T265">
        <v>7.4409178438913884E-2</v>
      </c>
      <c r="U265">
        <v>0.10635163615166365</v>
      </c>
      <c r="V265">
        <v>0.20795590408322842</v>
      </c>
      <c r="W265">
        <v>0.46633855843349153</v>
      </c>
      <c r="X265">
        <v>1.192016541598647</v>
      </c>
      <c r="Y265">
        <v>2.8151781009394456</v>
      </c>
      <c r="Z265">
        <v>4.8295756003500365</v>
      </c>
      <c r="AA265">
        <v>9.1954153622889176</v>
      </c>
      <c r="AB265">
        <v>20.660777689998618</v>
      </c>
      <c r="AC265">
        <v>38.286744406099224</v>
      </c>
      <c r="AD265">
        <v>46.548131592838004</v>
      </c>
      <c r="AE265">
        <v>53.406131523778967</v>
      </c>
      <c r="AF265">
        <v>58.637240103172886</v>
      </c>
      <c r="AG265">
        <v>64.139560699542898</v>
      </c>
      <c r="AH265">
        <v>68.849110987382389</v>
      </c>
      <c r="AI265">
        <v>73.19098549726418</v>
      </c>
      <c r="AJ265">
        <v>77.777938421048376</v>
      </c>
      <c r="AK265">
        <v>83.587214473104467</v>
      </c>
      <c r="AL265">
        <v>88.924019541500527</v>
      </c>
      <c r="AM265">
        <v>95.080309898700818</v>
      </c>
      <c r="AN265">
        <v>100</v>
      </c>
      <c r="AO265">
        <v>106.32182175646091</v>
      </c>
      <c r="AP265">
        <v>113.94383531201294</v>
      </c>
      <c r="AQ265">
        <v>125.66198437998517</v>
      </c>
      <c r="AR265">
        <v>136.03607742043459</v>
      </c>
      <c r="AS265">
        <v>147.22493907533476</v>
      </c>
      <c r="AT265">
        <v>159.83302123131071</v>
      </c>
      <c r="AU265">
        <v>175.14870655449414</v>
      </c>
      <c r="AV265">
        <v>187.77196275795737</v>
      </c>
      <c r="AW265">
        <v>199.4067268063967</v>
      </c>
      <c r="AX265">
        <v>211.72138937972639</v>
      </c>
      <c r="AY265">
        <v>225.1439972157371</v>
      </c>
      <c r="AZ265">
        <v>240.22505723813109</v>
      </c>
    </row>
    <row r="266" spans="1:52" x14ac:dyDescent="0.25">
      <c r="A266" t="s">
        <v>9</v>
      </c>
      <c r="B266" t="s">
        <v>734</v>
      </c>
      <c r="C266" t="s">
        <v>735</v>
      </c>
      <c r="D266" t="str">
        <f>"140"</f>
        <v>140</v>
      </c>
      <c r="F266" t="s">
        <v>13</v>
      </c>
      <c r="G266" t="s">
        <v>14</v>
      </c>
      <c r="H266" t="s">
        <v>15</v>
      </c>
      <c r="I266" t="s">
        <v>15</v>
      </c>
      <c r="S266">
        <v>0.18752889900972453</v>
      </c>
      <c r="T266">
        <v>0.28559247640455571</v>
      </c>
      <c r="U266">
        <v>0.38666665080148749</v>
      </c>
      <c r="V266">
        <v>0.67392013584833443</v>
      </c>
      <c r="W266">
        <v>1.3438370705077729</v>
      </c>
      <c r="X266">
        <v>2.8578660570556185</v>
      </c>
      <c r="Y266">
        <v>5.7338612239249995</v>
      </c>
      <c r="Z266">
        <v>8.8725171754560463</v>
      </c>
      <c r="AA266">
        <v>14.880020385754639</v>
      </c>
      <c r="AB266">
        <v>28.603923393431945</v>
      </c>
      <c r="AC266">
        <v>47.903490396385315</v>
      </c>
      <c r="AD266">
        <v>56.68161923842441</v>
      </c>
      <c r="AE266">
        <v>63.795510519678153</v>
      </c>
      <c r="AF266">
        <v>68.280278040596826</v>
      </c>
      <c r="AG266">
        <v>72.529280581391603</v>
      </c>
      <c r="AH266">
        <v>75.973991195495969</v>
      </c>
      <c r="AI266">
        <v>79.61431751690472</v>
      </c>
      <c r="AJ266">
        <v>82.883950277817632</v>
      </c>
      <c r="AK266">
        <v>86.848073053872028</v>
      </c>
      <c r="AL266">
        <v>91.432282232560979</v>
      </c>
      <c r="AM266">
        <v>96.284495180655796</v>
      </c>
      <c r="AN266">
        <v>100</v>
      </c>
      <c r="AO266">
        <v>104.97814888957657</v>
      </c>
      <c r="AP266">
        <v>112.22752535006018</v>
      </c>
      <c r="AQ266">
        <v>119.5308685002588</v>
      </c>
      <c r="AR266">
        <v>126.15617860045461</v>
      </c>
      <c r="AS266">
        <v>134.56258786760952</v>
      </c>
      <c r="AT266">
        <v>143.4172668690926</v>
      </c>
      <c r="AU266">
        <v>152.50826954330807</v>
      </c>
      <c r="AV266">
        <v>160.17016521259907</v>
      </c>
      <c r="AW266">
        <v>166.55481364321201</v>
      </c>
      <c r="AX266">
        <v>173.19541948228206</v>
      </c>
      <c r="AY266">
        <v>180.61207353136174</v>
      </c>
      <c r="AZ266">
        <v>188.98719549989403</v>
      </c>
    </row>
    <row r="267" spans="1:52" x14ac:dyDescent="0.25">
      <c r="A267" t="s">
        <v>9</v>
      </c>
      <c r="B267" t="s">
        <v>736</v>
      </c>
      <c r="C267" t="s">
        <v>737</v>
      </c>
      <c r="D267" t="str">
        <f>"119"</f>
        <v>119</v>
      </c>
      <c r="F267" t="s">
        <v>13</v>
      </c>
      <c r="G267" t="s">
        <v>14</v>
      </c>
      <c r="H267" t="s">
        <v>15</v>
      </c>
      <c r="I267" t="s">
        <v>15</v>
      </c>
      <c r="Z267">
        <v>75.624934339459855</v>
      </c>
      <c r="AA267">
        <v>77.69104108928542</v>
      </c>
      <c r="AB267">
        <v>79.724924068093998</v>
      </c>
      <c r="AC267">
        <v>81.482494104933139</v>
      </c>
      <c r="AD267">
        <v>83.247367204286277</v>
      </c>
      <c r="AE267">
        <v>85.121587878722238</v>
      </c>
      <c r="AF267">
        <v>86.533141766872362</v>
      </c>
      <c r="AG267">
        <v>87.527470910782597</v>
      </c>
      <c r="AH267">
        <v>89.102997625831421</v>
      </c>
      <c r="AI267">
        <v>91.125095574796006</v>
      </c>
      <c r="AJ267">
        <v>92.150381764887328</v>
      </c>
      <c r="AK267">
        <v>93.932330052361181</v>
      </c>
      <c r="AL267">
        <v>95.345191308935156</v>
      </c>
      <c r="AM267">
        <v>97.620976564368107</v>
      </c>
      <c r="AN267">
        <v>100</v>
      </c>
      <c r="AO267">
        <v>101.79563130566125</v>
      </c>
      <c r="AP267">
        <v>104.88960785693824</v>
      </c>
      <c r="AQ267">
        <v>106.17210146404253</v>
      </c>
      <c r="AR267">
        <v>107.33730177727632</v>
      </c>
      <c r="AS267">
        <v>109.05616584276765</v>
      </c>
      <c r="AT267">
        <v>111.91625896284421</v>
      </c>
      <c r="AU267">
        <v>113.70381330782975</v>
      </c>
      <c r="AV267">
        <v>115.19686744313877</v>
      </c>
      <c r="AW267">
        <v>116.11544290512184</v>
      </c>
      <c r="AX267">
        <v>116.70842855991108</v>
      </c>
      <c r="AY267">
        <v>118.52661856579654</v>
      </c>
      <c r="AZ267">
        <v>120.83086975226591</v>
      </c>
    </row>
    <row r="268" spans="1:52" x14ac:dyDescent="0.25">
      <c r="A268" t="s">
        <v>9</v>
      </c>
      <c r="B268" t="s">
        <v>738</v>
      </c>
      <c r="C268" t="s">
        <v>739</v>
      </c>
      <c r="D268" t="str">
        <f>"118"</f>
        <v>118</v>
      </c>
      <c r="F268" t="s">
        <v>13</v>
      </c>
      <c r="G268" t="s">
        <v>14</v>
      </c>
      <c r="H268" t="s">
        <v>15</v>
      </c>
      <c r="I268" t="s">
        <v>15</v>
      </c>
      <c r="Z268">
        <v>8.4103668497584909</v>
      </c>
      <c r="AA268">
        <v>29.965483219443893</v>
      </c>
      <c r="AB268">
        <v>53.869808909570352</v>
      </c>
      <c r="AC268">
        <v>64.140084061693841</v>
      </c>
      <c r="AD268">
        <v>71.69705815145204</v>
      </c>
      <c r="AE268">
        <v>74.294688618173552</v>
      </c>
      <c r="AF268">
        <v>76.006020503351692</v>
      </c>
      <c r="AG268">
        <v>80.924988761133861</v>
      </c>
      <c r="AH268">
        <v>84.229133776166293</v>
      </c>
      <c r="AI268">
        <v>87.190260890149133</v>
      </c>
      <c r="AJ268">
        <v>89.267225214361204</v>
      </c>
      <c r="AK268">
        <v>91.865743968767958</v>
      </c>
      <c r="AL268">
        <v>93.998592030899658</v>
      </c>
      <c r="AM268">
        <v>96.950473786643286</v>
      </c>
      <c r="AN268">
        <v>100</v>
      </c>
      <c r="AO268">
        <v>102.42893234772667</v>
      </c>
      <c r="AP268">
        <v>106.38617863602484</v>
      </c>
      <c r="AQ268">
        <v>108.94159126672858</v>
      </c>
      <c r="AR268">
        <v>110.92646294051553</v>
      </c>
      <c r="AS268">
        <v>113.4620450045754</v>
      </c>
      <c r="AT268">
        <v>116.82203985995656</v>
      </c>
      <c r="AU268">
        <v>119.26465750627928</v>
      </c>
      <c r="AV268">
        <v>121.44086949882956</v>
      </c>
      <c r="AW268">
        <v>123.66855079959555</v>
      </c>
      <c r="AX268">
        <v>125.74265604287045</v>
      </c>
      <c r="AY268">
        <v>128.14522740733375</v>
      </c>
      <c r="AZ268">
        <v>130.92740511898907</v>
      </c>
    </row>
    <row r="269" spans="1:52" x14ac:dyDescent="0.25">
      <c r="A269" t="s">
        <v>9</v>
      </c>
      <c r="B269" t="s">
        <v>740</v>
      </c>
      <c r="C269" t="s">
        <v>741</v>
      </c>
      <c r="D269" t="str">
        <f>"1617"</f>
        <v>1617</v>
      </c>
      <c r="F269" t="s">
        <v>13</v>
      </c>
      <c r="G269" t="s">
        <v>14</v>
      </c>
      <c r="H269" t="s">
        <v>15</v>
      </c>
      <c r="I269" t="s">
        <v>15</v>
      </c>
      <c r="O269">
        <v>4.4459035108602753E-3</v>
      </c>
      <c r="P269">
        <v>5.8501816516929907E-3</v>
      </c>
      <c r="Q269">
        <v>7.6619330295687139E-3</v>
      </c>
      <c r="R269">
        <v>8.7594073232379888E-3</v>
      </c>
      <c r="S269">
        <v>1.3519523432455932E-2</v>
      </c>
      <c r="T269">
        <v>1.7938392506730044E-2</v>
      </c>
      <c r="U269">
        <v>2.2983871046000259E-2</v>
      </c>
      <c r="V269">
        <v>3.525801687190331E-2</v>
      </c>
      <c r="W269">
        <v>5.5004247883539803E-2</v>
      </c>
      <c r="X269">
        <v>7.4183865333676005E-2</v>
      </c>
      <c r="Y269">
        <v>0.12299880275821592</v>
      </c>
      <c r="Z269">
        <v>0.39144794728385257</v>
      </c>
      <c r="AA269">
        <v>1.0834038669637447</v>
      </c>
      <c r="AB269">
        <v>3.1064471360541832</v>
      </c>
      <c r="AC269">
        <v>9.0389543422359395</v>
      </c>
      <c r="AD269">
        <v>13.803080172576754</v>
      </c>
      <c r="AE269">
        <v>26.355004138936632</v>
      </c>
      <c r="AF269">
        <v>30.063744812264741</v>
      </c>
      <c r="AG269">
        <v>35.732469773210426</v>
      </c>
      <c r="AH269">
        <v>50.063950210466309</v>
      </c>
      <c r="AI269">
        <v>68.358461870567538</v>
      </c>
      <c r="AJ269">
        <v>77.842309406720403</v>
      </c>
      <c r="AK269">
        <v>82.304577947405278</v>
      </c>
      <c r="AL269">
        <v>86.47081452068204</v>
      </c>
      <c r="AM269">
        <v>93.774776002564366</v>
      </c>
      <c r="AN269">
        <v>100</v>
      </c>
      <c r="AO269">
        <v>109.3297031572303</v>
      </c>
      <c r="AP269">
        <v>116.48754226325877</v>
      </c>
      <c r="AQ269">
        <v>135.88249136288579</v>
      </c>
      <c r="AR269">
        <v>155.8349785914273</v>
      </c>
      <c r="AS269">
        <v>163.7847661788947</v>
      </c>
      <c r="AT269">
        <v>193.43957913595671</v>
      </c>
      <c r="AU269">
        <v>205.27248916812258</v>
      </c>
      <c r="AV269">
        <v>216.37881922955074</v>
      </c>
      <c r="AW269">
        <v>225.03825257986679</v>
      </c>
      <c r="AX269">
        <v>239.72001989073823</v>
      </c>
      <c r="AY269">
        <v>258.9134973558248</v>
      </c>
      <c r="AZ269">
        <v>278.04278770876232</v>
      </c>
    </row>
    <row r="270" spans="1:52" x14ac:dyDescent="0.25">
      <c r="A270" t="s">
        <v>9</v>
      </c>
      <c r="B270" t="s">
        <v>742</v>
      </c>
      <c r="C270" t="s">
        <v>743</v>
      </c>
      <c r="D270" t="str">
        <f>"711"</f>
        <v>711</v>
      </c>
      <c r="F270" t="s">
        <v>13</v>
      </c>
      <c r="G270" t="s">
        <v>14</v>
      </c>
      <c r="H270" t="s">
        <v>15</v>
      </c>
      <c r="I270" t="s">
        <v>15</v>
      </c>
      <c r="P270">
        <v>0.21912887108950382</v>
      </c>
      <c r="Q270">
        <v>0.28206939203095033</v>
      </c>
      <c r="R270">
        <v>0.36134955426041365</v>
      </c>
      <c r="S270">
        <v>0.54703764776580044</v>
      </c>
      <c r="T270">
        <v>0.84930045928531261</v>
      </c>
      <c r="U270">
        <v>1.0221124828938448</v>
      </c>
      <c r="V270">
        <v>1.3241887996355406</v>
      </c>
      <c r="W270">
        <v>1.6843066272614726</v>
      </c>
      <c r="X270">
        <v>2.0610409172218622</v>
      </c>
      <c r="Y270">
        <v>2.7460171879533348</v>
      </c>
      <c r="Z270">
        <v>4.8131448600111639</v>
      </c>
      <c r="AA270">
        <v>7.7248095040485758</v>
      </c>
      <c r="AB270">
        <v>12.071914677485211</v>
      </c>
      <c r="AC270">
        <v>21.513176374993719</v>
      </c>
      <c r="AD270">
        <v>29.495082843141251</v>
      </c>
      <c r="AE270">
        <v>40.788501724488654</v>
      </c>
      <c r="AF270">
        <v>45.799552180755946</v>
      </c>
      <c r="AG270">
        <v>50.970940389643694</v>
      </c>
      <c r="AH270">
        <v>59.048835421524601</v>
      </c>
      <c r="AI270">
        <v>68.055779353463365</v>
      </c>
      <c r="AJ270">
        <v>74.176823349955242</v>
      </c>
      <c r="AK270">
        <v>80.774447432594272</v>
      </c>
      <c r="AL270">
        <v>85.878348147488865</v>
      </c>
      <c r="AM270">
        <v>92.821194560406155</v>
      </c>
      <c r="AN270">
        <v>100</v>
      </c>
      <c r="AO270">
        <v>109.06118357349695</v>
      </c>
      <c r="AP270">
        <v>118.20342834172794</v>
      </c>
      <c r="AQ270">
        <v>135.88423399469602</v>
      </c>
      <c r="AR270">
        <v>145.4518973342071</v>
      </c>
      <c r="AS270">
        <v>156.86884596497521</v>
      </c>
      <c r="AT270">
        <v>176.10405962336796</v>
      </c>
      <c r="AU270">
        <v>194.73496487924479</v>
      </c>
      <c r="AV270">
        <v>212.04502933105695</v>
      </c>
      <c r="AW270">
        <v>227.03365607534423</v>
      </c>
      <c r="AX270">
        <v>243.54202514098478</v>
      </c>
      <c r="AY270">
        <v>264.69706300708668</v>
      </c>
      <c r="AZ270">
        <v>284.03092701249165</v>
      </c>
    </row>
    <row r="271" spans="1:52" x14ac:dyDescent="0.25">
      <c r="A271" t="s">
        <v>9</v>
      </c>
      <c r="B271" t="s">
        <v>744</v>
      </c>
      <c r="C271" t="s">
        <v>745</v>
      </c>
      <c r="D271" t="str">
        <f>"1616"</f>
        <v>1616</v>
      </c>
      <c r="F271" t="s">
        <v>13</v>
      </c>
      <c r="G271" t="s">
        <v>14</v>
      </c>
      <c r="H271" t="s">
        <v>15</v>
      </c>
      <c r="I271" t="s">
        <v>15</v>
      </c>
      <c r="Y271">
        <v>2.38893599352151</v>
      </c>
      <c r="Z271">
        <v>4.7378557324171373</v>
      </c>
      <c r="AA271">
        <v>8.0228361617590433</v>
      </c>
      <c r="AB271">
        <v>12.696094071505826</v>
      </c>
      <c r="AC271">
        <v>20.963265521829989</v>
      </c>
      <c r="AD271">
        <v>30.620214164592298</v>
      </c>
      <c r="AE271">
        <v>47.040218351916693</v>
      </c>
      <c r="AF271">
        <v>56.533987687286881</v>
      </c>
      <c r="AG271">
        <v>60.037129276791866</v>
      </c>
      <c r="AH271">
        <v>68.048290603065382</v>
      </c>
      <c r="AI271">
        <v>69.415127757554046</v>
      </c>
      <c r="AJ271">
        <v>71.895979547477069</v>
      </c>
      <c r="AK271">
        <v>79.444370898507131</v>
      </c>
      <c r="AL271">
        <v>85.885867531982257</v>
      </c>
      <c r="AM271">
        <v>92.548536867178555</v>
      </c>
      <c r="AN271">
        <v>100</v>
      </c>
      <c r="AO271">
        <v>116.34230507773597</v>
      </c>
      <c r="AP271">
        <v>130.29273267658303</v>
      </c>
      <c r="AQ271">
        <v>160.48176498326674</v>
      </c>
      <c r="AR271">
        <v>180.46995559976949</v>
      </c>
      <c r="AS271">
        <v>207.37794771548468</v>
      </c>
      <c r="AT271">
        <v>259.60490288663129</v>
      </c>
      <c r="AU271">
        <v>335.72270392154195</v>
      </c>
      <c r="AV271">
        <v>417.67269737721745</v>
      </c>
      <c r="AW271">
        <v>485.06123054451706</v>
      </c>
      <c r="AX271">
        <v>539.26045830741248</v>
      </c>
      <c r="AY271">
        <v>633.91058757068868</v>
      </c>
      <c r="AZ271">
        <v>707.24054881315965</v>
      </c>
    </row>
    <row r="272" spans="1:52" x14ac:dyDescent="0.25">
      <c r="A272" t="s">
        <v>9</v>
      </c>
      <c r="B272" t="s">
        <v>746</v>
      </c>
      <c r="C272" t="s">
        <v>747</v>
      </c>
      <c r="D272" t="str">
        <f>"101"</f>
        <v>101</v>
      </c>
      <c r="F272" t="s">
        <v>13</v>
      </c>
      <c r="G272" t="s">
        <v>14</v>
      </c>
      <c r="H272" t="s">
        <v>15</v>
      </c>
      <c r="I272" t="s">
        <v>15</v>
      </c>
      <c r="Z272">
        <v>74.600753415223465</v>
      </c>
      <c r="AA272">
        <v>76.751912331415312</v>
      </c>
      <c r="AB272">
        <v>78.881779700334974</v>
      </c>
      <c r="AC272">
        <v>80.735277753027901</v>
      </c>
      <c r="AD272">
        <v>82.583440016996207</v>
      </c>
      <c r="AE272">
        <v>84.455660887999116</v>
      </c>
      <c r="AF272">
        <v>85.844313360818305</v>
      </c>
      <c r="AG272">
        <v>86.851012505617035</v>
      </c>
      <c r="AH272">
        <v>88.457945565554084</v>
      </c>
      <c r="AI272">
        <v>90.638727062439457</v>
      </c>
      <c r="AJ272">
        <v>91.932182139897137</v>
      </c>
      <c r="AK272">
        <v>93.874499240914346</v>
      </c>
      <c r="AL272">
        <v>95.361404834746779</v>
      </c>
      <c r="AM272">
        <v>97.606888752160529</v>
      </c>
      <c r="AN272">
        <v>100</v>
      </c>
      <c r="AO272">
        <v>101.87993784881198</v>
      </c>
      <c r="AP272">
        <v>104.98091609746227</v>
      </c>
      <c r="AQ272">
        <v>106.41966342953901</v>
      </c>
      <c r="AR272">
        <v>107.59581814608946</v>
      </c>
      <c r="AS272">
        <v>109.49868138439346</v>
      </c>
      <c r="AT272">
        <v>112.28597214135503</v>
      </c>
      <c r="AU272">
        <v>114.17955191515435</v>
      </c>
      <c r="AV272">
        <v>115.6193828244169</v>
      </c>
      <c r="AW272">
        <v>116.39641446506997</v>
      </c>
      <c r="AX272">
        <v>116.99806696295664</v>
      </c>
      <c r="AY272">
        <v>118.76413492392427</v>
      </c>
      <c r="AZ272">
        <v>120.98040717471521</v>
      </c>
    </row>
    <row r="273" spans="1:52" x14ac:dyDescent="0.25">
      <c r="A273" t="s">
        <v>9</v>
      </c>
      <c r="B273" t="s">
        <v>748</v>
      </c>
      <c r="C273" t="s">
        <v>749</v>
      </c>
      <c r="D273" t="str">
        <f>"205"</f>
        <v>205</v>
      </c>
      <c r="F273" t="s">
        <v>13</v>
      </c>
      <c r="G273" t="s">
        <v>14</v>
      </c>
      <c r="H273" t="s">
        <v>15</v>
      </c>
      <c r="I273" t="s">
        <v>15</v>
      </c>
      <c r="P273">
        <v>4.7197199695919071E-5</v>
      </c>
      <c r="Q273">
        <v>8.5914978658209232E-5</v>
      </c>
      <c r="R273">
        <v>1.7033700706697906E-4</v>
      </c>
      <c r="S273">
        <v>3.5444458538124037E-4</v>
      </c>
      <c r="T273">
        <v>7.9741842478448497E-4</v>
      </c>
      <c r="U273">
        <v>1.3693759565658753E-3</v>
      </c>
      <c r="V273">
        <v>3.9346930460753228E-3</v>
      </c>
      <c r="W273">
        <v>1.5651164929312567E-2</v>
      </c>
      <c r="X273">
        <v>7.8161090788425189E-2</v>
      </c>
      <c r="Y273">
        <v>0.36453071596375081</v>
      </c>
      <c r="Z273">
        <v>0.88733531361086437</v>
      </c>
      <c r="AA273">
        <v>2.7995966762653204</v>
      </c>
      <c r="AB273">
        <v>11.950925657544385</v>
      </c>
      <c r="AC273">
        <v>34.149859645517722</v>
      </c>
      <c r="AD273">
        <v>43.684616352015489</v>
      </c>
      <c r="AE273">
        <v>50.649113331211872</v>
      </c>
      <c r="AF273">
        <v>55.731782908644654</v>
      </c>
      <c r="AG273">
        <v>61.011219518903516</v>
      </c>
      <c r="AH273">
        <v>67.106704697536742</v>
      </c>
      <c r="AI273">
        <v>72.64574000747362</v>
      </c>
      <c r="AJ273">
        <v>77.132852348835712</v>
      </c>
      <c r="AK273">
        <v>83.803146522553078</v>
      </c>
      <c r="AL273">
        <v>89.624843654384378</v>
      </c>
      <c r="AM273">
        <v>95.413483762425713</v>
      </c>
      <c r="AN273">
        <v>100</v>
      </c>
      <c r="AO273">
        <v>103.71753429190744</v>
      </c>
      <c r="AP273">
        <v>108.81784788861195</v>
      </c>
      <c r="AQ273">
        <v>116.14090384239448</v>
      </c>
      <c r="AR273">
        <v>119.9286383940579</v>
      </c>
      <c r="AS273">
        <v>125.89191828490591</v>
      </c>
      <c r="AT273">
        <v>132.61390386969529</v>
      </c>
      <c r="AU273">
        <v>138.44799539486985</v>
      </c>
      <c r="AV273">
        <v>144.74051425192954</v>
      </c>
      <c r="AW273">
        <v>151.93488347678127</v>
      </c>
      <c r="AX273">
        <v>161.3822143990416</v>
      </c>
      <c r="AY273">
        <v>168.80835541570107</v>
      </c>
      <c r="AZ273">
        <v>175.88151798518203</v>
      </c>
    </row>
    <row r="274" spans="1:52" x14ac:dyDescent="0.25">
      <c r="A274" t="s">
        <v>9</v>
      </c>
      <c r="B274" t="s">
        <v>750</v>
      </c>
      <c r="C274" t="s">
        <v>751</v>
      </c>
      <c r="D274" t="str">
        <f>"1205"</f>
        <v>1205</v>
      </c>
      <c r="F274" t="s">
        <v>13</v>
      </c>
      <c r="G274" t="s">
        <v>14</v>
      </c>
      <c r="H274" t="s">
        <v>15</v>
      </c>
      <c r="I274" t="s">
        <v>15</v>
      </c>
      <c r="O274">
        <v>3.1099462606055569E-5</v>
      </c>
      <c r="P274">
        <v>4.7197199695919064E-5</v>
      </c>
      <c r="Q274">
        <v>8.5914978658209232E-5</v>
      </c>
      <c r="R274">
        <v>1.7033700706697906E-4</v>
      </c>
      <c r="S274">
        <v>3.5444458538124032E-4</v>
      </c>
      <c r="T274">
        <v>7.9741842478448476E-4</v>
      </c>
      <c r="U274">
        <v>1.3693759565658751E-3</v>
      </c>
      <c r="V274">
        <v>3.9346930460753228E-3</v>
      </c>
      <c r="W274">
        <v>1.5651164929312567E-2</v>
      </c>
      <c r="X274">
        <v>7.8161090788425175E-2</v>
      </c>
      <c r="Y274">
        <v>0.36453071596375075</v>
      </c>
      <c r="Z274">
        <v>0.88733531361086426</v>
      </c>
      <c r="AA274">
        <v>2.7995966762653199</v>
      </c>
      <c r="AB274">
        <v>11.950925657544383</v>
      </c>
      <c r="AC274">
        <v>34.149859645517715</v>
      </c>
      <c r="AD274">
        <v>43.684616352015482</v>
      </c>
      <c r="AE274">
        <v>50.649113331211872</v>
      </c>
      <c r="AF274">
        <v>55.731782908644647</v>
      </c>
      <c r="AG274">
        <v>61.011219518903495</v>
      </c>
      <c r="AH274">
        <v>67.106704697536728</v>
      </c>
      <c r="AI274">
        <v>72.645740007473606</v>
      </c>
      <c r="AJ274">
        <v>77.132852348835698</v>
      </c>
      <c r="AK274">
        <v>83.803146522553078</v>
      </c>
      <c r="AL274">
        <v>89.624843654384364</v>
      </c>
      <c r="AM274">
        <v>95.413483762425713</v>
      </c>
      <c r="AN274">
        <v>100</v>
      </c>
      <c r="AO274">
        <v>103.71753429190744</v>
      </c>
      <c r="AP274">
        <v>108.81784788861195</v>
      </c>
      <c r="AQ274">
        <v>116.14090384239448</v>
      </c>
      <c r="AR274">
        <v>119.92863839405791</v>
      </c>
      <c r="AS274">
        <v>125.89191828490591</v>
      </c>
      <c r="AT274">
        <v>132.61390386969532</v>
      </c>
      <c r="AU274">
        <v>138.44799539486991</v>
      </c>
      <c r="AV274">
        <v>144.74051425192954</v>
      </c>
      <c r="AW274">
        <v>151.93488347678127</v>
      </c>
      <c r="AX274">
        <v>161.3822143990416</v>
      </c>
      <c r="AY274">
        <v>168.80835541570107</v>
      </c>
      <c r="AZ274">
        <v>175.88151798518203</v>
      </c>
    </row>
    <row r="275" spans="1:52" x14ac:dyDescent="0.25">
      <c r="A275" t="s">
        <v>9</v>
      </c>
      <c r="B275" t="s">
        <v>752</v>
      </c>
      <c r="C275" t="s">
        <v>753</v>
      </c>
      <c r="D275" t="str">
        <f>"1206"</f>
        <v>1206</v>
      </c>
      <c r="F275" t="s">
        <v>13</v>
      </c>
      <c r="G275" t="s">
        <v>14</v>
      </c>
      <c r="H275" t="s">
        <v>15</v>
      </c>
      <c r="I275" t="s">
        <v>15</v>
      </c>
      <c r="O275">
        <v>3.1099462606055569E-5</v>
      </c>
      <c r="P275">
        <v>4.7197199695919064E-5</v>
      </c>
      <c r="Q275">
        <v>8.5914978658209232E-5</v>
      </c>
      <c r="R275">
        <v>1.7033700706697906E-4</v>
      </c>
      <c r="S275">
        <v>3.5444458538124032E-4</v>
      </c>
      <c r="T275">
        <v>7.9741842478448476E-4</v>
      </c>
      <c r="U275">
        <v>1.3693759565658751E-3</v>
      </c>
      <c r="V275">
        <v>3.9346930460753228E-3</v>
      </c>
      <c r="W275">
        <v>1.5651164929312567E-2</v>
      </c>
      <c r="X275">
        <v>7.8161090788425175E-2</v>
      </c>
      <c r="Y275">
        <v>0.36453071596375075</v>
      </c>
      <c r="Z275">
        <v>0.88733531361086426</v>
      </c>
      <c r="AA275">
        <v>2.7995966762653199</v>
      </c>
      <c r="AB275">
        <v>11.950925657544383</v>
      </c>
      <c r="AC275">
        <v>34.149859645517715</v>
      </c>
      <c r="AD275">
        <v>43.684616352015482</v>
      </c>
      <c r="AE275">
        <v>50.649113331211872</v>
      </c>
      <c r="AF275">
        <v>55.731782908644647</v>
      </c>
      <c r="AG275">
        <v>61.011219518903495</v>
      </c>
      <c r="AH275">
        <v>67.106704697536728</v>
      </c>
      <c r="AI275">
        <v>72.645740007473606</v>
      </c>
      <c r="AJ275">
        <v>77.132852348835698</v>
      </c>
      <c r="AK275">
        <v>83.803146522553078</v>
      </c>
      <c r="AL275">
        <v>89.624843654384364</v>
      </c>
      <c r="AM275">
        <v>95.413483762425713</v>
      </c>
      <c r="AN275">
        <v>100</v>
      </c>
      <c r="AO275">
        <v>103.71753429190744</v>
      </c>
      <c r="AP275">
        <v>108.81784788861195</v>
      </c>
      <c r="AQ275">
        <v>116.14090384239448</v>
      </c>
      <c r="AR275">
        <v>119.92863839405791</v>
      </c>
      <c r="AS275">
        <v>125.89191828490591</v>
      </c>
      <c r="AT275">
        <v>132.61390386969532</v>
      </c>
      <c r="AU275">
        <v>138.44799539486991</v>
      </c>
      <c r="AV275">
        <v>144.74051425192954</v>
      </c>
      <c r="AW275">
        <v>151.93488347678127</v>
      </c>
      <c r="AX275">
        <v>161.3822143990416</v>
      </c>
      <c r="AY275">
        <v>168.80835541570107</v>
      </c>
      <c r="AZ275">
        <v>175.88151798518203</v>
      </c>
    </row>
    <row r="276" spans="1:52" x14ac:dyDescent="0.25">
      <c r="A276" t="s">
        <v>9</v>
      </c>
      <c r="B276" t="s">
        <v>754</v>
      </c>
      <c r="C276" t="s">
        <v>755</v>
      </c>
      <c r="D276" t="str">
        <f>"204"</f>
        <v>204</v>
      </c>
      <c r="F276" t="s">
        <v>13</v>
      </c>
      <c r="G276" t="s">
        <v>14</v>
      </c>
      <c r="H276" t="s">
        <v>15</v>
      </c>
      <c r="I276" t="s">
        <v>15</v>
      </c>
      <c r="P276">
        <v>0.23876777959902304</v>
      </c>
      <c r="Q276">
        <v>0.27672859838580216</v>
      </c>
      <c r="R276">
        <v>0.31051210083860159</v>
      </c>
      <c r="S276">
        <v>0.38362772897048519</v>
      </c>
      <c r="T276">
        <v>0.46057741331964858</v>
      </c>
      <c r="U276">
        <v>0.53583329585932438</v>
      </c>
      <c r="V276">
        <v>0.67036299622260886</v>
      </c>
      <c r="W276">
        <v>0.83401790710361701</v>
      </c>
      <c r="X276">
        <v>1.0170573831384555</v>
      </c>
      <c r="Y276">
        <v>1.3268632712001591</v>
      </c>
      <c r="Z276">
        <v>2.3384140129867519</v>
      </c>
      <c r="AA276">
        <v>4.0085452319840069</v>
      </c>
      <c r="AB276">
        <v>6.899232449535746</v>
      </c>
      <c r="AC276">
        <v>12.45305796115148</v>
      </c>
      <c r="AD276">
        <v>19.440371879920413</v>
      </c>
      <c r="AE276">
        <v>29.493169182050238</v>
      </c>
      <c r="AF276">
        <v>34.11081518295898</v>
      </c>
      <c r="AG276">
        <v>40.839759277154137</v>
      </c>
      <c r="AH276">
        <v>49.849825481375873</v>
      </c>
      <c r="AI276">
        <v>58.4117282917707</v>
      </c>
      <c r="AJ276">
        <v>67.135696032110943</v>
      </c>
      <c r="AK276">
        <v>76.93781852968462</v>
      </c>
      <c r="AL276">
        <v>84.355883430611939</v>
      </c>
      <c r="AM276">
        <v>91.747284223915614</v>
      </c>
      <c r="AN276">
        <v>100</v>
      </c>
      <c r="AO276">
        <v>111.61056600652299</v>
      </c>
      <c r="AP276">
        <v>123.62701178183852</v>
      </c>
      <c r="AQ276">
        <v>137.65091827291658</v>
      </c>
      <c r="AR276">
        <v>149.53033479352368</v>
      </c>
      <c r="AS276">
        <v>164.14033826390829</v>
      </c>
      <c r="AT276">
        <v>182.16122554603865</v>
      </c>
      <c r="AU276">
        <v>199.18099902210403</v>
      </c>
      <c r="AV276">
        <v>215.93362711821601</v>
      </c>
      <c r="AW276">
        <v>230.37957094546132</v>
      </c>
      <c r="AX276">
        <v>248.48997759780761</v>
      </c>
      <c r="AY276">
        <v>275.32244989496917</v>
      </c>
      <c r="AZ276">
        <v>298.47156131355877</v>
      </c>
    </row>
    <row r="277" spans="1:52" x14ac:dyDescent="0.25">
      <c r="A277" t="s">
        <v>9</v>
      </c>
      <c r="B277" t="s">
        <v>756</v>
      </c>
      <c r="C277" t="s">
        <v>757</v>
      </c>
      <c r="D277" t="str">
        <f>"9053"</f>
        <v>9053</v>
      </c>
      <c r="F277" t="s">
        <v>13</v>
      </c>
      <c r="G277" t="s">
        <v>14</v>
      </c>
      <c r="H277" t="s">
        <v>15</v>
      </c>
      <c r="I277" t="s">
        <v>15</v>
      </c>
      <c r="AA277">
        <v>5.8739829068426674E-2</v>
      </c>
      <c r="AB277">
        <v>0.8281849386216199</v>
      </c>
      <c r="AC277">
        <v>7.7661889376840545</v>
      </c>
      <c r="AD277">
        <v>16.65148867667056</v>
      </c>
      <c r="AE277">
        <v>23.728691461458297</v>
      </c>
      <c r="AF277">
        <v>32.939790991270144</v>
      </c>
      <c r="AG277">
        <v>39.030838527523422</v>
      </c>
      <c r="AH277">
        <v>48.608485644640353</v>
      </c>
      <c r="AI277">
        <v>59.247153518668085</v>
      </c>
      <c r="AJ277">
        <v>68.961291914846029</v>
      </c>
      <c r="AK277">
        <v>78.552292469436935</v>
      </c>
      <c r="AL277">
        <v>85.613516085585999</v>
      </c>
      <c r="AM277">
        <v>92.160229329507899</v>
      </c>
      <c r="AN277">
        <v>100</v>
      </c>
      <c r="AO277">
        <v>109.87138355876291</v>
      </c>
      <c r="AP277">
        <v>123.50179611151853</v>
      </c>
      <c r="AQ277">
        <v>137.74355281892207</v>
      </c>
      <c r="AR277">
        <v>149.0579927298069</v>
      </c>
      <c r="AS277">
        <v>166.33968572984392</v>
      </c>
      <c r="AT277">
        <v>182.97311665262097</v>
      </c>
      <c r="AU277">
        <v>196.78039293414039</v>
      </c>
      <c r="AV277">
        <v>212.34834894660077</v>
      </c>
      <c r="AW277">
        <v>228.51628084275717</v>
      </c>
      <c r="AX277">
        <v>244.47103686016666</v>
      </c>
      <c r="AY277">
        <v>257.86632651225364</v>
      </c>
      <c r="AZ277">
        <v>276.12733150164252</v>
      </c>
    </row>
    <row r="278" spans="1:52" x14ac:dyDescent="0.25">
      <c r="A278" t="s">
        <v>9</v>
      </c>
      <c r="B278" t="s">
        <v>758</v>
      </c>
      <c r="C278" t="s">
        <v>759</v>
      </c>
      <c r="D278" t="str">
        <f>"1613"</f>
        <v>1613</v>
      </c>
      <c r="F278" t="s">
        <v>13</v>
      </c>
      <c r="G278" t="s">
        <v>14</v>
      </c>
      <c r="H278" t="s">
        <v>15</v>
      </c>
      <c r="I278" t="s">
        <v>15</v>
      </c>
      <c r="N278">
        <v>9.3067058778567446</v>
      </c>
      <c r="O278">
        <v>10.517384797640693</v>
      </c>
      <c r="P278">
        <v>11.377791843269879</v>
      </c>
      <c r="Q278">
        <v>12.015852135814402</v>
      </c>
      <c r="R278">
        <v>13.536813912772217</v>
      </c>
      <c r="S278">
        <v>14.880523802528398</v>
      </c>
      <c r="T278">
        <v>16.628968180153958</v>
      </c>
      <c r="U278">
        <v>18.286884392345762</v>
      </c>
      <c r="V278">
        <v>18.831554160038547</v>
      </c>
      <c r="W278">
        <v>20.09081468464964</v>
      </c>
      <c r="X278">
        <v>21.968793172414887</v>
      </c>
      <c r="Y278">
        <v>29.737120437699517</v>
      </c>
      <c r="Z278">
        <v>35.352498254831538</v>
      </c>
      <c r="AA278">
        <v>42.736525787493932</v>
      </c>
      <c r="AB278">
        <v>49.025768208147646</v>
      </c>
      <c r="AC278">
        <v>58.484036116977755</v>
      </c>
      <c r="AD278">
        <v>70.003933858413902</v>
      </c>
      <c r="AE278">
        <v>78.810905495939139</v>
      </c>
      <c r="AF278">
        <v>82.240050476690158</v>
      </c>
      <c r="AG278">
        <v>85.480007460355807</v>
      </c>
      <c r="AH278">
        <v>87.358268822324291</v>
      </c>
      <c r="AI278">
        <v>88.087479504630025</v>
      </c>
      <c r="AJ278">
        <v>91.123092102518271</v>
      </c>
      <c r="AK278">
        <v>92.723304276235609</v>
      </c>
      <c r="AL278">
        <v>96.609261235988271</v>
      </c>
      <c r="AM278">
        <v>98.264026133595962</v>
      </c>
      <c r="AN278">
        <v>100</v>
      </c>
      <c r="AO278">
        <v>103.53016594372278</v>
      </c>
      <c r="AP278">
        <v>107.60911730152891</v>
      </c>
      <c r="AQ278">
        <v>112.58965461305151</v>
      </c>
      <c r="AR278">
        <v>116.39466886526168</v>
      </c>
      <c r="AS278">
        <v>119.48925445125707</v>
      </c>
      <c r="AT278">
        <v>124.03306022453053</v>
      </c>
      <c r="AU278">
        <v>132.47101352953709</v>
      </c>
      <c r="AV278">
        <v>134.49889827381136</v>
      </c>
      <c r="AW278">
        <v>140.09074889650009</v>
      </c>
      <c r="AX278">
        <v>144.6758054799399</v>
      </c>
      <c r="AY278">
        <v>151.23963236977127</v>
      </c>
      <c r="AZ278">
        <v>156.77849785829727</v>
      </c>
    </row>
    <row r="279" spans="1:52" x14ac:dyDescent="0.25">
      <c r="A279" t="s">
        <v>9</v>
      </c>
      <c r="B279" t="s">
        <v>760</v>
      </c>
      <c r="C279" t="s">
        <v>761</v>
      </c>
      <c r="D279" t="s">
        <v>762</v>
      </c>
      <c r="F279" t="s">
        <v>13</v>
      </c>
      <c r="G279" t="s">
        <v>14</v>
      </c>
      <c r="H279" t="s">
        <v>15</v>
      </c>
      <c r="I279" t="s">
        <v>15</v>
      </c>
      <c r="X279">
        <v>16.740372828120904</v>
      </c>
      <c r="Y279">
        <v>19.108529945093803</v>
      </c>
      <c r="Z279">
        <v>21.959724021555466</v>
      </c>
      <c r="AA279">
        <v>24.827633354184897</v>
      </c>
      <c r="AB279">
        <v>34.505379045751894</v>
      </c>
      <c r="AC279">
        <v>45.981920737591103</v>
      </c>
      <c r="AD279">
        <v>54.806505610653602</v>
      </c>
      <c r="AE279">
        <v>60.771532858814446</v>
      </c>
      <c r="AF279">
        <v>65.367019483793769</v>
      </c>
      <c r="AG279">
        <v>68.986679358041471</v>
      </c>
      <c r="AH279">
        <v>72.779029519826821</v>
      </c>
      <c r="AI279">
        <v>74.898628863990197</v>
      </c>
      <c r="AJ279">
        <v>77.975200876752353</v>
      </c>
      <c r="AK279">
        <v>82.234958915787075</v>
      </c>
      <c r="AL279">
        <v>86.997764620635294</v>
      </c>
      <c r="AM279">
        <v>93.872172577647405</v>
      </c>
      <c r="AN279">
        <v>100</v>
      </c>
      <c r="AO279">
        <v>110.06434039334161</v>
      </c>
      <c r="AP279">
        <v>121.34882101897475</v>
      </c>
      <c r="AQ279">
        <v>136.75221842473167</v>
      </c>
      <c r="AR279">
        <v>144.40101400386428</v>
      </c>
      <c r="AS279">
        <v>157.18153438324279</v>
      </c>
      <c r="AT279">
        <v>171.42633694957726</v>
      </c>
      <c r="AU279">
        <v>189.93282264127282</v>
      </c>
      <c r="AV279">
        <v>203.15770363305043</v>
      </c>
      <c r="AW279">
        <v>216.61210466805389</v>
      </c>
      <c r="AX279">
        <v>228.46457442489961</v>
      </c>
      <c r="AY279">
        <v>242.42037852486092</v>
      </c>
      <c r="AZ279">
        <v>262.42521926966594</v>
      </c>
    </row>
    <row r="280" spans="1:52" x14ac:dyDescent="0.25">
      <c r="A280" t="s">
        <v>9</v>
      </c>
      <c r="B280" t="s">
        <v>763</v>
      </c>
      <c r="C280" t="s">
        <v>764</v>
      </c>
      <c r="D280" t="str">
        <f>"405"</f>
        <v>405</v>
      </c>
      <c r="F280" t="s">
        <v>13</v>
      </c>
      <c r="G280" t="s">
        <v>14</v>
      </c>
      <c r="H280" t="s">
        <v>15</v>
      </c>
      <c r="I280" t="s">
        <v>15</v>
      </c>
      <c r="X280">
        <v>30.729645909092213</v>
      </c>
      <c r="Y280">
        <v>33.967330792423098</v>
      </c>
      <c r="Z280">
        <v>38.2684571551844</v>
      </c>
      <c r="AA280">
        <v>41.693206635431956</v>
      </c>
      <c r="AB280">
        <v>45.982161707255024</v>
      </c>
      <c r="AC280">
        <v>50.863892297111256</v>
      </c>
      <c r="AD280">
        <v>57.720538684898855</v>
      </c>
      <c r="AE280">
        <v>61.627655829248276</v>
      </c>
      <c r="AF280">
        <v>65.20312475500856</v>
      </c>
      <c r="AG280">
        <v>68.776327110918444</v>
      </c>
      <c r="AH280">
        <v>72.224676491223278</v>
      </c>
      <c r="AI280">
        <v>73.722076877483502</v>
      </c>
      <c r="AJ280">
        <v>76.552752854186082</v>
      </c>
      <c r="AK280">
        <v>80.80345448967573</v>
      </c>
      <c r="AL280">
        <v>86.001569803873778</v>
      </c>
      <c r="AM280">
        <v>93.59261384385789</v>
      </c>
      <c r="AN280">
        <v>100</v>
      </c>
      <c r="AO280">
        <v>111.43364288771464</v>
      </c>
      <c r="AP280">
        <v>123.61009950474602</v>
      </c>
      <c r="AQ280">
        <v>139.49303644166298</v>
      </c>
      <c r="AR280">
        <v>146.61879076591967</v>
      </c>
      <c r="AS280">
        <v>160.17665913284438</v>
      </c>
      <c r="AT280">
        <v>174.9865431419073</v>
      </c>
      <c r="AU280">
        <v>195.05241281554072</v>
      </c>
      <c r="AV280">
        <v>209.53138082388784</v>
      </c>
      <c r="AW280">
        <v>223.1182641763321</v>
      </c>
      <c r="AX280">
        <v>235.11934995718909</v>
      </c>
      <c r="AY280">
        <v>249.03496595807377</v>
      </c>
      <c r="AZ280">
        <v>272.70457758828974</v>
      </c>
    </row>
    <row r="281" spans="1:52" x14ac:dyDescent="0.25">
      <c r="A281" t="s">
        <v>9</v>
      </c>
      <c r="B281" t="s">
        <v>765</v>
      </c>
      <c r="C281" t="s">
        <v>766</v>
      </c>
      <c r="D281" t="str">
        <f>"94051"</f>
        <v>94051</v>
      </c>
      <c r="F281" t="s">
        <v>13</v>
      </c>
      <c r="G281" t="s">
        <v>14</v>
      </c>
      <c r="H281" t="s">
        <v>15</v>
      </c>
      <c r="I281" t="s">
        <v>15</v>
      </c>
      <c r="Y281">
        <v>32.482717043023861</v>
      </c>
      <c r="Z281">
        <v>36.251785084349514</v>
      </c>
      <c r="AA281">
        <v>39.441074538494433</v>
      </c>
      <c r="AB281">
        <v>43.287413554674465</v>
      </c>
      <c r="AC281">
        <v>48.29956402635073</v>
      </c>
      <c r="AD281">
        <v>55.140843415164866</v>
      </c>
      <c r="AE281">
        <v>59.054724995649686</v>
      </c>
      <c r="AF281">
        <v>62.72151084728381</v>
      </c>
      <c r="AG281">
        <v>66.586093299704103</v>
      </c>
      <c r="AH281">
        <v>70.194452621221387</v>
      </c>
      <c r="AI281">
        <v>71.832123356586933</v>
      </c>
      <c r="AJ281">
        <v>75.273682790676716</v>
      </c>
      <c r="AK281">
        <v>80.434978425018386</v>
      </c>
      <c r="AL281">
        <v>85.935516557751512</v>
      </c>
      <c r="AM281">
        <v>93.287103674399958</v>
      </c>
      <c r="AN281">
        <v>100</v>
      </c>
      <c r="AO281">
        <v>111.80906933611745</v>
      </c>
      <c r="AP281">
        <v>124.27128715743967</v>
      </c>
      <c r="AQ281">
        <v>138.27745491336921</v>
      </c>
      <c r="AR281">
        <v>144.32143899757273</v>
      </c>
      <c r="AS281">
        <v>157.22219364025506</v>
      </c>
      <c r="AT281">
        <v>169.96716959987373</v>
      </c>
      <c r="AU281">
        <v>190.91813908776822</v>
      </c>
      <c r="AV281">
        <v>203.90851564578008</v>
      </c>
      <c r="AW281">
        <v>215.69420180675598</v>
      </c>
      <c r="AX281">
        <v>223.80447800266614</v>
      </c>
      <c r="AY281">
        <v>232.36477297325413</v>
      </c>
      <c r="AZ281">
        <v>245.29081227863165</v>
      </c>
    </row>
    <row r="282" spans="1:52" x14ac:dyDescent="0.25">
      <c r="A282" t="s">
        <v>9</v>
      </c>
      <c r="B282" t="s">
        <v>767</v>
      </c>
      <c r="C282" t="s">
        <v>768</v>
      </c>
      <c r="D282" t="str">
        <f>"406"</f>
        <v>406</v>
      </c>
      <c r="F282" t="s">
        <v>13</v>
      </c>
      <c r="G282" t="s">
        <v>14</v>
      </c>
      <c r="H282" t="s">
        <v>15</v>
      </c>
      <c r="I282" t="s">
        <v>15</v>
      </c>
      <c r="X282">
        <v>26.903888670073613</v>
      </c>
      <c r="Y282">
        <v>30.721926341989438</v>
      </c>
      <c r="Z282">
        <v>35.383136071091158</v>
      </c>
      <c r="AA282">
        <v>39.612153864996493</v>
      </c>
      <c r="AB282">
        <v>44.42237537752402</v>
      </c>
      <c r="AC282">
        <v>50.279119524581638</v>
      </c>
      <c r="AD282">
        <v>57.909367532318214</v>
      </c>
      <c r="AE282">
        <v>63.122318783352696</v>
      </c>
      <c r="AF282">
        <v>66.968068126495623</v>
      </c>
      <c r="AG282">
        <v>70.532462667302724</v>
      </c>
      <c r="AH282">
        <v>73.956310912521559</v>
      </c>
      <c r="AI282">
        <v>75.39308648515663</v>
      </c>
      <c r="AJ282">
        <v>78.304141125982255</v>
      </c>
      <c r="AK282">
        <v>82.287342612677222</v>
      </c>
      <c r="AL282">
        <v>87.358362883119455</v>
      </c>
      <c r="AM282">
        <v>94.215371840049983</v>
      </c>
      <c r="AN282">
        <v>100</v>
      </c>
      <c r="AO282">
        <v>110.48109469431479</v>
      </c>
      <c r="AP282">
        <v>121.48818732658269</v>
      </c>
      <c r="AQ282">
        <v>135.84059861046637</v>
      </c>
      <c r="AR282">
        <v>142.8002120382549</v>
      </c>
      <c r="AS282">
        <v>154.97528994227258</v>
      </c>
      <c r="AT282">
        <v>168.50743737808006</v>
      </c>
      <c r="AU282">
        <v>187.82123533081588</v>
      </c>
      <c r="AV282">
        <v>201.52673383612543</v>
      </c>
      <c r="AW282">
        <v>214.75536125233771</v>
      </c>
      <c r="AX282">
        <v>225.99682713559784</v>
      </c>
      <c r="AY282">
        <v>240.07598242258373</v>
      </c>
      <c r="AZ282">
        <v>261.34266715950827</v>
      </c>
    </row>
    <row r="283" spans="1:52" x14ac:dyDescent="0.25">
      <c r="A283" t="s">
        <v>9</v>
      </c>
      <c r="B283" t="s">
        <v>769</v>
      </c>
      <c r="C283" t="s">
        <v>770</v>
      </c>
      <c r="D283" t="str">
        <f>"1622"</f>
        <v>1622</v>
      </c>
      <c r="F283" t="s">
        <v>13</v>
      </c>
      <c r="G283" t="s">
        <v>14</v>
      </c>
      <c r="H283" t="s">
        <v>15</v>
      </c>
      <c r="I283" t="s">
        <v>15</v>
      </c>
      <c r="N283">
        <v>12.334725338505487</v>
      </c>
      <c r="O283">
        <v>13.977992420811757</v>
      </c>
      <c r="P283">
        <v>15.419640185505864</v>
      </c>
      <c r="Q283">
        <v>16.654870812476926</v>
      </c>
      <c r="R283">
        <v>18.69380716761464</v>
      </c>
      <c r="S283">
        <v>20.58776914642133</v>
      </c>
      <c r="T283">
        <v>22.638326689479296</v>
      </c>
      <c r="U283">
        <v>24.477086095326186</v>
      </c>
      <c r="V283">
        <v>25.256104875921459</v>
      </c>
      <c r="W283">
        <v>26.745521152621667</v>
      </c>
      <c r="X283">
        <v>29.042913342848536</v>
      </c>
      <c r="Y283">
        <v>37.159913244696185</v>
      </c>
      <c r="Z283">
        <v>43.348254690627321</v>
      </c>
      <c r="AA283">
        <v>50.981952498898188</v>
      </c>
      <c r="AB283">
        <v>57.3938192411971</v>
      </c>
      <c r="AC283">
        <v>67.00350370606597</v>
      </c>
      <c r="AD283">
        <v>78.2225121147723</v>
      </c>
      <c r="AE283">
        <v>85.755856794678294</v>
      </c>
      <c r="AF283">
        <v>89.280095978977954</v>
      </c>
      <c r="AG283">
        <v>92.814171163283362</v>
      </c>
      <c r="AH283">
        <v>94.743628115993232</v>
      </c>
      <c r="AI283">
        <v>94.007657570244575</v>
      </c>
      <c r="AJ283">
        <v>94.409910009880093</v>
      </c>
      <c r="AK283">
        <v>94.378877586462337</v>
      </c>
      <c r="AL283">
        <v>97.22551348786746</v>
      </c>
      <c r="AM283">
        <v>97.963855044898096</v>
      </c>
      <c r="AN283">
        <v>100</v>
      </c>
      <c r="AO283">
        <v>104.40569819436843</v>
      </c>
      <c r="AP283">
        <v>109.41190624431718</v>
      </c>
      <c r="AQ283">
        <v>115.69805802242747</v>
      </c>
      <c r="AR283">
        <v>118.85967057304001</v>
      </c>
      <c r="AS283">
        <v>122.23651037194018</v>
      </c>
      <c r="AT283">
        <v>129.11242004626536</v>
      </c>
      <c r="AU283">
        <v>135.5940384175473</v>
      </c>
      <c r="AV283">
        <v>137.75250775962019</v>
      </c>
      <c r="AW283">
        <v>143.74156356938227</v>
      </c>
      <c r="AX283">
        <v>149.22741389001399</v>
      </c>
      <c r="AY283">
        <v>157.67883285614269</v>
      </c>
      <c r="AZ283">
        <v>166.6787886564162</v>
      </c>
    </row>
    <row r="284" spans="1:52" x14ac:dyDescent="0.25">
      <c r="A284" t="s">
        <v>9</v>
      </c>
      <c r="B284" t="s">
        <v>771</v>
      </c>
      <c r="C284" t="s">
        <v>772</v>
      </c>
      <c r="D284" t="str">
        <f>"1412"</f>
        <v>1412</v>
      </c>
      <c r="F284" t="s">
        <v>13</v>
      </c>
      <c r="G284" t="s">
        <v>14</v>
      </c>
      <c r="H284" t="s">
        <v>15</v>
      </c>
      <c r="I284" t="s">
        <v>15</v>
      </c>
      <c r="P284">
        <v>5.7991791002077973</v>
      </c>
      <c r="Q284">
        <v>6.6368625594748316</v>
      </c>
      <c r="R284">
        <v>7.545848901774038</v>
      </c>
      <c r="S284">
        <v>9.0001902879311082</v>
      </c>
      <c r="T284">
        <v>10.464163903254253</v>
      </c>
      <c r="U284">
        <v>14.297684533340426</v>
      </c>
      <c r="V284">
        <v>22.637193090231403</v>
      </c>
      <c r="W284">
        <v>25.455073509761522</v>
      </c>
      <c r="X284">
        <v>30.025228877910319</v>
      </c>
      <c r="Y284">
        <v>36.91317009188225</v>
      </c>
      <c r="Z284">
        <v>43.993033275632968</v>
      </c>
      <c r="AA284">
        <v>49.892692386675868</v>
      </c>
      <c r="AB284">
        <v>56.821190181087374</v>
      </c>
      <c r="AC284">
        <v>61.228634144479258</v>
      </c>
      <c r="AD284">
        <v>66.998421454997626</v>
      </c>
      <c r="AE284">
        <v>71.856534886793455</v>
      </c>
      <c r="AF284">
        <v>75.106226205511433</v>
      </c>
      <c r="AG284">
        <v>76.987924300701721</v>
      </c>
      <c r="AH284">
        <v>78.257210710018228</v>
      </c>
      <c r="AI284">
        <v>79.213238104761288</v>
      </c>
      <c r="AJ284">
        <v>81.544277201628873</v>
      </c>
      <c r="AK284">
        <v>83.383790968122767</v>
      </c>
      <c r="AL284">
        <v>86.670653135740025</v>
      </c>
      <c r="AM284">
        <v>95.716415817369352</v>
      </c>
      <c r="AN284">
        <v>100</v>
      </c>
      <c r="AO284">
        <v>107.19907135552718</v>
      </c>
      <c r="AP284">
        <v>115.48513891425192</v>
      </c>
      <c r="AQ284">
        <v>136.101981854493</v>
      </c>
      <c r="AR284">
        <v>147.04288114819764</v>
      </c>
      <c r="AS284">
        <v>160.83716583014939</v>
      </c>
      <c r="AT284">
        <v>177.77622111385438</v>
      </c>
      <c r="AU284">
        <v>190.87235447601142</v>
      </c>
      <c r="AV284">
        <v>207.41485764604502</v>
      </c>
      <c r="AW284">
        <v>222.14966309295033</v>
      </c>
      <c r="AX284">
        <v>243.06937791249447</v>
      </c>
      <c r="AY284">
        <v>273.01756715116244</v>
      </c>
      <c r="AZ284">
        <v>335.13582630255922</v>
      </c>
    </row>
    <row r="285" spans="1:52" x14ac:dyDescent="0.25">
      <c r="A285" t="s">
        <v>9</v>
      </c>
      <c r="B285" t="s">
        <v>773</v>
      </c>
      <c r="C285" t="s">
        <v>774</v>
      </c>
      <c r="D285" t="str">
        <f>"1411"</f>
        <v>1411</v>
      </c>
      <c r="F285" t="s">
        <v>13</v>
      </c>
      <c r="G285" t="s">
        <v>14</v>
      </c>
      <c r="H285" t="s">
        <v>15</v>
      </c>
      <c r="I285" t="s">
        <v>15</v>
      </c>
      <c r="X285">
        <v>27.543638551716349</v>
      </c>
      <c r="Y285">
        <v>31.042552621363118</v>
      </c>
      <c r="Z285">
        <v>35.014475103594208</v>
      </c>
      <c r="AA285">
        <v>38.663480037715985</v>
      </c>
      <c r="AB285">
        <v>42.767830017717344</v>
      </c>
      <c r="AC285">
        <v>48.40436448615479</v>
      </c>
      <c r="AD285">
        <v>56.219490959637128</v>
      </c>
      <c r="AE285">
        <v>60.669680760429358</v>
      </c>
      <c r="AF285">
        <v>64.367173659294409</v>
      </c>
      <c r="AG285">
        <v>68.334132060245651</v>
      </c>
      <c r="AH285">
        <v>72.165469842814161</v>
      </c>
      <c r="AI285">
        <v>73.670812943726858</v>
      </c>
      <c r="AJ285">
        <v>76.693747567547632</v>
      </c>
      <c r="AK285">
        <v>81.292167687590563</v>
      </c>
      <c r="AL285">
        <v>86.917442143811996</v>
      </c>
      <c r="AM285">
        <v>93.662496542637214</v>
      </c>
      <c r="AN285">
        <v>100</v>
      </c>
      <c r="AO285">
        <v>111.59554344817293</v>
      </c>
      <c r="AP285">
        <v>123.90882430616415</v>
      </c>
      <c r="AQ285">
        <v>137.40356198217165</v>
      </c>
      <c r="AR285">
        <v>143.52773197543448</v>
      </c>
      <c r="AS285">
        <v>155.78539408295995</v>
      </c>
      <c r="AT285">
        <v>169.10503112030605</v>
      </c>
      <c r="AU285">
        <v>189.59128555892363</v>
      </c>
      <c r="AV285">
        <v>201.92118758310517</v>
      </c>
      <c r="AW285">
        <v>214.48378737787084</v>
      </c>
      <c r="AX285">
        <v>223.89516389875729</v>
      </c>
      <c r="AY285">
        <v>234.04294277241763</v>
      </c>
      <c r="AZ285">
        <v>248.54406719190908</v>
      </c>
    </row>
    <row r="286" spans="1:52" x14ac:dyDescent="0.25">
      <c r="A286" t="s">
        <v>9</v>
      </c>
      <c r="B286" t="s">
        <v>775</v>
      </c>
      <c r="C286" t="s">
        <v>776</v>
      </c>
      <c r="D286" t="str">
        <f>"1406"</f>
        <v>1406</v>
      </c>
      <c r="F286" t="s">
        <v>13</v>
      </c>
      <c r="G286" t="s">
        <v>14</v>
      </c>
      <c r="H286" t="s">
        <v>15</v>
      </c>
      <c r="I286" t="s">
        <v>15</v>
      </c>
      <c r="Y286">
        <v>29.327274851373371</v>
      </c>
      <c r="Z286">
        <v>36.112021895603569</v>
      </c>
      <c r="AA286">
        <v>42.304048934555894</v>
      </c>
      <c r="AB286">
        <v>49.566743972949205</v>
      </c>
      <c r="AC286">
        <v>56.10910190617119</v>
      </c>
      <c r="AD286">
        <v>62.973960938121444</v>
      </c>
      <c r="AE286">
        <v>70.75975317361744</v>
      </c>
      <c r="AF286">
        <v>75.066761520734673</v>
      </c>
      <c r="AG286">
        <v>77.284893078371169</v>
      </c>
      <c r="AH286">
        <v>79.455864291284627</v>
      </c>
      <c r="AI286">
        <v>80.668002671303711</v>
      </c>
      <c r="AJ286">
        <v>83.235718682377751</v>
      </c>
      <c r="AK286">
        <v>85.405869997552955</v>
      </c>
      <c r="AL286">
        <v>88.760677382027325</v>
      </c>
      <c r="AM286">
        <v>95.973617959459574</v>
      </c>
      <c r="AN286">
        <v>100</v>
      </c>
      <c r="AO286">
        <v>107.1094686453236</v>
      </c>
      <c r="AP286">
        <v>114.36992224250343</v>
      </c>
      <c r="AQ286">
        <v>131.0609972882115</v>
      </c>
      <c r="AR286">
        <v>140.26520979850133</v>
      </c>
      <c r="AS286">
        <v>152.16752024763082</v>
      </c>
      <c r="AT286">
        <v>166.31651760011832</v>
      </c>
      <c r="AU286">
        <v>181.9674118020165</v>
      </c>
      <c r="AV286">
        <v>199.80096635338069</v>
      </c>
      <c r="AW286">
        <v>215.04277698985041</v>
      </c>
      <c r="AX286">
        <v>231.89162450186501</v>
      </c>
      <c r="AY286">
        <v>258.70812809417589</v>
      </c>
      <c r="AZ286">
        <v>303.22081411886148</v>
      </c>
    </row>
    <row r="287" spans="1:52" x14ac:dyDescent="0.25">
      <c r="A287" t="s">
        <v>9</v>
      </c>
      <c r="B287" t="s">
        <v>777</v>
      </c>
      <c r="C287" t="s">
        <v>778</v>
      </c>
      <c r="D287" t="str">
        <f>"440"</f>
        <v>440</v>
      </c>
      <c r="F287" t="s">
        <v>13</v>
      </c>
      <c r="G287" t="s">
        <v>14</v>
      </c>
      <c r="H287" t="s">
        <v>15</v>
      </c>
      <c r="I287" t="s">
        <v>15</v>
      </c>
      <c r="X287">
        <v>26.822232781566065</v>
      </c>
      <c r="Y287">
        <v>30.616608337412</v>
      </c>
      <c r="Z287">
        <v>35.184929008013292</v>
      </c>
      <c r="AA287">
        <v>39.47944939588929</v>
      </c>
      <c r="AB287">
        <v>44.170296394747474</v>
      </c>
      <c r="AC287">
        <v>49.929232906912688</v>
      </c>
      <c r="AD287">
        <v>57.339488970638186</v>
      </c>
      <c r="AE287">
        <v>62.580110163671641</v>
      </c>
      <c r="AF287">
        <v>66.81026267230861</v>
      </c>
      <c r="AG287">
        <v>70.448976913348105</v>
      </c>
      <c r="AH287">
        <v>73.777261170134949</v>
      </c>
      <c r="AI287">
        <v>75.453531672965667</v>
      </c>
      <c r="AJ287">
        <v>78.260351296570263</v>
      </c>
      <c r="AK287">
        <v>82.337516677289642</v>
      </c>
      <c r="AL287">
        <v>87.051651792686741</v>
      </c>
      <c r="AM287">
        <v>93.959083084570068</v>
      </c>
      <c r="AN287">
        <v>100</v>
      </c>
      <c r="AO287">
        <v>110.14965689803402</v>
      </c>
      <c r="AP287">
        <v>120.81025544508037</v>
      </c>
      <c r="AQ287">
        <v>136.32020551684147</v>
      </c>
      <c r="AR287">
        <v>143.98324857581019</v>
      </c>
      <c r="AS287">
        <v>156.74996230199778</v>
      </c>
      <c r="AT287">
        <v>171.19446193730579</v>
      </c>
      <c r="AU287">
        <v>190.70678707277261</v>
      </c>
      <c r="AV287">
        <v>204.32223145660001</v>
      </c>
      <c r="AW287">
        <v>218.02459910768621</v>
      </c>
      <c r="AX287">
        <v>228.85947785574663</v>
      </c>
      <c r="AY287">
        <v>242.29626234665838</v>
      </c>
      <c r="AZ287">
        <v>262.7090193919708</v>
      </c>
    </row>
    <row r="288" spans="1:52" x14ac:dyDescent="0.25">
      <c r="A288" t="s">
        <v>9</v>
      </c>
      <c r="B288" t="s">
        <v>779</v>
      </c>
      <c r="C288" t="s">
        <v>780</v>
      </c>
      <c r="D288" t="str">
        <f>"4401"</f>
        <v>4401</v>
      </c>
      <c r="F288" t="s">
        <v>13</v>
      </c>
      <c r="G288" t="s">
        <v>14</v>
      </c>
      <c r="H288" t="s">
        <v>15</v>
      </c>
      <c r="I288" t="s">
        <v>15</v>
      </c>
      <c r="X288">
        <v>27.543638551716349</v>
      </c>
      <c r="Y288">
        <v>31.042552621363118</v>
      </c>
      <c r="Z288">
        <v>35.014475103594208</v>
      </c>
      <c r="AA288">
        <v>38.663480037715985</v>
      </c>
      <c r="AB288">
        <v>42.767830017717344</v>
      </c>
      <c r="AC288">
        <v>48.40436448615479</v>
      </c>
      <c r="AD288">
        <v>56.219490959637128</v>
      </c>
      <c r="AE288">
        <v>60.669680760429358</v>
      </c>
      <c r="AF288">
        <v>64.367173659294409</v>
      </c>
      <c r="AG288">
        <v>68.334132060245651</v>
      </c>
      <c r="AH288">
        <v>72.165469842814161</v>
      </c>
      <c r="AI288">
        <v>73.670812943726858</v>
      </c>
      <c r="AJ288">
        <v>76.693747567547632</v>
      </c>
      <c r="AK288">
        <v>81.292167687590563</v>
      </c>
      <c r="AL288">
        <v>86.917442143811996</v>
      </c>
      <c r="AM288">
        <v>93.662496542637214</v>
      </c>
      <c r="AN288">
        <v>100</v>
      </c>
      <c r="AO288">
        <v>111.59554344817293</v>
      </c>
      <c r="AP288">
        <v>123.90882430616415</v>
      </c>
      <c r="AQ288">
        <v>137.40356198217165</v>
      </c>
      <c r="AR288">
        <v>143.52773197543448</v>
      </c>
      <c r="AS288">
        <v>155.78539408295995</v>
      </c>
      <c r="AT288">
        <v>169.10503112030605</v>
      </c>
      <c r="AU288">
        <v>189.59128555892363</v>
      </c>
      <c r="AV288">
        <v>201.92118758310517</v>
      </c>
      <c r="AW288">
        <v>214.48378737787084</v>
      </c>
      <c r="AX288">
        <v>223.89516389875729</v>
      </c>
      <c r="AY288">
        <v>234.04294277241763</v>
      </c>
      <c r="AZ288">
        <v>248.54406719190908</v>
      </c>
    </row>
    <row r="289" spans="1:52" x14ac:dyDescent="0.25">
      <c r="A289" t="s">
        <v>9</v>
      </c>
      <c r="B289" t="s">
        <v>781</v>
      </c>
      <c r="C289" t="s">
        <v>782</v>
      </c>
      <c r="D289" t="str">
        <f>"4402"</f>
        <v>4402</v>
      </c>
      <c r="F289" t="s">
        <v>13</v>
      </c>
      <c r="G289" t="s">
        <v>14</v>
      </c>
      <c r="H289" t="s">
        <v>15</v>
      </c>
      <c r="I289" t="s">
        <v>15</v>
      </c>
      <c r="L289">
        <v>5.3143586662269557</v>
      </c>
      <c r="M289">
        <v>5.8051592200030822</v>
      </c>
      <c r="N289">
        <v>6.3563671920187481</v>
      </c>
      <c r="O289">
        <v>7.380824553199437</v>
      </c>
      <c r="P289">
        <v>8.1731987921430136</v>
      </c>
      <c r="Q289">
        <v>8.9541390147266249</v>
      </c>
      <c r="R289">
        <v>10.012403950699142</v>
      </c>
      <c r="S289">
        <v>11.238289535563689</v>
      </c>
      <c r="T289">
        <v>12.531640276979408</v>
      </c>
      <c r="U289">
        <v>15.121748752843381</v>
      </c>
      <c r="V289">
        <v>19.738747719773095</v>
      </c>
      <c r="W289">
        <v>21.808600352847666</v>
      </c>
      <c r="X289">
        <v>24.340596670743551</v>
      </c>
      <c r="Y289">
        <v>28.582854731248403</v>
      </c>
      <c r="Z289">
        <v>34.420715098258405</v>
      </c>
      <c r="AA289">
        <v>40.225520398737061</v>
      </c>
      <c r="AB289">
        <v>46.042389257343025</v>
      </c>
      <c r="AC289">
        <v>51.864924870746187</v>
      </c>
      <c r="AD289">
        <v>58.300049360849506</v>
      </c>
      <c r="AE289">
        <v>65.410430949611438</v>
      </c>
      <c r="AF289">
        <v>71.028114541928034</v>
      </c>
      <c r="AG289">
        <v>74.244071551622241</v>
      </c>
      <c r="AH289">
        <v>76.882088492213768</v>
      </c>
      <c r="AI289">
        <v>79.253852385194705</v>
      </c>
      <c r="AJ289">
        <v>81.342568592438965</v>
      </c>
      <c r="AK289">
        <v>84.619685396934457</v>
      </c>
      <c r="AL289">
        <v>87.372976962646334</v>
      </c>
      <c r="AM289">
        <v>94.534316556356487</v>
      </c>
      <c r="AN289">
        <v>100</v>
      </c>
      <c r="AO289">
        <v>107.2715829804749</v>
      </c>
      <c r="AP289">
        <v>114.91565095390189</v>
      </c>
      <c r="AQ289">
        <v>134.32185236188892</v>
      </c>
      <c r="AR289">
        <v>145.42836513116558</v>
      </c>
      <c r="AS289">
        <v>159.52578680249047</v>
      </c>
      <c r="AT289">
        <v>176.40614861345603</v>
      </c>
      <c r="AU289">
        <v>193.92207866059422</v>
      </c>
      <c r="AV289">
        <v>210.28053455975231</v>
      </c>
      <c r="AW289">
        <v>226.43287890187574</v>
      </c>
      <c r="AX289">
        <v>240.28508815684663</v>
      </c>
      <c r="AY289">
        <v>260.82367271773899</v>
      </c>
      <c r="AZ289">
        <v>294.27308223668985</v>
      </c>
    </row>
    <row r="290" spans="1:52" x14ac:dyDescent="0.25">
      <c r="A290" t="s">
        <v>9</v>
      </c>
      <c r="B290" t="s">
        <v>783</v>
      </c>
      <c r="C290" t="s">
        <v>784</v>
      </c>
      <c r="D290" t="str">
        <f>"87"</f>
        <v>87</v>
      </c>
      <c r="F290" t="s">
        <v>13</v>
      </c>
      <c r="G290" t="s">
        <v>14</v>
      </c>
      <c r="H290" t="s">
        <v>15</v>
      </c>
      <c r="I290" t="s">
        <v>15</v>
      </c>
      <c r="P290">
        <v>4.2529286836005029E-2</v>
      </c>
      <c r="Q290">
        <v>4.9919440187835604E-2</v>
      </c>
      <c r="R290">
        <v>6.1632150797781095E-2</v>
      </c>
      <c r="S290">
        <v>7.4294339061396444E-2</v>
      </c>
      <c r="T290">
        <v>8.5331384474159638E-2</v>
      </c>
      <c r="U290">
        <v>0.10848002867580925</v>
      </c>
      <c r="V290">
        <v>0.13789357978462258</v>
      </c>
      <c r="W290">
        <v>0.16673228634911794</v>
      </c>
      <c r="X290">
        <v>0.20642915210507046</v>
      </c>
      <c r="Y290">
        <v>0.26286627903058701</v>
      </c>
      <c r="Z290">
        <v>0.35818162385575253</v>
      </c>
      <c r="AA290">
        <v>1.6299802658684039</v>
      </c>
      <c r="AB290">
        <v>12.09471086940626</v>
      </c>
      <c r="AC290">
        <v>24.319163650392401</v>
      </c>
      <c r="AD290">
        <v>36.87706796912164</v>
      </c>
      <c r="AE290">
        <v>45.677172624613739</v>
      </c>
      <c r="AF290">
        <v>50.781742098671977</v>
      </c>
      <c r="AG290">
        <v>56.516742727851877</v>
      </c>
      <c r="AH290">
        <v>63.418660106875166</v>
      </c>
      <c r="AI290">
        <v>72.161525642028664</v>
      </c>
      <c r="AJ290">
        <v>76.784522988545788</v>
      </c>
      <c r="AK290">
        <v>79.408460794114802</v>
      </c>
      <c r="AL290">
        <v>84.648855812480022</v>
      </c>
      <c r="AM290">
        <v>93.486382288562282</v>
      </c>
      <c r="AN290">
        <v>100</v>
      </c>
      <c r="AO290">
        <v>108.80227980941746</v>
      </c>
      <c r="AP290">
        <v>120.06676770164253</v>
      </c>
      <c r="AQ290">
        <v>141.25822295309104</v>
      </c>
      <c r="AR290">
        <v>154.72444741287563</v>
      </c>
      <c r="AS290">
        <v>170.07620495311764</v>
      </c>
      <c r="AT290">
        <v>187.39240273144839</v>
      </c>
      <c r="AU290">
        <v>201.02942866887682</v>
      </c>
      <c r="AV290">
        <v>218.25901707799801</v>
      </c>
      <c r="AW290">
        <v>242.69557838721033</v>
      </c>
      <c r="AX290">
        <v>278.41254538414029</v>
      </c>
      <c r="AY290">
        <v>315.13115680157637</v>
      </c>
      <c r="AZ290">
        <v>370.76937304593935</v>
      </c>
    </row>
    <row r="291" spans="1:52" x14ac:dyDescent="0.25">
      <c r="A291" t="s">
        <v>9</v>
      </c>
      <c r="B291" t="s">
        <v>785</v>
      </c>
      <c r="C291" t="s">
        <v>786</v>
      </c>
      <c r="D291" t="str">
        <f>"75"</f>
        <v>75</v>
      </c>
      <c r="F291" t="s">
        <v>13</v>
      </c>
      <c r="G291" t="s">
        <v>14</v>
      </c>
      <c r="H291" t="s">
        <v>15</v>
      </c>
      <c r="I291" t="s">
        <v>15</v>
      </c>
      <c r="W291">
        <v>4.5375622617514813</v>
      </c>
      <c r="X291">
        <v>5.3028489749983736</v>
      </c>
      <c r="Y291">
        <v>6.4416596206796672</v>
      </c>
      <c r="Z291">
        <v>10.346918780949458</v>
      </c>
      <c r="AA291">
        <v>13.383742431523455</v>
      </c>
      <c r="AB291">
        <v>17.971093301075946</v>
      </c>
      <c r="AC291">
        <v>22.032216692037167</v>
      </c>
      <c r="AD291">
        <v>26.028026095190114</v>
      </c>
      <c r="AE291">
        <v>31.085086191773243</v>
      </c>
      <c r="AF291">
        <v>38.904203556665543</v>
      </c>
      <c r="AG291">
        <v>53.269571449628472</v>
      </c>
      <c r="AH291">
        <v>58.241495836135982</v>
      </c>
      <c r="AI291">
        <v>65.819748281141003</v>
      </c>
      <c r="AJ291">
        <v>73.100738884056057</v>
      </c>
      <c r="AK291">
        <v>79.432438546795723</v>
      </c>
      <c r="AL291">
        <v>84.067670988702872</v>
      </c>
      <c r="AM291">
        <v>90.05910915877952</v>
      </c>
      <c r="AN291">
        <v>100</v>
      </c>
      <c r="AO291">
        <v>106.82213870034714</v>
      </c>
      <c r="AP291">
        <v>114.76152755205639</v>
      </c>
      <c r="AQ291">
        <v>127.20659461733288</v>
      </c>
      <c r="AR291">
        <v>132.65335785569042</v>
      </c>
      <c r="AS291">
        <v>142.04751207283627</v>
      </c>
      <c r="AT291">
        <v>151.14811347975981</v>
      </c>
      <c r="AU291">
        <v>159.6293327503102</v>
      </c>
      <c r="AV291">
        <v>170.53195012746383</v>
      </c>
      <c r="AW291">
        <v>180.61553707342335</v>
      </c>
      <c r="AX291">
        <v>186.38846667293637</v>
      </c>
      <c r="AY291">
        <v>193.35145410634433</v>
      </c>
      <c r="AZ291">
        <v>202.17379295132537</v>
      </c>
    </row>
    <row r="292" spans="1:52" x14ac:dyDescent="0.25">
      <c r="A292" t="s">
        <v>9</v>
      </c>
      <c r="B292" t="s">
        <v>787</v>
      </c>
      <c r="C292" t="s">
        <v>788</v>
      </c>
      <c r="D292" t="str">
        <f>"86"</f>
        <v>86</v>
      </c>
      <c r="F292" t="s">
        <v>13</v>
      </c>
      <c r="G292" t="s">
        <v>14</v>
      </c>
      <c r="H292" t="s">
        <v>15</v>
      </c>
      <c r="I292" t="s">
        <v>15</v>
      </c>
      <c r="O292">
        <v>16.091876270715563</v>
      </c>
      <c r="P292">
        <v>18.156562807215966</v>
      </c>
      <c r="Q292">
        <v>19.109296333011596</v>
      </c>
      <c r="R292">
        <v>20.588493491880737</v>
      </c>
      <c r="S292">
        <v>21.843642785787846</v>
      </c>
      <c r="T292">
        <v>23.594244772772687</v>
      </c>
      <c r="U292">
        <v>24.638982210361966</v>
      </c>
      <c r="V292">
        <v>25.63039983449692</v>
      </c>
      <c r="W292">
        <v>27.932302330712005</v>
      </c>
      <c r="X292">
        <v>29.908437551351362</v>
      </c>
      <c r="Y292">
        <v>33.548210272520699</v>
      </c>
      <c r="Z292">
        <v>37.060618776071728</v>
      </c>
      <c r="AA292">
        <v>42.049030965327553</v>
      </c>
      <c r="AB292">
        <v>47.505377524120838</v>
      </c>
      <c r="AC292">
        <v>53.333886193875713</v>
      </c>
      <c r="AD292">
        <v>58.924583828405616</v>
      </c>
      <c r="AE292">
        <v>62.54968607727713</v>
      </c>
      <c r="AF292">
        <v>68.098807722750095</v>
      </c>
      <c r="AG292">
        <v>72.431766809923388</v>
      </c>
      <c r="AH292">
        <v>75.049371506454193</v>
      </c>
      <c r="AI292">
        <v>77.414895063596759</v>
      </c>
      <c r="AJ292">
        <v>79.748679173067515</v>
      </c>
      <c r="AK292">
        <v>82.973680154453106</v>
      </c>
      <c r="AL292">
        <v>86.448438814997502</v>
      </c>
      <c r="AM292">
        <v>92.779859718323607</v>
      </c>
      <c r="AN292">
        <v>100</v>
      </c>
      <c r="AO292">
        <v>107.50267250314214</v>
      </c>
      <c r="AP292">
        <v>116.52682334397365</v>
      </c>
      <c r="AQ292">
        <v>135.80594312224042</v>
      </c>
      <c r="AR292">
        <v>146.10088781454616</v>
      </c>
      <c r="AS292">
        <v>161.43835460169822</v>
      </c>
      <c r="AT292">
        <v>180.33345327254719</v>
      </c>
      <c r="AU292">
        <v>197.13857084177016</v>
      </c>
      <c r="AV292">
        <v>208.72055279343692</v>
      </c>
      <c r="AW292">
        <v>222.61264972720554</v>
      </c>
      <c r="AX292">
        <v>232.31000676137526</v>
      </c>
      <c r="AY292">
        <v>242.34557669193308</v>
      </c>
      <c r="AZ292">
        <v>255.79254587830792</v>
      </c>
    </row>
    <row r="293" spans="1:52" x14ac:dyDescent="0.25">
      <c r="A293" t="s">
        <v>9</v>
      </c>
      <c r="B293" t="s">
        <v>789</v>
      </c>
      <c r="C293" t="s">
        <v>790</v>
      </c>
      <c r="D293" t="str">
        <f>"85"</f>
        <v>85</v>
      </c>
      <c r="F293" t="s">
        <v>13</v>
      </c>
      <c r="G293" t="s">
        <v>14</v>
      </c>
      <c r="H293" t="s">
        <v>15</v>
      </c>
      <c r="I293" t="s">
        <v>15</v>
      </c>
      <c r="S293">
        <v>1.3736869266854404E-2</v>
      </c>
      <c r="T293">
        <v>2.4834064851106265E-2</v>
      </c>
      <c r="U293">
        <v>3.4957251019879843E-2</v>
      </c>
      <c r="V293">
        <v>6.972678897054152E-2</v>
      </c>
      <c r="W293">
        <v>0.15789677790170689</v>
      </c>
      <c r="X293">
        <v>0.39956171106638799</v>
      </c>
      <c r="Y293">
        <v>1.007003403967939</v>
      </c>
      <c r="Z293">
        <v>1.8347998215835191</v>
      </c>
      <c r="AA293">
        <v>4.3389041825660488</v>
      </c>
      <c r="AB293">
        <v>13.322444921447277</v>
      </c>
      <c r="AC293">
        <v>28.145267430292716</v>
      </c>
      <c r="AD293">
        <v>36.323977926603348</v>
      </c>
      <c r="AE293">
        <v>43.626986269101877</v>
      </c>
      <c r="AF293">
        <v>50.251469722105433</v>
      </c>
      <c r="AG293">
        <v>57.394717774076675</v>
      </c>
      <c r="AH293">
        <v>64.686865140596694</v>
      </c>
      <c r="AI293">
        <v>70.991198079092044</v>
      </c>
      <c r="AJ293">
        <v>78.008334547080793</v>
      </c>
      <c r="AK293">
        <v>84.43544866954646</v>
      </c>
      <c r="AL293">
        <v>89.804526084630496</v>
      </c>
      <c r="AM293">
        <v>95.453088876237501</v>
      </c>
      <c r="AN293">
        <v>100</v>
      </c>
      <c r="AO293">
        <v>105.89991305619134</v>
      </c>
      <c r="AP293">
        <v>113.02852066512123</v>
      </c>
      <c r="AQ293">
        <v>122.82095234949422</v>
      </c>
      <c r="AR293">
        <v>131.72432535466575</v>
      </c>
      <c r="AS293">
        <v>140.63905395002428</v>
      </c>
      <c r="AT293">
        <v>151.56963179336168</v>
      </c>
      <c r="AU293">
        <v>161.45737705058937</v>
      </c>
      <c r="AV293">
        <v>171.21189359925145</v>
      </c>
      <c r="AW293">
        <v>180.7650787471571</v>
      </c>
      <c r="AX293">
        <v>192.72152834238142</v>
      </c>
      <c r="AY293">
        <v>203.75660618475072</v>
      </c>
      <c r="AZ293">
        <v>216.21398930125991</v>
      </c>
    </row>
    <row r="294" spans="1:52" x14ac:dyDescent="0.25">
      <c r="A294" t="s">
        <v>9</v>
      </c>
      <c r="B294" t="s">
        <v>791</v>
      </c>
      <c r="C294" t="s">
        <v>792</v>
      </c>
      <c r="D294" t="str">
        <f>"1204"</f>
        <v>1204</v>
      </c>
      <c r="F294" t="s">
        <v>13</v>
      </c>
      <c r="G294" t="s">
        <v>14</v>
      </c>
      <c r="H294" t="s">
        <v>15</v>
      </c>
      <c r="I294" t="s">
        <v>15</v>
      </c>
      <c r="AJ294">
        <v>74.301277867576161</v>
      </c>
      <c r="AK294">
        <v>80.525423507718457</v>
      </c>
      <c r="AL294">
        <v>85.965149646330502</v>
      </c>
      <c r="AM294">
        <v>93.565412704630575</v>
      </c>
      <c r="AN294">
        <v>100</v>
      </c>
    </row>
    <row r="295" spans="1:52" x14ac:dyDescent="0.25">
      <c r="A295" t="s">
        <v>9</v>
      </c>
      <c r="B295" t="s">
        <v>793</v>
      </c>
      <c r="C295" t="s">
        <v>794</v>
      </c>
      <c r="D295" t="str">
        <f>"1103"</f>
        <v>1103</v>
      </c>
      <c r="F295" t="s">
        <v>13</v>
      </c>
      <c r="G295" t="s">
        <v>14</v>
      </c>
      <c r="H295" t="s">
        <v>15</v>
      </c>
      <c r="I295" t="s">
        <v>15</v>
      </c>
      <c r="AD295">
        <v>76.879628281121342</v>
      </c>
      <c r="AE295">
        <v>80.944337273398332</v>
      </c>
      <c r="AF295">
        <v>84.917100312576466</v>
      </c>
      <c r="AG295">
        <v>87.528298372272857</v>
      </c>
      <c r="AH295">
        <v>88.559608815083664</v>
      </c>
      <c r="AI295">
        <v>90.601255904620302</v>
      </c>
      <c r="AJ295">
        <v>91.697595493666043</v>
      </c>
      <c r="AK295">
        <v>93.718373095539022</v>
      </c>
      <c r="AL295">
        <v>95.164502769018497</v>
      </c>
      <c r="AM295">
        <v>97.536508318090767</v>
      </c>
      <c r="AN295">
        <v>100</v>
      </c>
      <c r="AO295">
        <v>101.84900909558041</v>
      </c>
      <c r="AP295">
        <v>105.96829439257482</v>
      </c>
      <c r="AQ295">
        <v>109.66072951453197</v>
      </c>
      <c r="AR295">
        <v>111.28261723191386</v>
      </c>
      <c r="AS295">
        <v>114.0884155779023</v>
      </c>
      <c r="AT295">
        <v>118.30045158057661</v>
      </c>
      <c r="AU295">
        <v>120.84436162402726</v>
      </c>
      <c r="AV295">
        <v>122.49454861000515</v>
      </c>
      <c r="AW295">
        <v>123.59900429619</v>
      </c>
      <c r="AX295">
        <v>124.3227475425201</v>
      </c>
      <c r="AY295">
        <v>125.91775672795356</v>
      </c>
      <c r="AZ295">
        <v>128.27601345477257</v>
      </c>
    </row>
    <row r="296" spans="1:52" x14ac:dyDescent="0.25">
      <c r="A296" t="s">
        <v>9</v>
      </c>
      <c r="B296" t="s">
        <v>795</v>
      </c>
      <c r="C296" t="s">
        <v>796</v>
      </c>
      <c r="D296" t="str">
        <f>"203"</f>
        <v>203</v>
      </c>
      <c r="F296" t="s">
        <v>13</v>
      </c>
      <c r="G296" t="s">
        <v>14</v>
      </c>
      <c r="H296" t="s">
        <v>15</v>
      </c>
      <c r="I296" t="s">
        <v>15</v>
      </c>
      <c r="P296">
        <v>44.288903978054016</v>
      </c>
      <c r="Q296">
        <v>46.33682954250132</v>
      </c>
      <c r="R296">
        <v>47.425582938940266</v>
      </c>
      <c r="S296">
        <v>48.619917267605132</v>
      </c>
      <c r="T296">
        <v>49.348725985511024</v>
      </c>
      <c r="U296">
        <v>50.307422512949685</v>
      </c>
      <c r="V296">
        <v>52.621172661746897</v>
      </c>
      <c r="W296">
        <v>55.271187031754351</v>
      </c>
      <c r="X296">
        <v>58.064081715700098</v>
      </c>
      <c r="Y296">
        <v>62.534965324288606</v>
      </c>
      <c r="Z296">
        <v>66.999559035954377</v>
      </c>
      <c r="AA296">
        <v>70.09293393690254</v>
      </c>
      <c r="AB296">
        <v>73.993849600485433</v>
      </c>
      <c r="AC296">
        <v>77.666040087904463</v>
      </c>
      <c r="AD296">
        <v>81.236725608753417</v>
      </c>
      <c r="AE296">
        <v>84.598921755297184</v>
      </c>
      <c r="AF296">
        <v>88.065386352612038</v>
      </c>
      <c r="AG296">
        <v>89.978605000001508</v>
      </c>
      <c r="AH296">
        <v>90.248435740121948</v>
      </c>
      <c r="AI296">
        <v>91.895000764890426</v>
      </c>
      <c r="AJ296">
        <v>92.469122065338468</v>
      </c>
      <c r="AK296">
        <v>94.274696535638384</v>
      </c>
      <c r="AL296">
        <v>95.730928128675529</v>
      </c>
      <c r="AM296">
        <v>97.795483389536741</v>
      </c>
      <c r="AN296">
        <v>100</v>
      </c>
      <c r="AO296">
        <v>101.60049763723316</v>
      </c>
      <c r="AP296">
        <v>105.29998846505448</v>
      </c>
      <c r="AQ296">
        <v>108.76633632124407</v>
      </c>
      <c r="AR296">
        <v>110.27134159224627</v>
      </c>
      <c r="AS296">
        <v>113.16632559640982</v>
      </c>
      <c r="AT296">
        <v>117.61592621923842</v>
      </c>
      <c r="AU296">
        <v>120.11110511514627</v>
      </c>
      <c r="AV296">
        <v>121.85719827884598</v>
      </c>
      <c r="AW296">
        <v>123.30182155112186</v>
      </c>
      <c r="AX296">
        <v>124.37521293748959</v>
      </c>
      <c r="AY296">
        <v>126.13232668644221</v>
      </c>
      <c r="AZ296">
        <v>128.54507797041731</v>
      </c>
    </row>
    <row r="297" spans="1:52" x14ac:dyDescent="0.25">
      <c r="A297" t="s">
        <v>9</v>
      </c>
      <c r="B297" t="s">
        <v>797</v>
      </c>
      <c r="C297" t="s">
        <v>798</v>
      </c>
      <c r="D297" t="str">
        <f>"909"</f>
        <v>909</v>
      </c>
      <c r="F297" t="s">
        <v>13</v>
      </c>
      <c r="G297" t="s">
        <v>14</v>
      </c>
      <c r="H297" t="s">
        <v>15</v>
      </c>
      <c r="I297" t="s">
        <v>15</v>
      </c>
      <c r="AD297">
        <v>24.492349294633218</v>
      </c>
      <c r="AE297">
        <v>32.682784130524709</v>
      </c>
      <c r="AF297">
        <v>36.876415976813441</v>
      </c>
      <c r="AG297">
        <v>42.416095263135283</v>
      </c>
      <c r="AH297">
        <v>48.506783333646787</v>
      </c>
      <c r="AI297">
        <v>58.162969222532425</v>
      </c>
      <c r="AJ297">
        <v>65.845690632550941</v>
      </c>
      <c r="AK297">
        <v>75.240501371108365</v>
      </c>
      <c r="AL297">
        <v>84.491958716401712</v>
      </c>
      <c r="AM297">
        <v>91.936957480990145</v>
      </c>
      <c r="AN297">
        <v>100</v>
      </c>
      <c r="AO297">
        <v>108.56761006805979</v>
      </c>
      <c r="AP297">
        <v>117.69977040897261</v>
      </c>
      <c r="AQ297">
        <v>134.50849839904066</v>
      </c>
      <c r="AR297">
        <v>148.72303587502407</v>
      </c>
      <c r="AS297">
        <v>161.22948538941728</v>
      </c>
      <c r="AT297">
        <v>178.93839175029603</v>
      </c>
      <c r="AU297">
        <v>194.93044565828174</v>
      </c>
      <c r="AV297">
        <v>208.16640752539263</v>
      </c>
      <c r="AW297">
        <v>222.28135367157313</v>
      </c>
      <c r="AX297">
        <v>242.63173811806999</v>
      </c>
      <c r="AY297">
        <v>277.92041493718853</v>
      </c>
      <c r="AZ297">
        <v>310.30305236954484</v>
      </c>
    </row>
    <row r="298" spans="1:52" x14ac:dyDescent="0.25">
      <c r="A298" t="s">
        <v>9</v>
      </c>
      <c r="B298" t="s">
        <v>799</v>
      </c>
      <c r="C298" t="s">
        <v>800</v>
      </c>
      <c r="D298" t="str">
        <f>"9971"</f>
        <v>9971</v>
      </c>
      <c r="F298" t="s">
        <v>13</v>
      </c>
      <c r="G298" t="s">
        <v>14</v>
      </c>
      <c r="H298" t="s">
        <v>15</v>
      </c>
      <c r="I298" t="s">
        <v>15</v>
      </c>
      <c r="Y298">
        <v>0.10319061528181962</v>
      </c>
      <c r="Z298">
        <v>0.22606003385034104</v>
      </c>
      <c r="AA298">
        <v>1.4865482613592627</v>
      </c>
      <c r="AB298">
        <v>10.974612851905047</v>
      </c>
      <c r="AC298">
        <v>30.108172551942726</v>
      </c>
      <c r="AD298">
        <v>41.491611106925951</v>
      </c>
      <c r="AE298">
        <v>49.173916231182936</v>
      </c>
      <c r="AF298">
        <v>54.370391326636835</v>
      </c>
      <c r="AG298">
        <v>63.45891669664632</v>
      </c>
      <c r="AH298">
        <v>69.294228164780975</v>
      </c>
      <c r="AI298">
        <v>74.752167518386855</v>
      </c>
      <c r="AJ298">
        <v>79.404702191355796</v>
      </c>
      <c r="AK298">
        <v>84.236455569473037</v>
      </c>
      <c r="AL298">
        <v>89.234222860424069</v>
      </c>
      <c r="AM298">
        <v>94.667880102864771</v>
      </c>
      <c r="AN298">
        <v>100</v>
      </c>
      <c r="AO298">
        <v>106.22739122150524</v>
      </c>
      <c r="AP298">
        <v>114.37492461422474</v>
      </c>
      <c r="AQ298">
        <v>123.29908262184892</v>
      </c>
      <c r="AR298">
        <v>129.82367642005735</v>
      </c>
      <c r="AS298">
        <v>138.46246045585414</v>
      </c>
      <c r="AT298">
        <v>147.68763232043753</v>
      </c>
      <c r="AU298">
        <v>156.60366309344781</v>
      </c>
      <c r="AV298">
        <v>164.48030125836931</v>
      </c>
      <c r="AW298">
        <v>172.14610979393322</v>
      </c>
      <c r="AX298">
        <v>180.21646668476799</v>
      </c>
      <c r="AY298">
        <v>188.24035112395512</v>
      </c>
      <c r="AZ298">
        <v>196.97179628037387</v>
      </c>
    </row>
    <row r="299" spans="1:52" x14ac:dyDescent="0.25">
      <c r="A299" t="s">
        <v>9</v>
      </c>
      <c r="B299" t="s">
        <v>801</v>
      </c>
      <c r="C299" t="s">
        <v>802</v>
      </c>
      <c r="D299" t="str">
        <f>"9602"</f>
        <v>9602</v>
      </c>
      <c r="F299" t="s">
        <v>13</v>
      </c>
      <c r="G299" t="s">
        <v>14</v>
      </c>
      <c r="H299" t="s">
        <v>15</v>
      </c>
      <c r="I299" t="s">
        <v>15</v>
      </c>
      <c r="N299">
        <v>9.3110895032508783</v>
      </c>
      <c r="O299">
        <v>10.743910119961475</v>
      </c>
      <c r="P299">
        <v>11.826991654439739</v>
      </c>
      <c r="Q299">
        <v>13.064237207388501</v>
      </c>
      <c r="R299">
        <v>14.865221370840434</v>
      </c>
      <c r="S299">
        <v>16.870311367431672</v>
      </c>
      <c r="T299">
        <v>18.640865413305697</v>
      </c>
      <c r="U299">
        <v>21.518804040689492</v>
      </c>
      <c r="V299">
        <v>24.035315396838346</v>
      </c>
      <c r="W299">
        <v>25.855750968520514</v>
      </c>
      <c r="X299">
        <v>28.912545937941452</v>
      </c>
      <c r="Y299">
        <v>36.202669984889894</v>
      </c>
      <c r="Z299">
        <v>42.81884706406413</v>
      </c>
      <c r="AA299">
        <v>49.04244867678787</v>
      </c>
      <c r="AB299">
        <v>55.705314017586119</v>
      </c>
      <c r="AC299">
        <v>62.720856238127332</v>
      </c>
      <c r="AD299">
        <v>71.396181654697926</v>
      </c>
      <c r="AE299">
        <v>77.860561235765886</v>
      </c>
      <c r="AF299">
        <v>81.269104968351613</v>
      </c>
      <c r="AG299">
        <v>84.259567558016812</v>
      </c>
      <c r="AH299">
        <v>86.309043022193393</v>
      </c>
      <c r="AI299">
        <v>86.874537011175036</v>
      </c>
      <c r="AJ299">
        <v>87.938412859650484</v>
      </c>
      <c r="AK299">
        <v>88.954381831819902</v>
      </c>
      <c r="AL299">
        <v>92.027058721078333</v>
      </c>
      <c r="AM299">
        <v>96.907058248474414</v>
      </c>
      <c r="AN299">
        <v>100</v>
      </c>
      <c r="AO299">
        <v>105.6125779428871</v>
      </c>
      <c r="AP299">
        <v>112.40885542291663</v>
      </c>
      <c r="AQ299">
        <v>125.83964771576666</v>
      </c>
      <c r="AR299">
        <v>133.35765600698889</v>
      </c>
      <c r="AS299">
        <v>141.82450823831331</v>
      </c>
      <c r="AT299">
        <v>154.11200888261163</v>
      </c>
      <c r="AU299">
        <v>163.50106443423908</v>
      </c>
      <c r="AV299">
        <v>172.4868301768492</v>
      </c>
      <c r="AW299">
        <v>183.29831654105385</v>
      </c>
      <c r="AX299">
        <v>197.31702360759775</v>
      </c>
      <c r="AY299">
        <v>216.76847078601668</v>
      </c>
      <c r="AZ299">
        <v>250.71416127226232</v>
      </c>
    </row>
    <row r="300" spans="1:52" x14ac:dyDescent="0.25">
      <c r="A300" t="s">
        <v>9</v>
      </c>
      <c r="B300" t="s">
        <v>803</v>
      </c>
      <c r="C300" t="s">
        <v>804</v>
      </c>
      <c r="D300" t="str">
        <f>"92031"</f>
        <v>92031</v>
      </c>
      <c r="F300" t="s">
        <v>13</v>
      </c>
      <c r="G300" t="s">
        <v>14</v>
      </c>
      <c r="H300" t="s">
        <v>15</v>
      </c>
      <c r="I300" t="s">
        <v>15</v>
      </c>
      <c r="N300">
        <v>21.255400861545329</v>
      </c>
      <c r="O300">
        <v>23.692225444410788</v>
      </c>
      <c r="P300">
        <v>26.273783616615088</v>
      </c>
      <c r="Q300">
        <v>29.593280941974324</v>
      </c>
      <c r="R300">
        <v>32.677632856911728</v>
      </c>
      <c r="S300">
        <v>35.498754987447846</v>
      </c>
      <c r="T300">
        <v>38.480742430149576</v>
      </c>
      <c r="U300">
        <v>42.002159679640322</v>
      </c>
      <c r="V300">
        <v>47.76112046925217</v>
      </c>
      <c r="W300">
        <v>51.65604636117628</v>
      </c>
      <c r="X300">
        <v>54.882089855607965</v>
      </c>
      <c r="Y300">
        <v>59.177133955825724</v>
      </c>
      <c r="Z300">
        <v>61.841264035088507</v>
      </c>
      <c r="AA300">
        <v>64.244881776708709</v>
      </c>
      <c r="AB300">
        <v>66.235012150508084</v>
      </c>
      <c r="AC300">
        <v>68.187039939647775</v>
      </c>
      <c r="AD300">
        <v>72.610029621106563</v>
      </c>
      <c r="AE300">
        <v>76.34448762098458</v>
      </c>
      <c r="AF300">
        <v>78.569613432643237</v>
      </c>
      <c r="AG300">
        <v>81.00955467467395</v>
      </c>
      <c r="AH300">
        <v>84.048554542946704</v>
      </c>
      <c r="AI300">
        <v>87.350627179735909</v>
      </c>
      <c r="AJ300">
        <v>88.88413251760754</v>
      </c>
      <c r="AK300">
        <v>91.540088430720743</v>
      </c>
      <c r="AL300">
        <v>93.438015789362112</v>
      </c>
      <c r="AM300">
        <v>96.55764683441312</v>
      </c>
      <c r="AN300">
        <v>100</v>
      </c>
      <c r="AO300">
        <v>102.33099520173236</v>
      </c>
      <c r="AP300">
        <v>106.35981915347701</v>
      </c>
      <c r="AQ300">
        <v>107.78945470608011</v>
      </c>
      <c r="AR300">
        <v>109.95119747936886</v>
      </c>
      <c r="AS300">
        <v>112.13259578893073</v>
      </c>
      <c r="AT300">
        <v>115.64001040131335</v>
      </c>
      <c r="AU300">
        <v>117.87309626969018</v>
      </c>
      <c r="AV300">
        <v>119.72200345038667</v>
      </c>
      <c r="AW300">
        <v>120.92321110506194</v>
      </c>
      <c r="AX300">
        <v>122.03280107941687</v>
      </c>
      <c r="AY300">
        <v>124.77065188839718</v>
      </c>
      <c r="AZ300">
        <v>127.95032534647926</v>
      </c>
    </row>
    <row r="301" spans="1:52" x14ac:dyDescent="0.25">
      <c r="A301" t="s">
        <v>9</v>
      </c>
      <c r="B301" t="s">
        <v>805</v>
      </c>
      <c r="C301" t="s">
        <v>806</v>
      </c>
      <c r="D301" t="str">
        <f>"997"</f>
        <v>997</v>
      </c>
      <c r="F301" t="s">
        <v>13</v>
      </c>
      <c r="G301" t="s">
        <v>14</v>
      </c>
      <c r="H301" t="s">
        <v>15</v>
      </c>
      <c r="I301" t="s">
        <v>15</v>
      </c>
      <c r="O301">
        <v>23.97795620655608</v>
      </c>
      <c r="P301">
        <v>26.685112572780444</v>
      </c>
      <c r="Q301">
        <v>29.519787526533079</v>
      </c>
      <c r="R301">
        <v>32.247284757654803</v>
      </c>
      <c r="S301">
        <v>34.808109763866355</v>
      </c>
      <c r="T301">
        <v>38.167374491834764</v>
      </c>
      <c r="U301">
        <v>40.444916417494056</v>
      </c>
      <c r="V301">
        <v>44.398812665150515</v>
      </c>
      <c r="W301">
        <v>47.900849825768361</v>
      </c>
      <c r="X301">
        <v>51.251833648839174</v>
      </c>
      <c r="Y301">
        <v>55.834449672671703</v>
      </c>
      <c r="Z301">
        <v>59.558646478467558</v>
      </c>
      <c r="AA301">
        <v>62.497631015360099</v>
      </c>
      <c r="AB301">
        <v>65.518858824260562</v>
      </c>
      <c r="AC301">
        <v>68.634347960059699</v>
      </c>
      <c r="AD301">
        <v>72.461604113791694</v>
      </c>
      <c r="AE301">
        <v>76.044260323336204</v>
      </c>
      <c r="AF301">
        <v>79.293795792441529</v>
      </c>
      <c r="AG301">
        <v>81.976525987279445</v>
      </c>
      <c r="AH301">
        <v>84.900998205797322</v>
      </c>
      <c r="AI301">
        <v>87.942931243885241</v>
      </c>
      <c r="AJ301">
        <v>90.379637718094813</v>
      </c>
      <c r="AK301">
        <v>92.950125985926874</v>
      </c>
      <c r="AL301">
        <v>94.903241072221036</v>
      </c>
      <c r="AM301">
        <v>97.464839770075983</v>
      </c>
      <c r="AN301">
        <v>100</v>
      </c>
      <c r="AO301">
        <v>102.18851917133736</v>
      </c>
      <c r="AP301">
        <v>105.58037083867504</v>
      </c>
      <c r="AQ301">
        <v>107.69868207310469</v>
      </c>
      <c r="AR301">
        <v>109.25796174527056</v>
      </c>
      <c r="AS301">
        <v>111.55024527384434</v>
      </c>
      <c r="AT301">
        <v>114.83588676943835</v>
      </c>
      <c r="AU301">
        <v>117.05615136750058</v>
      </c>
      <c r="AV301">
        <v>118.89804931309311</v>
      </c>
      <c r="AW301">
        <v>120.15016738415771</v>
      </c>
      <c r="AX301">
        <v>121.22549594822267</v>
      </c>
      <c r="AY301">
        <v>123.42861825773358</v>
      </c>
      <c r="AZ301">
        <v>126.27161788163626</v>
      </c>
    </row>
    <row r="302" spans="1:52" x14ac:dyDescent="0.25">
      <c r="A302" t="s">
        <v>9</v>
      </c>
      <c r="B302" t="s">
        <v>807</v>
      </c>
      <c r="C302" t="s">
        <v>808</v>
      </c>
      <c r="D302" t="str">
        <f>"123"</f>
        <v>123</v>
      </c>
      <c r="F302" t="s">
        <v>13</v>
      </c>
      <c r="G302" t="s">
        <v>14</v>
      </c>
      <c r="H302" t="s">
        <v>15</v>
      </c>
      <c r="I302" t="s">
        <v>15</v>
      </c>
      <c r="W302">
        <v>58.365595228585057</v>
      </c>
      <c r="X302">
        <v>61.993563201172066</v>
      </c>
      <c r="Y302">
        <v>66.113311205014796</v>
      </c>
      <c r="Z302">
        <v>69.70473291113106</v>
      </c>
      <c r="AA302">
        <v>71.855817825094206</v>
      </c>
      <c r="AB302">
        <v>74.73289274836813</v>
      </c>
      <c r="AC302">
        <v>77.58584019817178</v>
      </c>
      <c r="AD302">
        <v>80.637730068974605</v>
      </c>
      <c r="AE302">
        <v>83.389932990098941</v>
      </c>
      <c r="AF302">
        <v>85.925114697608649</v>
      </c>
      <c r="AG302">
        <v>87.695178616578048</v>
      </c>
      <c r="AH302">
        <v>88.729039909352949</v>
      </c>
      <c r="AI302">
        <v>91.050466072021322</v>
      </c>
      <c r="AJ302">
        <v>92.427920422573791</v>
      </c>
      <c r="AK302">
        <v>94.475053749900013</v>
      </c>
      <c r="AL302">
        <v>95.80755700339239</v>
      </c>
      <c r="AM302">
        <v>97.787660205786736</v>
      </c>
      <c r="AN302">
        <v>100</v>
      </c>
      <c r="AO302">
        <v>101.87333700819524</v>
      </c>
      <c r="AP302">
        <v>105.28582241367732</v>
      </c>
      <c r="AQ302">
        <v>108.48518091342866</v>
      </c>
      <c r="AR302">
        <v>110.32180824057889</v>
      </c>
      <c r="AS302">
        <v>113.01789084025522</v>
      </c>
      <c r="AT302">
        <v>116.21665146923108</v>
      </c>
      <c r="AU302">
        <v>118.31201546261288</v>
      </c>
      <c r="AV302">
        <v>120.0664291621091</v>
      </c>
      <c r="AW302">
        <v>121.26437454931056</v>
      </c>
      <c r="AX302">
        <v>122.16061447823938</v>
      </c>
      <c r="AY302">
        <v>123.81348963323275</v>
      </c>
      <c r="AZ302">
        <v>126.03038524581582</v>
      </c>
    </row>
    <row r="303" spans="1:52" x14ac:dyDescent="0.25">
      <c r="A303" t="s">
        <v>9</v>
      </c>
      <c r="B303" t="s">
        <v>809</v>
      </c>
      <c r="C303" t="s">
        <v>810</v>
      </c>
      <c r="D303" t="str">
        <f>"117"</f>
        <v>117</v>
      </c>
      <c r="F303" t="s">
        <v>13</v>
      </c>
      <c r="G303" t="s">
        <v>14</v>
      </c>
      <c r="H303" t="s">
        <v>15</v>
      </c>
      <c r="I303" t="s">
        <v>15</v>
      </c>
      <c r="T303">
        <v>53.124563959689922</v>
      </c>
      <c r="U303">
        <v>55.278883612605071</v>
      </c>
      <c r="V303">
        <v>57.758337597288914</v>
      </c>
      <c r="W303">
        <v>61.123889674713098</v>
      </c>
      <c r="X303">
        <v>64.69204155441399</v>
      </c>
      <c r="Y303">
        <v>69.00634926641419</v>
      </c>
      <c r="Z303">
        <v>72.952459767575277</v>
      </c>
      <c r="AA303">
        <v>74.951008068889479</v>
      </c>
      <c r="AB303">
        <v>77.34479236756205</v>
      </c>
      <c r="AC303">
        <v>79.411400440235354</v>
      </c>
      <c r="AD303">
        <v>82.072997004789755</v>
      </c>
      <c r="AE303">
        <v>84.512821912274532</v>
      </c>
      <c r="AF303">
        <v>86.537090284184984</v>
      </c>
      <c r="AG303">
        <v>88.051937041870076</v>
      </c>
      <c r="AH303">
        <v>89.233736349706575</v>
      </c>
      <c r="AI303">
        <v>91.289151786661179</v>
      </c>
      <c r="AJ303">
        <v>92.477212165442666</v>
      </c>
      <c r="AK303">
        <v>94.575317923838867</v>
      </c>
      <c r="AL303">
        <v>95.932183131158823</v>
      </c>
      <c r="AM303">
        <v>97.795590406090767</v>
      </c>
      <c r="AN303">
        <v>100</v>
      </c>
      <c r="AO303">
        <v>102.00083332477054</v>
      </c>
      <c r="AP303">
        <v>104.98083270072568</v>
      </c>
      <c r="AQ303">
        <v>108.17419620247645</v>
      </c>
      <c r="AR303">
        <v>110.00195870798333</v>
      </c>
      <c r="AS303">
        <v>112.87720991148558</v>
      </c>
      <c r="AT303">
        <v>116.51043463966666</v>
      </c>
      <c r="AU303">
        <v>118.72855240294659</v>
      </c>
      <c r="AV303">
        <v>120.54619242522946</v>
      </c>
      <c r="AW303">
        <v>121.89639539063275</v>
      </c>
      <c r="AX303">
        <v>122.71899258355425</v>
      </c>
      <c r="AY303">
        <v>124.33727073834953</v>
      </c>
      <c r="AZ303">
        <v>126.88610204939963</v>
      </c>
    </row>
    <row r="304" spans="1:52" x14ac:dyDescent="0.25">
      <c r="A304" t="s">
        <v>9</v>
      </c>
      <c r="B304" t="s">
        <v>811</v>
      </c>
      <c r="C304" t="s">
        <v>812</v>
      </c>
      <c r="D304" t="str">
        <f>"1518"</f>
        <v>1518</v>
      </c>
      <c r="F304" t="s">
        <v>13</v>
      </c>
      <c r="G304" t="s">
        <v>14</v>
      </c>
      <c r="H304" t="s">
        <v>15</v>
      </c>
      <c r="I304" t="s">
        <v>15</v>
      </c>
      <c r="O304">
        <v>9.0497756248978565</v>
      </c>
      <c r="P304">
        <v>10.703689967337821</v>
      </c>
      <c r="Q304">
        <v>11.396386541104944</v>
      </c>
      <c r="R304">
        <v>12.954624023251746</v>
      </c>
      <c r="S304">
        <v>14.135192880183256</v>
      </c>
      <c r="T304">
        <v>15.394228363719458</v>
      </c>
      <c r="U304">
        <v>17.079738101851675</v>
      </c>
      <c r="V304">
        <v>18.747241365573846</v>
      </c>
      <c r="W304">
        <v>20.681166082241852</v>
      </c>
      <c r="X304">
        <v>23.494526235418249</v>
      </c>
      <c r="Y304">
        <v>27.370851734990016</v>
      </c>
      <c r="Z304">
        <v>30.911713892688308</v>
      </c>
      <c r="AA304">
        <v>34.926816060958643</v>
      </c>
      <c r="AB304">
        <v>38.633654496725455</v>
      </c>
      <c r="AC304">
        <v>42.112035218030449</v>
      </c>
      <c r="AD304">
        <v>46.280955984902455</v>
      </c>
      <c r="AE304">
        <v>49.310605815069138</v>
      </c>
      <c r="AF304">
        <v>53.00669185632804</v>
      </c>
      <c r="AG304">
        <v>60.460280518308863</v>
      </c>
      <c r="AH304">
        <v>63.752429942728128</v>
      </c>
      <c r="AI304">
        <v>66.317598138262369</v>
      </c>
      <c r="AJ304">
        <v>73.197210772445985</v>
      </c>
      <c r="AK304">
        <v>81.641786115071</v>
      </c>
      <c r="AL304">
        <v>86.862418797316749</v>
      </c>
      <c r="AM304">
        <v>92.813116347814812</v>
      </c>
      <c r="AN304">
        <v>100</v>
      </c>
      <c r="AO304">
        <v>112.40886996190807</v>
      </c>
      <c r="AP304">
        <v>127.59390130783079</v>
      </c>
      <c r="AQ304">
        <v>137.31207507083215</v>
      </c>
      <c r="AR304">
        <v>146.51411498818021</v>
      </c>
      <c r="AS304">
        <v>159.63614722807247</v>
      </c>
      <c r="AT304">
        <v>167.99042631912624</v>
      </c>
      <c r="AU304">
        <v>179.67632010795202</v>
      </c>
      <c r="AV304">
        <v>190.9494002284089</v>
      </c>
      <c r="AW304">
        <v>200.60180449578917</v>
      </c>
      <c r="AX304">
        <v>211.70128928697548</v>
      </c>
      <c r="AY304">
        <v>224.25078722893161</v>
      </c>
      <c r="AZ304">
        <v>237.44162286090818</v>
      </c>
    </row>
    <row r="305" spans="1:52" x14ac:dyDescent="0.25">
      <c r="A305" t="s">
        <v>9</v>
      </c>
      <c r="B305" t="s">
        <v>813</v>
      </c>
      <c r="C305" t="s">
        <v>814</v>
      </c>
      <c r="D305" t="str">
        <f>"95041"</f>
        <v>95041</v>
      </c>
      <c r="F305" t="s">
        <v>13</v>
      </c>
      <c r="G305" t="s">
        <v>14</v>
      </c>
      <c r="H305" t="s">
        <v>15</v>
      </c>
      <c r="I305" t="s">
        <v>15</v>
      </c>
      <c r="AB305">
        <v>41.666019079272729</v>
      </c>
      <c r="AC305">
        <v>43.87885752724268</v>
      </c>
      <c r="AD305">
        <v>49.422174687787113</v>
      </c>
      <c r="AE305">
        <v>51.654203601381475</v>
      </c>
      <c r="AF305">
        <v>54.09963523308231</v>
      </c>
      <c r="AG305">
        <v>62.915998096272773</v>
      </c>
      <c r="AH305">
        <v>68.222249504372215</v>
      </c>
      <c r="AI305">
        <v>73.351919054180442</v>
      </c>
      <c r="AJ305">
        <v>78.832238580738377</v>
      </c>
      <c r="AK305">
        <v>87.093510146072802</v>
      </c>
      <c r="AL305">
        <v>92.969417132293756</v>
      </c>
      <c r="AM305">
        <v>96.04309050146766</v>
      </c>
      <c r="AN305">
        <v>100</v>
      </c>
      <c r="AO305">
        <v>101.27677414503241</v>
      </c>
      <c r="AP305">
        <v>105.31820783731389</v>
      </c>
      <c r="AQ305">
        <v>115.9521331805703</v>
      </c>
      <c r="AR305">
        <v>122.65824411566102</v>
      </c>
      <c r="AS305">
        <v>127.86357418363905</v>
      </c>
      <c r="AT305">
        <v>134.02497549334203</v>
      </c>
      <c r="AU305">
        <v>140.52531885110113</v>
      </c>
      <c r="AV305">
        <v>144.44548447110176</v>
      </c>
      <c r="AW305">
        <v>151.32617852397286</v>
      </c>
      <c r="AX305">
        <v>158.70435268760647</v>
      </c>
      <c r="AY305">
        <v>167.87108405781953</v>
      </c>
      <c r="AZ305">
        <v>178.55426606450538</v>
      </c>
    </row>
    <row r="306" spans="1:52" x14ac:dyDescent="0.25">
      <c r="A306" t="s">
        <v>9</v>
      </c>
      <c r="B306" t="s">
        <v>815</v>
      </c>
      <c r="C306" t="s">
        <v>816</v>
      </c>
      <c r="D306" t="s">
        <v>816</v>
      </c>
      <c r="F306" t="s">
        <v>13</v>
      </c>
      <c r="G306" t="s">
        <v>14</v>
      </c>
      <c r="H306" t="s">
        <v>15</v>
      </c>
      <c r="I306" t="s">
        <v>15</v>
      </c>
      <c r="AD306">
        <v>34.201363487406546</v>
      </c>
      <c r="AE306">
        <v>37.684238430933028</v>
      </c>
      <c r="AF306">
        <v>40.193238030967251</v>
      </c>
      <c r="AG306">
        <v>53.568894633336626</v>
      </c>
      <c r="AH306">
        <v>60.077822157932268</v>
      </c>
      <c r="AI306">
        <v>65.804760009361189</v>
      </c>
      <c r="AJ306">
        <v>72.409851274995958</v>
      </c>
      <c r="AK306">
        <v>79.647120805498957</v>
      </c>
      <c r="AL306">
        <v>86.157419336348354</v>
      </c>
      <c r="AM306">
        <v>92.352836364064927</v>
      </c>
      <c r="AN306">
        <v>100</v>
      </c>
      <c r="AO306">
        <v>105.4488987688292</v>
      </c>
      <c r="AP306">
        <v>112.45504540035276</v>
      </c>
      <c r="AQ306">
        <v>122.17933712084957</v>
      </c>
      <c r="AR306">
        <v>128.54950234168689</v>
      </c>
      <c r="AS306">
        <v>136.81517475258539</v>
      </c>
      <c r="AT306">
        <v>144.23989571691135</v>
      </c>
      <c r="AU306">
        <v>151.96401322434369</v>
      </c>
      <c r="AV306">
        <v>160.46375816860677</v>
      </c>
      <c r="AW306">
        <v>171.80244766824143</v>
      </c>
      <c r="AX306">
        <v>184.78207729710633</v>
      </c>
      <c r="AY306">
        <v>194.27716020973205</v>
      </c>
      <c r="AZ306">
        <v>203.65520134852022</v>
      </c>
    </row>
    <row r="307" spans="1:52" x14ac:dyDescent="0.25">
      <c r="A307" t="s">
        <v>9</v>
      </c>
      <c r="B307" t="s">
        <v>817</v>
      </c>
      <c r="C307" t="s">
        <v>818</v>
      </c>
      <c r="D307" t="s">
        <v>818</v>
      </c>
      <c r="F307" t="s">
        <v>13</v>
      </c>
      <c r="G307" t="s">
        <v>14</v>
      </c>
      <c r="H307" t="s">
        <v>15</v>
      </c>
      <c r="I307" t="s">
        <v>15</v>
      </c>
      <c r="O307">
        <v>3.8959218110926593E-7</v>
      </c>
      <c r="P307">
        <v>5.8010477589776908E-7</v>
      </c>
      <c r="Q307">
        <v>9.099828943199133E-7</v>
      </c>
      <c r="R307">
        <v>1.7271346066082407E-6</v>
      </c>
      <c r="S307">
        <v>3.7728380016168054E-6</v>
      </c>
      <c r="T307">
        <v>8.9830183159186418E-6</v>
      </c>
      <c r="U307">
        <v>1.3105219025371901E-5</v>
      </c>
      <c r="V307">
        <v>4.0360363836778102E-5</v>
      </c>
      <c r="W307">
        <v>2.5690730296694175E-4</v>
      </c>
      <c r="X307">
        <v>3.0151758563763454E-3</v>
      </c>
      <c r="Y307">
        <v>2.7805295231252282E-2</v>
      </c>
      <c r="Z307">
        <v>9.2011604794296944E-2</v>
      </c>
      <c r="AA307">
        <v>0.57314464172234092</v>
      </c>
      <c r="AB307">
        <v>7.2452900188195013</v>
      </c>
      <c r="AC307">
        <v>38.72997697453102</v>
      </c>
      <c r="AD307">
        <v>44.308441443258872</v>
      </c>
      <c r="AE307">
        <v>47.508388494613591</v>
      </c>
      <c r="AF307">
        <v>50.359768432869281</v>
      </c>
      <c r="AG307">
        <v>61.579960239105304</v>
      </c>
      <c r="AH307">
        <v>64.249912562750779</v>
      </c>
      <c r="AI307">
        <v>68.10032145761636</v>
      </c>
      <c r="AJ307">
        <v>73.585595140766884</v>
      </c>
      <c r="AK307">
        <v>80.590839593622277</v>
      </c>
      <c r="AL307">
        <v>86.850340083412931</v>
      </c>
      <c r="AM307">
        <v>92.152418641930936</v>
      </c>
      <c r="AN307">
        <v>100</v>
      </c>
      <c r="AO307">
        <v>104.62570101232139</v>
      </c>
      <c r="AP307">
        <v>110.30066628086585</v>
      </c>
      <c r="AQ307">
        <v>120.26807212043913</v>
      </c>
      <c r="AR307">
        <v>126.20043947059547</v>
      </c>
      <c r="AS307">
        <v>134.87751602986236</v>
      </c>
      <c r="AT307">
        <v>142.17974043571655</v>
      </c>
      <c r="AU307">
        <v>149.96454124099984</v>
      </c>
      <c r="AV307">
        <v>159.31855116193759</v>
      </c>
      <c r="AW307">
        <v>169.54644414442009</v>
      </c>
      <c r="AX307">
        <v>180.55135641574191</v>
      </c>
      <c r="AY307">
        <v>190.93010650527</v>
      </c>
      <c r="AZ307">
        <v>202.08557453371273</v>
      </c>
    </row>
    <row r="308" spans="1:52" x14ac:dyDescent="0.25">
      <c r="A308" t="s">
        <v>9</v>
      </c>
      <c r="B308" t="s">
        <v>819</v>
      </c>
      <c r="C308" t="s">
        <v>820</v>
      </c>
      <c r="D308" t="str">
        <f>"1230"</f>
        <v>1230</v>
      </c>
      <c r="F308" t="s">
        <v>13</v>
      </c>
      <c r="G308" t="s">
        <v>14</v>
      </c>
      <c r="H308" t="s">
        <v>15</v>
      </c>
      <c r="I308" t="s">
        <v>15</v>
      </c>
      <c r="P308">
        <v>2.0169280580324663E-5</v>
      </c>
      <c r="Q308">
        <v>3.8036697901531724E-5</v>
      </c>
      <c r="R308">
        <v>7.9010903645616021E-5</v>
      </c>
      <c r="S308">
        <v>1.720812654232818E-4</v>
      </c>
      <c r="T308">
        <v>4.0545728195940696E-4</v>
      </c>
      <c r="U308">
        <v>7.1830882519996779E-4</v>
      </c>
      <c r="V308">
        <v>2.2079815295370478E-3</v>
      </c>
      <c r="W308">
        <v>9.5627385464978464E-3</v>
      </c>
      <c r="X308">
        <v>5.2885358664382598E-2</v>
      </c>
      <c r="Y308">
        <v>0.26940223146968395</v>
      </c>
      <c r="Z308">
        <v>0.68812640421030347</v>
      </c>
      <c r="AA308">
        <v>2.341228646563045</v>
      </c>
      <c r="AB308">
        <v>11.0376611431259</v>
      </c>
      <c r="AC308">
        <v>33.671257667234556</v>
      </c>
      <c r="AD308">
        <v>43.520548529211652</v>
      </c>
      <c r="AE308">
        <v>50.684657537207599</v>
      </c>
      <c r="AF308">
        <v>55.895972337467647</v>
      </c>
      <c r="AG308">
        <v>61.268601476171447</v>
      </c>
      <c r="AH308">
        <v>67.646781476603962</v>
      </c>
      <c r="AI308">
        <v>73.324576148625312</v>
      </c>
      <c r="AJ308">
        <v>77.866103556990936</v>
      </c>
      <c r="AK308">
        <v>84.741122627670251</v>
      </c>
      <c r="AL308">
        <v>90.231074296580175</v>
      </c>
      <c r="AM308">
        <v>95.655046223371926</v>
      </c>
      <c r="AN308">
        <v>100</v>
      </c>
      <c r="AO308">
        <v>103.51660147272064</v>
      </c>
      <c r="AP308">
        <v>108.25949930418722</v>
      </c>
      <c r="AQ308">
        <v>115.2965940859799</v>
      </c>
      <c r="AR308">
        <v>119.14347133334375</v>
      </c>
      <c r="AS308">
        <v>124.9365942108267</v>
      </c>
      <c r="AT308">
        <v>131.50788211633648</v>
      </c>
      <c r="AU308">
        <v>137.3032918912613</v>
      </c>
      <c r="AV308">
        <v>143.60220059547623</v>
      </c>
      <c r="AW308">
        <v>150.96028900520656</v>
      </c>
      <c r="AX308">
        <v>160.96157496462362</v>
      </c>
      <c r="AY308">
        <v>168.71182451421012</v>
      </c>
      <c r="AZ308">
        <v>175.82869502970115</v>
      </c>
    </row>
    <row r="309" spans="1:52" x14ac:dyDescent="0.25">
      <c r="A309" t="s">
        <v>9</v>
      </c>
      <c r="B309" t="s">
        <v>821</v>
      </c>
      <c r="C309" t="s">
        <v>822</v>
      </c>
      <c r="D309" t="str">
        <f>"9502"</f>
        <v>9502</v>
      </c>
      <c r="F309" t="s">
        <v>13</v>
      </c>
      <c r="G309" t="s">
        <v>14</v>
      </c>
      <c r="H309" t="s">
        <v>15</v>
      </c>
      <c r="I309" t="s">
        <v>15</v>
      </c>
      <c r="J309">
        <v>11.07081678389925</v>
      </c>
      <c r="K309">
        <v>11.227160181855659</v>
      </c>
      <c r="L309">
        <v>12.079745697742093</v>
      </c>
      <c r="M309">
        <v>12.371895797603347</v>
      </c>
      <c r="N309">
        <v>13.8328946258186</v>
      </c>
      <c r="O309">
        <v>15.698950660518127</v>
      </c>
      <c r="P309">
        <v>17.321636617262229</v>
      </c>
      <c r="Q309">
        <v>18.872932690772988</v>
      </c>
      <c r="R309">
        <v>20.865581746340599</v>
      </c>
      <c r="S309">
        <v>21.990093482529392</v>
      </c>
      <c r="T309">
        <v>23.826365651541924</v>
      </c>
      <c r="U309">
        <v>25.608253773708693</v>
      </c>
      <c r="V309">
        <v>27.911198925776009</v>
      </c>
      <c r="W309">
        <v>29.691071038089657</v>
      </c>
      <c r="X309">
        <v>31.730786970487763</v>
      </c>
      <c r="Y309">
        <v>36.373895706547771</v>
      </c>
      <c r="Z309">
        <v>40.854415533737154</v>
      </c>
      <c r="AA309">
        <v>43.78882375721944</v>
      </c>
      <c r="AB309">
        <v>47.828221704334453</v>
      </c>
      <c r="AC309">
        <v>52.54522534989551</v>
      </c>
      <c r="AD309">
        <v>57.422868594837993</v>
      </c>
      <c r="AE309">
        <v>63.18455673930913</v>
      </c>
      <c r="AF309">
        <v>69.078037111063466</v>
      </c>
      <c r="AG309">
        <v>75.109801268110104</v>
      </c>
      <c r="AH309">
        <v>77.894741696461338</v>
      </c>
      <c r="AI309">
        <v>80.488127812272808</v>
      </c>
      <c r="AJ309">
        <v>84.285622177976762</v>
      </c>
      <c r="AK309">
        <v>87.714802280419121</v>
      </c>
      <c r="AL309">
        <v>91.21721218686649</v>
      </c>
      <c r="AM309">
        <v>95.83047259492362</v>
      </c>
      <c r="AN309">
        <v>100</v>
      </c>
      <c r="AO309">
        <v>107.06879990429985</v>
      </c>
      <c r="AP309">
        <v>114.67494226363596</v>
      </c>
      <c r="AQ309">
        <v>126.69745952672943</v>
      </c>
      <c r="AR309">
        <v>141.72647220237155</v>
      </c>
      <c r="AS309">
        <v>155.21180973519844</v>
      </c>
      <c r="AT309">
        <v>169.30810486592122</v>
      </c>
      <c r="AU309">
        <v>186.00307709481444</v>
      </c>
      <c r="AV309">
        <v>200.59872082753691</v>
      </c>
      <c r="AW309">
        <v>211.70531381625096</v>
      </c>
      <c r="AX309">
        <v>222.45891626541533</v>
      </c>
      <c r="AY309">
        <v>233.29662635678378</v>
      </c>
      <c r="AZ309">
        <v>244.97684015160397</v>
      </c>
    </row>
    <row r="310" spans="1:52" x14ac:dyDescent="0.25">
      <c r="A310" t="s">
        <v>9</v>
      </c>
      <c r="B310" t="s">
        <v>823</v>
      </c>
      <c r="C310" t="s">
        <v>824</v>
      </c>
      <c r="D310" t="str">
        <f>"95071"</f>
        <v>95071</v>
      </c>
      <c r="F310" t="s">
        <v>13</v>
      </c>
      <c r="G310" t="s">
        <v>14</v>
      </c>
      <c r="H310" t="s">
        <v>15</v>
      </c>
      <c r="I310" t="s">
        <v>15</v>
      </c>
      <c r="R310">
        <v>18.511148546141907</v>
      </c>
      <c r="S310">
        <v>20.779551538269516</v>
      </c>
      <c r="T310">
        <v>21.569586517442549</v>
      </c>
      <c r="U310">
        <v>22.567860760194606</v>
      </c>
      <c r="V310">
        <v>23.329893718625485</v>
      </c>
      <c r="W310">
        <v>26.339548631966185</v>
      </c>
      <c r="X310">
        <v>28.647734011805102</v>
      </c>
      <c r="Y310">
        <v>32.242413861712137</v>
      </c>
      <c r="Z310">
        <v>35.816821430109101</v>
      </c>
      <c r="AA310">
        <v>37.830695518954215</v>
      </c>
      <c r="AB310">
        <v>40.562728661822462</v>
      </c>
      <c r="AC310">
        <v>43.650327734499591</v>
      </c>
      <c r="AD310">
        <v>47.333590048504107</v>
      </c>
      <c r="AE310">
        <v>50.036297987738109</v>
      </c>
      <c r="AF310">
        <v>53.656030863416845</v>
      </c>
      <c r="AG310">
        <v>69.663909428769273</v>
      </c>
      <c r="AH310">
        <v>71.074840325108241</v>
      </c>
      <c r="AI310">
        <v>74.813159191845315</v>
      </c>
      <c r="AJ310">
        <v>79.866154213477415</v>
      </c>
      <c r="AK310">
        <v>84.782216299239266</v>
      </c>
      <c r="AL310">
        <v>87.594838356745385</v>
      </c>
      <c r="AM310">
        <v>92.125455547247014</v>
      </c>
      <c r="AN310">
        <v>100</v>
      </c>
      <c r="AO310">
        <v>105.83828412392329</v>
      </c>
      <c r="AP310">
        <v>111.7968585876592</v>
      </c>
      <c r="AQ310">
        <v>120.45355419985384</v>
      </c>
      <c r="AR310">
        <v>124.29239184341895</v>
      </c>
      <c r="AS310">
        <v>131.10901058259509</v>
      </c>
      <c r="AT310">
        <v>137.25632114171705</v>
      </c>
      <c r="AU310">
        <v>142.17691670828185</v>
      </c>
      <c r="AV310">
        <v>149.64832977324406</v>
      </c>
      <c r="AW310">
        <v>156.32619236538721</v>
      </c>
      <c r="AX310">
        <v>159.52999985353432</v>
      </c>
      <c r="AY310">
        <v>163.78014997628199</v>
      </c>
      <c r="AZ310">
        <v>169.76045794229339</v>
      </c>
    </row>
    <row r="311" spans="1:52" x14ac:dyDescent="0.25">
      <c r="A311" t="s">
        <v>9</v>
      </c>
      <c r="B311" t="s">
        <v>825</v>
      </c>
      <c r="C311" t="s">
        <v>826</v>
      </c>
      <c r="D311" t="str">
        <f>"1618"</f>
        <v>1618</v>
      </c>
      <c r="F311" t="s">
        <v>13</v>
      </c>
      <c r="G311" t="s">
        <v>14</v>
      </c>
      <c r="H311" t="s">
        <v>15</v>
      </c>
      <c r="I311" t="s">
        <v>15</v>
      </c>
      <c r="O311">
        <v>9.5462639427669905E-3</v>
      </c>
      <c r="P311">
        <v>1.0661979543247393E-2</v>
      </c>
      <c r="Q311">
        <v>1.1968018078772904E-2</v>
      </c>
      <c r="R311">
        <v>1.3307553396760718E-2</v>
      </c>
      <c r="S311">
        <v>1.4535664051123673E-2</v>
      </c>
      <c r="T311">
        <v>1.6392514739584439E-2</v>
      </c>
      <c r="U311">
        <v>1.8815665909434648E-2</v>
      </c>
      <c r="V311">
        <v>2.27006508634187E-2</v>
      </c>
      <c r="W311">
        <v>2.6644639212277853E-2</v>
      </c>
      <c r="X311">
        <v>3.247430618623539E-2</v>
      </c>
      <c r="Y311">
        <v>3.919161279989155E-2</v>
      </c>
      <c r="Z311">
        <v>6.4690742405233134E-2</v>
      </c>
      <c r="AA311">
        <v>0.14342464828378795</v>
      </c>
      <c r="AB311">
        <v>0.36725170377126437</v>
      </c>
      <c r="AC311">
        <v>0.81883688561201762</v>
      </c>
      <c r="AD311">
        <v>2.6285327356321697</v>
      </c>
      <c r="AE311">
        <v>6.4658772406813361</v>
      </c>
      <c r="AF311">
        <v>8.9448994160427997</v>
      </c>
      <c r="AG311">
        <v>12.571656780126924</v>
      </c>
      <c r="AH311">
        <v>20.554312758440606</v>
      </c>
      <c r="AI311">
        <v>32.774770851430191</v>
      </c>
      <c r="AJ311">
        <v>44.043214798389016</v>
      </c>
      <c r="AK311">
        <v>60.005582065041594</v>
      </c>
      <c r="AL311">
        <v>74.936521590910999</v>
      </c>
      <c r="AM311">
        <v>88.391980445408862</v>
      </c>
      <c r="AN311">
        <v>100</v>
      </c>
      <c r="AO311">
        <v>110.01219629113268</v>
      </c>
      <c r="AP311">
        <v>120.79221792319012</v>
      </c>
      <c r="AQ311">
        <v>135.74537754965522</v>
      </c>
      <c r="AR311">
        <v>147.48758628527705</v>
      </c>
      <c r="AS311">
        <v>163.0337610108063</v>
      </c>
      <c r="AT311">
        <v>177.17266296276662</v>
      </c>
      <c r="AU311">
        <v>191.31278715164797</v>
      </c>
      <c r="AV311">
        <v>203.90459031267261</v>
      </c>
      <c r="AW311">
        <v>216.42098088837605</v>
      </c>
      <c r="AX311">
        <v>240.54232221130258</v>
      </c>
      <c r="AY311">
        <v>288.99829702689493</v>
      </c>
      <c r="AZ311">
        <v>323.55996020815849</v>
      </c>
    </row>
    <row r="312" spans="1:52" x14ac:dyDescent="0.25">
      <c r="A312" t="s">
        <v>9</v>
      </c>
      <c r="B312" t="s">
        <v>827</v>
      </c>
      <c r="C312" t="s">
        <v>828</v>
      </c>
      <c r="D312" t="str">
        <f>"99021"</f>
        <v>99021</v>
      </c>
      <c r="F312" t="s">
        <v>13</v>
      </c>
      <c r="G312" t="s">
        <v>14</v>
      </c>
      <c r="H312" t="s">
        <v>15</v>
      </c>
      <c r="I312" t="s">
        <v>15</v>
      </c>
      <c r="Y312">
        <v>1.1500568003645064E-2</v>
      </c>
      <c r="Z312">
        <v>3.1574802274495807E-2</v>
      </c>
      <c r="AA312">
        <v>0.44415089535064128</v>
      </c>
      <c r="AB312">
        <v>3.664817355425535</v>
      </c>
      <c r="AC312">
        <v>9.5719353376189122</v>
      </c>
      <c r="AD312">
        <v>18.260012318652745</v>
      </c>
      <c r="AE312">
        <v>22.948090583975155</v>
      </c>
      <c r="AF312">
        <v>27.964636970222717</v>
      </c>
      <c r="AG312">
        <v>40.842380487546684</v>
      </c>
      <c r="AH312">
        <v>52.208461269039752</v>
      </c>
      <c r="AI312">
        <v>62.243229268047294</v>
      </c>
      <c r="AJ312">
        <v>70.928703420658749</v>
      </c>
      <c r="AK312">
        <v>77.852718994825111</v>
      </c>
      <c r="AL312">
        <v>84.814113841577381</v>
      </c>
      <c r="AM312">
        <v>92.604514371341097</v>
      </c>
      <c r="AN312">
        <v>100</v>
      </c>
      <c r="AO312">
        <v>106.92832161598101</v>
      </c>
      <c r="AP312">
        <v>117.53232956227548</v>
      </c>
      <c r="AQ312">
        <v>129.79756499304537</v>
      </c>
      <c r="AR312">
        <v>138.49515664191537</v>
      </c>
      <c r="AS312">
        <v>148.13659961126214</v>
      </c>
      <c r="AT312">
        <v>158.37325778860236</v>
      </c>
      <c r="AU312">
        <v>166.86736087785391</v>
      </c>
      <c r="AV312">
        <v>173.85421042487036</v>
      </c>
      <c r="AW312">
        <v>186.7928862602792</v>
      </c>
      <c r="AX312">
        <v>202.93482758530041</v>
      </c>
      <c r="AY312">
        <v>210.87204737773186</v>
      </c>
      <c r="AZ312">
        <v>219.04459655780801</v>
      </c>
    </row>
    <row r="313" spans="1:52" x14ac:dyDescent="0.25">
      <c r="A313" t="s">
        <v>9</v>
      </c>
      <c r="B313" t="s">
        <v>829</v>
      </c>
      <c r="C313" t="s">
        <v>830</v>
      </c>
      <c r="D313" t="str">
        <f>"1640"</f>
        <v>1640</v>
      </c>
      <c r="F313" t="s">
        <v>13</v>
      </c>
      <c r="G313" t="s">
        <v>14</v>
      </c>
      <c r="H313" t="s">
        <v>15</v>
      </c>
      <c r="I313" t="s">
        <v>15</v>
      </c>
      <c r="Y313">
        <v>19.447063299029914</v>
      </c>
      <c r="Z313">
        <v>23.630978709539008</v>
      </c>
      <c r="AA313">
        <v>27.919794803683484</v>
      </c>
      <c r="AB313">
        <v>33.190174923771551</v>
      </c>
      <c r="AC313">
        <v>39.960782794669242</v>
      </c>
      <c r="AD313">
        <v>47.796722689869995</v>
      </c>
      <c r="AE313">
        <v>54.575147875221788</v>
      </c>
      <c r="AF313">
        <v>58.715354604340178</v>
      </c>
      <c r="AG313">
        <v>63.063288592485243</v>
      </c>
      <c r="AH313">
        <v>67.377120479500547</v>
      </c>
      <c r="AI313">
        <v>71.334712258110272</v>
      </c>
      <c r="AJ313">
        <v>75.620019351317183</v>
      </c>
      <c r="AK313">
        <v>81.029698903899131</v>
      </c>
      <c r="AL313">
        <v>86.960512738704367</v>
      </c>
      <c r="AM313">
        <v>93.797941662477115</v>
      </c>
      <c r="AN313">
        <v>100</v>
      </c>
      <c r="AO313">
        <v>109.70803449322663</v>
      </c>
      <c r="AP313">
        <v>119.8937644534557</v>
      </c>
      <c r="AQ313">
        <v>134.60140355333158</v>
      </c>
      <c r="AR313">
        <v>143.07107776665495</v>
      </c>
      <c r="AS313">
        <v>154.91747398863822</v>
      </c>
      <c r="AT313">
        <v>169.05839075419684</v>
      </c>
      <c r="AU313">
        <v>186.69244334180519</v>
      </c>
      <c r="AV313">
        <v>199.59533933955635</v>
      </c>
      <c r="AW313">
        <v>212.38297224445654</v>
      </c>
      <c r="AX313">
        <v>225.50407583793134</v>
      </c>
      <c r="AY313">
        <v>244.09548380199038</v>
      </c>
      <c r="AZ313">
        <v>266.89070036553966</v>
      </c>
    </row>
    <row r="314" spans="1:52" x14ac:dyDescent="0.25">
      <c r="A314" t="s">
        <v>9</v>
      </c>
      <c r="B314" t="s">
        <v>831</v>
      </c>
      <c r="C314" t="s">
        <v>832</v>
      </c>
      <c r="D314" t="str">
        <f>"603"</f>
        <v>603</v>
      </c>
      <c r="F314" t="s">
        <v>13</v>
      </c>
      <c r="G314" t="s">
        <v>14</v>
      </c>
      <c r="H314" t="s">
        <v>15</v>
      </c>
      <c r="I314" t="s">
        <v>15</v>
      </c>
      <c r="AD314">
        <v>29.031687703003129</v>
      </c>
      <c r="AE314">
        <v>37.354575651976297</v>
      </c>
      <c r="AF314">
        <v>41.652898649776624</v>
      </c>
      <c r="AG314">
        <v>47.067389852234911</v>
      </c>
      <c r="AH314">
        <v>52.765517351942783</v>
      </c>
      <c r="AI314">
        <v>61.848980919395821</v>
      </c>
      <c r="AJ314">
        <v>69.161082988083081</v>
      </c>
      <c r="AK314">
        <v>77.828520572694629</v>
      </c>
      <c r="AL314">
        <v>85.931001789158543</v>
      </c>
      <c r="AM314">
        <v>92.717917787530439</v>
      </c>
      <c r="AN314">
        <v>100</v>
      </c>
      <c r="AO314">
        <v>107.73282967155195</v>
      </c>
      <c r="AP314">
        <v>115.89719248323075</v>
      </c>
      <c r="AQ314">
        <v>131.44005243302556</v>
      </c>
      <c r="AR314">
        <v>143.50198728948331</v>
      </c>
      <c r="AS314">
        <v>154.55146239563598</v>
      </c>
      <c r="AT314">
        <v>170.04940634943918</v>
      </c>
      <c r="AU314">
        <v>183.93625392004034</v>
      </c>
      <c r="AV314">
        <v>195.12722662492405</v>
      </c>
      <c r="AW314">
        <v>206.98586233732902</v>
      </c>
      <c r="AX314">
        <v>223.88736673729127</v>
      </c>
      <c r="AY314">
        <v>252.23437763329147</v>
      </c>
      <c r="AZ314">
        <v>278.37189277934948</v>
      </c>
    </row>
    <row r="315" spans="1:52" x14ac:dyDescent="0.25">
      <c r="A315" t="s">
        <v>9</v>
      </c>
      <c r="B315" t="s">
        <v>833</v>
      </c>
      <c r="C315" t="s">
        <v>834</v>
      </c>
      <c r="D315" t="str">
        <f>"1603"</f>
        <v>1603</v>
      </c>
      <c r="F315" t="s">
        <v>13</v>
      </c>
      <c r="G315" t="s">
        <v>14</v>
      </c>
      <c r="H315" t="s">
        <v>15</v>
      </c>
      <c r="I315" t="s">
        <v>15</v>
      </c>
      <c r="AD315">
        <v>29.031687703003129</v>
      </c>
      <c r="AE315">
        <v>37.354575651976297</v>
      </c>
      <c r="AF315">
        <v>41.652898649776624</v>
      </c>
      <c r="AG315">
        <v>47.067389852234911</v>
      </c>
      <c r="AH315">
        <v>52.765517351942783</v>
      </c>
      <c r="AI315">
        <v>61.848980919395821</v>
      </c>
      <c r="AJ315">
        <v>69.161082988083081</v>
      </c>
      <c r="AK315">
        <v>77.828520572694629</v>
      </c>
      <c r="AL315">
        <v>85.931001789158543</v>
      </c>
      <c r="AM315">
        <v>92.717917787530439</v>
      </c>
      <c r="AN315">
        <v>100</v>
      </c>
      <c r="AO315">
        <v>107.73282967155195</v>
      </c>
      <c r="AP315">
        <v>115.89719248323075</v>
      </c>
      <c r="AQ315">
        <v>131.44005243302556</v>
      </c>
      <c r="AR315">
        <v>143.50198728948331</v>
      </c>
      <c r="AS315">
        <v>154.55146239563598</v>
      </c>
      <c r="AT315">
        <v>170.04940634943918</v>
      </c>
      <c r="AU315">
        <v>183.78014243023131</v>
      </c>
      <c r="AV315">
        <v>195.17179002822473</v>
      </c>
      <c r="AW315">
        <v>206.98218051202178</v>
      </c>
      <c r="AX315">
        <v>222.88349070753429</v>
      </c>
      <c r="AY315">
        <v>248.75309779524574</v>
      </c>
      <c r="AZ315">
        <v>273.51022975093724</v>
      </c>
    </row>
    <row r="316" spans="1:52" x14ac:dyDescent="0.25">
      <c r="A316" t="s">
        <v>9</v>
      </c>
      <c r="B316" t="s">
        <v>835</v>
      </c>
      <c r="C316" t="s">
        <v>836</v>
      </c>
      <c r="D316" t="str">
        <f>"604"</f>
        <v>604</v>
      </c>
      <c r="F316" t="s">
        <v>13</v>
      </c>
      <c r="G316" t="s">
        <v>14</v>
      </c>
      <c r="H316" t="s">
        <v>15</v>
      </c>
      <c r="I316" t="s">
        <v>15</v>
      </c>
      <c r="O316">
        <v>0.19449024619383687</v>
      </c>
      <c r="P316">
        <v>0.23337593040788146</v>
      </c>
      <c r="Q316">
        <v>0.27414268589603646</v>
      </c>
      <c r="R316">
        <v>0.31778728967570119</v>
      </c>
      <c r="S316">
        <v>0.39180883385414883</v>
      </c>
      <c r="T316">
        <v>0.46239230836396716</v>
      </c>
      <c r="U316">
        <v>0.53741541407178128</v>
      </c>
      <c r="V316">
        <v>0.67976344466366045</v>
      </c>
      <c r="W316">
        <v>0.84150930215464093</v>
      </c>
      <c r="X316">
        <v>1.0058961510270505</v>
      </c>
      <c r="Y316">
        <v>1.285523855228339</v>
      </c>
      <c r="Z316">
        <v>2.1406957489707934</v>
      </c>
      <c r="AA316">
        <v>3.5966721961587789</v>
      </c>
      <c r="AB316">
        <v>6.292092918790047</v>
      </c>
      <c r="AC316">
        <v>11.560696425929496</v>
      </c>
      <c r="AD316">
        <v>18.490668045867508</v>
      </c>
      <c r="AE316">
        <v>28.184716575830283</v>
      </c>
      <c r="AF316">
        <v>32.649508098060551</v>
      </c>
      <c r="AG316">
        <v>37.929953551638945</v>
      </c>
      <c r="AH316">
        <v>47.725954989857108</v>
      </c>
      <c r="AI316">
        <v>60.085456123205191</v>
      </c>
      <c r="AJ316">
        <v>68.557453801554104</v>
      </c>
      <c r="AK316">
        <v>77.331864212112478</v>
      </c>
      <c r="AL316">
        <v>84.602773329872775</v>
      </c>
      <c r="AM316">
        <v>92.465304006137544</v>
      </c>
      <c r="AN316">
        <v>100</v>
      </c>
      <c r="AO316">
        <v>108.39490174085068</v>
      </c>
      <c r="AP316">
        <v>116.50314956509436</v>
      </c>
      <c r="AQ316">
        <v>133.15243038583981</v>
      </c>
      <c r="AR316">
        <v>143.41552301322906</v>
      </c>
      <c r="AS316">
        <v>153.68204217811189</v>
      </c>
      <c r="AT316">
        <v>171.85336201458551</v>
      </c>
      <c r="AU316">
        <v>183.75722076490706</v>
      </c>
      <c r="AV316">
        <v>193.3414140003872</v>
      </c>
      <c r="AW316">
        <v>203.37174653458993</v>
      </c>
      <c r="AX316">
        <v>220.71350362632239</v>
      </c>
      <c r="AY316">
        <v>246.49348783841418</v>
      </c>
      <c r="AZ316">
        <v>266.55594813863115</v>
      </c>
    </row>
    <row r="317" spans="1:52" x14ac:dyDescent="0.25">
      <c r="A317" t="s">
        <v>9</v>
      </c>
      <c r="B317" t="s">
        <v>837</v>
      </c>
      <c r="C317" t="s">
        <v>838</v>
      </c>
      <c r="D317" t="str">
        <f>"1627"</f>
        <v>1627</v>
      </c>
      <c r="F317" t="s">
        <v>13</v>
      </c>
      <c r="G317" t="s">
        <v>14</v>
      </c>
      <c r="H317" t="s">
        <v>15</v>
      </c>
      <c r="I317" t="s">
        <v>15</v>
      </c>
      <c r="O317">
        <v>0.10132682759252858</v>
      </c>
      <c r="P317">
        <v>0.12536797557561483</v>
      </c>
      <c r="Q317">
        <v>0.15596816974975991</v>
      </c>
      <c r="R317">
        <v>0.17696738112395868</v>
      </c>
      <c r="S317">
        <v>0.24208709916975707</v>
      </c>
      <c r="T317">
        <v>0.30530014412995837</v>
      </c>
      <c r="U317">
        <v>0.36634675442124637</v>
      </c>
      <c r="V317">
        <v>0.50886458641600862</v>
      </c>
      <c r="W317">
        <v>0.70055215276489147</v>
      </c>
      <c r="X317">
        <v>0.8824552959445906</v>
      </c>
      <c r="Y317">
        <v>1.2648656017601072</v>
      </c>
      <c r="Z317">
        <v>2.6753263064840866</v>
      </c>
      <c r="AA317">
        <v>5.0617656162797822</v>
      </c>
      <c r="AB317">
        <v>9.4536416044545035</v>
      </c>
      <c r="AC317">
        <v>19.195959185335283</v>
      </c>
      <c r="AD317">
        <v>26.219006431170509</v>
      </c>
      <c r="AE317">
        <v>37.72861022087374</v>
      </c>
      <c r="AF317">
        <v>41.520624147112393</v>
      </c>
      <c r="AG317">
        <v>46.70989732471493</v>
      </c>
      <c r="AH317">
        <v>57.391582258023831</v>
      </c>
      <c r="AI317">
        <v>69.284443383334818</v>
      </c>
      <c r="AJ317">
        <v>75.498833950147585</v>
      </c>
      <c r="AK317">
        <v>80.856578559563673</v>
      </c>
      <c r="AL317">
        <v>84.649829620349593</v>
      </c>
      <c r="AM317">
        <v>92.338200819943054</v>
      </c>
      <c r="AN317">
        <v>100</v>
      </c>
      <c r="AO317">
        <v>110.0890198378043</v>
      </c>
      <c r="AP317">
        <v>118.8976398928983</v>
      </c>
      <c r="AQ317">
        <v>139.66047452055295</v>
      </c>
      <c r="AR317">
        <v>152.61834978675196</v>
      </c>
      <c r="AS317">
        <v>163.53500766530377</v>
      </c>
      <c r="AT317">
        <v>190.70031934011098</v>
      </c>
      <c r="AU317">
        <v>205.03499567178113</v>
      </c>
      <c r="AV317">
        <v>215.99755619045152</v>
      </c>
      <c r="AW317">
        <v>225.75038741015305</v>
      </c>
      <c r="AX317">
        <v>241.17227954576799</v>
      </c>
      <c r="AY317">
        <v>258.58099306844593</v>
      </c>
      <c r="AZ317">
        <v>276.11786052447269</v>
      </c>
    </row>
    <row r="318" spans="1:52" x14ac:dyDescent="0.25">
      <c r="A318" t="s">
        <v>9</v>
      </c>
      <c r="B318" t="s">
        <v>839</v>
      </c>
      <c r="C318" t="s">
        <v>840</v>
      </c>
      <c r="D318" t="str">
        <f>"1626"</f>
        <v>1626</v>
      </c>
      <c r="F318" t="s">
        <v>13</v>
      </c>
      <c r="G318" t="s">
        <v>14</v>
      </c>
      <c r="H318" t="s">
        <v>15</v>
      </c>
      <c r="I318" t="s">
        <v>15</v>
      </c>
      <c r="O318">
        <v>6.919635128377374</v>
      </c>
      <c r="P318">
        <v>7.9573733579745953</v>
      </c>
      <c r="Q318">
        <v>8.9768007629254996</v>
      </c>
      <c r="R318">
        <v>10.365457857325893</v>
      </c>
      <c r="S318">
        <v>11.561184572368727</v>
      </c>
      <c r="T318">
        <v>13.469560668642327</v>
      </c>
      <c r="U318">
        <v>15.829302264826476</v>
      </c>
      <c r="V318">
        <v>18.342291362577051</v>
      </c>
      <c r="W318">
        <v>20.604936192247038</v>
      </c>
      <c r="X318">
        <v>23.954224443332855</v>
      </c>
      <c r="Y318">
        <v>27.592768063587965</v>
      </c>
      <c r="Z318">
        <v>31.814537032357443</v>
      </c>
      <c r="AA318">
        <v>35.869424491137501</v>
      </c>
      <c r="AB318">
        <v>40.280812333716568</v>
      </c>
      <c r="AC318">
        <v>46.419609780229059</v>
      </c>
      <c r="AD318">
        <v>51.891584245229026</v>
      </c>
      <c r="AE318">
        <v>57.067740354910043</v>
      </c>
      <c r="AF318">
        <v>61.192333943969693</v>
      </c>
      <c r="AG318">
        <v>66.719495645265397</v>
      </c>
      <c r="AH318">
        <v>69.095863716869303</v>
      </c>
      <c r="AI318">
        <v>75.183189318485361</v>
      </c>
      <c r="AJ318">
        <v>79.950196778342004</v>
      </c>
      <c r="AK318">
        <v>88.996977699971779</v>
      </c>
      <c r="AL318">
        <v>91.186282112378308</v>
      </c>
      <c r="AM318">
        <v>95.349959491655852</v>
      </c>
      <c r="AN318">
        <v>100</v>
      </c>
      <c r="AO318">
        <v>105.9448283917543</v>
      </c>
      <c r="AP318">
        <v>114.61743086895457</v>
      </c>
      <c r="AQ318">
        <v>126.74233953319234</v>
      </c>
      <c r="AR318">
        <v>133.6069134731712</v>
      </c>
      <c r="AS318">
        <v>139.17587815886884</v>
      </c>
      <c r="AT318">
        <v>147.47449445483656</v>
      </c>
      <c r="AU318">
        <v>155.66436686436953</v>
      </c>
      <c r="AV318">
        <v>164.07645419775687</v>
      </c>
      <c r="AW318">
        <v>173.36987511166845</v>
      </c>
      <c r="AX318">
        <v>184.31810322479379</v>
      </c>
      <c r="AY318">
        <v>196.11736923296664</v>
      </c>
      <c r="AZ318">
        <v>207.05247984251477</v>
      </c>
    </row>
    <row r="319" spans="1:52" x14ac:dyDescent="0.25">
      <c r="A319" t="s">
        <v>9</v>
      </c>
      <c r="B319" t="s">
        <v>841</v>
      </c>
      <c r="C319" t="s">
        <v>842</v>
      </c>
      <c r="D319" t="str">
        <f>"1614"</f>
        <v>1614</v>
      </c>
      <c r="F319" t="s">
        <v>13</v>
      </c>
      <c r="G319" t="s">
        <v>14</v>
      </c>
      <c r="H319" t="s">
        <v>15</v>
      </c>
      <c r="I319" t="s">
        <v>15</v>
      </c>
      <c r="AD319">
        <v>14.038570832607752</v>
      </c>
      <c r="AE319">
        <v>20.890565963407195</v>
      </c>
      <c r="AF319">
        <v>24.943164654083631</v>
      </c>
      <c r="AG319">
        <v>29.803880436036522</v>
      </c>
      <c r="AH319">
        <v>34.979410253661584</v>
      </c>
      <c r="AI319">
        <v>44.720376912070954</v>
      </c>
      <c r="AJ319">
        <v>54.772078772869428</v>
      </c>
      <c r="AK319">
        <v>64.697924674413159</v>
      </c>
      <c r="AL319">
        <v>81.105258631725022</v>
      </c>
      <c r="AM319">
        <v>90.096721943174188</v>
      </c>
      <c r="AN319">
        <v>100</v>
      </c>
      <c r="AO319">
        <v>108.25924728715846</v>
      </c>
      <c r="AP319">
        <v>115.49701849359609</v>
      </c>
      <c r="AQ319">
        <v>131.59404833918856</v>
      </c>
      <c r="AR319">
        <v>148.43719116820657</v>
      </c>
      <c r="AS319">
        <v>165.23838254766181</v>
      </c>
      <c r="AT319">
        <v>181.55180691763542</v>
      </c>
      <c r="AU319">
        <v>201.35233998539289</v>
      </c>
      <c r="AV319">
        <v>215.69763214086234</v>
      </c>
      <c r="AW319">
        <v>231.63878042596829</v>
      </c>
      <c r="AX319">
        <v>256.20387841262891</v>
      </c>
      <c r="AY319">
        <v>313.68652615093578</v>
      </c>
      <c r="AZ319">
        <v>368.56518481685112</v>
      </c>
    </row>
    <row r="320" spans="1:52" x14ac:dyDescent="0.25">
      <c r="A320" t="s">
        <v>9</v>
      </c>
      <c r="B320" t="s">
        <v>843</v>
      </c>
      <c r="C320" t="s">
        <v>844</v>
      </c>
      <c r="D320" t="str">
        <f>"1615"</f>
        <v>1615</v>
      </c>
      <c r="F320" t="s">
        <v>13</v>
      </c>
      <c r="G320" t="s">
        <v>14</v>
      </c>
      <c r="H320" t="s">
        <v>15</v>
      </c>
      <c r="I320" t="s">
        <v>15</v>
      </c>
      <c r="O320">
        <v>1.6235687600487672</v>
      </c>
      <c r="P320">
        <v>1.909734144396662</v>
      </c>
      <c r="Q320">
        <v>2.2235361557137865</v>
      </c>
      <c r="R320">
        <v>2.5527442016149253</v>
      </c>
      <c r="S320">
        <v>3.0409420307008772</v>
      </c>
      <c r="T320">
        <v>3.6348203641636765</v>
      </c>
      <c r="U320">
        <v>4.3011774675992669</v>
      </c>
      <c r="V320">
        <v>5.3018492825171553</v>
      </c>
      <c r="W320">
        <v>6.3839886681660714</v>
      </c>
      <c r="X320">
        <v>7.6275431109134022</v>
      </c>
      <c r="Y320">
        <v>9.4688199437362641</v>
      </c>
      <c r="Z320">
        <v>13.49569192636822</v>
      </c>
      <c r="AA320">
        <v>18.194834495163391</v>
      </c>
      <c r="AB320">
        <v>24.374980936366718</v>
      </c>
      <c r="AC320">
        <v>34.140953857801279</v>
      </c>
      <c r="AD320">
        <v>40.914898753395356</v>
      </c>
      <c r="AE320">
        <v>49.395267060350037</v>
      </c>
      <c r="AF320">
        <v>53.441049239697158</v>
      </c>
      <c r="AG320">
        <v>58.902002096473424</v>
      </c>
      <c r="AH320">
        <v>64.734360614276994</v>
      </c>
      <c r="AI320">
        <v>73.016836147600714</v>
      </c>
      <c r="AJ320">
        <v>78.315921604442991</v>
      </c>
      <c r="AK320">
        <v>86.004557284935046</v>
      </c>
      <c r="AL320">
        <v>88.792740423633276</v>
      </c>
      <c r="AM320">
        <v>94.254381573369656</v>
      </c>
      <c r="AN320">
        <v>100</v>
      </c>
      <c r="AO320">
        <v>107.42711857463327</v>
      </c>
      <c r="AP320">
        <v>116.14832236454076</v>
      </c>
      <c r="AQ320">
        <v>131.34652679362603</v>
      </c>
      <c r="AR320">
        <v>140.41299429954759</v>
      </c>
      <c r="AS320">
        <v>147.91208883367912</v>
      </c>
      <c r="AT320">
        <v>162.8975602483672</v>
      </c>
      <c r="AU320">
        <v>173.23870501931196</v>
      </c>
      <c r="AV320">
        <v>182.55958483832521</v>
      </c>
      <c r="AW320">
        <v>192.015601539648</v>
      </c>
      <c r="AX320">
        <v>204.56471495248505</v>
      </c>
      <c r="AY320">
        <v>218.38667923211074</v>
      </c>
      <c r="AZ320">
        <v>231.72660238689252</v>
      </c>
    </row>
    <row r="321" spans="1:52" x14ac:dyDescent="0.25">
      <c r="A321" t="s">
        <v>9</v>
      </c>
      <c r="B321" t="s">
        <v>845</v>
      </c>
      <c r="C321" t="s">
        <v>846</v>
      </c>
      <c r="D321" t="str">
        <f>"1619"</f>
        <v>1619</v>
      </c>
      <c r="F321" t="s">
        <v>13</v>
      </c>
      <c r="G321" t="s">
        <v>14</v>
      </c>
      <c r="H321" t="s">
        <v>15</v>
      </c>
      <c r="I321" t="s">
        <v>15</v>
      </c>
      <c r="AD321">
        <v>40.748559769108617</v>
      </c>
      <c r="AE321">
        <v>45.212424870204607</v>
      </c>
      <c r="AF321">
        <v>49.256746064379605</v>
      </c>
      <c r="AG321">
        <v>53.413035814977029</v>
      </c>
      <c r="AH321">
        <v>54.161919554547403</v>
      </c>
      <c r="AI321">
        <v>60.398600578963979</v>
      </c>
      <c r="AJ321">
        <v>67.609549333318597</v>
      </c>
      <c r="AK321">
        <v>73.719806080853374</v>
      </c>
      <c r="AL321">
        <v>84.884914242392824</v>
      </c>
      <c r="AM321">
        <v>91.721735784621345</v>
      </c>
      <c r="AN321">
        <v>100</v>
      </c>
      <c r="AO321">
        <v>107.19287822194235</v>
      </c>
      <c r="AP321">
        <v>113.44686342919779</v>
      </c>
      <c r="AQ321">
        <v>128.11458296225268</v>
      </c>
      <c r="AR321">
        <v>140.2814979194446</v>
      </c>
      <c r="AS321">
        <v>153.09843669554667</v>
      </c>
      <c r="AT321">
        <v>165.99597977745171</v>
      </c>
      <c r="AU321">
        <v>181.22145282113638</v>
      </c>
      <c r="AV321">
        <v>193.03379224916509</v>
      </c>
      <c r="AW321">
        <v>206.07237116889016</v>
      </c>
      <c r="AX321">
        <v>222.05423116140213</v>
      </c>
      <c r="AY321">
        <v>250.71965330011571</v>
      </c>
      <c r="AZ321">
        <v>281.25268806249159</v>
      </c>
    </row>
    <row r="322" spans="1:52" x14ac:dyDescent="0.25">
      <c r="A322" t="s">
        <v>9</v>
      </c>
      <c r="B322" t="s">
        <v>847</v>
      </c>
      <c r="C322" t="s">
        <v>848</v>
      </c>
      <c r="D322" t="str">
        <f>"99031"</f>
        <v>99031</v>
      </c>
      <c r="F322" t="s">
        <v>13</v>
      </c>
      <c r="G322" t="s">
        <v>14</v>
      </c>
      <c r="H322" t="s">
        <v>15</v>
      </c>
      <c r="I322" t="s">
        <v>15</v>
      </c>
      <c r="Z322">
        <v>73.161999249037677</v>
      </c>
      <c r="AA322">
        <v>75.716078382683222</v>
      </c>
      <c r="AB322">
        <v>78.430463733713097</v>
      </c>
      <c r="AC322">
        <v>80.541970911001357</v>
      </c>
      <c r="AD322">
        <v>82.791746238827656</v>
      </c>
      <c r="AE322">
        <v>84.591163773125061</v>
      </c>
      <c r="AF322">
        <v>85.939147865947803</v>
      </c>
      <c r="AG322">
        <v>86.77597973637809</v>
      </c>
      <c r="AH322">
        <v>88.25121663369417</v>
      </c>
      <c r="AI322">
        <v>90.305547438784345</v>
      </c>
      <c r="AJ322">
        <v>92.097582596426648</v>
      </c>
      <c r="AK322">
        <v>94.159745052869908</v>
      </c>
      <c r="AL322">
        <v>95.845366971537061</v>
      </c>
      <c r="AM322">
        <v>97.837253883173915</v>
      </c>
      <c r="AN322">
        <v>100</v>
      </c>
      <c r="AO322">
        <v>101.97520724371036</v>
      </c>
      <c r="AP322">
        <v>104.85020135202477</v>
      </c>
      <c r="AQ322">
        <v>106.85142096557003</v>
      </c>
      <c r="AR322">
        <v>108.10511598459908</v>
      </c>
      <c r="AS322">
        <v>110.61074645487908</v>
      </c>
      <c r="AT322">
        <v>113.70563394932776</v>
      </c>
      <c r="AU322">
        <v>116.15396712220615</v>
      </c>
      <c r="AV322">
        <v>117.37932280140436</v>
      </c>
      <c r="AW322">
        <v>117.44701695755015</v>
      </c>
      <c r="AX322">
        <v>117.72710877508268</v>
      </c>
      <c r="AY322">
        <v>119.08104942424154</v>
      </c>
      <c r="AZ322">
        <v>121.03991928732636</v>
      </c>
    </row>
    <row r="323" spans="1:52" x14ac:dyDescent="0.25">
      <c r="A323" t="s">
        <v>9</v>
      </c>
      <c r="B323" t="s">
        <v>849</v>
      </c>
      <c r="C323" t="s">
        <v>850</v>
      </c>
      <c r="D323" t="str">
        <f>"92051"</f>
        <v>92051</v>
      </c>
      <c r="F323" t="s">
        <v>13</v>
      </c>
      <c r="G323" t="s">
        <v>14</v>
      </c>
      <c r="H323" t="s">
        <v>15</v>
      </c>
      <c r="I323" t="s">
        <v>15</v>
      </c>
      <c r="O323">
        <v>1.0368806644582063</v>
      </c>
      <c r="P323">
        <v>1.2369710927830055</v>
      </c>
      <c r="Q323">
        <v>1.5166211887328851</v>
      </c>
      <c r="R323">
        <v>1.8805355759294942</v>
      </c>
      <c r="S323">
        <v>2.3514259865555904</v>
      </c>
      <c r="T323">
        <v>2.9930448854935019</v>
      </c>
      <c r="U323">
        <v>3.5083919645574779</v>
      </c>
      <c r="V323">
        <v>4.7950299383019246</v>
      </c>
      <c r="W323">
        <v>7.1016435098254602</v>
      </c>
      <c r="X323">
        <v>11.182050953387147</v>
      </c>
      <c r="Y323">
        <v>17.306022978542536</v>
      </c>
      <c r="Z323">
        <v>22.343082525236536</v>
      </c>
      <c r="AA323">
        <v>30.801649511894251</v>
      </c>
      <c r="AB323">
        <v>45.934827048965623</v>
      </c>
      <c r="AC323">
        <v>61.74200796367014</v>
      </c>
      <c r="AD323">
        <v>67.151318142211537</v>
      </c>
      <c r="AE323">
        <v>71.356624667652142</v>
      </c>
      <c r="AF323">
        <v>74.049612585342345</v>
      </c>
      <c r="AG323">
        <v>76.680928725072178</v>
      </c>
      <c r="AH323">
        <v>80.233301327307984</v>
      </c>
      <c r="AI323">
        <v>83.931066633763677</v>
      </c>
      <c r="AJ323">
        <v>86.151693749429697</v>
      </c>
      <c r="AK323">
        <v>89.753613606236172</v>
      </c>
      <c r="AL323">
        <v>92.563839040447164</v>
      </c>
      <c r="AM323">
        <v>96.248341592640273</v>
      </c>
      <c r="AN323">
        <v>100</v>
      </c>
      <c r="AO323">
        <v>102.55523989638387</v>
      </c>
      <c r="AP323">
        <v>106.87330098450498</v>
      </c>
      <c r="AQ323">
        <v>109.42470627062906</v>
      </c>
      <c r="AR323">
        <v>111.86648074145025</v>
      </c>
      <c r="AS323">
        <v>114.81390940979794</v>
      </c>
      <c r="AT323">
        <v>119.0705365234533</v>
      </c>
      <c r="AU323">
        <v>122.06210395966809</v>
      </c>
      <c r="AV323">
        <v>124.80074829278136</v>
      </c>
      <c r="AW323">
        <v>127.17938770641494</v>
      </c>
      <c r="AX323">
        <v>130.12872157307103</v>
      </c>
      <c r="AY323">
        <v>133.79709841992312</v>
      </c>
      <c r="AZ323">
        <v>137.60280189702507</v>
      </c>
    </row>
    <row r="324" spans="1:52" x14ac:dyDescent="0.25">
      <c r="A324" t="s">
        <v>9</v>
      </c>
      <c r="B324" t="s">
        <v>851</v>
      </c>
      <c r="C324" t="s">
        <v>852</v>
      </c>
      <c r="D324" t="str">
        <f>"001"</f>
        <v>001</v>
      </c>
      <c r="F324" t="s">
        <v>13</v>
      </c>
      <c r="G324" t="s">
        <v>14</v>
      </c>
      <c r="H324" t="s">
        <v>15</v>
      </c>
      <c r="I324" t="s">
        <v>15</v>
      </c>
      <c r="S324">
        <v>6.1655728233961486</v>
      </c>
      <c r="T324">
        <v>7.1839558324821819</v>
      </c>
      <c r="U324">
        <v>7.8783565763022647</v>
      </c>
      <c r="V324">
        <v>9.317758747765776</v>
      </c>
      <c r="W324">
        <v>11.465962151442126</v>
      </c>
      <c r="X324">
        <v>14.270678780214032</v>
      </c>
      <c r="Y324">
        <v>17.867486721744431</v>
      </c>
      <c r="Z324">
        <v>21.174694626468028</v>
      </c>
      <c r="AA324">
        <v>30.414947163155777</v>
      </c>
      <c r="AB324">
        <v>43.383721742121608</v>
      </c>
      <c r="AC324">
        <v>54.511176029373189</v>
      </c>
      <c r="AD324">
        <v>61.318070726643711</v>
      </c>
      <c r="AE324">
        <v>66.076545984533752</v>
      </c>
      <c r="AF324">
        <v>69.957556774725077</v>
      </c>
      <c r="AG324">
        <v>75.009951267754403</v>
      </c>
      <c r="AH324">
        <v>78.792347606900734</v>
      </c>
      <c r="AI324">
        <v>82.579679619011912</v>
      </c>
      <c r="AJ324">
        <v>85.856769357624103</v>
      </c>
      <c r="AK324">
        <v>89.309088577767497</v>
      </c>
      <c r="AL324">
        <v>92.519881809003166</v>
      </c>
      <c r="AM324">
        <v>96.288304468141675</v>
      </c>
      <c r="AN324">
        <v>100</v>
      </c>
      <c r="AO324">
        <v>103.88872913581035</v>
      </c>
      <c r="AP324">
        <v>109.35570158823262</v>
      </c>
      <c r="AQ324">
        <v>114.42453471827301</v>
      </c>
      <c r="AR324">
        <v>118.16012300004036</v>
      </c>
      <c r="AS324">
        <v>123.27086555700797</v>
      </c>
      <c r="AT324">
        <v>129.09950716183792</v>
      </c>
      <c r="AU324">
        <v>134.19330250988196</v>
      </c>
      <c r="AV324">
        <v>138.6819036795408</v>
      </c>
      <c r="AW324">
        <v>142.73444317455795</v>
      </c>
      <c r="AX324">
        <v>146.81063427129229</v>
      </c>
      <c r="AY324">
        <v>151.43188362936974</v>
      </c>
      <c r="AZ324">
        <v>156.78368257864361</v>
      </c>
    </row>
    <row r="325" spans="1:52" x14ac:dyDescent="0.25">
      <c r="A325" t="s">
        <v>9</v>
      </c>
      <c r="B325" t="s">
        <v>853</v>
      </c>
      <c r="C325" t="s">
        <v>854</v>
      </c>
      <c r="D325" t="str">
        <f>"994"</f>
        <v>994</v>
      </c>
      <c r="F325" t="s">
        <v>13</v>
      </c>
      <c r="G325" t="s">
        <v>14</v>
      </c>
      <c r="H325" t="s">
        <v>15</v>
      </c>
      <c r="I325" t="s">
        <v>15</v>
      </c>
      <c r="O325">
        <v>2.2328285529939063</v>
      </c>
      <c r="P325">
        <v>2.5525952383105697</v>
      </c>
      <c r="Q325">
        <v>2.9332685538622392</v>
      </c>
      <c r="R325">
        <v>3.3908062779216661</v>
      </c>
      <c r="S325">
        <v>3.9430295467362777</v>
      </c>
      <c r="T325">
        <v>4.6750067573695162</v>
      </c>
      <c r="U325">
        <v>5.176435141257163</v>
      </c>
      <c r="V325">
        <v>6.282038790274604</v>
      </c>
      <c r="W325">
        <v>7.9850678766718026</v>
      </c>
      <c r="X325">
        <v>10.264782681184391</v>
      </c>
      <c r="Y325">
        <v>13.251738866824473</v>
      </c>
      <c r="Z325">
        <v>16.058674694087824</v>
      </c>
      <c r="AA325">
        <v>24.923102088860432</v>
      </c>
      <c r="AB325">
        <v>38.228864565187259</v>
      </c>
      <c r="AC325">
        <v>50.274595511759358</v>
      </c>
      <c r="AD325">
        <v>57.699483086377434</v>
      </c>
      <c r="AE325">
        <v>62.89549125367455</v>
      </c>
      <c r="AF325">
        <v>67.1847090039888</v>
      </c>
      <c r="AG325">
        <v>72.995055261862532</v>
      </c>
      <c r="AH325">
        <v>77.192824584205638</v>
      </c>
      <c r="AI325">
        <v>81.266512100207592</v>
      </c>
      <c r="AJ325">
        <v>84.797712681516728</v>
      </c>
      <c r="AK325">
        <v>88.493365086326421</v>
      </c>
      <c r="AL325">
        <v>91.961397905478719</v>
      </c>
      <c r="AM325">
        <v>96.018297713513562</v>
      </c>
      <c r="AN325">
        <v>100</v>
      </c>
      <c r="AO325">
        <v>104.25003148890556</v>
      </c>
      <c r="AP325">
        <v>110.14878598445883</v>
      </c>
      <c r="AQ325">
        <v>115.83696711480469</v>
      </c>
      <c r="AR325">
        <v>120.08081110922093</v>
      </c>
      <c r="AS325">
        <v>125.69277887402571</v>
      </c>
      <c r="AT325">
        <v>132.027706465096</v>
      </c>
      <c r="AU325">
        <v>137.58171419633541</v>
      </c>
      <c r="AV325">
        <v>142.67300838411177</v>
      </c>
      <c r="AW325">
        <v>147.46834682106316</v>
      </c>
      <c r="AX325">
        <v>152.21947178452942</v>
      </c>
      <c r="AY325">
        <v>157.43518473087968</v>
      </c>
      <c r="AZ325">
        <v>163.43648346188732</v>
      </c>
    </row>
    <row r="326" spans="1:52" x14ac:dyDescent="0.25">
      <c r="A326" t="s">
        <v>9</v>
      </c>
      <c r="B326" t="s">
        <v>855</v>
      </c>
      <c r="C326" t="s">
        <v>856</v>
      </c>
      <c r="D326" t="str">
        <f>"0011"</f>
        <v>0011</v>
      </c>
      <c r="F326" t="s">
        <v>13</v>
      </c>
      <c r="G326" t="s">
        <v>14</v>
      </c>
      <c r="H326" t="s">
        <v>15</v>
      </c>
      <c r="I326" t="s">
        <v>15</v>
      </c>
      <c r="S326">
        <v>6.6835795456981772</v>
      </c>
      <c r="T326">
        <v>7.7875230144032965</v>
      </c>
      <c r="U326">
        <v>8.5402645261574452</v>
      </c>
      <c r="V326">
        <v>10.100599500179849</v>
      </c>
      <c r="W326">
        <v>12.429286345679127</v>
      </c>
      <c r="X326">
        <v>15.469644026705421</v>
      </c>
      <c r="Y326">
        <v>19.368641358566592</v>
      </c>
      <c r="Z326">
        <v>22.953707618996642</v>
      </c>
      <c r="AA326">
        <v>32.082702569758737</v>
      </c>
      <c r="AB326">
        <v>44.144394771648066</v>
      </c>
      <c r="AC326">
        <v>54.986467784298576</v>
      </c>
      <c r="AD326">
        <v>61.550432544460129</v>
      </c>
      <c r="AE326">
        <v>66.248203793591188</v>
      </c>
      <c r="AF326">
        <v>70.127562181301712</v>
      </c>
      <c r="AG326">
        <v>75.157731469078939</v>
      </c>
      <c r="AH326">
        <v>78.908327612528396</v>
      </c>
      <c r="AI326">
        <v>82.641400592959286</v>
      </c>
      <c r="AJ326">
        <v>85.913499001815097</v>
      </c>
      <c r="AK326">
        <v>89.385508061669015</v>
      </c>
      <c r="AL326">
        <v>92.580596492830281</v>
      </c>
      <c r="AM326">
        <v>96.316062385550239</v>
      </c>
      <c r="AN326">
        <v>100</v>
      </c>
      <c r="AO326">
        <v>103.85248248821641</v>
      </c>
      <c r="AP326">
        <v>109.26181424342025</v>
      </c>
      <c r="AQ326">
        <v>114.23781644509074</v>
      </c>
      <c r="AR326">
        <v>117.92550599755462</v>
      </c>
      <c r="AS326">
        <v>123.00398868746278</v>
      </c>
      <c r="AT326">
        <v>128.82085672754354</v>
      </c>
      <c r="AU326">
        <v>133.92525040957247</v>
      </c>
      <c r="AV326">
        <v>138.41970189164053</v>
      </c>
      <c r="AW326">
        <v>142.36941532200188</v>
      </c>
      <c r="AX326">
        <v>146.28863746180755</v>
      </c>
      <c r="AY326">
        <v>150.85480930533609</v>
      </c>
      <c r="AZ326">
        <v>156.15818059922398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2017-06-16T18:58:00Z</dcterms:created>
  <dcterms:modified xsi:type="dcterms:W3CDTF">2017-06-16T19:01:10Z</dcterms:modified>
</cp:coreProperties>
</file>