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vanshu\Desktop\Kevin\2-D Scanning Mirror\Simulations\"/>
    </mc:Choice>
  </mc:AlternateContent>
  <bookViews>
    <workbookView xWindow="0" yWindow="0" windowWidth="19200" windowHeight="11190" firstSheet="5" activeTab="6"/>
  </bookViews>
  <sheets>
    <sheet name="Magnetostatic Angle vs Torque" sheetId="1" r:id="rId1"/>
    <sheet name="Static-structural ang vs tor" sheetId="2" r:id="rId2"/>
    <sheet name="Interpolated current vs angle" sheetId="3" r:id="rId3"/>
    <sheet name="Voltage vs. angle" sheetId="4" r:id="rId4"/>
    <sheet name="47 ohm resistance" sheetId="7" r:id="rId5"/>
    <sheet name="Combined chart" sheetId="6" r:id="rId6"/>
    <sheet name="Correction combined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2" i="4"/>
  <c r="D27" i="4"/>
  <c r="E2" i="4"/>
  <c r="B3" i="4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9" i="2"/>
  <c r="C31" i="2" l="1"/>
  <c r="I20" i="2" l="1"/>
  <c r="I19" i="2"/>
  <c r="F19" i="2"/>
  <c r="A3" i="3" l="1"/>
  <c r="A4" i="3"/>
  <c r="B4" i="4" s="1"/>
  <c r="A5" i="3"/>
  <c r="B5" i="4" s="1"/>
  <c r="A6" i="3"/>
  <c r="B6" i="4" s="1"/>
  <c r="A7" i="3"/>
  <c r="B7" i="4" s="1"/>
  <c r="A8" i="3"/>
  <c r="B8" i="4" s="1"/>
  <c r="A9" i="3"/>
  <c r="B9" i="4" s="1"/>
  <c r="A10" i="3"/>
  <c r="B10" i="4" s="1"/>
  <c r="A11" i="3"/>
  <c r="B11" i="4" s="1"/>
  <c r="A12" i="3"/>
  <c r="B12" i="4" s="1"/>
  <c r="A13" i="3"/>
  <c r="B13" i="4" s="1"/>
  <c r="A14" i="3"/>
  <c r="B14" i="4" s="1"/>
  <c r="A2" i="3"/>
  <c r="B2" i="4" s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D38" i="4"/>
  <c r="F20" i="2" l="1"/>
  <c r="F3" i="2"/>
  <c r="E3" i="4"/>
  <c r="E4" i="4"/>
  <c r="E5" i="4"/>
  <c r="E6" i="4"/>
  <c r="E7" i="4"/>
  <c r="E8" i="4"/>
  <c r="E9" i="4"/>
  <c r="E10" i="4"/>
  <c r="E11" i="4"/>
  <c r="E12" i="4"/>
  <c r="E13" i="4"/>
  <c r="E14" i="4"/>
  <c r="F5" i="2" l="1"/>
  <c r="F30" i="4" l="1"/>
  <c r="F31" i="4"/>
  <c r="F32" i="4"/>
  <c r="F33" i="4"/>
  <c r="F38" i="4"/>
  <c r="F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25" i="4"/>
  <c r="D26" i="4"/>
  <c r="E26" i="4" s="1"/>
  <c r="F26" i="4" s="1"/>
  <c r="E27" i="4"/>
  <c r="F27" i="4" s="1"/>
  <c r="D28" i="4"/>
  <c r="E28" i="4" s="1"/>
  <c r="F28" i="4" s="1"/>
  <c r="D29" i="4"/>
  <c r="E29" i="4" s="1"/>
  <c r="F29" i="4" s="1"/>
  <c r="D30" i="4"/>
  <c r="E30" i="4" s="1"/>
  <c r="D31" i="4"/>
  <c r="E31" i="4" s="1"/>
  <c r="D32" i="4"/>
  <c r="E32" i="4" s="1"/>
  <c r="D33" i="4"/>
  <c r="E33" i="4" s="1"/>
  <c r="D34" i="4"/>
  <c r="E34" i="4" s="1"/>
  <c r="F34" i="4" s="1"/>
  <c r="D35" i="4"/>
  <c r="E35" i="4" s="1"/>
  <c r="F35" i="4" s="1"/>
  <c r="D36" i="4"/>
  <c r="E36" i="4" s="1"/>
  <c r="F36" i="4" s="1"/>
  <c r="D37" i="4"/>
  <c r="E37" i="4" s="1"/>
  <c r="F37" i="4" s="1"/>
  <c r="E38" i="4"/>
  <c r="D25" i="4"/>
  <c r="E25" i="4" s="1"/>
  <c r="C13" i="2" l="1"/>
  <c r="C21" i="2"/>
  <c r="C20" i="2"/>
  <c r="C22" i="2"/>
  <c r="C23" i="2"/>
  <c r="C24" i="2"/>
  <c r="C25" i="2"/>
  <c r="C26" i="2"/>
  <c r="C27" i="2"/>
  <c r="C28" i="2"/>
  <c r="C29" i="2"/>
  <c r="C30" i="2"/>
  <c r="C32" i="2"/>
  <c r="C33" i="2"/>
  <c r="C10" i="2"/>
  <c r="C11" i="2"/>
  <c r="C12" i="2"/>
  <c r="C14" i="2"/>
  <c r="C15" i="2"/>
  <c r="C16" i="2"/>
  <c r="C17" i="2"/>
  <c r="C18" i="2"/>
  <c r="C19" i="2"/>
  <c r="C9" i="2"/>
  <c r="F8" i="2"/>
  <c r="F9" i="2"/>
  <c r="F10" i="2"/>
  <c r="F11" i="2"/>
  <c r="F6" i="2"/>
  <c r="F4" i="2"/>
  <c r="F12" i="2"/>
  <c r="F7" i="2"/>
</calcChain>
</file>

<file path=xl/sharedStrings.xml><?xml version="1.0" encoding="utf-8"?>
<sst xmlns="http://schemas.openxmlformats.org/spreadsheetml/2006/main" count="86" uniqueCount="57">
  <si>
    <t xml:space="preserve">Angle(deg) </t>
  </si>
  <si>
    <t>Torque (N mm)</t>
  </si>
  <si>
    <t>Angle (deg)</t>
  </si>
  <si>
    <t>Angle (Deg)</t>
  </si>
  <si>
    <t>Current Used ( ramped mA)</t>
  </si>
  <si>
    <t>Vertical Deformation (mm)</t>
  </si>
  <si>
    <t>Current (mA)</t>
  </si>
  <si>
    <t>** Non linear.. Due to sine function</t>
  </si>
  <si>
    <t>But not Angle</t>
  </si>
  <si>
    <t>Vertical Deformation is linear to torque</t>
  </si>
  <si>
    <t>V = IR</t>
  </si>
  <si>
    <t>Voltage</t>
  </si>
  <si>
    <t>Notes</t>
  </si>
  <si>
    <t>This here is around 6 Vpp will give +/- 15 degrees MECHANICAL ANGLE</t>
  </si>
  <si>
    <t>Voltage vs angle testing</t>
  </si>
  <si>
    <t>Vpp</t>
  </si>
  <si>
    <t>9 cm</t>
  </si>
  <si>
    <t>Scan length</t>
  </si>
  <si>
    <t>1 Hz</t>
  </si>
  <si>
    <t xml:space="preserve">Freq </t>
  </si>
  <si>
    <t>R</t>
  </si>
  <si>
    <t>Scan width (mm)</t>
  </si>
  <si>
    <t>Resistance of coils in original horizontal fpcb (ohms)</t>
  </si>
  <si>
    <t>Scan Angle (Optical total)</t>
  </si>
  <si>
    <t>Mech. Angle (Total)</t>
  </si>
  <si>
    <t>Mech. Angle (Half)</t>
  </si>
  <si>
    <r>
      <t>Experimental Angle (</t>
    </r>
    <r>
      <rPr>
        <b/>
        <sz val="11"/>
        <color theme="1"/>
        <rFont val="Calibri"/>
        <family val="2"/>
      </rPr>
      <t>⁰</t>
    </r>
    <r>
      <rPr>
        <b/>
        <sz val="11"/>
        <color theme="1"/>
        <rFont val="Calibri"/>
        <family val="2"/>
        <scheme val="minor"/>
      </rPr>
      <t>)</t>
    </r>
  </si>
  <si>
    <r>
      <t>Simulated Angle (</t>
    </r>
    <r>
      <rPr>
        <b/>
        <sz val="11"/>
        <color theme="1"/>
        <rFont val="Calibri"/>
        <family val="2"/>
      </rPr>
      <t>⁰</t>
    </r>
    <r>
      <rPr>
        <b/>
        <sz val="11"/>
        <color theme="1"/>
        <rFont val="Calibri"/>
        <family val="2"/>
        <scheme val="minor"/>
      </rPr>
      <t>)</t>
    </r>
  </si>
  <si>
    <t>Mech Angle  (half)</t>
  </si>
  <si>
    <t>Scan angle (Optical total)</t>
  </si>
  <si>
    <t>angle</t>
  </si>
  <si>
    <t>torque</t>
  </si>
  <si>
    <t>new actuator torque</t>
  </si>
  <si>
    <t>New actuator (change to new values after confirmed young's modulus)</t>
  </si>
  <si>
    <t>Torque (N mm) (about y axis)</t>
  </si>
  <si>
    <t>Torque (N mm) about positioned z axis 2 coils</t>
  </si>
  <si>
    <t>Torque (N mm) about positioned z axis all coils (0.5 mm thick)</t>
  </si>
  <si>
    <t>Torque (N mm) about positioned z axis all coils (0.024 mm thick)</t>
  </si>
  <si>
    <r>
      <t>Simulated Angle (</t>
    </r>
    <r>
      <rPr>
        <sz val="11"/>
        <color rgb="FFFF0000"/>
        <rFont val="Calibri"/>
        <family val="2"/>
      </rPr>
      <t>⁰</t>
    </r>
    <r>
      <rPr>
        <sz val="11"/>
        <color rgb="FFFF0000"/>
        <rFont val="Calibri"/>
        <family val="2"/>
        <scheme val="minor"/>
      </rPr>
      <t>)</t>
    </r>
  </si>
  <si>
    <r>
      <t>Experimental Scan Angle (</t>
    </r>
    <r>
      <rPr>
        <b/>
        <sz val="11"/>
        <color theme="1"/>
        <rFont val="Calibri"/>
        <family val="2"/>
      </rPr>
      <t>⁰</t>
    </r>
    <r>
      <rPr>
        <b/>
        <sz val="11"/>
        <color theme="1"/>
        <rFont val="Calibri"/>
        <family val="2"/>
        <scheme val="minor"/>
      </rPr>
      <t>)</t>
    </r>
  </si>
  <si>
    <t>Driving Voltage</t>
  </si>
  <si>
    <t>E = 75 Gpa</t>
  </si>
  <si>
    <t>E = 70.7 Gpa</t>
  </si>
  <si>
    <r>
      <t>Simulated Scan Angle (</t>
    </r>
    <r>
      <rPr>
        <b/>
        <sz val="11"/>
        <color theme="1"/>
        <rFont val="Calibri"/>
        <family val="2"/>
      </rPr>
      <t>⁰</t>
    </r>
    <r>
      <rPr>
        <b/>
        <sz val="11"/>
        <color theme="1"/>
        <rFont val="Calibri"/>
        <family val="2"/>
        <scheme val="minor"/>
      </rPr>
      <t>)</t>
    </r>
  </si>
  <si>
    <t>exp</t>
  </si>
  <si>
    <t>Extra resistance due to mirror taped on back?</t>
  </si>
  <si>
    <t>So more voltage req to output the same angle</t>
  </si>
  <si>
    <t>Tim used 80.7 ohm</t>
  </si>
  <si>
    <t>Karl used 72.5 ohm</t>
  </si>
  <si>
    <t>Using step model: FPCB mirror simulation 0.6 mm copper inside 0.03 mm thick full length poly 125 um</t>
  </si>
  <si>
    <t>perhaps need to model with the PSD mirror?</t>
  </si>
  <si>
    <t>This is most recent one w mirror</t>
  </si>
  <si>
    <t>Scan Angle (optical half)</t>
  </si>
  <si>
    <t xml:space="preserve">Now using correct optical angles </t>
  </si>
  <si>
    <t>Driving Voltage (V)</t>
  </si>
  <si>
    <t>Experimental</t>
  </si>
  <si>
    <t>Simulated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</si>
</sst>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  <xf numFmtId="9" fontId="0" fillId="0" borderId="0" xfId="1" applyFont="1"/>
    <xf numFmtId="0" fontId="0" fillId="0" borderId="0" xfId="0" applyAlignment="1"/>
    <xf numFmtId="0" fontId="0" fillId="4" borderId="0" xfId="0" applyFill="1"/>
    <xf numFmtId="0" fontId="5" fillId="4" borderId="0" xfId="0" applyFont="1" applyFill="1"/>
    <xf numFmtId="0" fontId="4" fillId="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due to Lorentz Force</a:t>
            </a:r>
            <a:r>
              <a:rPr lang="en-US" baseline="0"/>
              <a:t> on specfic Coil Angles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'Magnetostatic Angle vs Torque'!$B$1</c:f>
              <c:strCache>
                <c:ptCount val="1"/>
                <c:pt idx="0">
                  <c:v>Torque (N mm) (about y axis)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'Magnetostatic Angle vs Torque'!$A$2:$A$14</c:f>
              <c:numCache>
                <c:formatCode>General</c:formatCode>
                <c:ptCount val="1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</c:numCache>
            </c:numRef>
          </c:xVal>
          <c:yVal>
            <c:numRef>
              <c:f>'Magnetostatic Angle vs Torque'!$B$2:$B$14</c:f>
              <c:numCache>
                <c:formatCode>General</c:formatCode>
                <c:ptCount val="13"/>
                <c:pt idx="0">
                  <c:v>0.80925000000000002</c:v>
                </c:pt>
                <c:pt idx="1">
                  <c:v>0.80057999999999996</c:v>
                </c:pt>
                <c:pt idx="2">
                  <c:v>0.79403999999999997</c:v>
                </c:pt>
                <c:pt idx="3">
                  <c:v>0.80767</c:v>
                </c:pt>
                <c:pt idx="4">
                  <c:v>0.80933999999999995</c:v>
                </c:pt>
                <c:pt idx="5">
                  <c:v>0.80532999999999999</c:v>
                </c:pt>
                <c:pt idx="6">
                  <c:v>0.80839000000000005</c:v>
                </c:pt>
                <c:pt idx="7">
                  <c:v>0.80954000000000004</c:v>
                </c:pt>
                <c:pt idx="8">
                  <c:v>0.82335000000000003</c:v>
                </c:pt>
                <c:pt idx="9">
                  <c:v>0.80098000000000003</c:v>
                </c:pt>
                <c:pt idx="10">
                  <c:v>0.78310000000000002</c:v>
                </c:pt>
                <c:pt idx="11">
                  <c:v>0.79552</c:v>
                </c:pt>
                <c:pt idx="12">
                  <c:v>0.76556999999999997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F-4CA5-AF45-91ABCE84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636047"/>
        <c:axId val="1567636463"/>
      </c:scatterChart>
      <c:valAx>
        <c:axId val="156763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Coil Rotation</a:t>
                </a:r>
                <a:r>
                  <a:rPr lang="en-US" baseline="0"/>
                  <a:t> </a:t>
                </a:r>
                <a:r>
                  <a:rPr lang="en-US"/>
                  <a:t>Angle (</a:t>
                </a:r>
                <a:r>
                  <a:rPr lang="en-US" sz="1000" b="0" i="0" u="none" strike="noStrike" baseline="0">
                    <a:effectLst/>
                  </a:rPr>
                  <a:t>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36463"/>
        <c:crosses val="autoZero"/>
        <c:crossBetween val="midCat"/>
      </c:valAx>
      <c:valAx>
        <c:axId val="15676364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 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3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</a:t>
            </a:r>
            <a:r>
              <a:rPr lang="en-US" baseline="0"/>
              <a:t> vs. Experimental Angle for Given Voltages (w/ PSD mirror)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'Combined chart'!$B$1</c:f>
              <c:strCache>
                <c:ptCount val="1"/>
                <c:pt idx="0">
                  <c:v>Experimental Angle (⁰)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'Combined chart'!$A$2:$A$27</c:f>
              <c:numCache>
                <c:formatCode>General</c:formatCode>
                <c:ptCount val="26"/>
                <c:pt idx="0">
                  <c:v>0</c:v>
                </c:pt>
                <c:pt idx="1">
                  <c:v>0.25</c:v>
                </c:pt>
                <c:pt idx="2">
                  <c:v>0.39651898758861237</c:v>
                </c:pt>
                <c:pt idx="3">
                  <c:v>0.5</c:v>
                </c:pt>
                <c:pt idx="4">
                  <c:v>0.75</c:v>
                </c:pt>
                <c:pt idx="5">
                  <c:v>0.80010886409634963</c:v>
                </c:pt>
                <c:pt idx="6">
                  <c:v>1</c:v>
                </c:pt>
                <c:pt idx="7">
                  <c:v>1.25</c:v>
                </c:pt>
                <c:pt idx="8">
                  <c:v>1.2258149021087579</c:v>
                </c:pt>
                <c:pt idx="9">
                  <c:v>1.5</c:v>
                </c:pt>
                <c:pt idx="10">
                  <c:v>1.75</c:v>
                </c:pt>
                <c:pt idx="11">
                  <c:v>1.6588201421904676</c:v>
                </c:pt>
                <c:pt idx="12">
                  <c:v>2</c:v>
                </c:pt>
                <c:pt idx="13">
                  <c:v>2.25</c:v>
                </c:pt>
                <c:pt idx="14">
                  <c:v>2.132988650856114</c:v>
                </c:pt>
                <c:pt idx="15">
                  <c:v>2.5</c:v>
                </c:pt>
                <c:pt idx="16">
                  <c:v>2.75</c:v>
                </c:pt>
                <c:pt idx="17">
                  <c:v>2.6529185844982255</c:v>
                </c:pt>
                <c:pt idx="18">
                  <c:v>3</c:v>
                </c:pt>
                <c:pt idx="19">
                  <c:v>3.25</c:v>
                </c:pt>
                <c:pt idx="20">
                  <c:v>3.2290681232253688</c:v>
                </c:pt>
                <c:pt idx="21">
                  <c:v>3.873324227237414</c:v>
                </c:pt>
              </c:numCache>
            </c:numRef>
          </c:xVal>
          <c:yVal>
            <c:numRef>
              <c:f>'Combined chart'!$B$2:$B$27</c:f>
              <c:numCache>
                <c:formatCode>General</c:formatCode>
                <c:ptCount val="26"/>
                <c:pt idx="0">
                  <c:v>0</c:v>
                </c:pt>
                <c:pt idx="1">
                  <c:v>0.95457621649818802</c:v>
                </c:pt>
                <c:pt idx="3">
                  <c:v>2.0654281166382074</c:v>
                </c:pt>
                <c:pt idx="4">
                  <c:v>3.1700958729549544</c:v>
                </c:pt>
                <c:pt idx="6">
                  <c:v>4.2653828049740667</c:v>
                </c:pt>
                <c:pt idx="7">
                  <c:v>5.6549662370101066</c:v>
                </c:pt>
                <c:pt idx="9">
                  <c:v>6.8681341528112858</c:v>
                </c:pt>
                <c:pt idx="10">
                  <c:v>8.0567091165446456</c:v>
                </c:pt>
                <c:pt idx="12">
                  <c:v>9.0739970313443301</c:v>
                </c:pt>
                <c:pt idx="13">
                  <c:v>10.900704743175906</c:v>
                </c:pt>
                <c:pt idx="15">
                  <c:v>12.638861117776475</c:v>
                </c:pt>
                <c:pt idx="16">
                  <c:v>14.282918396873281</c:v>
                </c:pt>
                <c:pt idx="18">
                  <c:v>16.059844425487569</c:v>
                </c:pt>
                <c:pt idx="19">
                  <c:v>17.064273537072584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F-41DD-899A-77A153C1693B}"/>
            </c:ext>
          </c:extLst>
        </c:ser>
        <c:ser>
          <c:idx val="1"/>
          <c:order val="1"/>
          <c:tx>
            <c:strRef>
              <c:f>'Combined chart'!$C$1</c:f>
              <c:strCache>
                <c:ptCount val="1"/>
                <c:pt idx="0">
                  <c:v>Simulated Angle (⁰)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'Combined chart'!$A$2:$A$27</c:f>
              <c:numCache>
                <c:formatCode>General</c:formatCode>
                <c:ptCount val="26"/>
                <c:pt idx="0">
                  <c:v>0</c:v>
                </c:pt>
                <c:pt idx="1">
                  <c:v>0.25</c:v>
                </c:pt>
                <c:pt idx="2">
                  <c:v>0.39651898758861237</c:v>
                </c:pt>
                <c:pt idx="3">
                  <c:v>0.5</c:v>
                </c:pt>
                <c:pt idx="4">
                  <c:v>0.75</c:v>
                </c:pt>
                <c:pt idx="5">
                  <c:v>0.80010886409634963</c:v>
                </c:pt>
                <c:pt idx="6">
                  <c:v>1</c:v>
                </c:pt>
                <c:pt idx="7">
                  <c:v>1.25</c:v>
                </c:pt>
                <c:pt idx="8">
                  <c:v>1.2258149021087579</c:v>
                </c:pt>
                <c:pt idx="9">
                  <c:v>1.5</c:v>
                </c:pt>
                <c:pt idx="10">
                  <c:v>1.75</c:v>
                </c:pt>
                <c:pt idx="11">
                  <c:v>1.6588201421904676</c:v>
                </c:pt>
                <c:pt idx="12">
                  <c:v>2</c:v>
                </c:pt>
                <c:pt idx="13">
                  <c:v>2.25</c:v>
                </c:pt>
                <c:pt idx="14">
                  <c:v>2.132988650856114</c:v>
                </c:pt>
                <c:pt idx="15">
                  <c:v>2.5</c:v>
                </c:pt>
                <c:pt idx="16">
                  <c:v>2.75</c:v>
                </c:pt>
                <c:pt idx="17">
                  <c:v>2.6529185844982255</c:v>
                </c:pt>
                <c:pt idx="18">
                  <c:v>3</c:v>
                </c:pt>
                <c:pt idx="19">
                  <c:v>3.25</c:v>
                </c:pt>
                <c:pt idx="20">
                  <c:v>3.2290681232253688</c:v>
                </c:pt>
                <c:pt idx="21">
                  <c:v>3.873324227237414</c:v>
                </c:pt>
              </c:numCache>
            </c:numRef>
          </c:xVal>
          <c:yVal>
            <c:numRef>
              <c:f>'Combined chart'!$C$2:$C$27</c:f>
              <c:numCache>
                <c:formatCode>General</c:formatCode>
                <c:ptCount val="26"/>
                <c:pt idx="0">
                  <c:v>0</c:v>
                </c:pt>
                <c:pt idx="2">
                  <c:v>2.5</c:v>
                </c:pt>
                <c:pt idx="5">
                  <c:v>5</c:v>
                </c:pt>
                <c:pt idx="8">
                  <c:v>7.5</c:v>
                </c:pt>
                <c:pt idx="11">
                  <c:v>10</c:v>
                </c:pt>
                <c:pt idx="14">
                  <c:v>12.5</c:v>
                </c:pt>
                <c:pt idx="17">
                  <c:v>15</c:v>
                </c:pt>
                <c:pt idx="20">
                  <c:v>17.5</c:v>
                </c:pt>
                <c:pt idx="21">
                  <c:v>20</c:v>
                </c:pt>
                <c:pt idx="22">
                  <c:v>22.5</c:v>
                </c:pt>
                <c:pt idx="23">
                  <c:v>25</c:v>
                </c:pt>
                <c:pt idx="24">
                  <c:v>27.5</c:v>
                </c:pt>
                <c:pt idx="2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F-41DD-899A-77A153C1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18576"/>
        <c:axId val="749319408"/>
      </c:scatterChart>
      <c:valAx>
        <c:axId val="749318576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19408"/>
        <c:crosses val="autoZero"/>
        <c:crossBetween val="midCat"/>
      </c:valAx>
      <c:valAx>
        <c:axId val="7493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⁰)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1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'Combined chart'!$B$34</c:f>
              <c:strCache>
                <c:ptCount val="1"/>
                <c:pt idx="0">
                  <c:v>Experimental Scan Angle (⁰)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'Combined chart'!$A$35:$A$77</c:f>
              <c:numCache>
                <c:formatCode>General</c:formatCode>
                <c:ptCount val="43"/>
                <c:pt idx="0">
                  <c:v>-0.25</c:v>
                </c:pt>
                <c:pt idx="1">
                  <c:v>-0.39651898758861198</c:v>
                </c:pt>
                <c:pt idx="2">
                  <c:v>-0.5</c:v>
                </c:pt>
                <c:pt idx="3">
                  <c:v>-0.75</c:v>
                </c:pt>
                <c:pt idx="4">
                  <c:v>-0.80010886409634996</c:v>
                </c:pt>
                <c:pt idx="5">
                  <c:v>-1</c:v>
                </c:pt>
                <c:pt idx="6">
                  <c:v>-1.25</c:v>
                </c:pt>
                <c:pt idx="7">
                  <c:v>-1.2258149021087601</c:v>
                </c:pt>
                <c:pt idx="8">
                  <c:v>-1.5</c:v>
                </c:pt>
                <c:pt idx="9">
                  <c:v>-1.75</c:v>
                </c:pt>
                <c:pt idx="10">
                  <c:v>-1.65882014219047</c:v>
                </c:pt>
                <c:pt idx="11">
                  <c:v>-2</c:v>
                </c:pt>
                <c:pt idx="12">
                  <c:v>-2.25</c:v>
                </c:pt>
                <c:pt idx="13">
                  <c:v>-2.13298865085611</c:v>
                </c:pt>
                <c:pt idx="14">
                  <c:v>-2.5</c:v>
                </c:pt>
                <c:pt idx="15">
                  <c:v>-2.75</c:v>
                </c:pt>
                <c:pt idx="16">
                  <c:v>-2.6529185844982299</c:v>
                </c:pt>
                <c:pt idx="17">
                  <c:v>-3</c:v>
                </c:pt>
                <c:pt idx="18">
                  <c:v>-3.25</c:v>
                </c:pt>
                <c:pt idx="19">
                  <c:v>-3.2290681232253702</c:v>
                </c:pt>
                <c:pt idx="20">
                  <c:v>-3.87332422723741</c:v>
                </c:pt>
                <c:pt idx="21">
                  <c:v>0</c:v>
                </c:pt>
                <c:pt idx="22">
                  <c:v>0.25</c:v>
                </c:pt>
                <c:pt idx="23">
                  <c:v>0.39651898758861237</c:v>
                </c:pt>
                <c:pt idx="24">
                  <c:v>0.5</c:v>
                </c:pt>
                <c:pt idx="25">
                  <c:v>0.75</c:v>
                </c:pt>
                <c:pt idx="26">
                  <c:v>0.80010886409634963</c:v>
                </c:pt>
                <c:pt idx="27">
                  <c:v>1</c:v>
                </c:pt>
                <c:pt idx="28">
                  <c:v>1.25</c:v>
                </c:pt>
                <c:pt idx="29">
                  <c:v>1.2258149021087579</c:v>
                </c:pt>
                <c:pt idx="30">
                  <c:v>1.5</c:v>
                </c:pt>
                <c:pt idx="31">
                  <c:v>1.75</c:v>
                </c:pt>
                <c:pt idx="32">
                  <c:v>1.6588201421904676</c:v>
                </c:pt>
                <c:pt idx="33">
                  <c:v>2</c:v>
                </c:pt>
                <c:pt idx="34">
                  <c:v>2.25</c:v>
                </c:pt>
                <c:pt idx="35">
                  <c:v>2.132988650856114</c:v>
                </c:pt>
                <c:pt idx="36">
                  <c:v>2.5</c:v>
                </c:pt>
                <c:pt idx="37">
                  <c:v>2.75</c:v>
                </c:pt>
                <c:pt idx="38">
                  <c:v>2.6529185844982255</c:v>
                </c:pt>
                <c:pt idx="39">
                  <c:v>3</c:v>
                </c:pt>
                <c:pt idx="40">
                  <c:v>3.25</c:v>
                </c:pt>
                <c:pt idx="41">
                  <c:v>3.2290681232253688</c:v>
                </c:pt>
                <c:pt idx="42">
                  <c:v>3.873324227237414</c:v>
                </c:pt>
              </c:numCache>
            </c:numRef>
          </c:xVal>
          <c:yVal>
            <c:numRef>
              <c:f>'Combined chart'!$B$35:$B$77</c:f>
              <c:numCache>
                <c:formatCode>General</c:formatCode>
                <c:ptCount val="43"/>
                <c:pt idx="0">
                  <c:v>-0.95457621649818802</c:v>
                </c:pt>
                <c:pt idx="2">
                  <c:v>-2.06542811663821</c:v>
                </c:pt>
                <c:pt idx="3">
                  <c:v>-3.17009587295495</c:v>
                </c:pt>
                <c:pt idx="5">
                  <c:v>-4.2653828049740703</c:v>
                </c:pt>
                <c:pt idx="6">
                  <c:v>-5.6549662370101101</c:v>
                </c:pt>
                <c:pt idx="8">
                  <c:v>-6.8681341528112902</c:v>
                </c:pt>
                <c:pt idx="9">
                  <c:v>-8.0567091165446492</c:v>
                </c:pt>
                <c:pt idx="11">
                  <c:v>-9.0739970313443301</c:v>
                </c:pt>
                <c:pt idx="12">
                  <c:v>-10.900704743175901</c:v>
                </c:pt>
                <c:pt idx="14">
                  <c:v>-12.6388611177765</c:v>
                </c:pt>
                <c:pt idx="15">
                  <c:v>-14.282918396873299</c:v>
                </c:pt>
                <c:pt idx="17">
                  <c:v>-16.059844425487601</c:v>
                </c:pt>
                <c:pt idx="18">
                  <c:v>-17.064273537072602</c:v>
                </c:pt>
                <c:pt idx="21">
                  <c:v>0</c:v>
                </c:pt>
                <c:pt idx="22">
                  <c:v>0.95457621649818813</c:v>
                </c:pt>
                <c:pt idx="24">
                  <c:v>2.0654281166382074</c:v>
                </c:pt>
                <c:pt idx="25">
                  <c:v>3.1700958729549544</c:v>
                </c:pt>
                <c:pt idx="27">
                  <c:v>4.2653828049740667</c:v>
                </c:pt>
                <c:pt idx="28">
                  <c:v>5.6549662370101066</c:v>
                </c:pt>
                <c:pt idx="30">
                  <c:v>6.8681341528112858</c:v>
                </c:pt>
                <c:pt idx="31">
                  <c:v>8.0567091165446456</c:v>
                </c:pt>
                <c:pt idx="33">
                  <c:v>9.0739970313443301</c:v>
                </c:pt>
                <c:pt idx="34">
                  <c:v>10.900704743175906</c:v>
                </c:pt>
                <c:pt idx="36">
                  <c:v>12.638861117776475</c:v>
                </c:pt>
                <c:pt idx="37">
                  <c:v>14.282918396873281</c:v>
                </c:pt>
                <c:pt idx="39">
                  <c:v>16.059844425487569</c:v>
                </c:pt>
                <c:pt idx="40">
                  <c:v>17.064273537072584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8-489C-BBDC-6E1B636D3775}"/>
            </c:ext>
          </c:extLst>
        </c:ser>
        <c:ser>
          <c:idx val="1"/>
          <c:order val="1"/>
          <c:tx>
            <c:strRef>
              <c:f>'Combined chart'!$C$34</c:f>
              <c:strCache>
                <c:ptCount val="1"/>
                <c:pt idx="0">
                  <c:v>Simulated Scan Angle (⁰)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'Combined chart'!$A$35:$A$77</c:f>
              <c:numCache>
                <c:formatCode>General</c:formatCode>
                <c:ptCount val="43"/>
                <c:pt idx="0">
                  <c:v>-0.25</c:v>
                </c:pt>
                <c:pt idx="1">
                  <c:v>-0.39651898758861198</c:v>
                </c:pt>
                <c:pt idx="2">
                  <c:v>-0.5</c:v>
                </c:pt>
                <c:pt idx="3">
                  <c:v>-0.75</c:v>
                </c:pt>
                <c:pt idx="4">
                  <c:v>-0.80010886409634996</c:v>
                </c:pt>
                <c:pt idx="5">
                  <c:v>-1</c:v>
                </c:pt>
                <c:pt idx="6">
                  <c:v>-1.25</c:v>
                </c:pt>
                <c:pt idx="7">
                  <c:v>-1.2258149021087601</c:v>
                </c:pt>
                <c:pt idx="8">
                  <c:v>-1.5</c:v>
                </c:pt>
                <c:pt idx="9">
                  <c:v>-1.75</c:v>
                </c:pt>
                <c:pt idx="10">
                  <c:v>-1.65882014219047</c:v>
                </c:pt>
                <c:pt idx="11">
                  <c:v>-2</c:v>
                </c:pt>
                <c:pt idx="12">
                  <c:v>-2.25</c:v>
                </c:pt>
                <c:pt idx="13">
                  <c:v>-2.13298865085611</c:v>
                </c:pt>
                <c:pt idx="14">
                  <c:v>-2.5</c:v>
                </c:pt>
                <c:pt idx="15">
                  <c:v>-2.75</c:v>
                </c:pt>
                <c:pt idx="16">
                  <c:v>-2.6529185844982299</c:v>
                </c:pt>
                <c:pt idx="17">
                  <c:v>-3</c:v>
                </c:pt>
                <c:pt idx="18">
                  <c:v>-3.25</c:v>
                </c:pt>
                <c:pt idx="19">
                  <c:v>-3.2290681232253702</c:v>
                </c:pt>
                <c:pt idx="20">
                  <c:v>-3.87332422723741</c:v>
                </c:pt>
                <c:pt idx="21">
                  <c:v>0</c:v>
                </c:pt>
                <c:pt idx="22">
                  <c:v>0.25</c:v>
                </c:pt>
                <c:pt idx="23">
                  <c:v>0.39651898758861237</c:v>
                </c:pt>
                <c:pt idx="24">
                  <c:v>0.5</c:v>
                </c:pt>
                <c:pt idx="25">
                  <c:v>0.75</c:v>
                </c:pt>
                <c:pt idx="26">
                  <c:v>0.80010886409634963</c:v>
                </c:pt>
                <c:pt idx="27">
                  <c:v>1</c:v>
                </c:pt>
                <c:pt idx="28">
                  <c:v>1.25</c:v>
                </c:pt>
                <c:pt idx="29">
                  <c:v>1.2258149021087579</c:v>
                </c:pt>
                <c:pt idx="30">
                  <c:v>1.5</c:v>
                </c:pt>
                <c:pt idx="31">
                  <c:v>1.75</c:v>
                </c:pt>
                <c:pt idx="32">
                  <c:v>1.6588201421904676</c:v>
                </c:pt>
                <c:pt idx="33">
                  <c:v>2</c:v>
                </c:pt>
                <c:pt idx="34">
                  <c:v>2.25</c:v>
                </c:pt>
                <c:pt idx="35">
                  <c:v>2.132988650856114</c:v>
                </c:pt>
                <c:pt idx="36">
                  <c:v>2.5</c:v>
                </c:pt>
                <c:pt idx="37">
                  <c:v>2.75</c:v>
                </c:pt>
                <c:pt idx="38">
                  <c:v>2.6529185844982255</c:v>
                </c:pt>
                <c:pt idx="39">
                  <c:v>3</c:v>
                </c:pt>
                <c:pt idx="40">
                  <c:v>3.25</c:v>
                </c:pt>
                <c:pt idx="41">
                  <c:v>3.2290681232253688</c:v>
                </c:pt>
                <c:pt idx="42">
                  <c:v>3.873324227237414</c:v>
                </c:pt>
              </c:numCache>
            </c:numRef>
          </c:xVal>
          <c:yVal>
            <c:numRef>
              <c:f>'Combined chart'!$C$35:$C$77</c:f>
              <c:numCache>
                <c:formatCode>General</c:formatCode>
                <c:ptCount val="43"/>
                <c:pt idx="1">
                  <c:v>-2.5</c:v>
                </c:pt>
                <c:pt idx="4">
                  <c:v>-5</c:v>
                </c:pt>
                <c:pt idx="7">
                  <c:v>-7.5</c:v>
                </c:pt>
                <c:pt idx="10">
                  <c:v>-10</c:v>
                </c:pt>
                <c:pt idx="13">
                  <c:v>-12.5</c:v>
                </c:pt>
                <c:pt idx="16">
                  <c:v>-15</c:v>
                </c:pt>
                <c:pt idx="19">
                  <c:v>-17.5</c:v>
                </c:pt>
                <c:pt idx="20">
                  <c:v>-20</c:v>
                </c:pt>
                <c:pt idx="21">
                  <c:v>0</c:v>
                </c:pt>
                <c:pt idx="23">
                  <c:v>2.5</c:v>
                </c:pt>
                <c:pt idx="26">
                  <c:v>5</c:v>
                </c:pt>
                <c:pt idx="29">
                  <c:v>7.5</c:v>
                </c:pt>
                <c:pt idx="32">
                  <c:v>10</c:v>
                </c:pt>
                <c:pt idx="35">
                  <c:v>12.5</c:v>
                </c:pt>
                <c:pt idx="38">
                  <c:v>15</c:v>
                </c:pt>
                <c:pt idx="41">
                  <c:v>17.5</c:v>
                </c:pt>
                <c:pt idx="4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8-489C-BBDC-6E1B636D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89824"/>
        <c:axId val="1197786496"/>
      </c:scatterChart>
      <c:valAx>
        <c:axId val="1197789824"/>
        <c:scaling>
          <c:orientation val="minMax"/>
          <c:max val="3.5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Driving voltage (V)</a:t>
                </a:r>
              </a:p>
            </c:rich>
          </c:tx>
          <c:layout>
            <c:manualLayout>
              <c:xMode val="edge"/>
              <c:yMode val="edge"/>
              <c:x val="0.39758510295654803"/>
              <c:y val="0.80909847253498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7786496"/>
        <c:crosses val="autoZero"/>
        <c:crossBetween val="midCat"/>
      </c:valAx>
      <c:valAx>
        <c:axId val="1197786496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Mirror Mech</a:t>
                </a:r>
                <a:r>
                  <a:rPr lang="en-US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roration angle (</a:t>
                </a:r>
                <a:r>
                  <a:rPr lang="en-US" sz="16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⁰)</a:t>
                </a:r>
                <a:r>
                  <a:rPr lang="en-US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1024610334693323E-3"/>
              <c:y val="5.15471222587582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778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'Correction combined'!$B$1</c:f>
              <c:strCache>
                <c:ptCount val="1"/>
                <c:pt idx="0">
                  <c:v>Experimental Angle (⁰)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'Correction combined'!$A$2:$A$27</c:f>
              <c:numCache>
                <c:formatCode>General</c:formatCode>
                <c:ptCount val="26"/>
                <c:pt idx="0">
                  <c:v>0</c:v>
                </c:pt>
                <c:pt idx="1">
                  <c:v>0.25</c:v>
                </c:pt>
                <c:pt idx="2">
                  <c:v>0.39651898758861237</c:v>
                </c:pt>
                <c:pt idx="3">
                  <c:v>0.5</c:v>
                </c:pt>
                <c:pt idx="4">
                  <c:v>0.75</c:v>
                </c:pt>
                <c:pt idx="5">
                  <c:v>0.80010886409634963</c:v>
                </c:pt>
                <c:pt idx="6">
                  <c:v>1</c:v>
                </c:pt>
                <c:pt idx="7">
                  <c:v>1.2258149021087579</c:v>
                </c:pt>
                <c:pt idx="8">
                  <c:v>1.25</c:v>
                </c:pt>
                <c:pt idx="9">
                  <c:v>1.5</c:v>
                </c:pt>
                <c:pt idx="10">
                  <c:v>1.6588201421904676</c:v>
                </c:pt>
                <c:pt idx="11">
                  <c:v>1.75</c:v>
                </c:pt>
                <c:pt idx="12">
                  <c:v>2</c:v>
                </c:pt>
                <c:pt idx="13">
                  <c:v>2.132988650856114</c:v>
                </c:pt>
                <c:pt idx="14">
                  <c:v>2.25</c:v>
                </c:pt>
                <c:pt idx="15">
                  <c:v>2.5</c:v>
                </c:pt>
                <c:pt idx="16">
                  <c:v>2.6529185844982255</c:v>
                </c:pt>
                <c:pt idx="17">
                  <c:v>2.75</c:v>
                </c:pt>
                <c:pt idx="18">
                  <c:v>3</c:v>
                </c:pt>
                <c:pt idx="19">
                  <c:v>3.2290681232253688</c:v>
                </c:pt>
                <c:pt idx="20">
                  <c:v>3.25</c:v>
                </c:pt>
              </c:numCache>
            </c:numRef>
          </c:xVal>
          <c:yVal>
            <c:numRef>
              <c:f>'Correction combined'!$B$2:$B$27</c:f>
              <c:numCache>
                <c:formatCode>General</c:formatCode>
                <c:ptCount val="26"/>
                <c:pt idx="0">
                  <c:v>0</c:v>
                </c:pt>
                <c:pt idx="1">
                  <c:v>1.9091524329963763</c:v>
                </c:pt>
                <c:pt idx="3">
                  <c:v>4.1308562332764147</c:v>
                </c:pt>
                <c:pt idx="4">
                  <c:v>6.3401917459099089</c:v>
                </c:pt>
                <c:pt idx="6">
                  <c:v>8.5307656099481335</c:v>
                </c:pt>
                <c:pt idx="8">
                  <c:v>11.309932474020213</c:v>
                </c:pt>
                <c:pt idx="9">
                  <c:v>13.736268305622572</c:v>
                </c:pt>
                <c:pt idx="11">
                  <c:v>16.113418233089291</c:v>
                </c:pt>
                <c:pt idx="12">
                  <c:v>18.14799406268866</c:v>
                </c:pt>
                <c:pt idx="14">
                  <c:v>21.801409486351812</c:v>
                </c:pt>
                <c:pt idx="15">
                  <c:v>25.27772223555295</c:v>
                </c:pt>
                <c:pt idx="17">
                  <c:v>28.565836793746563</c:v>
                </c:pt>
                <c:pt idx="18">
                  <c:v>32.119688850975137</c:v>
                </c:pt>
                <c:pt idx="20">
                  <c:v>34.128547074145168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B-40F8-85B8-CD7317439B22}"/>
            </c:ext>
          </c:extLst>
        </c:ser>
        <c:ser>
          <c:idx val="1"/>
          <c:order val="1"/>
          <c:tx>
            <c:strRef>
              <c:f>'Correction combined'!$C$1</c:f>
              <c:strCache>
                <c:ptCount val="1"/>
                <c:pt idx="0">
                  <c:v>Simulated Angle (⁰)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'Correction combined'!$A$2:$A$27</c:f>
              <c:numCache>
                <c:formatCode>General</c:formatCode>
                <c:ptCount val="26"/>
                <c:pt idx="0">
                  <c:v>0</c:v>
                </c:pt>
                <c:pt idx="1">
                  <c:v>0.25</c:v>
                </c:pt>
                <c:pt idx="2">
                  <c:v>0.39651898758861237</c:v>
                </c:pt>
                <c:pt idx="3">
                  <c:v>0.5</c:v>
                </c:pt>
                <c:pt idx="4">
                  <c:v>0.75</c:v>
                </c:pt>
                <c:pt idx="5">
                  <c:v>0.80010886409634963</c:v>
                </c:pt>
                <c:pt idx="6">
                  <c:v>1</c:v>
                </c:pt>
                <c:pt idx="7">
                  <c:v>1.2258149021087579</c:v>
                </c:pt>
                <c:pt idx="8">
                  <c:v>1.25</c:v>
                </c:pt>
                <c:pt idx="9">
                  <c:v>1.5</c:v>
                </c:pt>
                <c:pt idx="10">
                  <c:v>1.6588201421904676</c:v>
                </c:pt>
                <c:pt idx="11">
                  <c:v>1.75</c:v>
                </c:pt>
                <c:pt idx="12">
                  <c:v>2</c:v>
                </c:pt>
                <c:pt idx="13">
                  <c:v>2.132988650856114</c:v>
                </c:pt>
                <c:pt idx="14">
                  <c:v>2.25</c:v>
                </c:pt>
                <c:pt idx="15">
                  <c:v>2.5</c:v>
                </c:pt>
                <c:pt idx="16">
                  <c:v>2.6529185844982255</c:v>
                </c:pt>
                <c:pt idx="17">
                  <c:v>2.75</c:v>
                </c:pt>
                <c:pt idx="18">
                  <c:v>3</c:v>
                </c:pt>
                <c:pt idx="19">
                  <c:v>3.2290681232253688</c:v>
                </c:pt>
                <c:pt idx="20">
                  <c:v>3.25</c:v>
                </c:pt>
              </c:numCache>
            </c:numRef>
          </c:xVal>
          <c:yVal>
            <c:numRef>
              <c:f>'Correction combined'!$C$2:$C$27</c:f>
              <c:numCache>
                <c:formatCode>General</c:formatCode>
                <c:ptCount val="26"/>
                <c:pt idx="0">
                  <c:v>0</c:v>
                </c:pt>
                <c:pt idx="2">
                  <c:v>5</c:v>
                </c:pt>
                <c:pt idx="5">
                  <c:v>10</c:v>
                </c:pt>
                <c:pt idx="7">
                  <c:v>15</c:v>
                </c:pt>
                <c:pt idx="10">
                  <c:v>20</c:v>
                </c:pt>
                <c:pt idx="13">
                  <c:v>25</c:v>
                </c:pt>
                <c:pt idx="16">
                  <c:v>30</c:v>
                </c:pt>
                <c:pt idx="1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FB-40F8-85B8-CD7317439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94480"/>
        <c:axId val="313989904"/>
      </c:scatterChart>
      <c:valAx>
        <c:axId val="31399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9904"/>
        <c:crosses val="autoZero"/>
        <c:crossBetween val="midCat"/>
      </c:valAx>
      <c:valAx>
        <c:axId val="3139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9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'Correction combined'!$B$28</c:f>
              <c:strCache>
                <c:ptCount val="1"/>
                <c:pt idx="0">
                  <c:v>Experimental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'Correction combined'!$A$29:$A$69</c:f>
              <c:numCache>
                <c:formatCode>General</c:formatCode>
                <c:ptCount val="41"/>
                <c:pt idx="0">
                  <c:v>0</c:v>
                </c:pt>
                <c:pt idx="1">
                  <c:v>-0.25</c:v>
                </c:pt>
                <c:pt idx="2">
                  <c:v>-0.39651898758861198</c:v>
                </c:pt>
                <c:pt idx="3">
                  <c:v>-0.5</c:v>
                </c:pt>
                <c:pt idx="4">
                  <c:v>-0.75</c:v>
                </c:pt>
                <c:pt idx="5">
                  <c:v>-0.80010886409634996</c:v>
                </c:pt>
                <c:pt idx="6">
                  <c:v>-1</c:v>
                </c:pt>
                <c:pt idx="7">
                  <c:v>-1.2258149021087601</c:v>
                </c:pt>
                <c:pt idx="8">
                  <c:v>-1.25</c:v>
                </c:pt>
                <c:pt idx="9">
                  <c:v>-1.5</c:v>
                </c:pt>
                <c:pt idx="10">
                  <c:v>-1.65882014219047</c:v>
                </c:pt>
                <c:pt idx="11">
                  <c:v>-1.75</c:v>
                </c:pt>
                <c:pt idx="12">
                  <c:v>-2</c:v>
                </c:pt>
                <c:pt idx="13">
                  <c:v>-2.13298865085611</c:v>
                </c:pt>
                <c:pt idx="14">
                  <c:v>-2.25</c:v>
                </c:pt>
                <c:pt idx="15">
                  <c:v>-2.5</c:v>
                </c:pt>
                <c:pt idx="16">
                  <c:v>-2.6529185844982299</c:v>
                </c:pt>
                <c:pt idx="17">
                  <c:v>-2.75</c:v>
                </c:pt>
                <c:pt idx="18">
                  <c:v>-3</c:v>
                </c:pt>
                <c:pt idx="19">
                  <c:v>-3.2290681232253702</c:v>
                </c:pt>
                <c:pt idx="20">
                  <c:v>-3.25</c:v>
                </c:pt>
                <c:pt idx="21">
                  <c:v>0.25</c:v>
                </c:pt>
                <c:pt idx="22">
                  <c:v>0.39651898758861237</c:v>
                </c:pt>
                <c:pt idx="23">
                  <c:v>0.5</c:v>
                </c:pt>
                <c:pt idx="24">
                  <c:v>0.75</c:v>
                </c:pt>
                <c:pt idx="25">
                  <c:v>0.80010886409634963</c:v>
                </c:pt>
                <c:pt idx="26">
                  <c:v>1</c:v>
                </c:pt>
                <c:pt idx="27">
                  <c:v>1.2258149021087579</c:v>
                </c:pt>
                <c:pt idx="28">
                  <c:v>1.25</c:v>
                </c:pt>
                <c:pt idx="29">
                  <c:v>1.5</c:v>
                </c:pt>
                <c:pt idx="30">
                  <c:v>1.6588201421904676</c:v>
                </c:pt>
                <c:pt idx="31">
                  <c:v>1.75</c:v>
                </c:pt>
                <c:pt idx="32">
                  <c:v>2</c:v>
                </c:pt>
                <c:pt idx="33">
                  <c:v>2.132988650856114</c:v>
                </c:pt>
                <c:pt idx="34">
                  <c:v>2.25</c:v>
                </c:pt>
                <c:pt idx="35">
                  <c:v>2.5</c:v>
                </c:pt>
                <c:pt idx="36">
                  <c:v>2.6529185844982255</c:v>
                </c:pt>
                <c:pt idx="37">
                  <c:v>2.75</c:v>
                </c:pt>
                <c:pt idx="38">
                  <c:v>3</c:v>
                </c:pt>
                <c:pt idx="39">
                  <c:v>3.2290681232253688</c:v>
                </c:pt>
                <c:pt idx="40">
                  <c:v>3.25</c:v>
                </c:pt>
              </c:numCache>
            </c:numRef>
          </c:xVal>
          <c:yVal>
            <c:numRef>
              <c:f>'Correction combined'!$B$29:$B$69</c:f>
              <c:numCache>
                <c:formatCode>General</c:formatCode>
                <c:ptCount val="41"/>
                <c:pt idx="0">
                  <c:v>0</c:v>
                </c:pt>
                <c:pt idx="1">
                  <c:v>-1.90915243299638</c:v>
                </c:pt>
                <c:pt idx="3">
                  <c:v>-4.1308562332764103</c:v>
                </c:pt>
                <c:pt idx="4">
                  <c:v>-6.3401917459099097</c:v>
                </c:pt>
                <c:pt idx="6">
                  <c:v>-8.5307656099481299</c:v>
                </c:pt>
                <c:pt idx="8">
                  <c:v>-11.309932474020201</c:v>
                </c:pt>
                <c:pt idx="9">
                  <c:v>-13.7362683056226</c:v>
                </c:pt>
                <c:pt idx="11">
                  <c:v>-16.113418233089298</c:v>
                </c:pt>
                <c:pt idx="12">
                  <c:v>-18.147994062688699</c:v>
                </c:pt>
                <c:pt idx="14">
                  <c:v>-21.801409486351801</c:v>
                </c:pt>
                <c:pt idx="15">
                  <c:v>-25.277722235553</c:v>
                </c:pt>
                <c:pt idx="17">
                  <c:v>-28.565836793746598</c:v>
                </c:pt>
                <c:pt idx="18">
                  <c:v>-32.119688850975102</c:v>
                </c:pt>
                <c:pt idx="20">
                  <c:v>-34.128547074145203</c:v>
                </c:pt>
                <c:pt idx="21">
                  <c:v>1.9091524329963763</c:v>
                </c:pt>
                <c:pt idx="23">
                  <c:v>4.1308562332764147</c:v>
                </c:pt>
                <c:pt idx="24">
                  <c:v>6.3401917459099089</c:v>
                </c:pt>
                <c:pt idx="26">
                  <c:v>8.5307656099481335</c:v>
                </c:pt>
                <c:pt idx="28">
                  <c:v>11.309932474020213</c:v>
                </c:pt>
                <c:pt idx="29">
                  <c:v>13.736268305622572</c:v>
                </c:pt>
                <c:pt idx="31">
                  <c:v>16.113418233089291</c:v>
                </c:pt>
                <c:pt idx="32">
                  <c:v>18.14799406268866</c:v>
                </c:pt>
                <c:pt idx="34">
                  <c:v>21.801409486351812</c:v>
                </c:pt>
                <c:pt idx="35">
                  <c:v>25.27772223555295</c:v>
                </c:pt>
                <c:pt idx="37">
                  <c:v>28.565836793746563</c:v>
                </c:pt>
                <c:pt idx="38">
                  <c:v>32.119688850975137</c:v>
                </c:pt>
                <c:pt idx="40">
                  <c:v>34.128547074145168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F-4E0C-9994-6D987E7D2D18}"/>
            </c:ext>
          </c:extLst>
        </c:ser>
        <c:ser>
          <c:idx val="1"/>
          <c:order val="1"/>
          <c:tx>
            <c:strRef>
              <c:f>'Correction combined'!$C$28</c:f>
              <c:strCache>
                <c:ptCount val="1"/>
                <c:pt idx="0">
                  <c:v>Simulated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'Correction combined'!$A$29:$A$69</c:f>
              <c:numCache>
                <c:formatCode>General</c:formatCode>
                <c:ptCount val="41"/>
                <c:pt idx="0">
                  <c:v>0</c:v>
                </c:pt>
                <c:pt idx="1">
                  <c:v>-0.25</c:v>
                </c:pt>
                <c:pt idx="2">
                  <c:v>-0.39651898758861198</c:v>
                </c:pt>
                <c:pt idx="3">
                  <c:v>-0.5</c:v>
                </c:pt>
                <c:pt idx="4">
                  <c:v>-0.75</c:v>
                </c:pt>
                <c:pt idx="5">
                  <c:v>-0.80010886409634996</c:v>
                </c:pt>
                <c:pt idx="6">
                  <c:v>-1</c:v>
                </c:pt>
                <c:pt idx="7">
                  <c:v>-1.2258149021087601</c:v>
                </c:pt>
                <c:pt idx="8">
                  <c:v>-1.25</c:v>
                </c:pt>
                <c:pt idx="9">
                  <c:v>-1.5</c:v>
                </c:pt>
                <c:pt idx="10">
                  <c:v>-1.65882014219047</c:v>
                </c:pt>
                <c:pt idx="11">
                  <c:v>-1.75</c:v>
                </c:pt>
                <c:pt idx="12">
                  <c:v>-2</c:v>
                </c:pt>
                <c:pt idx="13">
                  <c:v>-2.13298865085611</c:v>
                </c:pt>
                <c:pt idx="14">
                  <c:v>-2.25</c:v>
                </c:pt>
                <c:pt idx="15">
                  <c:v>-2.5</c:v>
                </c:pt>
                <c:pt idx="16">
                  <c:v>-2.6529185844982299</c:v>
                </c:pt>
                <c:pt idx="17">
                  <c:v>-2.75</c:v>
                </c:pt>
                <c:pt idx="18">
                  <c:v>-3</c:v>
                </c:pt>
                <c:pt idx="19">
                  <c:v>-3.2290681232253702</c:v>
                </c:pt>
                <c:pt idx="20">
                  <c:v>-3.25</c:v>
                </c:pt>
                <c:pt idx="21">
                  <c:v>0.25</c:v>
                </c:pt>
                <c:pt idx="22">
                  <c:v>0.39651898758861237</c:v>
                </c:pt>
                <c:pt idx="23">
                  <c:v>0.5</c:v>
                </c:pt>
                <c:pt idx="24">
                  <c:v>0.75</c:v>
                </c:pt>
                <c:pt idx="25">
                  <c:v>0.80010886409634963</c:v>
                </c:pt>
                <c:pt idx="26">
                  <c:v>1</c:v>
                </c:pt>
                <c:pt idx="27">
                  <c:v>1.2258149021087579</c:v>
                </c:pt>
                <c:pt idx="28">
                  <c:v>1.25</c:v>
                </c:pt>
                <c:pt idx="29">
                  <c:v>1.5</c:v>
                </c:pt>
                <c:pt idx="30">
                  <c:v>1.6588201421904676</c:v>
                </c:pt>
                <c:pt idx="31">
                  <c:v>1.75</c:v>
                </c:pt>
                <c:pt idx="32">
                  <c:v>2</c:v>
                </c:pt>
                <c:pt idx="33">
                  <c:v>2.132988650856114</c:v>
                </c:pt>
                <c:pt idx="34">
                  <c:v>2.25</c:v>
                </c:pt>
                <c:pt idx="35">
                  <c:v>2.5</c:v>
                </c:pt>
                <c:pt idx="36">
                  <c:v>2.6529185844982255</c:v>
                </c:pt>
                <c:pt idx="37">
                  <c:v>2.75</c:v>
                </c:pt>
                <c:pt idx="38">
                  <c:v>3</c:v>
                </c:pt>
                <c:pt idx="39">
                  <c:v>3.2290681232253688</c:v>
                </c:pt>
                <c:pt idx="40">
                  <c:v>3.25</c:v>
                </c:pt>
              </c:numCache>
            </c:numRef>
          </c:xVal>
          <c:yVal>
            <c:numRef>
              <c:f>'Correction combined'!$C$29:$C$69</c:f>
              <c:numCache>
                <c:formatCode>General</c:formatCode>
                <c:ptCount val="41"/>
                <c:pt idx="0">
                  <c:v>0</c:v>
                </c:pt>
                <c:pt idx="2">
                  <c:v>-5</c:v>
                </c:pt>
                <c:pt idx="5">
                  <c:v>-10</c:v>
                </c:pt>
                <c:pt idx="7">
                  <c:v>-15</c:v>
                </c:pt>
                <c:pt idx="10">
                  <c:v>-20</c:v>
                </c:pt>
                <c:pt idx="13">
                  <c:v>-25</c:v>
                </c:pt>
                <c:pt idx="16">
                  <c:v>-30</c:v>
                </c:pt>
                <c:pt idx="19">
                  <c:v>-35</c:v>
                </c:pt>
                <c:pt idx="22">
                  <c:v>5</c:v>
                </c:pt>
                <c:pt idx="25">
                  <c:v>10</c:v>
                </c:pt>
                <c:pt idx="27">
                  <c:v>15</c:v>
                </c:pt>
                <c:pt idx="30">
                  <c:v>20</c:v>
                </c:pt>
                <c:pt idx="33">
                  <c:v>25</c:v>
                </c:pt>
                <c:pt idx="36">
                  <c:v>30</c:v>
                </c:pt>
                <c:pt idx="3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F-4E0C-9994-6D987E7D2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91152"/>
        <c:axId val="313994896"/>
      </c:scatterChart>
      <c:valAx>
        <c:axId val="31399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Driving</a:t>
                </a:r>
                <a:r>
                  <a:rPr lang="en-US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Voltage (V)</a:t>
                </a:r>
                <a:endParaRPr 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805755395683453"/>
              <c:y val="0.79091985594823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3994896"/>
        <c:crosses val="autoZero"/>
        <c:crossBetween val="midCat"/>
        <c:majorUnit val="1"/>
      </c:valAx>
      <c:valAx>
        <c:axId val="3139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Mirror Optical Scan Angle (⁰)</a:t>
                </a:r>
              </a:p>
            </c:rich>
          </c:tx>
          <c:layout>
            <c:manualLayout>
              <c:xMode val="edge"/>
              <c:yMode val="edge"/>
              <c:x val="1.9184652278177457E-2"/>
              <c:y val="4.5552401879997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399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due to Lorentz Force</a:t>
            </a:r>
            <a:r>
              <a:rPr lang="en-US" baseline="0"/>
              <a:t> on Coils Rotated at Specified Angles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'Magnetostatic Angle vs Torque'!$C$1</c:f>
              <c:strCache>
                <c:ptCount val="1"/>
                <c:pt idx="0">
                  <c:v>Torque (N mm) about positioned z axis all coils (0.5 mm thick)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'Magnetostatic Angle vs Torque'!$A$2:$A$14</c:f>
              <c:numCache>
                <c:formatCode>General</c:formatCode>
                <c:ptCount val="1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</c:numCache>
            </c:numRef>
          </c:xVal>
          <c:yVal>
            <c:numRef>
              <c:f>'Magnetostatic Angle vs Torque'!$C$2:$C$14</c:f>
              <c:numCache>
                <c:formatCode>General</c:formatCode>
                <c:ptCount val="13"/>
                <c:pt idx="0">
                  <c:v>5.91</c:v>
                </c:pt>
                <c:pt idx="1">
                  <c:v>5.93</c:v>
                </c:pt>
                <c:pt idx="2">
                  <c:v>5.8719999999999999</c:v>
                </c:pt>
                <c:pt idx="3">
                  <c:v>5.74</c:v>
                </c:pt>
                <c:pt idx="4">
                  <c:v>5.6429999999999998</c:v>
                </c:pt>
                <c:pt idx="5">
                  <c:v>5.47</c:v>
                </c:pt>
                <c:pt idx="6">
                  <c:v>5.2591000000000001</c:v>
                </c:pt>
                <c:pt idx="7">
                  <c:v>5.0199999999999996</c:v>
                </c:pt>
                <c:pt idx="8">
                  <c:v>4.76</c:v>
                </c:pt>
                <c:pt idx="9">
                  <c:v>4.47</c:v>
                </c:pt>
                <c:pt idx="10">
                  <c:v>4.17</c:v>
                </c:pt>
                <c:pt idx="11">
                  <c:v>3.87</c:v>
                </c:pt>
                <c:pt idx="12">
                  <c:v>3.57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E-4DEC-8DFB-A249FB22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84832"/>
        <c:axId val="1197780256"/>
      </c:scatterChart>
      <c:valAx>
        <c:axId val="119778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Coil rotation angle (</a:t>
                </a:r>
                <a:r>
                  <a:rPr lang="en-US" sz="1000" b="0" i="0" u="none" strike="noStrike" baseline="0">
                    <a:effectLst/>
                  </a:rPr>
                  <a:t>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80256"/>
        <c:crosses val="autoZero"/>
        <c:crossBetween val="midCat"/>
      </c:valAx>
      <c:valAx>
        <c:axId val="11977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 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8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28471128608924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'Static-structural ang vs tor'!$G$1</c:f>
              <c:strCache>
                <c:ptCount val="1"/>
                <c:pt idx="0">
                  <c:v>Torque (N 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'Static-structural ang vs tor'!$E$2:$E$12</c:f>
              <c:numCache>
                <c:formatCode>General</c:formatCode>
                <c:ptCount val="11"/>
                <c:pt idx="0">
                  <c:v>0</c:v>
                </c:pt>
                <c:pt idx="1">
                  <c:v>0.51888000000000001</c:v>
                </c:pt>
                <c:pt idx="2">
                  <c:v>1.0378000000000001</c:v>
                </c:pt>
                <c:pt idx="3">
                  <c:v>1.5565</c:v>
                </c:pt>
                <c:pt idx="4">
                  <c:v>2.07552</c:v>
                </c:pt>
                <c:pt idx="5">
                  <c:v>2.5941999999999998</c:v>
                </c:pt>
                <c:pt idx="6">
                  <c:v>3.11328</c:v>
                </c:pt>
                <c:pt idx="7">
                  <c:v>3.6321599999999998</c:v>
                </c:pt>
                <c:pt idx="8">
                  <c:v>4.1510400000000001</c:v>
                </c:pt>
                <c:pt idx="9">
                  <c:v>4.6695000000000002</c:v>
                </c:pt>
                <c:pt idx="10">
                  <c:v>5.1883999999999997</c:v>
                </c:pt>
              </c:numCache>
            </c:numRef>
          </c:xVal>
          <c:yVal>
            <c:numRef>
              <c:f>'Static-structural ang vs tor'!$G$2:$G$12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E-4090-AAEF-B459D8139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56527"/>
        <c:axId val="72355695"/>
      </c:scatterChart>
      <c:valAx>
        <c:axId val="7235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5695"/>
        <c:crosses val="autoZero"/>
        <c:crossBetween val="midCat"/>
      </c:valAx>
      <c:valAx>
        <c:axId val="7235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41566345873432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</a:t>
            </a:r>
            <a:r>
              <a:rPr lang="en-US" baseline="0"/>
              <a:t> Angle for Specified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'Static-structural ang vs tor'!$A$9:$A$33</c:f>
              <c:numCache>
                <c:formatCode>General</c:formatCode>
                <c:ptCount val="25"/>
                <c:pt idx="0">
                  <c:v>0</c:v>
                </c:pt>
                <c:pt idx="1">
                  <c:v>1.36310585516675E-2</c:v>
                </c:pt>
                <c:pt idx="2">
                  <c:v>2.7236169608643175E-2</c:v>
                </c:pt>
                <c:pt idx="3">
                  <c:v>4.0789435068766117E-2</c:v>
                </c:pt>
                <c:pt idx="4">
                  <c:v>5.4265055520915727E-2</c:v>
                </c:pt>
                <c:pt idx="5">
                  <c:v>6.7637379355657154E-2</c:v>
                </c:pt>
                <c:pt idx="6">
                  <c:v>8.0880951594537731E-2</c:v>
                </c:pt>
                <c:pt idx="7">
                  <c:v>9.3970562345085357E-2</c:v>
                </c:pt>
                <c:pt idx="8">
                  <c:v>0.10688129478927147</c:v>
                </c:pt>
                <c:pt idx="9">
                  <c:v>0.11958857261409056</c:v>
                </c:pt>
                <c:pt idx="10">
                  <c:v>0.13206820679396858</c:v>
                </c:pt>
                <c:pt idx="11">
                  <c:v>0.1442964416359481</c:v>
                </c:pt>
                <c:pt idx="12">
                  <c:v>0.15624999999999997</c:v>
                </c:pt>
                <c:pt idx="13">
                  <c:v>0.16790612760838247</c:v>
                </c:pt>
                <c:pt idx="14">
                  <c:v>0.17924263635970189</c:v>
                </c:pt>
                <c:pt idx="15">
                  <c:v>0.19023794656522519</c:v>
                </c:pt>
                <c:pt idx="16">
                  <c:v>0.20087112802704352</c:v>
                </c:pt>
                <c:pt idx="17">
                  <c:v>0.21112193987989383</c:v>
                </c:pt>
                <c:pt idx="18">
                  <c:v>0.22097086912079608</c:v>
                </c:pt>
                <c:pt idx="19">
                  <c:v>0.23039916775316377</c:v>
                </c:pt>
                <c:pt idx="20">
                  <c:v>0.23938888847468062</c:v>
                </c:pt>
                <c:pt idx="21">
                  <c:v>0.24792291884101098</c:v>
                </c:pt>
                <c:pt idx="22">
                  <c:v>0.25598501384030992</c:v>
                </c:pt>
                <c:pt idx="23">
                  <c:v>0.26355982681652679</c:v>
                </c:pt>
                <c:pt idx="24">
                  <c:v>0.27063293868263705</c:v>
                </c:pt>
              </c:numCache>
            </c:numRef>
          </c:xVal>
          <c:yVal>
            <c:numRef>
              <c:f>'Static-structural ang vs tor'!$B$9:$B$33</c:f>
              <c:numCache>
                <c:formatCode>General</c:formatCode>
                <c:ptCount val="2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E-40CD-AD7B-785B0B17A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65679"/>
        <c:axId val="72358191"/>
      </c:scatterChart>
      <c:valAx>
        <c:axId val="723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 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8191"/>
        <c:crosses val="autoZero"/>
        <c:crossBetween val="midCat"/>
      </c:valAx>
      <c:valAx>
        <c:axId val="723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⁰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vs</a:t>
            </a:r>
            <a:r>
              <a:rPr lang="en-US" baseline="0"/>
              <a:t>. Angle</a:t>
            </a:r>
            <a:endParaRPr lang="en-US"/>
          </a:p>
        </c:rich>
      </c:tx>
      <c:layout>
        <c:manualLayout>
          <c:xMode val="edge"/>
          <c:yMode val="edge"/>
          <c:x val="0.4054860017497812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'Interpolated current vs angle'!$B$1</c:f>
              <c:strCache>
                <c:ptCount val="1"/>
                <c:pt idx="0">
                  <c:v>Angle (Deg)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'Interpolated current vs angle'!$A$2:$A$14</c:f>
              <c:numCache>
                <c:formatCode>General</c:formatCode>
                <c:ptCount val="13"/>
                <c:pt idx="0">
                  <c:v>0</c:v>
                </c:pt>
                <c:pt idx="1">
                  <c:v>9.5777533233964345</c:v>
                </c:pt>
                <c:pt idx="2">
                  <c:v>19.326301065129218</c:v>
                </c:pt>
                <c:pt idx="3">
                  <c:v>29.609055606491737</c:v>
                </c:pt>
                <c:pt idx="4">
                  <c:v>40.068119376581343</c:v>
                </c:pt>
                <c:pt idx="5">
                  <c:v>51.521464996524493</c:v>
                </c:pt>
                <c:pt idx="6">
                  <c:v>64.080159045850863</c:v>
                </c:pt>
                <c:pt idx="7">
                  <c:v>77.996814570661087</c:v>
                </c:pt>
                <c:pt idx="8">
                  <c:v>93.558556213464115</c:v>
                </c:pt>
                <c:pt idx="9">
                  <c:v>111.47331508459065</c:v>
                </c:pt>
                <c:pt idx="10">
                  <c:v>131.96263647348067</c:v>
                </c:pt>
                <c:pt idx="11">
                  <c:v>155.35792571605705</c:v>
                </c:pt>
                <c:pt idx="12">
                  <c:v>182.3646122198879</c:v>
                </c:pt>
              </c:numCache>
            </c:numRef>
          </c:xVal>
          <c:yVal>
            <c:numRef>
              <c:f>'Interpolated current vs angle'!$B$2:$B$14</c:f>
              <c:numCache>
                <c:formatCode>General</c:formatCode>
                <c:ptCount val="1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6-44DB-8CEE-6FCA6CCB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706975"/>
        <c:axId val="1568705727"/>
      </c:scatterChart>
      <c:valAx>
        <c:axId val="156870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05727"/>
        <c:crosses val="autoZero"/>
        <c:crossBetween val="midCat"/>
      </c:valAx>
      <c:valAx>
        <c:axId val="15687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0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vs. Angle of FPCB (Simulated)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'Voltage vs. angle'!$C$1</c:f>
              <c:strCache>
                <c:ptCount val="1"/>
                <c:pt idx="0">
                  <c:v>Mech Angle  (half)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6.4105108248752055E-2"/>
                  <c:y val="-0.11190252260134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'Voltage vs. angle'!$B$2:$B$14</c:f>
              <c:numCache>
                <c:formatCode>General</c:formatCode>
                <c:ptCount val="13"/>
                <c:pt idx="0">
                  <c:v>0</c:v>
                </c:pt>
                <c:pt idx="1">
                  <c:v>0.39651898758861237</c:v>
                </c:pt>
                <c:pt idx="2">
                  <c:v>0.80010886409634963</c:v>
                </c:pt>
                <c:pt idx="3">
                  <c:v>1.2258149021087579</c:v>
                </c:pt>
                <c:pt idx="4">
                  <c:v>1.6588201421904676</c:v>
                </c:pt>
                <c:pt idx="5">
                  <c:v>2.132988650856114</c:v>
                </c:pt>
                <c:pt idx="6">
                  <c:v>2.6529185844982255</c:v>
                </c:pt>
                <c:pt idx="7">
                  <c:v>3.2290681232253688</c:v>
                </c:pt>
                <c:pt idx="8">
                  <c:v>3.873324227237414</c:v>
                </c:pt>
                <c:pt idx="9">
                  <c:v>4.6149952445020528</c:v>
                </c:pt>
                <c:pt idx="10">
                  <c:v>5.4632531500020995</c:v>
                </c:pt>
                <c:pt idx="11">
                  <c:v>6.4318181246447619</c:v>
                </c:pt>
                <c:pt idx="12">
                  <c:v>7.5498949459033584</c:v>
                </c:pt>
              </c:numCache>
            </c:numRef>
          </c:xVal>
          <c:yVal>
            <c:numRef>
              <c:f>'Voltage vs. angle'!$C$2:$C$14</c:f>
              <c:numCache>
                <c:formatCode>General</c:formatCode>
                <c:ptCount val="1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B-46E7-B42B-627CDD79B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59439"/>
        <c:axId val="72360271"/>
      </c:scatterChart>
      <c:valAx>
        <c:axId val="7235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0271"/>
        <c:crosses val="autoZero"/>
        <c:crossBetween val="midCat"/>
      </c:valAx>
      <c:valAx>
        <c:axId val="723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Mirror Angle (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⁰)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vs. Mechanical Angle (Experimental)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'Voltage vs. angle'!$F$24</c:f>
              <c:strCache>
                <c:ptCount val="1"/>
                <c:pt idx="0">
                  <c:v>Mech. Angle (Half)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6388013998250315E-2"/>
                  <c:y val="-8.74409448818897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'Voltage vs. angle'!$B$25:$B$38</c:f>
              <c:numCache>
                <c:formatCode>General</c:formatCode>
                <c:ptCount val="1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</c:numCache>
            </c:numRef>
          </c:xVal>
          <c:yVal>
            <c:numRef>
              <c:f>'Voltage vs. angle'!$F$25:$F$38</c:f>
              <c:numCache>
                <c:formatCode>General</c:formatCode>
                <c:ptCount val="14"/>
                <c:pt idx="0">
                  <c:v>0</c:v>
                </c:pt>
                <c:pt idx="1">
                  <c:v>0.95457621649818813</c:v>
                </c:pt>
                <c:pt idx="2">
                  <c:v>2.0654281166382074</c:v>
                </c:pt>
                <c:pt idx="3">
                  <c:v>3.1700958729549544</c:v>
                </c:pt>
                <c:pt idx="4">
                  <c:v>4.2653828049740667</c:v>
                </c:pt>
                <c:pt idx="5">
                  <c:v>5.6549662370101066</c:v>
                </c:pt>
                <c:pt idx="6">
                  <c:v>6.8681341528112858</c:v>
                </c:pt>
                <c:pt idx="7">
                  <c:v>8.0567091165446456</c:v>
                </c:pt>
                <c:pt idx="8">
                  <c:v>9.0739970313443301</c:v>
                </c:pt>
                <c:pt idx="9">
                  <c:v>10.900704743175906</c:v>
                </c:pt>
                <c:pt idx="10">
                  <c:v>12.638861117776475</c:v>
                </c:pt>
                <c:pt idx="11">
                  <c:v>14.282918396873281</c:v>
                </c:pt>
                <c:pt idx="12">
                  <c:v>16.059844425487569</c:v>
                </c:pt>
                <c:pt idx="13">
                  <c:v>17.064273537072584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3-448C-9CEE-A9D47326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61935"/>
        <c:axId val="72362767"/>
      </c:scatterChart>
      <c:valAx>
        <c:axId val="7236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2767"/>
        <c:crosses val="autoZero"/>
        <c:crossBetween val="midCat"/>
      </c:valAx>
      <c:valAx>
        <c:axId val="7236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Mirror</a:t>
                </a:r>
                <a:r>
                  <a:rPr lang="en-US" baseline="0"/>
                  <a:t> Angle (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⁰)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Angle (Optical total) Al</a:t>
            </a:r>
            <a:r>
              <a:rPr lang="en-US" baseline="0"/>
              <a:t> mirror 6 mm beam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'Voltage vs. angle'!$D$24</c:f>
              <c:strCache>
                <c:ptCount val="1"/>
                <c:pt idx="0">
                  <c:v>Scan Angle (Optical total)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5.0070935823287574E-2"/>
                  <c:y val="-0.16032878954646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'Voltage vs. angle'!$A$25:$A$38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</c:numCache>
            </c:numRef>
          </c:xVal>
          <c:yVal>
            <c:numRef>
              <c:f>'Voltage vs. angle'!$D$25:$D$38</c:f>
              <c:numCache>
                <c:formatCode>General</c:formatCode>
                <c:ptCount val="14"/>
                <c:pt idx="0">
                  <c:v>0</c:v>
                </c:pt>
                <c:pt idx="1">
                  <c:v>3.8183048659927525</c:v>
                </c:pt>
                <c:pt idx="2">
                  <c:v>8.2617124665528294</c:v>
                </c:pt>
                <c:pt idx="3">
                  <c:v>12.680383491819818</c:v>
                </c:pt>
                <c:pt idx="4">
                  <c:v>17.061531219896267</c:v>
                </c:pt>
                <c:pt idx="5">
                  <c:v>22.619864948040426</c:v>
                </c:pt>
                <c:pt idx="6">
                  <c:v>27.472536611245143</c:v>
                </c:pt>
                <c:pt idx="7">
                  <c:v>32.226836466178582</c:v>
                </c:pt>
                <c:pt idx="8">
                  <c:v>36.29598812537732</c:v>
                </c:pt>
                <c:pt idx="9">
                  <c:v>43.602818972703624</c:v>
                </c:pt>
                <c:pt idx="10">
                  <c:v>50.555444471105901</c:v>
                </c:pt>
                <c:pt idx="11">
                  <c:v>57.131673587493125</c:v>
                </c:pt>
                <c:pt idx="12">
                  <c:v>64.239377701950275</c:v>
                </c:pt>
                <c:pt idx="13">
                  <c:v>68.257094148290335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E-49F4-A144-7E2264859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352415"/>
        <c:axId val="1054363647"/>
      </c:scatterChart>
      <c:valAx>
        <c:axId val="10543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63647"/>
        <c:crosses val="autoZero"/>
        <c:crossBetween val="midCat"/>
      </c:valAx>
      <c:valAx>
        <c:axId val="10543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optical scan 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5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'47 ohm resistance'!$B$1</c:f>
              <c:strCache>
                <c:ptCount val="1"/>
                <c:pt idx="0">
                  <c:v>Experimental Angle (⁰)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'47 ohm resistance'!$A$2:$A$27</c:f>
              <c:numCache>
                <c:formatCode>General</c:formatCode>
                <c:ptCount val="26"/>
                <c:pt idx="0">
                  <c:v>0</c:v>
                </c:pt>
                <c:pt idx="1">
                  <c:v>0.25</c:v>
                </c:pt>
                <c:pt idx="2">
                  <c:v>0.36058448307165436</c:v>
                </c:pt>
                <c:pt idx="3">
                  <c:v>0.5</c:v>
                </c:pt>
                <c:pt idx="4">
                  <c:v>0.75</c:v>
                </c:pt>
                <c:pt idx="5">
                  <c:v>0.7275990562665211</c:v>
                </c:pt>
                <c:pt idx="6">
                  <c:v>1</c:v>
                </c:pt>
                <c:pt idx="7">
                  <c:v>1.25</c:v>
                </c:pt>
                <c:pt idx="8">
                  <c:v>1.1147255154323186</c:v>
                </c:pt>
                <c:pt idx="9">
                  <c:v>1.5</c:v>
                </c:pt>
                <c:pt idx="10">
                  <c:v>1.75</c:v>
                </c:pt>
                <c:pt idx="11">
                  <c:v>1.5084896870088143</c:v>
                </c:pt>
                <c:pt idx="12">
                  <c:v>2</c:v>
                </c:pt>
                <c:pt idx="13">
                  <c:v>2.25</c:v>
                </c:pt>
                <c:pt idx="14">
                  <c:v>1.9396867089366734</c:v>
                </c:pt>
                <c:pt idx="15">
                  <c:v>2.5</c:v>
                </c:pt>
                <c:pt idx="16">
                  <c:v>2.75</c:v>
                </c:pt>
                <c:pt idx="17">
                  <c:v>2.4124980300185506</c:v>
                </c:pt>
                <c:pt idx="18">
                  <c:v>3</c:v>
                </c:pt>
                <c:pt idx="19">
                  <c:v>3.25</c:v>
                </c:pt>
                <c:pt idx="20">
                  <c:v>2.9364340585485129</c:v>
                </c:pt>
                <c:pt idx="21">
                  <c:v>3.5223044998196924</c:v>
                </c:pt>
              </c:numCache>
            </c:numRef>
          </c:xVal>
          <c:yVal>
            <c:numRef>
              <c:f>'47 ohm resistance'!$B$2:$B$27</c:f>
              <c:numCache>
                <c:formatCode>General</c:formatCode>
                <c:ptCount val="26"/>
                <c:pt idx="0">
                  <c:v>0</c:v>
                </c:pt>
                <c:pt idx="1">
                  <c:v>0.95457621649818813</c:v>
                </c:pt>
                <c:pt idx="3">
                  <c:v>2.0654281166382074</c:v>
                </c:pt>
                <c:pt idx="4">
                  <c:v>3.1700958729549544</c:v>
                </c:pt>
                <c:pt idx="6">
                  <c:v>4.2653828049740667</c:v>
                </c:pt>
                <c:pt idx="7">
                  <c:v>5.6549662370101066</c:v>
                </c:pt>
                <c:pt idx="9">
                  <c:v>6.8681341528112858</c:v>
                </c:pt>
                <c:pt idx="10">
                  <c:v>8.0567091165446456</c:v>
                </c:pt>
                <c:pt idx="12">
                  <c:v>9.0739970313443301</c:v>
                </c:pt>
                <c:pt idx="13">
                  <c:v>10.900704743175906</c:v>
                </c:pt>
                <c:pt idx="15">
                  <c:v>12.638861117776475</c:v>
                </c:pt>
                <c:pt idx="16">
                  <c:v>14.282918396873281</c:v>
                </c:pt>
                <c:pt idx="18">
                  <c:v>16.059844425487569</c:v>
                </c:pt>
                <c:pt idx="19">
                  <c:v>17.064273537072584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E-4D72-A7A3-7CE6A1D696B2}"/>
            </c:ext>
          </c:extLst>
        </c:ser>
        <c:ser>
          <c:idx val="1"/>
          <c:order val="1"/>
          <c:tx>
            <c:strRef>
              <c:f>'47 ohm resistance'!$C$1</c:f>
              <c:strCache>
                <c:ptCount val="1"/>
                <c:pt idx="0">
                  <c:v>Simulated Angle (⁰)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'47 ohm resistance'!$A$2:$A$27</c:f>
              <c:numCache>
                <c:formatCode>General</c:formatCode>
                <c:ptCount val="26"/>
                <c:pt idx="0">
                  <c:v>0</c:v>
                </c:pt>
                <c:pt idx="1">
                  <c:v>0.25</c:v>
                </c:pt>
                <c:pt idx="2">
                  <c:v>0.36058448307165436</c:v>
                </c:pt>
                <c:pt idx="3">
                  <c:v>0.5</c:v>
                </c:pt>
                <c:pt idx="4">
                  <c:v>0.75</c:v>
                </c:pt>
                <c:pt idx="5">
                  <c:v>0.7275990562665211</c:v>
                </c:pt>
                <c:pt idx="6">
                  <c:v>1</c:v>
                </c:pt>
                <c:pt idx="7">
                  <c:v>1.25</c:v>
                </c:pt>
                <c:pt idx="8">
                  <c:v>1.1147255154323186</c:v>
                </c:pt>
                <c:pt idx="9">
                  <c:v>1.5</c:v>
                </c:pt>
                <c:pt idx="10">
                  <c:v>1.75</c:v>
                </c:pt>
                <c:pt idx="11">
                  <c:v>1.5084896870088143</c:v>
                </c:pt>
                <c:pt idx="12">
                  <c:v>2</c:v>
                </c:pt>
                <c:pt idx="13">
                  <c:v>2.25</c:v>
                </c:pt>
                <c:pt idx="14">
                  <c:v>1.9396867089366734</c:v>
                </c:pt>
                <c:pt idx="15">
                  <c:v>2.5</c:v>
                </c:pt>
                <c:pt idx="16">
                  <c:v>2.75</c:v>
                </c:pt>
                <c:pt idx="17">
                  <c:v>2.4124980300185506</c:v>
                </c:pt>
                <c:pt idx="18">
                  <c:v>3</c:v>
                </c:pt>
                <c:pt idx="19">
                  <c:v>3.25</c:v>
                </c:pt>
                <c:pt idx="20">
                  <c:v>2.9364340585485129</c:v>
                </c:pt>
                <c:pt idx="21">
                  <c:v>3.5223044998196924</c:v>
                </c:pt>
              </c:numCache>
            </c:numRef>
          </c:xVal>
          <c:yVal>
            <c:numRef>
              <c:f>'47 ohm resistance'!$C$2:$C$27</c:f>
              <c:numCache>
                <c:formatCode>General</c:formatCode>
                <c:ptCount val="26"/>
                <c:pt idx="0">
                  <c:v>0</c:v>
                </c:pt>
                <c:pt idx="2">
                  <c:v>2.5</c:v>
                </c:pt>
                <c:pt idx="5">
                  <c:v>5</c:v>
                </c:pt>
                <c:pt idx="8">
                  <c:v>7.5</c:v>
                </c:pt>
                <c:pt idx="11">
                  <c:v>10</c:v>
                </c:pt>
                <c:pt idx="14">
                  <c:v>12.5</c:v>
                </c:pt>
                <c:pt idx="17">
                  <c:v>15</c:v>
                </c:pt>
                <c:pt idx="20">
                  <c:v>17.5</c:v>
                </c:pt>
                <c:pt idx="21">
                  <c:v>20</c:v>
                </c:pt>
                <c:pt idx="22">
                  <c:v>22.5</c:v>
                </c:pt>
                <c:pt idx="23">
                  <c:v>25</c:v>
                </c:pt>
                <c:pt idx="24">
                  <c:v>27.5</c:v>
                </c:pt>
                <c:pt idx="2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E-4D72-A7A3-7CE6A1D6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71216"/>
        <c:axId val="197073296"/>
      </c:scatterChart>
      <c:valAx>
        <c:axId val="19707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296"/>
        <c:crosses val="autoZero"/>
        <c:crossBetween val="midCat"/>
      </c:valAx>
      <c:valAx>
        <c:axId val="1970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</xdr:row>
      <xdr:rowOff>114300</xdr:rowOff>
    </xdr:from>
    <xdr:to>
      <xdr:col>14</xdr:col>
      <xdr:colOff>333375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19</xdr:row>
      <xdr:rowOff>47625</xdr:rowOff>
    </xdr:from>
    <xdr:to>
      <xdr:col>14</xdr:col>
      <xdr:colOff>328612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0</xdr:rowOff>
    </xdr:from>
    <xdr:to>
      <xdr:col>14</xdr:col>
      <xdr:colOff>514350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519112</xdr:colOff>
      <xdr:row>21</xdr:row>
      <xdr:rowOff>161926</xdr:rowOff>
    </xdr:from>
    <xdr:to>
      <xdr:col>11</xdr:col>
      <xdr:colOff>28575</xdr:colOff>
      <xdr:row>40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4</xdr:row>
      <xdr:rowOff>47625</xdr:rowOff>
    </xdr:from>
    <xdr:to>
      <xdr:col>15</xdr:col>
      <xdr:colOff>285750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7</xdr:row>
      <xdr:rowOff>76200</xdr:rowOff>
    </xdr:from>
    <xdr:to>
      <xdr:col>10</xdr:col>
      <xdr:colOff>495300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733425</xdr:colOff>
      <xdr:row>19</xdr:row>
      <xdr:rowOff>114300</xdr:rowOff>
    </xdr:from>
    <xdr:to>
      <xdr:col>10</xdr:col>
      <xdr:colOff>266700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685799</xdr:colOff>
      <xdr:row>34</xdr:row>
      <xdr:rowOff>57150</xdr:rowOff>
    </xdr:from>
    <xdr:to>
      <xdr:col>11</xdr:col>
      <xdr:colOff>419099</xdr:colOff>
      <xdr:row>52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180975</xdr:rowOff>
    </xdr:from>
    <xdr:to>
      <xdr:col>17</xdr:col>
      <xdr:colOff>542925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414336</xdr:colOff>
      <xdr:row>15</xdr:row>
      <xdr:rowOff>9525</xdr:rowOff>
    </xdr:from>
    <xdr:to>
      <xdr:col>13</xdr:col>
      <xdr:colOff>190499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747662</xdr:colOff>
      <xdr:row>40</xdr:row>
      <xdr:rowOff>110511</xdr:rowOff>
    </xdr:from>
    <xdr:to>
      <xdr:col>16</xdr:col>
      <xdr:colOff>40968</xdr:colOff>
      <xdr:row>59</xdr:row>
      <xdr:rowOff>174113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7</xdr:row>
      <xdr:rowOff>114300</xdr:rowOff>
    </xdr:from>
    <xdr:to>
      <xdr:col>12</xdr:col>
      <xdr:colOff>19050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31</xdr:row>
      <xdr:rowOff>57150</xdr:rowOff>
    </xdr:from>
    <xdr:to>
      <xdr:col>12</xdr:col>
      <xdr:colOff>438150</xdr:colOff>
      <xdr:row>48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opLeftCell="E4" workbookViewId="0">
      <selection activeCell="I38" sqref="I38"/>
    </sheetView>
  </sheetViews>
  <sheetFormatPr defaultRowHeight="15" x14ac:dyDescent="0.25"/>
  <cols>
    <col min="1" max="1" width="11.28515625" bestFit="1" customWidth="1"/>
    <col min="2" max="2" width="38.7109375" bestFit="1" customWidth="1"/>
    <col min="3" max="3" width="43.28515625" bestFit="1" customWidth="1"/>
    <col min="4" max="4" width="42.140625" bestFit="1" customWidth="1"/>
    <col min="5" max="5" width="25.7109375" bestFit="1" customWidth="1"/>
  </cols>
  <sheetData>
    <row r="1" spans="1:6" x14ac:dyDescent="0.25">
      <c r="A1" s="1" t="s">
        <v>2</v>
      </c>
      <c r="B1" t="s">
        <v>34</v>
      </c>
      <c r="C1" s="1" t="s">
        <v>36</v>
      </c>
      <c r="D1" t="s">
        <v>35</v>
      </c>
      <c r="E1" t="s">
        <v>37</v>
      </c>
      <c r="F1" t="s">
        <v>4</v>
      </c>
    </row>
    <row r="2" spans="1:6" x14ac:dyDescent="0.25">
      <c r="A2">
        <v>0</v>
      </c>
      <c r="B2">
        <v>0.80925000000000002</v>
      </c>
      <c r="C2">
        <v>5.91</v>
      </c>
      <c r="D2">
        <v>6.56</v>
      </c>
      <c r="E2">
        <f>C2/20.8333333</f>
        <v>0.28368000045388803</v>
      </c>
      <c r="F2">
        <v>200</v>
      </c>
    </row>
    <row r="3" spans="1:6" x14ac:dyDescent="0.25">
      <c r="A3">
        <v>2.5</v>
      </c>
      <c r="B3">
        <v>0.80057999999999996</v>
      </c>
      <c r="C3">
        <v>5.93</v>
      </c>
      <c r="D3">
        <v>6.58</v>
      </c>
      <c r="E3">
        <f t="shared" ref="E3:E14" si="0">C3/20.8333333</f>
        <v>0.28464000045542398</v>
      </c>
      <c r="F3">
        <v>200</v>
      </c>
    </row>
    <row r="4" spans="1:6" x14ac:dyDescent="0.25">
      <c r="A4">
        <v>5</v>
      </c>
      <c r="B4">
        <v>0.79403999999999997</v>
      </c>
      <c r="C4">
        <v>5.8719999999999999</v>
      </c>
      <c r="D4">
        <v>6.52</v>
      </c>
      <c r="E4">
        <f t="shared" si="0"/>
        <v>0.28185600045096959</v>
      </c>
      <c r="F4">
        <v>200</v>
      </c>
    </row>
    <row r="5" spans="1:6" x14ac:dyDescent="0.25">
      <c r="A5">
        <v>7.5</v>
      </c>
      <c r="B5">
        <v>0.80767</v>
      </c>
      <c r="C5">
        <v>5.74</v>
      </c>
      <c r="D5">
        <v>6.38</v>
      </c>
      <c r="E5">
        <f t="shared" si="0"/>
        <v>0.27552000044083202</v>
      </c>
      <c r="F5">
        <v>200</v>
      </c>
    </row>
    <row r="6" spans="1:6" x14ac:dyDescent="0.25">
      <c r="A6">
        <v>10</v>
      </c>
      <c r="B6">
        <v>0.80933999999999995</v>
      </c>
      <c r="C6">
        <v>5.6429999999999998</v>
      </c>
      <c r="D6">
        <v>6.27</v>
      </c>
      <c r="E6">
        <f t="shared" si="0"/>
        <v>0.27086400043338238</v>
      </c>
      <c r="F6">
        <v>200</v>
      </c>
    </row>
    <row r="7" spans="1:6" x14ac:dyDescent="0.25">
      <c r="A7">
        <v>12.5</v>
      </c>
      <c r="B7">
        <v>0.80532999999999999</v>
      </c>
      <c r="C7">
        <v>5.47</v>
      </c>
      <c r="D7">
        <v>6.1</v>
      </c>
      <c r="E7">
        <f t="shared" si="0"/>
        <v>0.26256000042009597</v>
      </c>
      <c r="F7">
        <v>200</v>
      </c>
    </row>
    <row r="8" spans="1:6" x14ac:dyDescent="0.25">
      <c r="A8">
        <v>15</v>
      </c>
      <c r="B8">
        <v>0.80839000000000005</v>
      </c>
      <c r="C8">
        <v>5.2591000000000001</v>
      </c>
      <c r="D8">
        <v>5.8738000000000001</v>
      </c>
      <c r="E8">
        <f t="shared" si="0"/>
        <v>0.25243680040389888</v>
      </c>
      <c r="F8">
        <v>200</v>
      </c>
    </row>
    <row r="9" spans="1:6" x14ac:dyDescent="0.25">
      <c r="A9">
        <v>17.5</v>
      </c>
      <c r="B9">
        <v>0.80954000000000004</v>
      </c>
      <c r="C9">
        <v>5.0199999999999996</v>
      </c>
      <c r="D9">
        <v>5.63</v>
      </c>
      <c r="E9">
        <f t="shared" si="0"/>
        <v>0.24096000038553597</v>
      </c>
      <c r="F9">
        <v>200</v>
      </c>
    </row>
    <row r="10" spans="1:6" x14ac:dyDescent="0.25">
      <c r="A10">
        <v>20</v>
      </c>
      <c r="B10">
        <v>0.82335000000000003</v>
      </c>
      <c r="C10">
        <v>4.76</v>
      </c>
      <c r="D10">
        <v>5.3440000000000003</v>
      </c>
      <c r="E10">
        <f t="shared" si="0"/>
        <v>0.22848000036556798</v>
      </c>
      <c r="F10">
        <v>200</v>
      </c>
    </row>
    <row r="11" spans="1:6" x14ac:dyDescent="0.25">
      <c r="A11">
        <v>22.5</v>
      </c>
      <c r="B11">
        <v>0.80098000000000003</v>
      </c>
      <c r="C11">
        <v>4.47</v>
      </c>
      <c r="D11">
        <v>5.04</v>
      </c>
      <c r="E11">
        <f t="shared" si="0"/>
        <v>0.214560000343296</v>
      </c>
      <c r="F11">
        <v>200</v>
      </c>
    </row>
    <row r="12" spans="1:6" x14ac:dyDescent="0.25">
      <c r="A12">
        <v>25</v>
      </c>
      <c r="B12">
        <v>0.78310000000000002</v>
      </c>
      <c r="C12">
        <v>4.17</v>
      </c>
      <c r="D12">
        <v>4.7210000000000001</v>
      </c>
      <c r="E12">
        <f t="shared" si="0"/>
        <v>0.20016000032025599</v>
      </c>
      <c r="F12">
        <v>200</v>
      </c>
    </row>
    <row r="13" spans="1:6" x14ac:dyDescent="0.25">
      <c r="A13">
        <v>27.5</v>
      </c>
      <c r="B13">
        <v>0.79552</v>
      </c>
      <c r="C13">
        <v>3.87</v>
      </c>
      <c r="D13">
        <v>4.3899999999999997</v>
      </c>
      <c r="E13">
        <f t="shared" si="0"/>
        <v>0.18576000029721601</v>
      </c>
      <c r="F13">
        <v>200</v>
      </c>
    </row>
    <row r="14" spans="1:6" x14ac:dyDescent="0.25">
      <c r="A14">
        <v>30</v>
      </c>
      <c r="B14">
        <v>0.76556999999999997</v>
      </c>
      <c r="C14">
        <v>3.57</v>
      </c>
      <c r="D14">
        <v>4.08</v>
      </c>
      <c r="E14">
        <f t="shared" si="0"/>
        <v>0.171360000274176</v>
      </c>
      <c r="F14">
        <v>200</v>
      </c>
    </row>
    <row r="15" spans="1:6" x14ac:dyDescent="0.25">
      <c r="E15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D1" workbookViewId="0">
      <selection activeCell="J16" sqref="J16"/>
    </sheetView>
  </sheetViews>
  <sheetFormatPr defaultRowHeight="15" x14ac:dyDescent="0.25"/>
  <cols>
    <col min="1" max="1" width="25.28515625" bestFit="1" customWidth="1"/>
    <col min="2" max="3" width="14.5703125" bestFit="1" customWidth="1"/>
    <col min="4" max="4" width="19.28515625" bestFit="1" customWidth="1"/>
    <col min="5" max="5" width="25.28515625" bestFit="1" customWidth="1"/>
    <col min="6" max="6" width="12" bestFit="1" customWidth="1"/>
    <col min="7" max="7" width="14.5703125" bestFit="1" customWidth="1"/>
    <col min="8" max="8" width="25.28515625" bestFit="1" customWidth="1"/>
    <col min="9" max="9" width="11.28515625" bestFit="1" customWidth="1"/>
    <col min="10" max="10" width="14.5703125" bestFit="1" customWidth="1"/>
    <col min="11" max="11" width="25.28515625" bestFit="1" customWidth="1"/>
    <col min="12" max="12" width="11.28515625" bestFit="1" customWidth="1"/>
    <col min="13" max="13" width="14.5703125" bestFit="1" customWidth="1"/>
  </cols>
  <sheetData>
    <row r="1" spans="1:8" x14ac:dyDescent="0.25">
      <c r="E1" s="1" t="s">
        <v>5</v>
      </c>
      <c r="F1" s="1" t="s">
        <v>0</v>
      </c>
      <c r="G1" s="1" t="s">
        <v>1</v>
      </c>
    </row>
    <row r="2" spans="1:8" x14ac:dyDescent="0.25">
      <c r="E2">
        <v>0</v>
      </c>
      <c r="F2">
        <v>0</v>
      </c>
      <c r="G2">
        <v>0</v>
      </c>
    </row>
    <row r="3" spans="1:8" x14ac:dyDescent="0.25">
      <c r="E3">
        <v>0.51888000000000001</v>
      </c>
      <c r="F3">
        <f>ASIN(E3/6)*180/PI()</f>
        <v>4.9611360492689176</v>
      </c>
      <c r="G3">
        <v>0.1</v>
      </c>
    </row>
    <row r="4" spans="1:8" x14ac:dyDescent="0.25">
      <c r="A4" s="2"/>
      <c r="B4" s="2"/>
      <c r="E4">
        <v>1.0378000000000001</v>
      </c>
      <c r="F4">
        <f>ASIN(E4/6)*180/PI()</f>
        <v>9.9603523378616927</v>
      </c>
      <c r="G4">
        <v>0.2</v>
      </c>
    </row>
    <row r="5" spans="1:8" x14ac:dyDescent="0.25">
      <c r="E5">
        <v>1.5565</v>
      </c>
      <c r="F5">
        <f>ASIN(E5/6)*180/PI()</f>
        <v>15.035452033030257</v>
      </c>
      <c r="G5">
        <v>0.3</v>
      </c>
    </row>
    <row r="6" spans="1:8" x14ac:dyDescent="0.25">
      <c r="E6">
        <v>2.07552</v>
      </c>
      <c r="F6">
        <f>ASIN(E6/6)*180/PI()</f>
        <v>20.237966099120978</v>
      </c>
      <c r="G6">
        <v>0.4</v>
      </c>
    </row>
    <row r="7" spans="1:8" x14ac:dyDescent="0.25">
      <c r="A7" t="s">
        <v>31</v>
      </c>
      <c r="B7" t="s">
        <v>30</v>
      </c>
      <c r="C7" t="s">
        <v>31</v>
      </c>
      <c r="D7" t="s">
        <v>32</v>
      </c>
      <c r="E7">
        <v>2.5941999999999998</v>
      </c>
      <c r="F7">
        <f>ASIN(E7/6)*180/PI()</f>
        <v>25.617848779100207</v>
      </c>
      <c r="G7">
        <v>0.5</v>
      </c>
    </row>
    <row r="8" spans="1:8" x14ac:dyDescent="0.25">
      <c r="A8" s="3"/>
      <c r="B8" s="3"/>
      <c r="C8" s="8"/>
      <c r="D8" s="8"/>
      <c r="E8">
        <v>3.11328</v>
      </c>
      <c r="F8">
        <f t="shared" ref="F8:F11" si="0">ASIN(E8/6)*180/PI()</f>
        <v>31.257154057426611</v>
      </c>
      <c r="G8">
        <v>0.6</v>
      </c>
    </row>
    <row r="9" spans="1:8" x14ac:dyDescent="0.25">
      <c r="A9" s="3">
        <v>0</v>
      </c>
      <c r="B9" s="3">
        <v>0</v>
      </c>
      <c r="C9" s="8">
        <f>1.1562*SIN(B9*PI()/180)</f>
        <v>0</v>
      </c>
      <c r="D9" s="8">
        <f>0.3125*SIN(B9*PI()/180)</f>
        <v>0</v>
      </c>
      <c r="E9">
        <v>3.6321599999999998</v>
      </c>
      <c r="F9">
        <f t="shared" si="0"/>
        <v>37.254751653631736</v>
      </c>
      <c r="G9">
        <v>0.7</v>
      </c>
    </row>
    <row r="10" spans="1:8" x14ac:dyDescent="0.25">
      <c r="A10" s="3">
        <v>1.36310585516675E-2</v>
      </c>
      <c r="B10" s="3">
        <v>2.5</v>
      </c>
      <c r="C10" s="8">
        <f t="shared" ref="C10:C33" si="1">1.1562*SIN(B10*PI()/180)</f>
        <v>5.0432735671801482E-2</v>
      </c>
      <c r="D10" s="8">
        <f t="shared" ref="D10:D33" si="2">0.3125*SIN(B10*PI()/180)</f>
        <v>1.36310585516675E-2</v>
      </c>
      <c r="E10">
        <v>4.1510400000000001</v>
      </c>
      <c r="F10">
        <f t="shared" si="0"/>
        <v>43.775937872522242</v>
      </c>
      <c r="G10">
        <v>0.8</v>
      </c>
    </row>
    <row r="11" spans="1:8" x14ac:dyDescent="0.25">
      <c r="A11" s="3">
        <v>2.7236169608643175E-2</v>
      </c>
      <c r="B11" s="3">
        <v>5</v>
      </c>
      <c r="C11" s="8">
        <f t="shared" si="1"/>
        <v>0.10076946976484236</v>
      </c>
      <c r="D11" s="8">
        <f t="shared" si="2"/>
        <v>2.7236169608643175E-2</v>
      </c>
      <c r="E11">
        <v>4.6695000000000002</v>
      </c>
      <c r="F11">
        <f t="shared" si="0"/>
        <v>51.100625137405373</v>
      </c>
      <c r="G11">
        <v>0.9</v>
      </c>
    </row>
    <row r="12" spans="1:8" x14ac:dyDescent="0.25">
      <c r="A12" s="3">
        <v>4.0789435068766117E-2</v>
      </c>
      <c r="B12" s="3">
        <v>7.5</v>
      </c>
      <c r="C12" s="8">
        <f t="shared" si="1"/>
        <v>0.15091438344482361</v>
      </c>
      <c r="D12" s="8">
        <f t="shared" si="2"/>
        <v>4.0789435068766117E-2</v>
      </c>
      <c r="E12">
        <v>5.1883999999999997</v>
      </c>
      <c r="F12">
        <f>ASIN(E12/6)*180/PI()</f>
        <v>59.852269343652679</v>
      </c>
      <c r="G12">
        <v>1</v>
      </c>
    </row>
    <row r="13" spans="1:8" x14ac:dyDescent="0.25">
      <c r="A13" s="3">
        <v>5.4265055520915727E-2</v>
      </c>
      <c r="B13" s="3">
        <v>10</v>
      </c>
      <c r="C13" s="8">
        <f>1.1562*SIN(B13*PI()/180)</f>
        <v>0.20077202301850483</v>
      </c>
      <c r="D13" s="8">
        <f t="shared" si="2"/>
        <v>5.4265055520915727E-2</v>
      </c>
      <c r="E13" t="s">
        <v>7</v>
      </c>
    </row>
    <row r="14" spans="1:8" x14ac:dyDescent="0.25">
      <c r="A14" s="3">
        <v>6.7637379355657154E-2</v>
      </c>
      <c r="B14" s="3">
        <v>12.5</v>
      </c>
      <c r="C14" s="8">
        <f t="shared" si="1"/>
        <v>0.25024748163523453</v>
      </c>
      <c r="D14" s="8">
        <f t="shared" si="2"/>
        <v>6.7637379355657154E-2</v>
      </c>
      <c r="E14" t="s">
        <v>9</v>
      </c>
    </row>
    <row r="15" spans="1:8" x14ac:dyDescent="0.25">
      <c r="A15" s="3">
        <v>8.0880951594537731E-2</v>
      </c>
      <c r="B15" s="3">
        <v>15</v>
      </c>
      <c r="C15" s="8">
        <f t="shared" si="1"/>
        <v>0.29924657994753445</v>
      </c>
      <c r="D15" s="8">
        <f t="shared" si="2"/>
        <v>8.0880951594537731E-2</v>
      </c>
      <c r="E15" t="s">
        <v>8</v>
      </c>
    </row>
    <row r="16" spans="1:8" x14ac:dyDescent="0.25">
      <c r="A16" s="3">
        <v>9.3970562345085357E-2</v>
      </c>
      <c r="B16" s="3">
        <v>17.5</v>
      </c>
      <c r="C16" s="8">
        <f t="shared" si="1"/>
        <v>0.34767604538684055</v>
      </c>
      <c r="D16" s="8">
        <f t="shared" si="2"/>
        <v>9.3970562345085357E-2</v>
      </c>
      <c r="H16" t="s">
        <v>49</v>
      </c>
    </row>
    <row r="17" spans="1:13" x14ac:dyDescent="0.25">
      <c r="A17" s="3">
        <v>0.10688129478927147</v>
      </c>
      <c r="B17" s="3">
        <v>20</v>
      </c>
      <c r="C17" s="8">
        <f t="shared" si="1"/>
        <v>0.39544368971313815</v>
      </c>
      <c r="D17" s="8">
        <f t="shared" si="2"/>
        <v>0.10688129478927147</v>
      </c>
      <c r="E17" s="4"/>
      <c r="F17" s="4" t="s">
        <v>33</v>
      </c>
      <c r="G17" s="4"/>
    </row>
    <row r="18" spans="1:13" x14ac:dyDescent="0.25">
      <c r="A18" s="3">
        <v>0.11958857261409056</v>
      </c>
      <c r="B18" s="3">
        <v>22.5</v>
      </c>
      <c r="C18" s="8">
        <f t="shared" si="1"/>
        <v>0.44245858450051678</v>
      </c>
      <c r="D18" s="8">
        <f t="shared" si="2"/>
        <v>0.11958857261409056</v>
      </c>
      <c r="E18" s="5" t="s">
        <v>5</v>
      </c>
      <c r="F18" s="5" t="s">
        <v>0</v>
      </c>
      <c r="G18" s="5" t="s">
        <v>1</v>
      </c>
      <c r="H18" s="9" t="s">
        <v>5</v>
      </c>
      <c r="I18" s="9" t="s">
        <v>0</v>
      </c>
      <c r="J18" s="9" t="s">
        <v>1</v>
      </c>
      <c r="K18" s="5"/>
      <c r="L18" s="5"/>
      <c r="M18" s="5"/>
    </row>
    <row r="19" spans="1:13" x14ac:dyDescent="0.25">
      <c r="A19" s="3">
        <v>0.13206820679396858</v>
      </c>
      <c r="B19" s="3">
        <v>25</v>
      </c>
      <c r="C19" s="8">
        <f t="shared" si="1"/>
        <v>0.48863123422459664</v>
      </c>
      <c r="D19" s="8">
        <f t="shared" si="2"/>
        <v>0.13206820679396858</v>
      </c>
      <c r="E19" s="4">
        <v>0</v>
      </c>
      <c r="F19" s="4">
        <f>ASIN(E19/6)*180/PI()</f>
        <v>0</v>
      </c>
      <c r="G19" s="4">
        <v>0</v>
      </c>
      <c r="H19" s="8">
        <v>0</v>
      </c>
      <c r="I19" s="8">
        <f>ASIN(H19/6)*180/PI()</f>
        <v>0</v>
      </c>
      <c r="J19" s="10">
        <v>0</v>
      </c>
    </row>
    <row r="20" spans="1:13" x14ac:dyDescent="0.25">
      <c r="A20" s="3">
        <v>0.1442964416359481</v>
      </c>
      <c r="B20" s="3">
        <v>27.5</v>
      </c>
      <c r="C20" s="8">
        <f>1.1562*SIN(B20*PI()/180)</f>
        <v>0.53387374662234621</v>
      </c>
      <c r="D20" s="8">
        <f t="shared" si="2"/>
        <v>0.1442964416359481</v>
      </c>
      <c r="E20" s="4">
        <v>1.5325</v>
      </c>
      <c r="F20" s="4">
        <f>ASIN(E20/6)*180/PI()</f>
        <v>14.798276003315737</v>
      </c>
      <c r="G20" s="4">
        <v>0.09</v>
      </c>
      <c r="H20" s="8">
        <v>1.248</v>
      </c>
      <c r="I20" s="8">
        <f>ASIN(H20/6)*180/PI()</f>
        <v>12.005172830753764</v>
      </c>
      <c r="J20" s="8">
        <v>6.5000000000000002E-2</v>
      </c>
    </row>
    <row r="21" spans="1:13" x14ac:dyDescent="0.25">
      <c r="A21" s="3">
        <v>0.15624999999999997</v>
      </c>
      <c r="B21" s="3">
        <v>30</v>
      </c>
      <c r="C21" s="8">
        <f>1.1562*SIN(B21*PI()/180)</f>
        <v>0.57809999999999984</v>
      </c>
      <c r="D21" s="8">
        <f t="shared" si="2"/>
        <v>0.15624999999999997</v>
      </c>
      <c r="E21" s="4"/>
      <c r="F21" s="4"/>
      <c r="G21" s="4"/>
      <c r="H21" t="s">
        <v>51</v>
      </c>
    </row>
    <row r="22" spans="1:13" x14ac:dyDescent="0.25">
      <c r="A22" s="3">
        <v>0.16790612760838247</v>
      </c>
      <c r="B22" s="3">
        <v>32.5</v>
      </c>
      <c r="C22" s="8">
        <f t="shared" si="1"/>
        <v>0.62122580717059772</v>
      </c>
      <c r="D22" s="8">
        <f t="shared" si="2"/>
        <v>0.16790612760838247</v>
      </c>
    </row>
    <row r="23" spans="1:13" x14ac:dyDescent="0.25">
      <c r="A23" s="3">
        <v>0.17924263635970189</v>
      </c>
      <c r="B23" s="3">
        <v>35</v>
      </c>
      <c r="C23" s="8">
        <f t="shared" si="1"/>
        <v>0.66316907570907935</v>
      </c>
      <c r="D23" s="8">
        <f t="shared" si="2"/>
        <v>0.17924263635970189</v>
      </c>
    </row>
    <row r="24" spans="1:13" x14ac:dyDescent="0.25">
      <c r="A24" s="3">
        <v>0.19023794656522519</v>
      </c>
      <c r="B24" s="3">
        <v>37.5</v>
      </c>
      <c r="C24" s="8">
        <f t="shared" si="1"/>
        <v>0.70384996421988277</v>
      </c>
      <c r="D24" s="8">
        <f t="shared" si="2"/>
        <v>0.19023794656522519</v>
      </c>
    </row>
    <row r="25" spans="1:13" x14ac:dyDescent="0.25">
      <c r="A25" s="3">
        <v>0.20087112802704352</v>
      </c>
      <c r="B25" s="3">
        <v>40</v>
      </c>
      <c r="C25" s="8">
        <f t="shared" si="1"/>
        <v>0.74319103431957656</v>
      </c>
      <c r="D25" s="8">
        <f t="shared" si="2"/>
        <v>0.20087112802704352</v>
      </c>
    </row>
    <row r="26" spans="1:13" x14ac:dyDescent="0.25">
      <c r="A26" s="3">
        <v>0.21112193987989383</v>
      </c>
      <c r="B26" s="3">
        <v>42.5</v>
      </c>
      <c r="C26" s="8">
        <f t="shared" si="1"/>
        <v>0.78111739804522629</v>
      </c>
      <c r="D26" s="8">
        <f t="shared" si="2"/>
        <v>0.21112193987989383</v>
      </c>
    </row>
    <row r="27" spans="1:13" x14ac:dyDescent="0.25">
      <c r="A27" s="3">
        <v>0.22097086912079608</v>
      </c>
      <c r="B27" s="3">
        <v>45</v>
      </c>
      <c r="C27" s="8">
        <f t="shared" si="1"/>
        <v>0.81755686040788611</v>
      </c>
      <c r="D27" s="8">
        <f t="shared" si="2"/>
        <v>0.22097086912079608</v>
      </c>
    </row>
    <row r="28" spans="1:13" x14ac:dyDescent="0.25">
      <c r="A28" s="3">
        <v>0.23039916775316377</v>
      </c>
      <c r="B28" s="3">
        <v>47.5</v>
      </c>
      <c r="C28" s="8">
        <f t="shared" si="1"/>
        <v>0.85244005681986534</v>
      </c>
      <c r="D28" s="8">
        <f t="shared" si="2"/>
        <v>0.23039916775316377</v>
      </c>
    </row>
    <row r="29" spans="1:13" x14ac:dyDescent="0.25">
      <c r="A29" s="3">
        <v>0.23938888847468062</v>
      </c>
      <c r="B29" s="3">
        <v>50</v>
      </c>
      <c r="C29" s="8">
        <f t="shared" si="1"/>
        <v>0.88570058513416228</v>
      </c>
      <c r="D29" s="8">
        <f t="shared" si="2"/>
        <v>0.23938888847468062</v>
      </c>
    </row>
    <row r="30" spans="1:13" x14ac:dyDescent="0.25">
      <c r="A30" s="3">
        <v>0.24792291884101098</v>
      </c>
      <c r="B30" s="3">
        <v>52.5</v>
      </c>
      <c r="C30" s="8">
        <f t="shared" si="1"/>
        <v>0.91727513204472599</v>
      </c>
      <c r="D30" s="8">
        <f t="shared" si="2"/>
        <v>0.24792291884101098</v>
      </c>
    </row>
    <row r="31" spans="1:13" x14ac:dyDescent="0.25">
      <c r="A31" s="3">
        <v>0.25598501384030992</v>
      </c>
      <c r="B31" s="3">
        <v>55</v>
      </c>
      <c r="C31" s="8">
        <f>1.1562*SIN(B31*PI()/180)</f>
        <v>0.94710359360693219</v>
      </c>
      <c r="D31" s="8">
        <f t="shared" si="2"/>
        <v>0.25598501384030992</v>
      </c>
    </row>
    <row r="32" spans="1:13" x14ac:dyDescent="0.25">
      <c r="A32" s="3">
        <v>0.26355982681652679</v>
      </c>
      <c r="B32" s="3">
        <v>57.5</v>
      </c>
      <c r="C32" s="8">
        <f t="shared" si="1"/>
        <v>0.97512918964885842</v>
      </c>
      <c r="D32" s="8">
        <f t="shared" si="2"/>
        <v>0.26355982681652679</v>
      </c>
    </row>
    <row r="33" spans="1:4" x14ac:dyDescent="0.25">
      <c r="A33" s="3">
        <v>0.27063293868263705</v>
      </c>
      <c r="B33" s="3">
        <v>60</v>
      </c>
      <c r="C33" s="8">
        <f t="shared" si="1"/>
        <v>1.0012985718555678</v>
      </c>
      <c r="D33" s="8">
        <f t="shared" si="2"/>
        <v>0.27063293868263705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4" sqref="A4"/>
    </sheetView>
  </sheetViews>
  <sheetFormatPr defaultRowHeight="15" x14ac:dyDescent="0.25"/>
  <cols>
    <col min="1" max="1" width="12.5703125" bestFit="1" customWidth="1"/>
    <col min="2" max="2" width="11.42578125" bestFit="1" customWidth="1"/>
  </cols>
  <sheetData>
    <row r="1" spans="1:2" x14ac:dyDescent="0.25">
      <c r="A1" t="s">
        <v>6</v>
      </c>
      <c r="B1" t="s">
        <v>3</v>
      </c>
    </row>
    <row r="2" spans="1:2" x14ac:dyDescent="0.25">
      <c r="A2">
        <f>('Magnetostatic Angle vs Torque'!F2)*('Static-structural ang vs tor'!D9)/('Magnetostatic Angle vs Torque'!E2)</f>
        <v>0</v>
      </c>
      <c r="B2">
        <v>0</v>
      </c>
    </row>
    <row r="3" spans="1:2" x14ac:dyDescent="0.25">
      <c r="A3">
        <f>('Magnetostatic Angle vs Torque'!F3)*('Static-structural ang vs tor'!D10)/('Magnetostatic Angle vs Torque'!E3)</f>
        <v>9.5777533233964345</v>
      </c>
      <c r="B3">
        <v>2.5</v>
      </c>
    </row>
    <row r="4" spans="1:2" x14ac:dyDescent="0.25">
      <c r="A4">
        <f>('Magnetostatic Angle vs Torque'!F4)*('Static-structural ang vs tor'!D11)/('Magnetostatic Angle vs Torque'!E4)</f>
        <v>19.326301065129218</v>
      </c>
      <c r="B4">
        <v>5</v>
      </c>
    </row>
    <row r="5" spans="1:2" x14ac:dyDescent="0.25">
      <c r="A5">
        <f>('Magnetostatic Angle vs Torque'!F5)*('Static-structural ang vs tor'!D12)/('Magnetostatic Angle vs Torque'!E5)</f>
        <v>29.609055606491737</v>
      </c>
      <c r="B5">
        <v>7.5</v>
      </c>
    </row>
    <row r="6" spans="1:2" x14ac:dyDescent="0.25">
      <c r="A6">
        <f>('Magnetostatic Angle vs Torque'!F6)*('Static-structural ang vs tor'!D13)/('Magnetostatic Angle vs Torque'!E6)</f>
        <v>40.068119376581343</v>
      </c>
      <c r="B6">
        <v>10</v>
      </c>
    </row>
    <row r="7" spans="1:2" x14ac:dyDescent="0.25">
      <c r="A7">
        <f>('Magnetostatic Angle vs Torque'!F7)*('Static-structural ang vs tor'!D14)/('Magnetostatic Angle vs Torque'!E7)</f>
        <v>51.521464996524493</v>
      </c>
      <c r="B7">
        <v>12.5</v>
      </c>
    </row>
    <row r="8" spans="1:2" x14ac:dyDescent="0.25">
      <c r="A8">
        <f>('Magnetostatic Angle vs Torque'!F8)*('Static-structural ang vs tor'!D15)/('Magnetostatic Angle vs Torque'!E8)</f>
        <v>64.080159045850863</v>
      </c>
      <c r="B8">
        <v>15</v>
      </c>
    </row>
    <row r="9" spans="1:2" x14ac:dyDescent="0.25">
      <c r="A9">
        <f>('Magnetostatic Angle vs Torque'!F9)*('Static-structural ang vs tor'!D16)/('Magnetostatic Angle vs Torque'!E9)</f>
        <v>77.996814570661087</v>
      </c>
      <c r="B9">
        <v>17.5</v>
      </c>
    </row>
    <row r="10" spans="1:2" x14ac:dyDescent="0.25">
      <c r="A10">
        <f>('Magnetostatic Angle vs Torque'!F10)*('Static-structural ang vs tor'!D17)/('Magnetostatic Angle vs Torque'!E10)</f>
        <v>93.558556213464115</v>
      </c>
      <c r="B10">
        <v>20</v>
      </c>
    </row>
    <row r="11" spans="1:2" x14ac:dyDescent="0.25">
      <c r="A11">
        <f>('Magnetostatic Angle vs Torque'!F11)*('Static-structural ang vs tor'!D18)/('Magnetostatic Angle vs Torque'!E11)</f>
        <v>111.47331508459065</v>
      </c>
      <c r="B11">
        <v>22.5</v>
      </c>
    </row>
    <row r="12" spans="1:2" x14ac:dyDescent="0.25">
      <c r="A12">
        <f>('Magnetostatic Angle vs Torque'!F12)*('Static-structural ang vs tor'!D19)/('Magnetostatic Angle vs Torque'!E12)</f>
        <v>131.96263647348067</v>
      </c>
      <c r="B12">
        <v>25</v>
      </c>
    </row>
    <row r="13" spans="1:2" x14ac:dyDescent="0.25">
      <c r="A13">
        <f>('Magnetostatic Angle vs Torque'!F13)*('Static-structural ang vs tor'!D20)/('Magnetostatic Angle vs Torque'!E13)</f>
        <v>155.35792571605705</v>
      </c>
      <c r="B13">
        <v>27.5</v>
      </c>
    </row>
    <row r="14" spans="1:2" x14ac:dyDescent="0.25">
      <c r="A14">
        <f>('Magnetostatic Angle vs Torque'!F14)*('Static-structural ang vs tor'!D21)/('Magnetostatic Angle vs Torque'!E14)</f>
        <v>182.3646122198879</v>
      </c>
      <c r="B14">
        <v>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D1" sqref="D1:D14"/>
    </sheetView>
  </sheetViews>
  <sheetFormatPr defaultRowHeight="15" x14ac:dyDescent="0.25"/>
  <cols>
    <col min="1" max="1" width="12.5703125" bestFit="1" customWidth="1"/>
    <col min="2" max="2" width="16" bestFit="1" customWidth="1"/>
    <col min="3" max="3" width="19" bestFit="1" customWidth="1"/>
    <col min="4" max="4" width="64.28515625" bestFit="1" customWidth="1"/>
    <col min="5" max="5" width="18.7109375" bestFit="1" customWidth="1"/>
    <col min="6" max="6" width="17.85546875" bestFit="1" customWidth="1"/>
    <col min="7" max="7" width="48.140625" bestFit="1" customWidth="1"/>
  </cols>
  <sheetData>
    <row r="1" spans="1:12" x14ac:dyDescent="0.25">
      <c r="A1" s="1" t="s">
        <v>6</v>
      </c>
      <c r="B1" s="1" t="s">
        <v>11</v>
      </c>
      <c r="C1" s="1" t="s">
        <v>28</v>
      </c>
      <c r="D1" s="1" t="s">
        <v>52</v>
      </c>
      <c r="E1" s="1" t="s">
        <v>29</v>
      </c>
      <c r="F1" s="1" t="s">
        <v>12</v>
      </c>
      <c r="G1" t="s">
        <v>22</v>
      </c>
      <c r="H1">
        <v>41.4</v>
      </c>
      <c r="I1">
        <v>47</v>
      </c>
      <c r="J1">
        <v>44</v>
      </c>
      <c r="K1">
        <v>43.6</v>
      </c>
      <c r="L1">
        <v>41.4</v>
      </c>
    </row>
    <row r="2" spans="1:12" x14ac:dyDescent="0.25">
      <c r="A2">
        <v>0</v>
      </c>
      <c r="B2">
        <f>'Interpolated current vs angle'!A2/1000*$H$1</f>
        <v>0</v>
      </c>
      <c r="C2">
        <v>0</v>
      </c>
      <c r="D2">
        <f>E2/2</f>
        <v>0</v>
      </c>
      <c r="E2">
        <f>4*C2</f>
        <v>0</v>
      </c>
      <c r="G2" t="s">
        <v>10</v>
      </c>
    </row>
    <row r="3" spans="1:12" x14ac:dyDescent="0.25">
      <c r="A3">
        <v>12.599049606985307</v>
      </c>
      <c r="B3">
        <f>'Interpolated current vs angle'!A3/1000*$H$1</f>
        <v>0.39651898758861237</v>
      </c>
      <c r="C3">
        <v>2.5</v>
      </c>
      <c r="D3">
        <f t="shared" ref="D3:D14" si="0">E3/2</f>
        <v>5</v>
      </c>
      <c r="E3">
        <f>4*C3</f>
        <v>10</v>
      </c>
    </row>
    <row r="4" spans="1:12" x14ac:dyDescent="0.25">
      <c r="A4">
        <v>25.381459313093131</v>
      </c>
      <c r="B4">
        <f>'Interpolated current vs angle'!A4/1000*$H$1</f>
        <v>0.80010886409634963</v>
      </c>
      <c r="C4">
        <v>5</v>
      </c>
      <c r="D4">
        <f t="shared" si="0"/>
        <v>10</v>
      </c>
      <c r="E4">
        <f>4*C4</f>
        <v>20</v>
      </c>
    </row>
    <row r="5" spans="1:12" x14ac:dyDescent="0.25">
      <c r="A5">
        <v>37.370308032940088</v>
      </c>
      <c r="B5">
        <f>'Interpolated current vs angle'!A5/1000*$H$1</f>
        <v>1.2258149021087579</v>
      </c>
      <c r="C5">
        <v>7.5</v>
      </c>
      <c r="D5">
        <f t="shared" si="0"/>
        <v>15</v>
      </c>
      <c r="E5">
        <f>4*C5</f>
        <v>30</v>
      </c>
    </row>
    <row r="6" spans="1:12" x14ac:dyDescent="0.25">
      <c r="A6">
        <v>49.613765047694379</v>
      </c>
      <c r="B6">
        <f>'Interpolated current vs angle'!A6/1000*$H$1</f>
        <v>1.6588201421904676</v>
      </c>
      <c r="C6">
        <v>10</v>
      </c>
      <c r="D6">
        <f t="shared" si="0"/>
        <v>20</v>
      </c>
      <c r="E6">
        <f>4*C6</f>
        <v>40</v>
      </c>
    </row>
    <row r="7" spans="1:12" x14ac:dyDescent="0.25">
      <c r="A7">
        <v>62.147810620549222</v>
      </c>
      <c r="B7">
        <f>'Interpolated current vs angle'!A7/1000*$H$1</f>
        <v>2.132988650856114</v>
      </c>
      <c r="C7">
        <v>12.5</v>
      </c>
      <c r="D7">
        <f t="shared" si="0"/>
        <v>25</v>
      </c>
      <c r="E7">
        <f>4*C7</f>
        <v>50</v>
      </c>
    </row>
    <row r="8" spans="1:12" x14ac:dyDescent="0.25">
      <c r="A8">
        <v>74.035200818301675</v>
      </c>
      <c r="B8">
        <f>'Interpolated current vs angle'!A8/1000*$H$1</f>
        <v>2.6529185844982255</v>
      </c>
      <c r="C8">
        <v>15</v>
      </c>
      <c r="D8">
        <f t="shared" si="0"/>
        <v>30</v>
      </c>
      <c r="E8">
        <f>4*C8</f>
        <v>60</v>
      </c>
      <c r="F8" t="s">
        <v>13</v>
      </c>
    </row>
    <row r="9" spans="1:12" x14ac:dyDescent="0.25">
      <c r="A9">
        <v>85.894716848294223</v>
      </c>
      <c r="B9">
        <f>'Interpolated current vs angle'!A9/1000*$H$1</f>
        <v>3.2290681232253688</v>
      </c>
      <c r="C9">
        <v>17.5</v>
      </c>
      <c r="D9">
        <f t="shared" si="0"/>
        <v>35</v>
      </c>
      <c r="E9">
        <f>4*C9</f>
        <v>70</v>
      </c>
    </row>
    <row r="10" spans="1:12" x14ac:dyDescent="0.25">
      <c r="A10">
        <v>96.057251402960617</v>
      </c>
      <c r="B10">
        <f>'Interpolated current vs angle'!A10/1000*$H$1</f>
        <v>3.873324227237414</v>
      </c>
      <c r="C10">
        <v>20</v>
      </c>
      <c r="D10">
        <f t="shared" si="0"/>
        <v>40</v>
      </c>
      <c r="E10">
        <f>4*C10</f>
        <v>80</v>
      </c>
    </row>
    <row r="11" spans="1:12" x14ac:dyDescent="0.25">
      <c r="A11">
        <v>110.47930897163893</v>
      </c>
      <c r="B11">
        <f>'Interpolated current vs angle'!A11/1000*$H$1</f>
        <v>4.6149952445020528</v>
      </c>
      <c r="C11">
        <v>22.5</v>
      </c>
      <c r="D11">
        <f t="shared" si="0"/>
        <v>45</v>
      </c>
      <c r="E11">
        <f>4*C11</f>
        <v>90</v>
      </c>
    </row>
    <row r="12" spans="1:12" x14ac:dyDescent="0.25">
      <c r="A12">
        <v>124.79408357159919</v>
      </c>
      <c r="B12">
        <f>'Interpolated current vs angle'!A12/1000*$H$1</f>
        <v>5.4632531500020995</v>
      </c>
      <c r="C12">
        <v>25</v>
      </c>
      <c r="D12">
        <f t="shared" si="0"/>
        <v>50</v>
      </c>
      <c r="E12">
        <f>4*C12</f>
        <v>100</v>
      </c>
    </row>
    <row r="13" spans="1:12" x14ac:dyDescent="0.25">
      <c r="A13">
        <v>134.220069042223</v>
      </c>
      <c r="B13">
        <f>'Interpolated current vs angle'!A13/1000*$H$1</f>
        <v>6.4318181246447619</v>
      </c>
      <c r="C13">
        <v>27.5</v>
      </c>
      <c r="D13">
        <f t="shared" si="0"/>
        <v>55</v>
      </c>
      <c r="E13">
        <f>4*C13</f>
        <v>110</v>
      </c>
    </row>
    <row r="14" spans="1:12" x14ac:dyDescent="0.25">
      <c r="A14">
        <v>151.02472667424269</v>
      </c>
      <c r="B14">
        <f>'Interpolated current vs angle'!A14/1000*$H$1</f>
        <v>7.5498949459033584</v>
      </c>
      <c r="C14">
        <v>30</v>
      </c>
      <c r="D14">
        <f t="shared" si="0"/>
        <v>60</v>
      </c>
      <c r="E14">
        <f>4*C14</f>
        <v>120</v>
      </c>
    </row>
    <row r="20" spans="1:6" x14ac:dyDescent="0.25">
      <c r="A20" t="s">
        <v>14</v>
      </c>
    </row>
    <row r="21" spans="1:6" x14ac:dyDescent="0.25">
      <c r="A21" t="s">
        <v>20</v>
      </c>
    </row>
    <row r="22" spans="1:6" x14ac:dyDescent="0.25">
      <c r="A22" t="s">
        <v>19</v>
      </c>
      <c r="B22" t="s">
        <v>18</v>
      </c>
    </row>
    <row r="23" spans="1:6" x14ac:dyDescent="0.25">
      <c r="A23" t="s">
        <v>17</v>
      </c>
      <c r="B23" t="s">
        <v>16</v>
      </c>
    </row>
    <row r="24" spans="1:6" x14ac:dyDescent="0.25">
      <c r="A24" s="1" t="s">
        <v>15</v>
      </c>
      <c r="B24" s="1" t="s">
        <v>11</v>
      </c>
      <c r="C24" s="1" t="s">
        <v>21</v>
      </c>
      <c r="D24" s="1" t="s">
        <v>23</v>
      </c>
      <c r="E24" s="1" t="s">
        <v>24</v>
      </c>
      <c r="F24" s="1" t="s">
        <v>25</v>
      </c>
    </row>
    <row r="25" spans="1:6" x14ac:dyDescent="0.25">
      <c r="A25">
        <v>0</v>
      </c>
      <c r="B25">
        <f>A25/2</f>
        <v>0</v>
      </c>
      <c r="C25">
        <v>0</v>
      </c>
      <c r="D25">
        <f t="shared" ref="D25:D38" si="1">2*ATAN((C25/2)/90)*180/PI()</f>
        <v>0</v>
      </c>
      <c r="E25">
        <f>D25/2</f>
        <v>0</v>
      </c>
      <c r="F25">
        <f>E25/2</f>
        <v>0</v>
      </c>
    </row>
    <row r="26" spans="1:6" x14ac:dyDescent="0.25">
      <c r="A26">
        <v>0.5</v>
      </c>
      <c r="B26">
        <f t="shared" ref="B26:B38" si="2">A26/2</f>
        <v>0.25</v>
      </c>
      <c r="C26">
        <v>6</v>
      </c>
      <c r="D26">
        <f t="shared" si="1"/>
        <v>3.8183048659927525</v>
      </c>
      <c r="E26">
        <f t="shared" ref="E26:F38" si="3">D26/2</f>
        <v>1.9091524329963763</v>
      </c>
      <c r="F26">
        <f t="shared" si="3"/>
        <v>0.95457621649818813</v>
      </c>
    </row>
    <row r="27" spans="1:6" x14ac:dyDescent="0.25">
      <c r="A27">
        <v>1</v>
      </c>
      <c r="B27">
        <f t="shared" si="2"/>
        <v>0.5</v>
      </c>
      <c r="C27">
        <v>13</v>
      </c>
      <c r="D27">
        <f>2*ATAN((C27/2)/90)*180/PI()</f>
        <v>8.2617124665528294</v>
      </c>
      <c r="E27">
        <f t="shared" si="3"/>
        <v>4.1308562332764147</v>
      </c>
      <c r="F27">
        <f t="shared" si="3"/>
        <v>2.0654281166382074</v>
      </c>
    </row>
    <row r="28" spans="1:6" x14ac:dyDescent="0.25">
      <c r="A28">
        <v>1.5</v>
      </c>
      <c r="B28">
        <f t="shared" si="2"/>
        <v>0.75</v>
      </c>
      <c r="C28">
        <v>20</v>
      </c>
      <c r="D28">
        <f t="shared" si="1"/>
        <v>12.680383491819818</v>
      </c>
      <c r="E28">
        <f t="shared" si="3"/>
        <v>6.3401917459099089</v>
      </c>
      <c r="F28">
        <f t="shared" si="3"/>
        <v>3.1700958729549544</v>
      </c>
    </row>
    <row r="29" spans="1:6" x14ac:dyDescent="0.25">
      <c r="A29">
        <v>2</v>
      </c>
      <c r="B29">
        <f t="shared" si="2"/>
        <v>1</v>
      </c>
      <c r="C29">
        <v>27</v>
      </c>
      <c r="D29">
        <f t="shared" si="1"/>
        <v>17.061531219896267</v>
      </c>
      <c r="E29">
        <f t="shared" si="3"/>
        <v>8.5307656099481335</v>
      </c>
      <c r="F29">
        <f t="shared" si="3"/>
        <v>4.2653828049740667</v>
      </c>
    </row>
    <row r="30" spans="1:6" x14ac:dyDescent="0.25">
      <c r="A30">
        <v>2.5</v>
      </c>
      <c r="B30">
        <f t="shared" si="2"/>
        <v>1.25</v>
      </c>
      <c r="C30">
        <v>36</v>
      </c>
      <c r="D30">
        <f t="shared" si="1"/>
        <v>22.619864948040426</v>
      </c>
      <c r="E30">
        <f t="shared" si="3"/>
        <v>11.309932474020213</v>
      </c>
      <c r="F30">
        <f t="shared" si="3"/>
        <v>5.6549662370101066</v>
      </c>
    </row>
    <row r="31" spans="1:6" x14ac:dyDescent="0.25">
      <c r="A31">
        <v>3</v>
      </c>
      <c r="B31">
        <f t="shared" si="2"/>
        <v>1.5</v>
      </c>
      <c r="C31">
        <v>44</v>
      </c>
      <c r="D31">
        <f t="shared" si="1"/>
        <v>27.472536611245143</v>
      </c>
      <c r="E31">
        <f t="shared" si="3"/>
        <v>13.736268305622572</v>
      </c>
      <c r="F31">
        <f t="shared" si="3"/>
        <v>6.8681341528112858</v>
      </c>
    </row>
    <row r="32" spans="1:6" x14ac:dyDescent="0.25">
      <c r="A32">
        <v>3.5</v>
      </c>
      <c r="B32">
        <f t="shared" si="2"/>
        <v>1.75</v>
      </c>
      <c r="C32">
        <v>52</v>
      </c>
      <c r="D32">
        <f t="shared" si="1"/>
        <v>32.226836466178582</v>
      </c>
      <c r="E32">
        <f t="shared" si="3"/>
        <v>16.113418233089291</v>
      </c>
      <c r="F32">
        <f t="shared" si="3"/>
        <v>8.0567091165446456</v>
      </c>
    </row>
    <row r="33" spans="1:6" x14ac:dyDescent="0.25">
      <c r="A33">
        <v>4</v>
      </c>
      <c r="B33">
        <f t="shared" si="2"/>
        <v>2</v>
      </c>
      <c r="C33">
        <v>59</v>
      </c>
      <c r="D33">
        <f t="shared" si="1"/>
        <v>36.29598812537732</v>
      </c>
      <c r="E33">
        <f t="shared" si="3"/>
        <v>18.14799406268866</v>
      </c>
      <c r="F33">
        <f t="shared" si="3"/>
        <v>9.0739970313443301</v>
      </c>
    </row>
    <row r="34" spans="1:6" x14ac:dyDescent="0.25">
      <c r="A34">
        <v>4.5</v>
      </c>
      <c r="B34">
        <f t="shared" si="2"/>
        <v>2.25</v>
      </c>
      <c r="C34">
        <v>72</v>
      </c>
      <c r="D34">
        <f t="shared" si="1"/>
        <v>43.602818972703624</v>
      </c>
      <c r="E34">
        <f t="shared" si="3"/>
        <v>21.801409486351812</v>
      </c>
      <c r="F34">
        <f t="shared" si="3"/>
        <v>10.900704743175906</v>
      </c>
    </row>
    <row r="35" spans="1:6" x14ac:dyDescent="0.25">
      <c r="A35">
        <v>5</v>
      </c>
      <c r="B35">
        <f t="shared" si="2"/>
        <v>2.5</v>
      </c>
      <c r="C35">
        <v>85</v>
      </c>
      <c r="D35">
        <f t="shared" si="1"/>
        <v>50.555444471105901</v>
      </c>
      <c r="E35">
        <f t="shared" si="3"/>
        <v>25.27772223555295</v>
      </c>
      <c r="F35">
        <f t="shared" si="3"/>
        <v>12.638861117776475</v>
      </c>
    </row>
    <row r="36" spans="1:6" x14ac:dyDescent="0.25">
      <c r="A36">
        <v>5.5</v>
      </c>
      <c r="B36">
        <f t="shared" si="2"/>
        <v>2.75</v>
      </c>
      <c r="C36">
        <v>98</v>
      </c>
      <c r="D36">
        <f t="shared" si="1"/>
        <v>57.131673587493125</v>
      </c>
      <c r="E36">
        <f t="shared" si="3"/>
        <v>28.565836793746563</v>
      </c>
      <c r="F36">
        <f t="shared" si="3"/>
        <v>14.282918396873281</v>
      </c>
    </row>
    <row r="37" spans="1:6" x14ac:dyDescent="0.25">
      <c r="A37">
        <v>6</v>
      </c>
      <c r="B37">
        <f t="shared" si="2"/>
        <v>3</v>
      </c>
      <c r="C37">
        <v>113</v>
      </c>
      <c r="D37">
        <f t="shared" si="1"/>
        <v>64.239377701950275</v>
      </c>
      <c r="E37">
        <f t="shared" si="3"/>
        <v>32.119688850975137</v>
      </c>
      <c r="F37">
        <f t="shared" si="3"/>
        <v>16.059844425487569</v>
      </c>
    </row>
    <row r="38" spans="1:6" x14ac:dyDescent="0.25">
      <c r="A38">
        <v>6.5</v>
      </c>
      <c r="B38">
        <f t="shared" si="2"/>
        <v>3.25</v>
      </c>
      <c r="C38">
        <v>122</v>
      </c>
      <c r="D38">
        <f t="shared" si="1"/>
        <v>68.257094148290335</v>
      </c>
      <c r="E38">
        <f t="shared" si="3"/>
        <v>34.128547074145168</v>
      </c>
      <c r="F38">
        <f t="shared" si="3"/>
        <v>17.064273537072584</v>
      </c>
    </row>
    <row r="39" spans="1:6" x14ac:dyDescent="0.25">
      <c r="A39">
        <v>7</v>
      </c>
    </row>
    <row r="40" spans="1:6" x14ac:dyDescent="0.25">
      <c r="A40">
        <v>7.5</v>
      </c>
    </row>
    <row r="41" spans="1:6" x14ac:dyDescent="0.25">
      <c r="A41">
        <v>8</v>
      </c>
    </row>
    <row r="42" spans="1:6" x14ac:dyDescent="0.25">
      <c r="A42">
        <v>8.5</v>
      </c>
    </row>
    <row r="43" spans="1:6" x14ac:dyDescent="0.25">
      <c r="A43">
        <v>9</v>
      </c>
    </row>
    <row r="44" spans="1:6" x14ac:dyDescent="0.25">
      <c r="A44">
        <v>9.5</v>
      </c>
    </row>
    <row r="45" spans="1:6" x14ac:dyDescent="0.25">
      <c r="A45">
        <v>10</v>
      </c>
    </row>
    <row r="46" spans="1:6" x14ac:dyDescent="0.25">
      <c r="A46">
        <v>10.5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H31" sqref="H31:I31"/>
    </sheetView>
  </sheetViews>
  <sheetFormatPr defaultRowHeight="15" x14ac:dyDescent="0.25"/>
  <cols>
    <col min="1" max="1" width="12" bestFit="1" customWidth="1"/>
    <col min="2" max="2" width="21.5703125" bestFit="1" customWidth="1"/>
    <col min="3" max="3" width="18.5703125" bestFit="1" customWidth="1"/>
  </cols>
  <sheetData>
    <row r="1" spans="1:9" x14ac:dyDescent="0.25">
      <c r="A1" s="1" t="s">
        <v>11</v>
      </c>
      <c r="B1" s="1" t="s">
        <v>26</v>
      </c>
      <c r="C1" s="1" t="s">
        <v>27</v>
      </c>
      <c r="H1" t="s">
        <v>11</v>
      </c>
      <c r="I1" t="s">
        <v>28</v>
      </c>
    </row>
    <row r="2" spans="1:9" x14ac:dyDescent="0.25">
      <c r="A2">
        <v>0</v>
      </c>
      <c r="B2">
        <v>0</v>
      </c>
      <c r="C2">
        <v>0</v>
      </c>
      <c r="H2">
        <v>0</v>
      </c>
      <c r="I2">
        <v>0</v>
      </c>
    </row>
    <row r="3" spans="1:9" x14ac:dyDescent="0.25">
      <c r="A3">
        <v>0.25</v>
      </c>
      <c r="B3">
        <v>0.95457621649818813</v>
      </c>
      <c r="H3">
        <v>0.36058448307165436</v>
      </c>
      <c r="I3">
        <v>2.5</v>
      </c>
    </row>
    <row r="4" spans="1:9" x14ac:dyDescent="0.25">
      <c r="A4">
        <v>0.36058448307165436</v>
      </c>
      <c r="C4">
        <v>2.5</v>
      </c>
      <c r="H4">
        <v>0.7275990562665211</v>
      </c>
      <c r="I4">
        <v>5</v>
      </c>
    </row>
    <row r="5" spans="1:9" x14ac:dyDescent="0.25">
      <c r="A5">
        <v>0.5</v>
      </c>
      <c r="B5">
        <v>2.0654281166382074</v>
      </c>
      <c r="H5">
        <v>1.1147255154323186</v>
      </c>
      <c r="I5">
        <v>7.5</v>
      </c>
    </row>
    <row r="6" spans="1:9" x14ac:dyDescent="0.25">
      <c r="A6">
        <v>0.75</v>
      </c>
      <c r="B6">
        <v>3.1700958729549544</v>
      </c>
      <c r="H6">
        <v>1.5084896870088143</v>
      </c>
      <c r="I6">
        <v>10</v>
      </c>
    </row>
    <row r="7" spans="1:9" x14ac:dyDescent="0.25">
      <c r="A7">
        <v>0.7275990562665211</v>
      </c>
      <c r="C7">
        <v>5</v>
      </c>
      <c r="H7">
        <v>1.9396867089366734</v>
      </c>
      <c r="I7">
        <v>12.5</v>
      </c>
    </row>
    <row r="8" spans="1:9" x14ac:dyDescent="0.25">
      <c r="A8">
        <v>1</v>
      </c>
      <c r="B8">
        <v>4.2653828049740667</v>
      </c>
      <c r="H8">
        <v>2.4124980300185506</v>
      </c>
      <c r="I8">
        <v>15</v>
      </c>
    </row>
    <row r="9" spans="1:9" x14ac:dyDescent="0.25">
      <c r="A9">
        <v>1.25</v>
      </c>
      <c r="B9">
        <v>5.6549662370101066</v>
      </c>
      <c r="H9">
        <v>2.9364340585485129</v>
      </c>
      <c r="I9">
        <v>17.5</v>
      </c>
    </row>
    <row r="10" spans="1:9" x14ac:dyDescent="0.25">
      <c r="A10">
        <v>1.1147255154323186</v>
      </c>
      <c r="C10">
        <v>7.5</v>
      </c>
      <c r="H10">
        <v>3.5223044998196924</v>
      </c>
      <c r="I10">
        <v>20</v>
      </c>
    </row>
    <row r="11" spans="1:9" x14ac:dyDescent="0.25">
      <c r="A11">
        <v>1.5</v>
      </c>
      <c r="B11">
        <v>6.8681341528112858</v>
      </c>
      <c r="H11">
        <v>4.1967616348889987</v>
      </c>
      <c r="I11">
        <v>22.5</v>
      </c>
    </row>
    <row r="12" spans="1:9" x14ac:dyDescent="0.25">
      <c r="A12">
        <v>1.75</v>
      </c>
      <c r="B12">
        <v>8.0567091165446456</v>
      </c>
      <c r="H12">
        <v>4.9681462291710679</v>
      </c>
      <c r="I12">
        <v>25</v>
      </c>
    </row>
    <row r="13" spans="1:9" x14ac:dyDescent="0.25">
      <c r="A13">
        <v>1.5084896870088143</v>
      </c>
      <c r="C13">
        <v>10</v>
      </c>
      <c r="H13">
        <v>5.8489350731726066</v>
      </c>
      <c r="I13">
        <v>27.5</v>
      </c>
    </row>
    <row r="14" spans="1:9" x14ac:dyDescent="0.25">
      <c r="A14">
        <v>2</v>
      </c>
      <c r="B14">
        <v>9.0739970313443301</v>
      </c>
      <c r="H14">
        <v>6.8656862635247036</v>
      </c>
      <c r="I14">
        <v>30</v>
      </c>
    </row>
    <row r="15" spans="1:9" x14ac:dyDescent="0.25">
      <c r="A15">
        <v>2.25</v>
      </c>
      <c r="B15">
        <v>10.900704743175906</v>
      </c>
    </row>
    <row r="16" spans="1:9" x14ac:dyDescent="0.25">
      <c r="A16">
        <v>1.9396867089366734</v>
      </c>
      <c r="C16">
        <v>12.5</v>
      </c>
    </row>
    <row r="17" spans="1:12" x14ac:dyDescent="0.25">
      <c r="A17">
        <v>2.5</v>
      </c>
      <c r="B17">
        <v>12.638861117776475</v>
      </c>
      <c r="H17" t="s">
        <v>44</v>
      </c>
      <c r="L17" s="3" t="s">
        <v>45</v>
      </c>
    </row>
    <row r="18" spans="1:12" x14ac:dyDescent="0.25">
      <c r="A18">
        <v>2.75</v>
      </c>
      <c r="B18">
        <v>14.282918396873281</v>
      </c>
      <c r="H18" t="s">
        <v>11</v>
      </c>
      <c r="I18" t="s">
        <v>25</v>
      </c>
      <c r="L18" s="3" t="s">
        <v>46</v>
      </c>
    </row>
    <row r="19" spans="1:12" x14ac:dyDescent="0.25">
      <c r="A19">
        <v>2.4124980300185506</v>
      </c>
      <c r="C19">
        <v>15</v>
      </c>
      <c r="H19">
        <v>0</v>
      </c>
      <c r="I19">
        <v>0</v>
      </c>
      <c r="L19" s="3" t="s">
        <v>50</v>
      </c>
    </row>
    <row r="20" spans="1:12" x14ac:dyDescent="0.25">
      <c r="A20">
        <v>3</v>
      </c>
      <c r="B20">
        <v>16.059844425487569</v>
      </c>
      <c r="H20">
        <v>0.25</v>
      </c>
      <c r="I20">
        <v>0.95457621649818813</v>
      </c>
    </row>
    <row r="21" spans="1:12" x14ac:dyDescent="0.25">
      <c r="A21">
        <v>3.25</v>
      </c>
      <c r="B21">
        <v>17.064273537072584</v>
      </c>
      <c r="H21">
        <v>0.5</v>
      </c>
      <c r="I21">
        <v>2.0654281166382074</v>
      </c>
    </row>
    <row r="22" spans="1:12" x14ac:dyDescent="0.25">
      <c r="A22">
        <v>2.9364340585485129</v>
      </c>
      <c r="C22">
        <v>17.5</v>
      </c>
      <c r="H22">
        <v>0.75</v>
      </c>
      <c r="I22">
        <v>3.1700958729549544</v>
      </c>
    </row>
    <row r="23" spans="1:12" x14ac:dyDescent="0.25">
      <c r="A23">
        <v>3.5223044998196924</v>
      </c>
      <c r="C23">
        <v>20</v>
      </c>
      <c r="H23">
        <v>1</v>
      </c>
      <c r="I23">
        <v>4.2653828049740667</v>
      </c>
    </row>
    <row r="24" spans="1:12" x14ac:dyDescent="0.25">
      <c r="C24">
        <v>22.5</v>
      </c>
      <c r="H24">
        <v>1.25</v>
      </c>
      <c r="I24">
        <v>5.6549662370101066</v>
      </c>
      <c r="L24" t="s">
        <v>47</v>
      </c>
    </row>
    <row r="25" spans="1:12" x14ac:dyDescent="0.25">
      <c r="C25">
        <v>25</v>
      </c>
      <c r="H25">
        <v>1.5</v>
      </c>
      <c r="I25">
        <v>6.8681341528112858</v>
      </c>
      <c r="L25" t="s">
        <v>48</v>
      </c>
    </row>
    <row r="26" spans="1:12" x14ac:dyDescent="0.25">
      <c r="C26">
        <v>27.5</v>
      </c>
      <c r="H26">
        <v>1.75</v>
      </c>
      <c r="I26">
        <v>8.0567091165446456</v>
      </c>
    </row>
    <row r="27" spans="1:12" x14ac:dyDescent="0.25">
      <c r="C27">
        <v>30</v>
      </c>
      <c r="H27">
        <v>2</v>
      </c>
      <c r="I27">
        <v>9.0739970313443301</v>
      </c>
    </row>
    <row r="28" spans="1:12" x14ac:dyDescent="0.25">
      <c r="H28">
        <v>2.25</v>
      </c>
      <c r="I28">
        <v>10.900704743175906</v>
      </c>
    </row>
    <row r="29" spans="1:12" x14ac:dyDescent="0.25">
      <c r="H29">
        <v>2.5</v>
      </c>
      <c r="I29">
        <v>12.638861117776475</v>
      </c>
    </row>
    <row r="30" spans="1:12" x14ac:dyDescent="0.25">
      <c r="H30">
        <v>2.75</v>
      </c>
      <c r="I30">
        <v>14.282918396873281</v>
      </c>
    </row>
    <row r="31" spans="1:12" x14ac:dyDescent="0.25">
      <c r="H31">
        <v>3</v>
      </c>
      <c r="I31">
        <v>16.059844425487569</v>
      </c>
    </row>
    <row r="32" spans="1:12" x14ac:dyDescent="0.25">
      <c r="H32">
        <v>3.25</v>
      </c>
      <c r="I32">
        <v>17.064273537072584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C28" zoomScale="93" zoomScaleNormal="93" workbookViewId="0">
      <selection activeCell="F46" sqref="F46:F47"/>
    </sheetView>
  </sheetViews>
  <sheetFormatPr defaultRowHeight="15" x14ac:dyDescent="0.25"/>
  <cols>
    <col min="1" max="1" width="14.7109375" bestFit="1" customWidth="1"/>
    <col min="2" max="2" width="26.140625" bestFit="1" customWidth="1"/>
    <col min="3" max="3" width="18.5703125" bestFit="1" customWidth="1"/>
    <col min="6" max="6" width="18.5703125" bestFit="1" customWidth="1"/>
    <col min="7" max="7" width="12.85546875" bestFit="1" customWidth="1"/>
    <col min="8" max="8" width="17.42578125" bestFit="1" customWidth="1"/>
  </cols>
  <sheetData>
    <row r="1" spans="1:17" x14ac:dyDescent="0.25">
      <c r="A1" s="1" t="s">
        <v>11</v>
      </c>
      <c r="B1" s="1" t="s">
        <v>26</v>
      </c>
      <c r="C1" s="1" t="s">
        <v>27</v>
      </c>
      <c r="E1" s="4" t="s">
        <v>11</v>
      </c>
      <c r="F1" s="4" t="s">
        <v>38</v>
      </c>
      <c r="G1" t="s">
        <v>11</v>
      </c>
      <c r="H1" t="s">
        <v>28</v>
      </c>
      <c r="J1" t="s">
        <v>41</v>
      </c>
      <c r="L1" t="s">
        <v>42</v>
      </c>
      <c r="M1" t="s">
        <v>11</v>
      </c>
      <c r="N1" t="s">
        <v>28</v>
      </c>
      <c r="Q1" t="s">
        <v>49</v>
      </c>
    </row>
    <row r="2" spans="1:17" x14ac:dyDescent="0.25">
      <c r="A2">
        <v>0</v>
      </c>
      <c r="B2">
        <v>0</v>
      </c>
      <c r="C2">
        <v>0</v>
      </c>
      <c r="E2" s="4">
        <v>0</v>
      </c>
      <c r="F2" s="4">
        <v>0</v>
      </c>
      <c r="G2">
        <v>0</v>
      </c>
      <c r="H2">
        <v>0</v>
      </c>
      <c r="J2" t="s">
        <v>11</v>
      </c>
      <c r="K2" t="s">
        <v>28</v>
      </c>
      <c r="M2">
        <v>0</v>
      </c>
      <c r="N2">
        <v>0</v>
      </c>
    </row>
    <row r="3" spans="1:17" x14ac:dyDescent="0.25">
      <c r="A3">
        <v>0.25</v>
      </c>
      <c r="B3">
        <v>0.95457621649818802</v>
      </c>
      <c r="E3" s="4">
        <v>0.52160065372919173</v>
      </c>
      <c r="F3" s="4">
        <v>2.5</v>
      </c>
      <c r="G3">
        <v>0.39651898758861237</v>
      </c>
      <c r="H3">
        <v>2.5</v>
      </c>
      <c r="J3">
        <v>0</v>
      </c>
      <c r="K3">
        <v>0</v>
      </c>
      <c r="M3">
        <v>0.31762122551418065</v>
      </c>
      <c r="N3">
        <v>2.5</v>
      </c>
    </row>
    <row r="4" spans="1:17" x14ac:dyDescent="0.25">
      <c r="A4">
        <v>0.39651898758861237</v>
      </c>
      <c r="C4">
        <v>2.5</v>
      </c>
      <c r="E4" s="4">
        <v>1.0507924155620556</v>
      </c>
      <c r="F4" s="4">
        <v>5</v>
      </c>
      <c r="G4">
        <v>0.80010886409634963</v>
      </c>
      <c r="H4">
        <v>5</v>
      </c>
      <c r="J4">
        <v>0.44710846610111799</v>
      </c>
      <c r="K4">
        <v>2.5</v>
      </c>
      <c r="M4">
        <v>0.64090640275391431</v>
      </c>
      <c r="N4">
        <v>5</v>
      </c>
    </row>
    <row r="5" spans="1:17" x14ac:dyDescent="0.25">
      <c r="A5">
        <v>0.5</v>
      </c>
      <c r="B5">
        <v>2.0654281166382074</v>
      </c>
      <c r="E5" s="4">
        <v>1.5471307525637195</v>
      </c>
      <c r="F5" s="4">
        <v>7.5</v>
      </c>
      <c r="G5">
        <v>1.2258149021087579</v>
      </c>
      <c r="H5">
        <v>7.5</v>
      </c>
      <c r="J5">
        <v>0.90218995341321817</v>
      </c>
      <c r="K5">
        <v>5</v>
      </c>
      <c r="M5">
        <v>0.9819071561467656</v>
      </c>
      <c r="N5">
        <v>7.5</v>
      </c>
    </row>
    <row r="6" spans="1:17" x14ac:dyDescent="0.25">
      <c r="A6">
        <v>0.75</v>
      </c>
      <c r="B6">
        <v>3.1700958729549544</v>
      </c>
      <c r="E6" s="4">
        <v>2.0540098729745471</v>
      </c>
      <c r="F6" s="4">
        <v>10</v>
      </c>
      <c r="G6">
        <v>1.6588201421904676</v>
      </c>
      <c r="H6">
        <v>10</v>
      </c>
      <c r="J6">
        <v>1.3822092705794016</v>
      </c>
      <c r="K6">
        <v>7.5</v>
      </c>
      <c r="M6" s="7">
        <v>1.3287547455779767</v>
      </c>
      <c r="N6">
        <v>10</v>
      </c>
    </row>
    <row r="7" spans="1:17" x14ac:dyDescent="0.25">
      <c r="A7">
        <v>0.80010886409634963</v>
      </c>
      <c r="C7">
        <v>5</v>
      </c>
      <c r="E7" s="4">
        <v>2.5729193596907378</v>
      </c>
      <c r="F7" s="4">
        <v>12.5</v>
      </c>
      <c r="G7">
        <v>2.132988650856114</v>
      </c>
      <c r="H7">
        <v>12.5</v>
      </c>
      <c r="J7">
        <v>1.8704590512116963</v>
      </c>
      <c r="K7">
        <v>10</v>
      </c>
      <c r="M7">
        <v>1.7085751010633676</v>
      </c>
      <c r="N7">
        <v>12.5</v>
      </c>
    </row>
    <row r="8" spans="1:17" x14ac:dyDescent="0.25">
      <c r="A8">
        <v>1</v>
      </c>
      <c r="B8">
        <v>4.2653828049740667</v>
      </c>
      <c r="E8" s="4">
        <v>3.0650573138776891</v>
      </c>
      <c r="F8" s="4">
        <v>15</v>
      </c>
      <c r="G8">
        <v>2.6529185844982255</v>
      </c>
      <c r="H8">
        <v>15</v>
      </c>
      <c r="J8">
        <v>2.4051238748869403</v>
      </c>
      <c r="K8">
        <v>12.5</v>
      </c>
      <c r="M8">
        <v>2.1250514562291061</v>
      </c>
      <c r="N8">
        <v>15</v>
      </c>
    </row>
    <row r="9" spans="1:17" x14ac:dyDescent="0.25">
      <c r="A9">
        <v>1.25</v>
      </c>
      <c r="B9">
        <v>5.6549662370101066</v>
      </c>
      <c r="E9" s="4">
        <v>3.5560412775193808</v>
      </c>
      <c r="F9" s="4">
        <v>17.5</v>
      </c>
      <c r="G9">
        <v>3.2290681232253688</v>
      </c>
      <c r="H9">
        <v>17.5</v>
      </c>
      <c r="J9">
        <v>2.9913885491828474</v>
      </c>
      <c r="K9">
        <v>15</v>
      </c>
      <c r="M9">
        <v>2.5865610643384773</v>
      </c>
      <c r="N9">
        <v>17.5</v>
      </c>
    </row>
    <row r="10" spans="1:17" x14ac:dyDescent="0.25">
      <c r="A10">
        <v>1.2258149021087579</v>
      </c>
      <c r="C10">
        <v>7.5</v>
      </c>
      <c r="E10" s="4">
        <v>3.9767702080825695</v>
      </c>
      <c r="F10" s="4">
        <v>20</v>
      </c>
      <c r="G10">
        <v>3.873324227237414</v>
      </c>
      <c r="H10">
        <v>20</v>
      </c>
      <c r="J10">
        <v>3.6410455506589541</v>
      </c>
      <c r="K10">
        <v>17.5</v>
      </c>
      <c r="M10">
        <v>3.1026256657986222</v>
      </c>
      <c r="N10">
        <v>20</v>
      </c>
    </row>
    <row r="11" spans="1:17" x14ac:dyDescent="0.25">
      <c r="A11">
        <v>1.5</v>
      </c>
      <c r="B11">
        <v>6.8681341528112858</v>
      </c>
      <c r="E11" s="4">
        <v>4.5738433914258518</v>
      </c>
      <c r="F11" s="4">
        <v>22.5</v>
      </c>
      <c r="G11">
        <v>4.6149952445020528</v>
      </c>
      <c r="H11">
        <v>22.5</v>
      </c>
      <c r="J11">
        <v>4.3674984254452722</v>
      </c>
      <c r="K11">
        <v>20</v>
      </c>
      <c r="M11">
        <v>3.6967219507320119</v>
      </c>
      <c r="N11">
        <v>22.5</v>
      </c>
    </row>
    <row r="12" spans="1:17" x14ac:dyDescent="0.25">
      <c r="A12">
        <v>1.75</v>
      </c>
      <c r="B12">
        <v>8.0567091165446456</v>
      </c>
      <c r="E12" s="4">
        <v>5.1664750598642062</v>
      </c>
      <c r="F12" s="4">
        <v>25</v>
      </c>
      <c r="G12">
        <v>5.4632531500020995</v>
      </c>
      <c r="H12">
        <v>25</v>
      </c>
      <c r="J12">
        <v>5.2037947977766024</v>
      </c>
      <c r="K12">
        <v>22.5</v>
      </c>
      <c r="M12">
        <v>4.3761968912272815</v>
      </c>
      <c r="N12">
        <v>25</v>
      </c>
    </row>
    <row r="13" spans="1:17" x14ac:dyDescent="0.25">
      <c r="A13">
        <v>1.6588201421904676</v>
      </c>
      <c r="C13">
        <v>10</v>
      </c>
      <c r="E13" s="4">
        <v>5.5567108583480316</v>
      </c>
      <c r="F13" s="4">
        <v>27.5</v>
      </c>
      <c r="G13">
        <v>6.4318181246447619</v>
      </c>
      <c r="H13">
        <v>27.5</v>
      </c>
      <c r="J13">
        <v>6.1602768398919672</v>
      </c>
      <c r="K13">
        <v>25</v>
      </c>
      <c r="M13">
        <v>5.1520406814754454</v>
      </c>
      <c r="N13">
        <v>27.5</v>
      </c>
    </row>
    <row r="14" spans="1:17" x14ac:dyDescent="0.25">
      <c r="A14">
        <v>2</v>
      </c>
      <c r="B14">
        <v>9.0739970313443301</v>
      </c>
      <c r="E14" s="4">
        <v>6.2524236843136469</v>
      </c>
      <c r="F14" s="4">
        <v>30</v>
      </c>
      <c r="G14">
        <v>7.5498949459033584</v>
      </c>
      <c r="H14">
        <v>30</v>
      </c>
      <c r="J14">
        <v>7.2524152082594382</v>
      </c>
      <c r="K14">
        <v>27.5</v>
      </c>
      <c r="M14">
        <v>6.047647049147292</v>
      </c>
      <c r="N14">
        <v>30</v>
      </c>
    </row>
    <row r="15" spans="1:17" x14ac:dyDescent="0.25">
      <c r="A15">
        <v>2.25</v>
      </c>
      <c r="B15">
        <v>10.900704743175906</v>
      </c>
      <c r="J15">
        <v>8.5131407426814949</v>
      </c>
      <c r="K15">
        <v>30</v>
      </c>
    </row>
    <row r="16" spans="1:17" x14ac:dyDescent="0.25">
      <c r="A16">
        <v>2.132988650856114</v>
      </c>
      <c r="C16">
        <v>12.5</v>
      </c>
    </row>
    <row r="17" spans="1:3" x14ac:dyDescent="0.25">
      <c r="A17">
        <v>2.5</v>
      </c>
      <c r="B17">
        <v>12.638861117776475</v>
      </c>
    </row>
    <row r="18" spans="1:3" x14ac:dyDescent="0.25">
      <c r="A18">
        <v>2.75</v>
      </c>
      <c r="B18">
        <v>14.282918396873281</v>
      </c>
    </row>
    <row r="19" spans="1:3" x14ac:dyDescent="0.25">
      <c r="A19">
        <v>2.6529185844982255</v>
      </c>
      <c r="C19">
        <v>15</v>
      </c>
    </row>
    <row r="20" spans="1:3" x14ac:dyDescent="0.25">
      <c r="A20">
        <v>3</v>
      </c>
      <c r="B20">
        <v>16.059844425487569</v>
      </c>
    </row>
    <row r="21" spans="1:3" x14ac:dyDescent="0.25">
      <c r="A21">
        <v>3.25</v>
      </c>
      <c r="B21">
        <v>17.064273537072584</v>
      </c>
    </row>
    <row r="22" spans="1:3" x14ac:dyDescent="0.25">
      <c r="A22">
        <v>3.2290681232253688</v>
      </c>
      <c r="C22">
        <v>17.5</v>
      </c>
    </row>
    <row r="23" spans="1:3" x14ac:dyDescent="0.25">
      <c r="A23">
        <v>3.873324227237414</v>
      </c>
      <c r="C23">
        <v>20</v>
      </c>
    </row>
    <row r="24" spans="1:3" x14ac:dyDescent="0.25">
      <c r="C24">
        <v>22.5</v>
      </c>
    </row>
    <row r="25" spans="1:3" x14ac:dyDescent="0.25">
      <c r="C25">
        <v>25</v>
      </c>
    </row>
    <row r="26" spans="1:3" x14ac:dyDescent="0.25">
      <c r="C26">
        <v>27.5</v>
      </c>
    </row>
    <row r="27" spans="1:3" x14ac:dyDescent="0.25">
      <c r="C27">
        <v>30</v>
      </c>
    </row>
    <row r="34" spans="1:3" x14ac:dyDescent="0.25">
      <c r="A34" s="1" t="s">
        <v>40</v>
      </c>
      <c r="B34" s="1" t="s">
        <v>39</v>
      </c>
      <c r="C34" s="1" t="s">
        <v>43</v>
      </c>
    </row>
    <row r="35" spans="1:3" x14ac:dyDescent="0.25">
      <c r="A35">
        <v>-0.25</v>
      </c>
      <c r="B35">
        <v>-0.95457621649818802</v>
      </c>
    </row>
    <row r="36" spans="1:3" x14ac:dyDescent="0.25">
      <c r="A36">
        <v>-0.39651898758861198</v>
      </c>
      <c r="C36">
        <v>-2.5</v>
      </c>
    </row>
    <row r="37" spans="1:3" x14ac:dyDescent="0.25">
      <c r="A37">
        <v>-0.5</v>
      </c>
      <c r="B37">
        <v>-2.06542811663821</v>
      </c>
    </row>
    <row r="38" spans="1:3" x14ac:dyDescent="0.25">
      <c r="A38">
        <v>-0.75</v>
      </c>
      <c r="B38">
        <v>-3.17009587295495</v>
      </c>
    </row>
    <row r="39" spans="1:3" x14ac:dyDescent="0.25">
      <c r="A39">
        <v>-0.80010886409634996</v>
      </c>
      <c r="C39">
        <v>-5</v>
      </c>
    </row>
    <row r="40" spans="1:3" x14ac:dyDescent="0.25">
      <c r="A40">
        <v>-1</v>
      </c>
      <c r="B40">
        <v>-4.2653828049740703</v>
      </c>
    </row>
    <row r="41" spans="1:3" x14ac:dyDescent="0.25">
      <c r="A41">
        <v>-1.25</v>
      </c>
      <c r="B41">
        <v>-5.6549662370101101</v>
      </c>
    </row>
    <row r="42" spans="1:3" x14ac:dyDescent="0.25">
      <c r="A42">
        <v>-1.2258149021087601</v>
      </c>
      <c r="C42">
        <v>-7.5</v>
      </c>
    </row>
    <row r="43" spans="1:3" x14ac:dyDescent="0.25">
      <c r="A43">
        <v>-1.5</v>
      </c>
      <c r="B43">
        <v>-6.8681341528112902</v>
      </c>
    </row>
    <row r="44" spans="1:3" x14ac:dyDescent="0.25">
      <c r="A44">
        <v>-1.75</v>
      </c>
      <c r="B44">
        <v>-8.0567091165446492</v>
      </c>
    </row>
    <row r="45" spans="1:3" x14ac:dyDescent="0.25">
      <c r="A45">
        <v>-1.65882014219047</v>
      </c>
      <c r="C45">
        <v>-10</v>
      </c>
    </row>
    <row r="46" spans="1:3" x14ac:dyDescent="0.25">
      <c r="A46">
        <v>-2</v>
      </c>
      <c r="B46">
        <v>-9.0739970313443301</v>
      </c>
    </row>
    <row r="47" spans="1:3" x14ac:dyDescent="0.25">
      <c r="A47">
        <v>-2.25</v>
      </c>
      <c r="B47">
        <v>-10.900704743175901</v>
      </c>
    </row>
    <row r="48" spans="1:3" x14ac:dyDescent="0.25">
      <c r="A48">
        <v>-2.13298865085611</v>
      </c>
      <c r="C48">
        <v>-12.5</v>
      </c>
    </row>
    <row r="49" spans="1:3" x14ac:dyDescent="0.25">
      <c r="A49">
        <v>-2.5</v>
      </c>
      <c r="B49">
        <v>-12.6388611177765</v>
      </c>
    </row>
    <row r="50" spans="1:3" x14ac:dyDescent="0.25">
      <c r="A50">
        <v>-2.75</v>
      </c>
      <c r="B50">
        <v>-14.282918396873299</v>
      </c>
    </row>
    <row r="51" spans="1:3" x14ac:dyDescent="0.25">
      <c r="A51">
        <v>-2.6529185844982299</v>
      </c>
      <c r="C51">
        <v>-15</v>
      </c>
    </row>
    <row r="52" spans="1:3" x14ac:dyDescent="0.25">
      <c r="A52">
        <v>-3</v>
      </c>
      <c r="B52">
        <v>-16.059844425487601</v>
      </c>
    </row>
    <row r="53" spans="1:3" x14ac:dyDescent="0.25">
      <c r="A53">
        <v>-3.25</v>
      </c>
      <c r="B53">
        <v>-17.064273537072602</v>
      </c>
    </row>
    <row r="54" spans="1:3" x14ac:dyDescent="0.25">
      <c r="A54">
        <v>-3.2290681232253702</v>
      </c>
      <c r="C54">
        <v>-17.5</v>
      </c>
    </row>
    <row r="55" spans="1:3" x14ac:dyDescent="0.25">
      <c r="A55">
        <v>-3.87332422723741</v>
      </c>
      <c r="C55">
        <v>-20</v>
      </c>
    </row>
    <row r="56" spans="1:3" x14ac:dyDescent="0.25">
      <c r="A56" s="8">
        <v>0</v>
      </c>
      <c r="B56" s="8">
        <v>0</v>
      </c>
      <c r="C56" s="8">
        <v>0</v>
      </c>
    </row>
    <row r="57" spans="1:3" x14ac:dyDescent="0.25">
      <c r="A57">
        <v>0.25</v>
      </c>
      <c r="B57">
        <v>0.95457621649818813</v>
      </c>
    </row>
    <row r="58" spans="1:3" x14ac:dyDescent="0.25">
      <c r="A58">
        <v>0.39651898758861237</v>
      </c>
      <c r="C58">
        <v>2.5</v>
      </c>
    </row>
    <row r="59" spans="1:3" x14ac:dyDescent="0.25">
      <c r="A59">
        <v>0.5</v>
      </c>
      <c r="B59">
        <v>2.0654281166382074</v>
      </c>
    </row>
    <row r="60" spans="1:3" x14ac:dyDescent="0.25">
      <c r="A60">
        <v>0.75</v>
      </c>
      <c r="B60">
        <v>3.1700958729549544</v>
      </c>
    </row>
    <row r="61" spans="1:3" x14ac:dyDescent="0.25">
      <c r="A61">
        <v>0.80010886409634963</v>
      </c>
      <c r="C61">
        <v>5</v>
      </c>
    </row>
    <row r="62" spans="1:3" x14ac:dyDescent="0.25">
      <c r="A62">
        <v>1</v>
      </c>
      <c r="B62">
        <v>4.2653828049740667</v>
      </c>
    </row>
    <row r="63" spans="1:3" x14ac:dyDescent="0.25">
      <c r="A63">
        <v>1.25</v>
      </c>
      <c r="B63">
        <v>5.6549662370101066</v>
      </c>
    </row>
    <row r="64" spans="1:3" x14ac:dyDescent="0.25">
      <c r="A64">
        <v>1.2258149021087579</v>
      </c>
      <c r="C64">
        <v>7.5</v>
      </c>
    </row>
    <row r="65" spans="1:3" x14ac:dyDescent="0.25">
      <c r="A65">
        <v>1.5</v>
      </c>
      <c r="B65">
        <v>6.8681341528112858</v>
      </c>
    </row>
    <row r="66" spans="1:3" x14ac:dyDescent="0.25">
      <c r="A66">
        <v>1.75</v>
      </c>
      <c r="B66">
        <v>8.0567091165446456</v>
      </c>
    </row>
    <row r="67" spans="1:3" x14ac:dyDescent="0.25">
      <c r="A67">
        <v>1.6588201421904676</v>
      </c>
      <c r="C67">
        <v>10</v>
      </c>
    </row>
    <row r="68" spans="1:3" x14ac:dyDescent="0.25">
      <c r="A68">
        <v>2</v>
      </c>
      <c r="B68">
        <v>9.0739970313443301</v>
      </c>
    </row>
    <row r="69" spans="1:3" x14ac:dyDescent="0.25">
      <c r="A69">
        <v>2.25</v>
      </c>
      <c r="B69">
        <v>10.900704743175906</v>
      </c>
    </row>
    <row r="70" spans="1:3" x14ac:dyDescent="0.25">
      <c r="A70">
        <v>2.132988650856114</v>
      </c>
      <c r="C70">
        <v>12.5</v>
      </c>
    </row>
    <row r="71" spans="1:3" x14ac:dyDescent="0.25">
      <c r="A71">
        <v>2.5</v>
      </c>
      <c r="B71">
        <v>12.638861117776475</v>
      </c>
    </row>
    <row r="72" spans="1:3" x14ac:dyDescent="0.25">
      <c r="A72">
        <v>2.75</v>
      </c>
      <c r="B72">
        <v>14.282918396873281</v>
      </c>
    </row>
    <row r="73" spans="1:3" x14ac:dyDescent="0.25">
      <c r="A73">
        <v>2.6529185844982255</v>
      </c>
      <c r="C73">
        <v>15</v>
      </c>
    </row>
    <row r="74" spans="1:3" x14ac:dyDescent="0.25">
      <c r="A74">
        <v>3</v>
      </c>
      <c r="B74">
        <v>16.059844425487569</v>
      </c>
    </row>
    <row r="75" spans="1:3" x14ac:dyDescent="0.25">
      <c r="A75">
        <v>3.25</v>
      </c>
      <c r="B75">
        <v>17.064273537072584</v>
      </c>
    </row>
    <row r="76" spans="1:3" x14ac:dyDescent="0.25">
      <c r="A76">
        <v>3.2290681232253688</v>
      </c>
      <c r="C76">
        <v>17.5</v>
      </c>
    </row>
    <row r="77" spans="1:3" x14ac:dyDescent="0.25">
      <c r="A77">
        <v>3.873324227237414</v>
      </c>
      <c r="C77">
        <v>20</v>
      </c>
    </row>
    <row r="78" spans="1:3" x14ac:dyDescent="0.25">
      <c r="C78">
        <v>22.5</v>
      </c>
    </row>
    <row r="79" spans="1:3" x14ac:dyDescent="0.25">
      <c r="C79">
        <v>25</v>
      </c>
    </row>
    <row r="80" spans="1:3" x14ac:dyDescent="0.25">
      <c r="C80">
        <v>27.5</v>
      </c>
    </row>
    <row r="81" spans="3:3" x14ac:dyDescent="0.25">
      <c r="C81">
        <v>30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topLeftCell="A23" workbookViewId="0">
      <selection activeCell="M31" sqref="M31"/>
    </sheetView>
  </sheetViews>
  <sheetFormatPr defaultRowHeight="15" x14ac:dyDescent="0.25"/>
  <cols>
    <col min="1" max="1" width="14.7109375" bestFit="1" customWidth="1"/>
    <col min="2" max="2" width="21.5703125" bestFit="1" customWidth="1"/>
    <col min="3" max="3" width="18.5703125" bestFit="1" customWidth="1"/>
  </cols>
  <sheetData>
    <row r="1" spans="1:9" x14ac:dyDescent="0.25">
      <c r="A1" s="1" t="s">
        <v>11</v>
      </c>
      <c r="B1" s="1" t="s">
        <v>26</v>
      </c>
      <c r="C1" s="1" t="s">
        <v>27</v>
      </c>
      <c r="H1" t="s">
        <v>52</v>
      </c>
      <c r="I1" t="s">
        <v>53</v>
      </c>
    </row>
    <row r="2" spans="1:9" x14ac:dyDescent="0.25">
      <c r="A2">
        <v>0</v>
      </c>
      <c r="B2">
        <v>0</v>
      </c>
      <c r="C2">
        <v>0</v>
      </c>
    </row>
    <row r="3" spans="1:9" x14ac:dyDescent="0.25">
      <c r="A3">
        <v>0.25</v>
      </c>
      <c r="B3">
        <v>1.9091524329963763</v>
      </c>
    </row>
    <row r="4" spans="1:9" x14ac:dyDescent="0.25">
      <c r="A4">
        <v>0.39651898758861237</v>
      </c>
      <c r="C4">
        <v>5</v>
      </c>
    </row>
    <row r="5" spans="1:9" x14ac:dyDescent="0.25">
      <c r="A5">
        <v>0.5</v>
      </c>
      <c r="B5">
        <v>4.1308562332764147</v>
      </c>
    </row>
    <row r="6" spans="1:9" x14ac:dyDescent="0.25">
      <c r="A6">
        <v>0.75</v>
      </c>
      <c r="B6">
        <v>6.3401917459099089</v>
      </c>
    </row>
    <row r="7" spans="1:9" x14ac:dyDescent="0.25">
      <c r="A7">
        <v>0.80010886409634963</v>
      </c>
      <c r="C7">
        <v>10</v>
      </c>
    </row>
    <row r="8" spans="1:9" x14ac:dyDescent="0.25">
      <c r="A8">
        <v>1</v>
      </c>
      <c r="B8">
        <v>8.5307656099481335</v>
      </c>
    </row>
    <row r="9" spans="1:9" x14ac:dyDescent="0.25">
      <c r="A9">
        <v>1.2258149021087579</v>
      </c>
      <c r="C9">
        <v>15</v>
      </c>
    </row>
    <row r="10" spans="1:9" x14ac:dyDescent="0.25">
      <c r="A10">
        <v>1.25</v>
      </c>
      <c r="B10">
        <v>11.309932474020213</v>
      </c>
    </row>
    <row r="11" spans="1:9" x14ac:dyDescent="0.25">
      <c r="A11">
        <v>1.5</v>
      </c>
      <c r="B11">
        <v>13.736268305622572</v>
      </c>
    </row>
    <row r="12" spans="1:9" x14ac:dyDescent="0.25">
      <c r="A12">
        <v>1.6588201421904676</v>
      </c>
      <c r="C12">
        <v>20</v>
      </c>
    </row>
    <row r="13" spans="1:9" x14ac:dyDescent="0.25">
      <c r="A13">
        <v>1.75</v>
      </c>
      <c r="B13">
        <v>16.113418233089291</v>
      </c>
    </row>
    <row r="14" spans="1:9" x14ac:dyDescent="0.25">
      <c r="A14">
        <v>2</v>
      </c>
      <c r="B14">
        <v>18.14799406268866</v>
      </c>
    </row>
    <row r="15" spans="1:9" x14ac:dyDescent="0.25">
      <c r="A15">
        <v>2.132988650856114</v>
      </c>
      <c r="C15">
        <v>25</v>
      </c>
    </row>
    <row r="16" spans="1:9" x14ac:dyDescent="0.25">
      <c r="A16">
        <v>2.25</v>
      </c>
      <c r="B16">
        <v>21.801409486351812</v>
      </c>
    </row>
    <row r="17" spans="1:3" x14ac:dyDescent="0.25">
      <c r="A17">
        <v>2.5</v>
      </c>
      <c r="B17">
        <v>25.27772223555295</v>
      </c>
    </row>
    <row r="18" spans="1:3" x14ac:dyDescent="0.25">
      <c r="A18">
        <v>2.6529185844982255</v>
      </c>
      <c r="C18">
        <v>30</v>
      </c>
    </row>
    <row r="19" spans="1:3" x14ac:dyDescent="0.25">
      <c r="A19">
        <v>2.75</v>
      </c>
      <c r="B19">
        <v>28.565836793746563</v>
      </c>
    </row>
    <row r="20" spans="1:3" x14ac:dyDescent="0.25">
      <c r="A20">
        <v>3</v>
      </c>
      <c r="B20">
        <v>32.119688850975137</v>
      </c>
    </row>
    <row r="21" spans="1:3" x14ac:dyDescent="0.25">
      <c r="A21">
        <v>3.2290681232253688</v>
      </c>
      <c r="C21">
        <v>35</v>
      </c>
    </row>
    <row r="22" spans="1:3" x14ac:dyDescent="0.25">
      <c r="A22">
        <v>3.25</v>
      </c>
      <c r="B22">
        <v>34.128547074145168</v>
      </c>
    </row>
    <row r="28" spans="1:3" x14ac:dyDescent="0.25">
      <c r="A28" s="1" t="s">
        <v>54</v>
      </c>
      <c r="B28" s="1" t="s">
        <v>55</v>
      </c>
      <c r="C28" s="1" t="s">
        <v>56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-0.25</v>
      </c>
      <c r="B30">
        <v>-1.90915243299638</v>
      </c>
    </row>
    <row r="31" spans="1:3" x14ac:dyDescent="0.25">
      <c r="A31">
        <v>-0.39651898758861198</v>
      </c>
      <c r="C31">
        <v>-5</v>
      </c>
    </row>
    <row r="32" spans="1:3" x14ac:dyDescent="0.25">
      <c r="A32">
        <v>-0.5</v>
      </c>
      <c r="B32">
        <v>-4.1308562332764103</v>
      </c>
    </row>
    <row r="33" spans="1:3" x14ac:dyDescent="0.25">
      <c r="A33">
        <v>-0.75</v>
      </c>
      <c r="B33">
        <v>-6.3401917459099097</v>
      </c>
    </row>
    <row r="34" spans="1:3" x14ac:dyDescent="0.25">
      <c r="A34">
        <v>-0.80010886409634996</v>
      </c>
      <c r="C34">
        <v>-10</v>
      </c>
    </row>
    <row r="35" spans="1:3" x14ac:dyDescent="0.25">
      <c r="A35">
        <v>-1</v>
      </c>
      <c r="B35">
        <v>-8.5307656099481299</v>
      </c>
    </row>
    <row r="36" spans="1:3" x14ac:dyDescent="0.25">
      <c r="A36">
        <v>-1.2258149021087601</v>
      </c>
      <c r="C36">
        <v>-15</v>
      </c>
    </row>
    <row r="37" spans="1:3" x14ac:dyDescent="0.25">
      <c r="A37">
        <v>-1.25</v>
      </c>
      <c r="B37">
        <v>-11.309932474020201</v>
      </c>
    </row>
    <row r="38" spans="1:3" x14ac:dyDescent="0.25">
      <c r="A38">
        <v>-1.5</v>
      </c>
      <c r="B38">
        <v>-13.7362683056226</v>
      </c>
    </row>
    <row r="39" spans="1:3" x14ac:dyDescent="0.25">
      <c r="A39">
        <v>-1.65882014219047</v>
      </c>
      <c r="C39">
        <v>-20</v>
      </c>
    </row>
    <row r="40" spans="1:3" x14ac:dyDescent="0.25">
      <c r="A40">
        <v>-1.75</v>
      </c>
      <c r="B40">
        <v>-16.113418233089298</v>
      </c>
    </row>
    <row r="41" spans="1:3" x14ac:dyDescent="0.25">
      <c r="A41">
        <v>-2</v>
      </c>
      <c r="B41">
        <v>-18.147994062688699</v>
      </c>
    </row>
    <row r="42" spans="1:3" x14ac:dyDescent="0.25">
      <c r="A42">
        <v>-2.13298865085611</v>
      </c>
      <c r="C42">
        <v>-25</v>
      </c>
    </row>
    <row r="43" spans="1:3" x14ac:dyDescent="0.25">
      <c r="A43">
        <v>-2.25</v>
      </c>
      <c r="B43">
        <v>-21.801409486351801</v>
      </c>
    </row>
    <row r="44" spans="1:3" x14ac:dyDescent="0.25">
      <c r="A44">
        <v>-2.5</v>
      </c>
      <c r="B44">
        <v>-25.277722235553</v>
      </c>
    </row>
    <row r="45" spans="1:3" x14ac:dyDescent="0.25">
      <c r="A45">
        <v>-2.6529185844982299</v>
      </c>
      <c r="C45">
        <v>-30</v>
      </c>
    </row>
    <row r="46" spans="1:3" x14ac:dyDescent="0.25">
      <c r="A46">
        <v>-2.75</v>
      </c>
      <c r="B46">
        <v>-28.565836793746598</v>
      </c>
    </row>
    <row r="47" spans="1:3" x14ac:dyDescent="0.25">
      <c r="A47">
        <v>-3</v>
      </c>
      <c r="B47">
        <v>-32.119688850975102</v>
      </c>
    </row>
    <row r="48" spans="1:3" x14ac:dyDescent="0.25">
      <c r="A48">
        <v>-3.2290681232253702</v>
      </c>
      <c r="C48">
        <v>-35</v>
      </c>
    </row>
    <row r="49" spans="1:3" x14ac:dyDescent="0.25">
      <c r="A49">
        <v>-3.25</v>
      </c>
      <c r="B49">
        <v>-34.128547074145203</v>
      </c>
    </row>
    <row r="50" spans="1:3" x14ac:dyDescent="0.25">
      <c r="A50">
        <v>0.25</v>
      </c>
      <c r="B50">
        <v>1.9091524329963763</v>
      </c>
    </row>
    <row r="51" spans="1:3" x14ac:dyDescent="0.25">
      <c r="A51">
        <v>0.39651898758861237</v>
      </c>
      <c r="C51">
        <v>5</v>
      </c>
    </row>
    <row r="52" spans="1:3" x14ac:dyDescent="0.25">
      <c r="A52">
        <v>0.5</v>
      </c>
      <c r="B52">
        <v>4.1308562332764147</v>
      </c>
    </row>
    <row r="53" spans="1:3" x14ac:dyDescent="0.25">
      <c r="A53">
        <v>0.75</v>
      </c>
      <c r="B53">
        <v>6.3401917459099089</v>
      </c>
    </row>
    <row r="54" spans="1:3" x14ac:dyDescent="0.25">
      <c r="A54">
        <v>0.80010886409634963</v>
      </c>
      <c r="C54">
        <v>10</v>
      </c>
    </row>
    <row r="55" spans="1:3" x14ac:dyDescent="0.25">
      <c r="A55">
        <v>1</v>
      </c>
      <c r="B55">
        <v>8.5307656099481335</v>
      </c>
    </row>
    <row r="56" spans="1:3" x14ac:dyDescent="0.25">
      <c r="A56">
        <v>1.2258149021087579</v>
      </c>
      <c r="C56">
        <v>15</v>
      </c>
    </row>
    <row r="57" spans="1:3" x14ac:dyDescent="0.25">
      <c r="A57">
        <v>1.25</v>
      </c>
      <c r="B57">
        <v>11.309932474020213</v>
      </c>
    </row>
    <row r="58" spans="1:3" x14ac:dyDescent="0.25">
      <c r="A58">
        <v>1.5</v>
      </c>
      <c r="B58">
        <v>13.736268305622572</v>
      </c>
    </row>
    <row r="59" spans="1:3" x14ac:dyDescent="0.25">
      <c r="A59">
        <v>1.6588201421904676</v>
      </c>
      <c r="C59">
        <v>20</v>
      </c>
    </row>
    <row r="60" spans="1:3" x14ac:dyDescent="0.25">
      <c r="A60">
        <v>1.75</v>
      </c>
      <c r="B60">
        <v>16.113418233089291</v>
      </c>
    </row>
    <row r="61" spans="1:3" x14ac:dyDescent="0.25">
      <c r="A61">
        <v>2</v>
      </c>
      <c r="B61">
        <v>18.14799406268866</v>
      </c>
    </row>
    <row r="62" spans="1:3" x14ac:dyDescent="0.25">
      <c r="A62">
        <v>2.132988650856114</v>
      </c>
      <c r="C62">
        <v>25</v>
      </c>
    </row>
    <row r="63" spans="1:3" x14ac:dyDescent="0.25">
      <c r="A63">
        <v>2.25</v>
      </c>
      <c r="B63">
        <v>21.801409486351812</v>
      </c>
    </row>
    <row r="64" spans="1:3" x14ac:dyDescent="0.25">
      <c r="A64">
        <v>2.5</v>
      </c>
      <c r="B64">
        <v>25.27772223555295</v>
      </c>
    </row>
    <row r="65" spans="1:3" x14ac:dyDescent="0.25">
      <c r="A65">
        <v>2.6529185844982255</v>
      </c>
      <c r="C65">
        <v>30</v>
      </c>
    </row>
    <row r="66" spans="1:3" x14ac:dyDescent="0.25">
      <c r="A66">
        <v>2.75</v>
      </c>
      <c r="B66">
        <v>28.565836793746563</v>
      </c>
    </row>
    <row r="67" spans="1:3" x14ac:dyDescent="0.25">
      <c r="A67">
        <v>3</v>
      </c>
      <c r="B67">
        <v>32.119688850975137</v>
      </c>
    </row>
    <row r="68" spans="1:3" x14ac:dyDescent="0.25">
      <c r="A68">
        <v>3.2290681232253688</v>
      </c>
      <c r="C68">
        <v>35</v>
      </c>
    </row>
    <row r="69" spans="1:3" x14ac:dyDescent="0.25">
      <c r="A69">
        <v>3.25</v>
      </c>
      <c r="B69">
        <v>34.128547074145168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Magnetostatic Angle vs Torque</vt:lpstr>
      <vt:lpstr>Static-structural ang vs tor</vt:lpstr>
      <vt:lpstr>Interpolated current vs angle</vt:lpstr>
      <vt:lpstr>Voltage vs. angle</vt:lpstr>
      <vt:lpstr>47 ohm resistance</vt:lpstr>
      <vt:lpstr>Combined chart</vt:lpstr>
      <vt:lpstr>Correction 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Devanshu</dc:creator>
  <cp:lastModifiedBy>Devanshu</cp:lastModifiedBy>
  <dcterms:created xsi:type="dcterms:W3CDTF">2019-11-07T20:31:48Z</dcterms:created>
  <dcterms:modified xsi:type="dcterms:W3CDTF">2020-08-04T20:48:21Z</dcterms:modified>
</cp:coreProperties>
</file>