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N\Downloads\"/>
    </mc:Choice>
  </mc:AlternateContent>
  <xr:revisionPtr revIDLastSave="0" documentId="13_ncr:1_{2C7FB3F2-D10A-4D6E-BDCF-0657E34F5D53}" xr6:coauthVersionLast="47" xr6:coauthVersionMax="47" xr10:uidLastSave="{00000000-0000-0000-0000-000000000000}"/>
  <bookViews>
    <workbookView xWindow="-98" yWindow="-98" windowWidth="28996" windowHeight="15796" xr2:uid="{4CC51889-C759-4293-95C2-2FD6FBA8B8D8}"/>
  </bookViews>
  <sheets>
    <sheet name="Valu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" l="1"/>
  <c r="D10" i="1" s="1"/>
  <c r="D82" i="1" s="1"/>
  <c r="E44" i="1"/>
  <c r="E43" i="1" s="1"/>
  <c r="D27" i="1"/>
  <c r="D7" i="1"/>
  <c r="D8" i="1"/>
  <c r="D14" i="1"/>
  <c r="D87" i="1" s="1"/>
  <c r="E14" i="1"/>
  <c r="E87" i="1" s="1"/>
  <c r="F14" i="1"/>
  <c r="F87" i="1" s="1"/>
  <c r="G14" i="1"/>
  <c r="G87" i="1" s="1"/>
  <c r="H14" i="1"/>
  <c r="H87" i="1" s="1"/>
  <c r="D16" i="1"/>
  <c r="D89" i="1" s="1"/>
  <c r="E16" i="1"/>
  <c r="E89" i="1" s="1"/>
  <c r="F16" i="1"/>
  <c r="F89" i="1" s="1"/>
  <c r="G16" i="1"/>
  <c r="G89" i="1" s="1"/>
  <c r="H16" i="1"/>
  <c r="H89" i="1" s="1"/>
  <c r="D20" i="1"/>
  <c r="E20" i="1"/>
  <c r="F20" i="1"/>
  <c r="G20" i="1"/>
  <c r="H20" i="1"/>
  <c r="D21" i="1"/>
  <c r="E21" i="1"/>
  <c r="F21" i="1"/>
  <c r="G21" i="1"/>
  <c r="H21" i="1"/>
  <c r="C8" i="1"/>
  <c r="C14" i="1"/>
  <c r="C87" i="1" s="1"/>
  <c r="C16" i="1"/>
  <c r="C89" i="1" s="1"/>
  <c r="C20" i="1"/>
  <c r="C21" i="1"/>
  <c r="E62" i="1"/>
  <c r="F62" i="1" s="1"/>
  <c r="G62" i="1" s="1"/>
  <c r="H62" i="1" s="1"/>
  <c r="C7" i="1"/>
  <c r="C73" i="1"/>
  <c r="D73" i="1" s="1"/>
  <c r="E73" i="1" s="1"/>
  <c r="F73" i="1" s="1"/>
  <c r="G73" i="1" s="1"/>
  <c r="H73" i="1" s="1"/>
  <c r="C72" i="1"/>
  <c r="C71" i="1" s="1"/>
  <c r="C67" i="1"/>
  <c r="D67" i="1" s="1"/>
  <c r="E67" i="1" s="1"/>
  <c r="F67" i="1" s="1"/>
  <c r="G67" i="1" s="1"/>
  <c r="H67" i="1" s="1"/>
  <c r="C66" i="1"/>
  <c r="D66" i="1" s="1"/>
  <c r="E66" i="1" s="1"/>
  <c r="F66" i="1" s="1"/>
  <c r="G66" i="1" s="1"/>
  <c r="H66" i="1" s="1"/>
  <c r="H65" i="1"/>
  <c r="G65" i="1"/>
  <c r="F65" i="1"/>
  <c r="E65" i="1"/>
  <c r="D65" i="1"/>
  <c r="C65" i="1"/>
  <c r="D64" i="1"/>
  <c r="C64" i="1"/>
  <c r="D63" i="1"/>
  <c r="C63" i="1"/>
  <c r="C55" i="1"/>
  <c r="D55" i="1" s="1"/>
  <c r="E55" i="1" s="1"/>
  <c r="F55" i="1" s="1"/>
  <c r="G55" i="1" s="1"/>
  <c r="H55" i="1" s="1"/>
  <c r="C54" i="1"/>
  <c r="C53" i="1" s="1"/>
  <c r="C49" i="1"/>
  <c r="D49" i="1" s="1"/>
  <c r="E49" i="1" s="1"/>
  <c r="F49" i="1" s="1"/>
  <c r="G49" i="1" s="1"/>
  <c r="H49" i="1" s="1"/>
  <c r="C48" i="1"/>
  <c r="D48" i="1" s="1"/>
  <c r="E48" i="1" s="1"/>
  <c r="F48" i="1" s="1"/>
  <c r="G48" i="1" s="1"/>
  <c r="H48" i="1" s="1"/>
  <c r="H47" i="1"/>
  <c r="G47" i="1"/>
  <c r="F47" i="1"/>
  <c r="E47" i="1"/>
  <c r="D47" i="1"/>
  <c r="C47" i="1"/>
  <c r="D46" i="1"/>
  <c r="C46" i="1"/>
  <c r="D45" i="1"/>
  <c r="C45" i="1"/>
  <c r="C37" i="1"/>
  <c r="D37" i="1" s="1"/>
  <c r="E37" i="1" s="1"/>
  <c r="F37" i="1" s="1"/>
  <c r="G37" i="1" s="1"/>
  <c r="H37" i="1" s="1"/>
  <c r="C36" i="1"/>
  <c r="C35" i="1" s="1"/>
  <c r="C31" i="1"/>
  <c r="D31" i="1" s="1"/>
  <c r="E31" i="1" s="1"/>
  <c r="F31" i="1" s="1"/>
  <c r="G31" i="1" s="1"/>
  <c r="H31" i="1" s="1"/>
  <c r="C30" i="1"/>
  <c r="D30" i="1" s="1"/>
  <c r="E30" i="1" s="1"/>
  <c r="F30" i="1" s="1"/>
  <c r="G30" i="1" s="1"/>
  <c r="H30" i="1" s="1"/>
  <c r="H12" i="1" s="1"/>
  <c r="H29" i="1"/>
  <c r="H11" i="1" s="1"/>
  <c r="G29" i="1"/>
  <c r="G11" i="1" s="1"/>
  <c r="F29" i="1"/>
  <c r="F11" i="1" s="1"/>
  <c r="E29" i="1"/>
  <c r="E11" i="1" s="1"/>
  <c r="D29" i="1"/>
  <c r="D11" i="1" s="1"/>
  <c r="C29" i="1"/>
  <c r="C11" i="1" s="1"/>
  <c r="C28" i="1"/>
  <c r="C10" i="1" s="1"/>
  <c r="C27" i="1"/>
  <c r="E26" i="1"/>
  <c r="F26" i="1" s="1"/>
  <c r="G26" i="1" s="1"/>
  <c r="H26" i="1" s="1"/>
  <c r="C69" i="1" l="1"/>
  <c r="C19" i="1"/>
  <c r="H13" i="1"/>
  <c r="H19" i="1"/>
  <c r="D9" i="1"/>
  <c r="D81" i="1" s="1"/>
  <c r="C17" i="1"/>
  <c r="C9" i="1"/>
  <c r="C81" i="1" s="1"/>
  <c r="D107" i="1"/>
  <c r="H107" i="1"/>
  <c r="G107" i="1"/>
  <c r="F107" i="1"/>
  <c r="E107" i="1"/>
  <c r="C13" i="1"/>
  <c r="C12" i="1"/>
  <c r="D12" i="1"/>
  <c r="C18" i="1"/>
  <c r="G12" i="1"/>
  <c r="G19" i="1"/>
  <c r="E13" i="1"/>
  <c r="E25" i="1"/>
  <c r="F19" i="1"/>
  <c r="D13" i="1"/>
  <c r="E8" i="1"/>
  <c r="F12" i="1"/>
  <c r="E19" i="1"/>
  <c r="D19" i="1"/>
  <c r="E12" i="1"/>
  <c r="G13" i="1"/>
  <c r="F13" i="1"/>
  <c r="E61" i="1"/>
  <c r="E63" i="1" s="1"/>
  <c r="D72" i="1"/>
  <c r="F44" i="1"/>
  <c r="G44" i="1" s="1"/>
  <c r="H44" i="1" s="1"/>
  <c r="H8" i="1" s="1"/>
  <c r="C51" i="1"/>
  <c r="E45" i="1"/>
  <c r="D54" i="1"/>
  <c r="E46" i="1"/>
  <c r="C33" i="1"/>
  <c r="D36" i="1"/>
  <c r="F25" i="1" l="1"/>
  <c r="F27" i="1" s="1"/>
  <c r="E27" i="1"/>
  <c r="E9" i="1" s="1"/>
  <c r="D18" i="1"/>
  <c r="C15" i="1"/>
  <c r="G8" i="1"/>
  <c r="F8" i="1"/>
  <c r="E7" i="1"/>
  <c r="E28" i="1"/>
  <c r="E10" i="1" s="1"/>
  <c r="E64" i="1"/>
  <c r="F61" i="1"/>
  <c r="F64" i="1" s="1"/>
  <c r="D71" i="1"/>
  <c r="E72" i="1"/>
  <c r="D69" i="1"/>
  <c r="F43" i="1"/>
  <c r="E54" i="1"/>
  <c r="D53" i="1"/>
  <c r="D51" i="1"/>
  <c r="D35" i="1"/>
  <c r="E36" i="1"/>
  <c r="D33" i="1"/>
  <c r="C82" i="1"/>
  <c r="C83" i="1" s="1"/>
  <c r="G25" i="1" l="1"/>
  <c r="H25" i="1" s="1"/>
  <c r="F28" i="1"/>
  <c r="F7" i="1"/>
  <c r="E18" i="1"/>
  <c r="D17" i="1"/>
  <c r="D15" i="1"/>
  <c r="F63" i="1"/>
  <c r="G61" i="1"/>
  <c r="G63" i="1" s="1"/>
  <c r="E81" i="1"/>
  <c r="F72" i="1"/>
  <c r="E71" i="1"/>
  <c r="E69" i="1"/>
  <c r="F45" i="1"/>
  <c r="F9" i="1" s="1"/>
  <c r="G43" i="1"/>
  <c r="F46" i="1"/>
  <c r="E51" i="1"/>
  <c r="E53" i="1"/>
  <c r="F54" i="1"/>
  <c r="F36" i="1"/>
  <c r="E33" i="1"/>
  <c r="E35" i="1"/>
  <c r="D83" i="1"/>
  <c r="F10" i="1" l="1"/>
  <c r="G7" i="1"/>
  <c r="G28" i="1"/>
  <c r="G27" i="1"/>
  <c r="E17" i="1"/>
  <c r="E15" i="1"/>
  <c r="F18" i="1"/>
  <c r="H61" i="1"/>
  <c r="H63" i="1" s="1"/>
  <c r="G64" i="1"/>
  <c r="G72" i="1"/>
  <c r="F69" i="1"/>
  <c r="F71" i="1"/>
  <c r="F81" i="1"/>
  <c r="G46" i="1"/>
  <c r="G45" i="1"/>
  <c r="H43" i="1"/>
  <c r="H7" i="1" s="1"/>
  <c r="F51" i="1"/>
  <c r="G54" i="1"/>
  <c r="F53" i="1"/>
  <c r="H27" i="1"/>
  <c r="H28" i="1"/>
  <c r="F33" i="1"/>
  <c r="F35" i="1"/>
  <c r="G36" i="1"/>
  <c r="E82" i="1"/>
  <c r="E83" i="1" s="1"/>
  <c r="G10" i="1" l="1"/>
  <c r="G9" i="1"/>
  <c r="G81" i="1" s="1"/>
  <c r="G18" i="1"/>
  <c r="F17" i="1"/>
  <c r="F15" i="1"/>
  <c r="H64" i="1"/>
  <c r="H72" i="1"/>
  <c r="G69" i="1"/>
  <c r="G71" i="1"/>
  <c r="H45" i="1"/>
  <c r="H9" i="1" s="1"/>
  <c r="H46" i="1"/>
  <c r="H10" i="1" s="1"/>
  <c r="G51" i="1"/>
  <c r="G53" i="1"/>
  <c r="H54" i="1"/>
  <c r="G35" i="1"/>
  <c r="G17" i="1" s="1"/>
  <c r="G33" i="1"/>
  <c r="H36" i="1"/>
  <c r="F82" i="1"/>
  <c r="F83" i="1" s="1"/>
  <c r="C88" i="1"/>
  <c r="H86" i="1"/>
  <c r="H18" i="1" l="1"/>
  <c r="G15" i="1"/>
  <c r="F86" i="1"/>
  <c r="E86" i="1"/>
  <c r="D86" i="1"/>
  <c r="H69" i="1"/>
  <c r="H71" i="1"/>
  <c r="G86" i="1"/>
  <c r="H81" i="1"/>
  <c r="C86" i="1"/>
  <c r="H53" i="1"/>
  <c r="H51" i="1"/>
  <c r="H33" i="1"/>
  <c r="H15" i="1" s="1"/>
  <c r="H35" i="1"/>
  <c r="G82" i="1"/>
  <c r="G83" i="1" s="1"/>
  <c r="D88" i="1"/>
  <c r="C90" i="1"/>
  <c r="H17" i="1" l="1"/>
  <c r="C91" i="1"/>
  <c r="C93" i="1" s="1"/>
  <c r="H82" i="1"/>
  <c r="H83" i="1" s="1"/>
  <c r="D90" i="1"/>
  <c r="D91" i="1" s="1"/>
  <c r="E90" i="1"/>
  <c r="C95" i="1" l="1"/>
  <c r="C96" i="1" s="1"/>
  <c r="C103" i="1"/>
  <c r="D93" i="1"/>
  <c r="D95" i="1" s="1"/>
  <c r="F90" i="1"/>
  <c r="C98" i="1" l="1"/>
  <c r="C104" i="1"/>
  <c r="D96" i="1"/>
  <c r="E88" i="1"/>
  <c r="E91" i="1" s="1"/>
  <c r="E93" i="1" s="1"/>
  <c r="D103" i="1"/>
  <c r="C108" i="1" l="1"/>
  <c r="C110" i="1" s="1"/>
  <c r="E103" i="1"/>
  <c r="E95" i="1"/>
  <c r="E96" i="1" s="1"/>
  <c r="E98" i="1" s="1"/>
  <c r="F88" i="1"/>
  <c r="F91" i="1" s="1"/>
  <c r="F93" i="1" s="1"/>
  <c r="D98" i="1"/>
  <c r="D104" i="1"/>
  <c r="D108" i="1" s="1"/>
  <c r="G90" i="1"/>
  <c r="H90" i="1"/>
  <c r="H88" i="1"/>
  <c r="G88" i="1"/>
  <c r="D110" i="1" l="1"/>
  <c r="E104" i="1"/>
  <c r="E108" i="1" s="1"/>
  <c r="G91" i="1"/>
  <c r="G93" i="1" s="1"/>
  <c r="G95" i="1" s="1"/>
  <c r="F95" i="1"/>
  <c r="F96" i="1" s="1"/>
  <c r="F98" i="1" s="1"/>
  <c r="F103" i="1"/>
  <c r="H91" i="1"/>
  <c r="H93" i="1" s="1"/>
  <c r="H103" i="1" s="1"/>
  <c r="E110" i="1" l="1"/>
  <c r="F104" i="1"/>
  <c r="F108" i="1" s="1"/>
  <c r="G96" i="1"/>
  <c r="G98" i="1" s="1"/>
  <c r="H95" i="1"/>
  <c r="H96" i="1" s="1"/>
  <c r="H98" i="1" s="1"/>
  <c r="G103" i="1"/>
  <c r="F110" i="1" l="1"/>
  <c r="H104" i="1"/>
  <c r="H108" i="1" s="1"/>
  <c r="G104" i="1"/>
  <c r="G108" i="1" s="1"/>
  <c r="H109" i="1" l="1"/>
  <c r="H110" i="1" s="1"/>
  <c r="G110" i="1"/>
  <c r="B112" i="1" l="1"/>
  <c r="B115" i="1" s="1"/>
</calcChain>
</file>

<file path=xl/sharedStrings.xml><?xml version="1.0" encoding="utf-8"?>
<sst xmlns="http://schemas.openxmlformats.org/spreadsheetml/2006/main" count="104" uniqueCount="53">
  <si>
    <t>Financial Statement</t>
  </si>
  <si>
    <t>Revenue</t>
  </si>
  <si>
    <t>Cost</t>
  </si>
  <si>
    <t>Operating Expense</t>
  </si>
  <si>
    <t>Net Income (LOSS)</t>
  </si>
  <si>
    <t>Assumption</t>
  </si>
  <si>
    <t>Marketing Expense</t>
  </si>
  <si>
    <t>Salary</t>
  </si>
  <si>
    <t>Salary "HQ" (CEO,CTO,COO)</t>
  </si>
  <si>
    <t>Salary "BD" (5 Reps), additional 2 BD every year</t>
  </si>
  <si>
    <t>Salary "PD" (10 Developer) additional 4 devs every year</t>
  </si>
  <si>
    <t>Rent Expense</t>
  </si>
  <si>
    <t>Rent Expense - 200 Sq ft. (S$ 3.0 / sq.ft)</t>
  </si>
  <si>
    <t>Total Staff working in HQ</t>
  </si>
  <si>
    <t>Total Staff working in Remotely</t>
  </si>
  <si>
    <t>Cloud Service Expense</t>
  </si>
  <si>
    <t>Entertainment Expense - Entitled to CEO and BD reps</t>
  </si>
  <si>
    <t>Growth (%)</t>
  </si>
  <si>
    <t>Acquisition Cost</t>
  </si>
  <si>
    <t>Gross Profit</t>
  </si>
  <si>
    <t>Entertaiment Expense</t>
  </si>
  <si>
    <t>Total Operating Expense</t>
  </si>
  <si>
    <t>Corporate Income Tax</t>
  </si>
  <si>
    <t>Income Tax (Benefit)</t>
  </si>
  <si>
    <t>Operating Profit</t>
  </si>
  <si>
    <t>WACC</t>
  </si>
  <si>
    <t>Terminal Value</t>
  </si>
  <si>
    <t>Actual</t>
  </si>
  <si>
    <t>Number of Customers</t>
  </si>
  <si>
    <t>Unlevered Free Cash Flow</t>
  </si>
  <si>
    <t>Operating Income</t>
  </si>
  <si>
    <t>Tax</t>
  </si>
  <si>
    <t>D&amp;A</t>
  </si>
  <si>
    <t>Capex</t>
  </si>
  <si>
    <t>Changes in NWC</t>
  </si>
  <si>
    <t>Cloud Service Expense (term 30 days)</t>
  </si>
  <si>
    <t>Tax Loss Carry Forward</t>
  </si>
  <si>
    <t>Churn Rate</t>
  </si>
  <si>
    <t>Free Cash Flow</t>
  </si>
  <si>
    <t>Valuation</t>
  </si>
  <si>
    <t>Valuation Comparison</t>
  </si>
  <si>
    <t>ABC Company Pte Ltd</t>
  </si>
  <si>
    <t>Industry Peers</t>
  </si>
  <si>
    <t>Live Case</t>
  </si>
  <si>
    <t>Scenario 1 - Base Case</t>
  </si>
  <si>
    <t>Scenario 2 - Upside Case</t>
  </si>
  <si>
    <t>Scenario 3 - Downside Case</t>
  </si>
  <si>
    <t>Forecast Year</t>
  </si>
  <si>
    <t>CRM Sales / ARR</t>
  </si>
  <si>
    <t>Comment:</t>
  </si>
  <si>
    <t>ABC Company Pte Ltd has EV/Revenue multiples lower than industry peers which shows that the company is undervalue.</t>
  </si>
  <si>
    <t>Rent Expense - 200 Sq ft per person (S$ 3.0 / sq.ft)</t>
  </si>
  <si>
    <t>Enterprise Value (Perpetual Growth 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</si>
</sst>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&quot;x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/>
    <xf numFmtId="0" fontId="2" fillId="0" borderId="0" xfId="0" applyFont="1"/>
    <xf numFmtId="164" fontId="3" fillId="0" borderId="0" xfId="1" applyNumberFormat="1" applyFont="1"/>
    <xf numFmtId="164" fontId="0" fillId="0" borderId="0" xfId="0" applyNumberFormat="1"/>
    <xf numFmtId="0" fontId="3" fillId="0" borderId="0" xfId="0" applyFont="1"/>
    <xf numFmtId="0" fontId="2" fillId="0" borderId="0" xfId="0" applyFont="1" applyFill="1"/>
    <xf numFmtId="164" fontId="0" fillId="0" borderId="0" xfId="1" applyNumberFormat="1" applyFont="1"/>
    <xf numFmtId="164" fontId="3" fillId="0" borderId="0" xfId="0" applyNumberFormat="1" applyFont="1"/>
    <xf numFmtId="9" fontId="3" fillId="0" borderId="0" xfId="2" applyFont="1"/>
    <xf numFmtId="9" fontId="3" fillId="0" borderId="0" xfId="0" applyNumberFormat="1" applyFont="1"/>
    <xf numFmtId="43" fontId="3" fillId="0" borderId="0" xfId="1" applyFont="1"/>
    <xf numFmtId="165" fontId="0" fillId="0" borderId="0" xfId="0" applyNumberFormat="1"/>
    <xf numFmtId="0" fontId="0" fillId="0" borderId="0" xfId="0" applyFont="1"/>
    <xf numFmtId="164" fontId="4" fillId="0" borderId="0" xfId="1" applyNumberFormat="1" applyFont="1"/>
    <xf numFmtId="164" fontId="5" fillId="0" borderId="0" xfId="0" applyNumberFormat="1" applyFont="1"/>
    <xf numFmtId="0" fontId="4" fillId="0" borderId="0" xfId="0" applyFont="1"/>
    <xf numFmtId="164" fontId="4" fillId="0" borderId="1" xfId="1" applyNumberFormat="1" applyFont="1" applyBorder="1"/>
    <xf numFmtId="164" fontId="4" fillId="0" borderId="0" xfId="0" applyNumberFormat="1" applyFont="1"/>
    <xf numFmtId="164" fontId="4" fillId="0" borderId="1" xfId="0" applyNumberFormat="1" applyFont="1" applyBorder="1"/>
    <xf numFmtId="43" fontId="4" fillId="0" borderId="0" xfId="0" applyNumberFormat="1" applyFont="1" applyBorder="1"/>
    <xf numFmtId="0" fontId="0" fillId="0" borderId="0" xfId="0" applyFill="1"/>
    <xf numFmtId="164" fontId="0" fillId="0" borderId="0" xfId="0" applyNumberFormat="1" applyFill="1"/>
    <xf numFmtId="164" fontId="0" fillId="0" borderId="2" xfId="1" applyNumberFormat="1" applyFont="1" applyBorder="1"/>
    <xf numFmtId="0" fontId="0" fillId="0" borderId="0" xfId="0" applyAlignment="1">
      <alignment horizontal="center"/>
    </xf>
    <xf numFmtId="0" fontId="0" fillId="0" borderId="3" xfId="0" applyFont="1" applyBorder="1"/>
    <xf numFmtId="0" fontId="0" fillId="3" borderId="0" xfId="0" applyFill="1"/>
    <xf numFmtId="43" fontId="0" fillId="0" borderId="0" xfId="0" applyNumberFormat="1"/>
    <xf numFmtId="166" fontId="0" fillId="0" borderId="3" xfId="1" applyNumberFormat="1" applyFont="1" applyBorder="1"/>
    <xf numFmtId="0" fontId="2" fillId="4" borderId="2" xfId="0" applyFont="1" applyFill="1" applyBorder="1"/>
    <xf numFmtId="164" fontId="0" fillId="0" borderId="1" xfId="0" applyNumberFormat="1" applyFill="1" applyBorder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EV/Revenue</a:t>
            </a:r>
            <a:r>
              <a:rPr lang="en-US" baseline="0"/>
              <a:t> Multiples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311439563323224"/>
          <c:y val="0.18164671820180769"/>
          <c:w val="0.70276737184434812"/>
          <c:h val="0.7047407393696238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1C-4B17-8951-892C55F6A8BB}"/>
              </c:ext>
            </c:extLst>
          </c:dPt>
          <c:cat>
            <c:strRef>
              <c:f>Valuation!$A$115:$A$116</c:f>
              <c:strCache>
                <c:ptCount val="2"/>
                <c:pt idx="0">
                  <c:v>ABC Company Pte Ltd</c:v>
                </c:pt>
                <c:pt idx="1">
                  <c:v>Industry Peers</c:v>
                </c:pt>
              </c:strCache>
            </c:strRef>
          </c:cat>
          <c:val>
            <c:numRef>
              <c:f>Valuation!$B$115:$B$116</c:f>
              <c:numCache>
                <c:formatCode>0.0"x"</c:formatCode>
                <c:ptCount val="2"/>
                <c:pt idx="0">
                  <c:v>2.2422901939516233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7-481E-AE8C-47347F8B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09939504"/>
        <c:axId val="1109939920"/>
      </c:barChart>
      <c:catAx>
        <c:axId val="1109939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939920"/>
        <c:crosses val="autoZero"/>
        <c:auto val="1"/>
        <c:lblAlgn val="ctr"/>
        <c:lblOffset val="100"/>
        <c:noMultiLvlLbl val="0"/>
      </c:catAx>
      <c:valAx>
        <c:axId val="110993992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bevel/>
            </a:ln>
            <a:effectLst/>
          </c:spPr>
        </c:majorGridlines>
        <c:numFmt formatCode="0.0&quot;x&quot;" sourceLinked="1"/>
        <c:majorTickMark val="none"/>
        <c:minorTickMark val="none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939504"/>
        <c:crosses val="autoZero"/>
        <c:crossBetween val="between"/>
      </c:valAx>
      <c:spPr>
        <a:noFill/>
        <a:ln>
          <a:noFill/>
        </a:ln>
        <a:effectLst>
          <a:softEdge rad="0"/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117</xdr:row>
      <xdr:rowOff>21431</xdr:rowOff>
    </xdr:from>
    <xdr:to>
      <xdr:col>2</xdr:col>
      <xdr:colOff>604839</xdr:colOff>
      <xdr:row>131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05CC06-4206-419A-B7FB-D147F2097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76A77-B502-4AB3-BBA5-FA1E1A19B77B}">
  <dimension ref="A1:DF135"/>
  <sheetViews>
    <sheetView tabSelected="1" workbookViewId="0">
      <selection activeCell="A80" sqref="A80"/>
    </sheetView>
  </sheetViews>
  <sheetFormatPr defaultRowHeight="14.25" outlineLevelRow="1" x14ac:dyDescent="0.45"/>
  <cols>
    <col min="1" max="1" width="47.06640625" bestFit="1" customWidth="1"/>
    <col min="2" max="2" width="9.86328125" bestFit="1" customWidth="1"/>
    <col min="3" max="3" width="10.53125" bestFit="1" customWidth="1"/>
    <col min="4" max="7" width="10.86328125" bestFit="1" customWidth="1"/>
    <col min="8" max="8" width="10.9296875" bestFit="1" customWidth="1"/>
    <col min="9" max="9" width="10.86328125" bestFit="1" customWidth="1"/>
    <col min="10" max="10" width="13.3984375" bestFit="1" customWidth="1"/>
  </cols>
  <sheetData>
    <row r="1" spans="1:110" x14ac:dyDescent="0.45">
      <c r="A1" s="26" t="s">
        <v>41</v>
      </c>
    </row>
    <row r="2" spans="1:110" x14ac:dyDescent="0.45">
      <c r="C2" s="25" t="s">
        <v>27</v>
      </c>
      <c r="D2" s="32" t="s">
        <v>47</v>
      </c>
      <c r="E2" s="32"/>
      <c r="F2" s="32"/>
      <c r="G2" s="32"/>
      <c r="H2" s="32"/>
    </row>
    <row r="3" spans="1:110" ht="14.65" thickBot="1" x14ac:dyDescent="0.5">
      <c r="C3" s="1">
        <v>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/>
      <c r="J3" s="1"/>
    </row>
    <row r="4" spans="1:110" s="2" customFormat="1" ht="14.65" thickBot="1" x14ac:dyDescent="0.5">
      <c r="A4" s="2" t="s">
        <v>5</v>
      </c>
      <c r="B4" s="30">
        <v>1</v>
      </c>
      <c r="I4"/>
      <c r="J4"/>
      <c r="K4"/>
      <c r="L4" s="13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</row>
    <row r="5" spans="1:110" ht="15.4" customHeight="1" outlineLevel="1" x14ac:dyDescent="0.45"/>
    <row r="6" spans="1:110" ht="15.4" customHeight="1" outlineLevel="1" x14ac:dyDescent="0.45">
      <c r="A6" s="3" t="s">
        <v>43</v>
      </c>
    </row>
    <row r="7" spans="1:110" outlineLevel="1" x14ac:dyDescent="0.45">
      <c r="A7" t="s">
        <v>28</v>
      </c>
      <c r="C7" s="6">
        <f>CHOOSE($B$4,C25,C43,C61)</f>
        <v>0</v>
      </c>
      <c r="D7" s="6">
        <f t="shared" ref="D7:H7" si="0">CHOOSE($B$4,D25,D43,D61)</f>
        <v>125</v>
      </c>
      <c r="E7" s="6">
        <f t="shared" si="0"/>
        <v>163</v>
      </c>
      <c r="F7" s="6">
        <f t="shared" si="0"/>
        <v>212</v>
      </c>
      <c r="G7" s="6">
        <f t="shared" si="0"/>
        <v>276</v>
      </c>
      <c r="H7" s="6">
        <f t="shared" si="0"/>
        <v>359</v>
      </c>
    </row>
    <row r="8" spans="1:110" outlineLevel="1" x14ac:dyDescent="0.45">
      <c r="A8" t="s">
        <v>17</v>
      </c>
      <c r="C8" s="10">
        <f t="shared" ref="C8:H21" si="1">CHOOSE($B$4,C26,C44,C62)</f>
        <v>0</v>
      </c>
      <c r="D8" s="10">
        <f t="shared" si="1"/>
        <v>0.3</v>
      </c>
      <c r="E8" s="10">
        <f t="shared" si="1"/>
        <v>0.3</v>
      </c>
      <c r="F8" s="10">
        <f t="shared" si="1"/>
        <v>0.3</v>
      </c>
      <c r="G8" s="10">
        <f t="shared" si="1"/>
        <v>0.3</v>
      </c>
      <c r="H8" s="10">
        <f t="shared" si="1"/>
        <v>0.3</v>
      </c>
    </row>
    <row r="9" spans="1:110" outlineLevel="1" x14ac:dyDescent="0.45">
      <c r="A9" t="s">
        <v>1</v>
      </c>
      <c r="C9" s="4">
        <f t="shared" si="1"/>
        <v>0</v>
      </c>
      <c r="D9" s="4">
        <f t="shared" si="1"/>
        <v>827500</v>
      </c>
      <c r="E9" s="4">
        <f t="shared" si="1"/>
        <v>454060</v>
      </c>
      <c r="F9" s="4">
        <f t="shared" si="1"/>
        <v>588440</v>
      </c>
      <c r="G9" s="4">
        <f t="shared" si="1"/>
        <v>767120</v>
      </c>
      <c r="H9" s="4">
        <f t="shared" si="1"/>
        <v>996580</v>
      </c>
      <c r="L9" s="13"/>
    </row>
    <row r="10" spans="1:110" outlineLevel="1" x14ac:dyDescent="0.45">
      <c r="A10" t="s">
        <v>18</v>
      </c>
      <c r="C10" s="4">
        <f t="shared" si="1"/>
        <v>0</v>
      </c>
      <c r="D10" s="4">
        <f>CHOOSE($B$4,D28,D46,D64)</f>
        <v>125000</v>
      </c>
      <c r="E10" s="4">
        <f t="shared" si="1"/>
        <v>38000</v>
      </c>
      <c r="F10" s="4">
        <f t="shared" si="1"/>
        <v>49000</v>
      </c>
      <c r="G10" s="4">
        <f t="shared" si="1"/>
        <v>64000</v>
      </c>
      <c r="H10" s="4">
        <f t="shared" si="1"/>
        <v>83000</v>
      </c>
      <c r="L10" s="13"/>
    </row>
    <row r="11" spans="1:110" outlineLevel="1" x14ac:dyDescent="0.45">
      <c r="A11" t="s">
        <v>8</v>
      </c>
      <c r="C11" s="4">
        <f t="shared" si="1"/>
        <v>15000</v>
      </c>
      <c r="D11" s="4">
        <f t="shared" si="1"/>
        <v>15000</v>
      </c>
      <c r="E11" s="4">
        <f t="shared" si="1"/>
        <v>15000</v>
      </c>
      <c r="F11" s="4">
        <f t="shared" si="1"/>
        <v>15000</v>
      </c>
      <c r="G11" s="4">
        <f t="shared" si="1"/>
        <v>15000</v>
      </c>
      <c r="H11" s="4">
        <f t="shared" si="1"/>
        <v>15000</v>
      </c>
    </row>
    <row r="12" spans="1:110" outlineLevel="1" x14ac:dyDescent="0.45">
      <c r="A12" t="s">
        <v>9</v>
      </c>
      <c r="C12" s="4">
        <f t="shared" si="1"/>
        <v>12500</v>
      </c>
      <c r="D12" s="4">
        <f t="shared" si="1"/>
        <v>17500</v>
      </c>
      <c r="E12" s="4">
        <f t="shared" si="1"/>
        <v>22500</v>
      </c>
      <c r="F12" s="4">
        <f t="shared" si="1"/>
        <v>27500</v>
      </c>
      <c r="G12" s="4">
        <f t="shared" si="1"/>
        <v>32500</v>
      </c>
      <c r="H12" s="4">
        <f t="shared" si="1"/>
        <v>37500</v>
      </c>
    </row>
    <row r="13" spans="1:110" outlineLevel="1" x14ac:dyDescent="0.45">
      <c r="A13" t="s">
        <v>10</v>
      </c>
      <c r="C13" s="4">
        <f t="shared" si="1"/>
        <v>15000</v>
      </c>
      <c r="D13" s="4">
        <f t="shared" si="1"/>
        <v>21000</v>
      </c>
      <c r="E13" s="4">
        <f t="shared" si="1"/>
        <v>27000</v>
      </c>
      <c r="F13" s="4">
        <f t="shared" si="1"/>
        <v>33000</v>
      </c>
      <c r="G13" s="4">
        <f t="shared" si="1"/>
        <v>39000</v>
      </c>
      <c r="H13" s="4">
        <f t="shared" si="1"/>
        <v>45000</v>
      </c>
    </row>
    <row r="14" spans="1:110" outlineLevel="1" x14ac:dyDescent="0.45">
      <c r="A14" t="s">
        <v>6</v>
      </c>
      <c r="C14" s="4">
        <f t="shared" si="1"/>
        <v>10000</v>
      </c>
      <c r="D14" s="4">
        <f t="shared" si="1"/>
        <v>10000</v>
      </c>
      <c r="E14" s="4">
        <f t="shared" si="1"/>
        <v>10000</v>
      </c>
      <c r="F14" s="4">
        <f t="shared" si="1"/>
        <v>10000</v>
      </c>
      <c r="G14" s="4">
        <f t="shared" si="1"/>
        <v>10000</v>
      </c>
      <c r="H14" s="4">
        <f t="shared" si="1"/>
        <v>10000</v>
      </c>
    </row>
    <row r="15" spans="1:110" outlineLevel="1" x14ac:dyDescent="0.45">
      <c r="A15" t="s">
        <v>12</v>
      </c>
      <c r="C15" s="4">
        <f t="shared" si="1"/>
        <v>4800</v>
      </c>
      <c r="D15" s="4">
        <f t="shared" si="1"/>
        <v>6000</v>
      </c>
      <c r="E15" s="4">
        <f t="shared" si="1"/>
        <v>7200</v>
      </c>
      <c r="F15" s="4">
        <f t="shared" si="1"/>
        <v>8400</v>
      </c>
      <c r="G15" s="4">
        <f t="shared" si="1"/>
        <v>9600</v>
      </c>
      <c r="H15" s="4">
        <f t="shared" si="1"/>
        <v>10800</v>
      </c>
    </row>
    <row r="16" spans="1:110" outlineLevel="1" x14ac:dyDescent="0.45">
      <c r="A16" t="s">
        <v>35</v>
      </c>
      <c r="C16" s="4">
        <f t="shared" si="1"/>
        <v>1000</v>
      </c>
      <c r="D16" s="4">
        <f t="shared" si="1"/>
        <v>1000</v>
      </c>
      <c r="E16" s="4">
        <f t="shared" si="1"/>
        <v>1000</v>
      </c>
      <c r="F16" s="4">
        <f t="shared" si="1"/>
        <v>1000</v>
      </c>
      <c r="G16" s="4">
        <f t="shared" si="1"/>
        <v>1000</v>
      </c>
      <c r="H16" s="4">
        <f t="shared" si="1"/>
        <v>1000</v>
      </c>
    </row>
    <row r="17" spans="1:12" outlineLevel="1" x14ac:dyDescent="0.45">
      <c r="A17" t="s">
        <v>16</v>
      </c>
      <c r="C17" s="4">
        <f t="shared" si="1"/>
        <v>1800</v>
      </c>
      <c r="D17" s="4">
        <f t="shared" si="1"/>
        <v>2400</v>
      </c>
      <c r="E17" s="4">
        <f t="shared" si="1"/>
        <v>3000</v>
      </c>
      <c r="F17" s="4">
        <f t="shared" si="1"/>
        <v>3600</v>
      </c>
      <c r="G17" s="4">
        <f t="shared" si="1"/>
        <v>4200</v>
      </c>
      <c r="H17" s="4">
        <f t="shared" si="1"/>
        <v>4800</v>
      </c>
    </row>
    <row r="18" spans="1:12" outlineLevel="1" x14ac:dyDescent="0.45">
      <c r="A18" t="s">
        <v>13</v>
      </c>
      <c r="C18" s="6">
        <f t="shared" si="1"/>
        <v>8</v>
      </c>
      <c r="D18" s="6">
        <f t="shared" si="1"/>
        <v>10</v>
      </c>
      <c r="E18" s="6">
        <f t="shared" si="1"/>
        <v>12</v>
      </c>
      <c r="F18" s="6">
        <f t="shared" si="1"/>
        <v>14</v>
      </c>
      <c r="G18" s="6">
        <f t="shared" si="1"/>
        <v>16</v>
      </c>
      <c r="H18" s="6">
        <f t="shared" si="1"/>
        <v>18</v>
      </c>
    </row>
    <row r="19" spans="1:12" outlineLevel="1" x14ac:dyDescent="0.45">
      <c r="A19" t="s">
        <v>14</v>
      </c>
      <c r="C19" s="6">
        <f>CHOOSE($B$4,C37,C55,C73)</f>
        <v>10</v>
      </c>
      <c r="D19" s="6">
        <f t="shared" si="1"/>
        <v>14</v>
      </c>
      <c r="E19" s="6">
        <f t="shared" si="1"/>
        <v>18</v>
      </c>
      <c r="F19" s="6">
        <f t="shared" si="1"/>
        <v>22</v>
      </c>
      <c r="G19" s="6">
        <f t="shared" si="1"/>
        <v>26</v>
      </c>
      <c r="H19" s="6">
        <f t="shared" si="1"/>
        <v>30</v>
      </c>
    </row>
    <row r="20" spans="1:12" outlineLevel="1" x14ac:dyDescent="0.45">
      <c r="A20" t="s">
        <v>37</v>
      </c>
      <c r="C20" s="10">
        <f t="shared" si="1"/>
        <v>0.1</v>
      </c>
      <c r="D20" s="10">
        <f t="shared" si="1"/>
        <v>0.1</v>
      </c>
      <c r="E20" s="10">
        <f t="shared" si="1"/>
        <v>0.1</v>
      </c>
      <c r="F20" s="10">
        <f t="shared" si="1"/>
        <v>0.1</v>
      </c>
      <c r="G20" s="10">
        <f t="shared" si="1"/>
        <v>0.1</v>
      </c>
      <c r="H20" s="10">
        <f t="shared" si="1"/>
        <v>0.1</v>
      </c>
    </row>
    <row r="21" spans="1:12" outlineLevel="1" x14ac:dyDescent="0.45">
      <c r="A21" t="s">
        <v>22</v>
      </c>
      <c r="C21" s="10">
        <f t="shared" si="1"/>
        <v>0.17</v>
      </c>
      <c r="D21" s="10">
        <f t="shared" si="1"/>
        <v>0.17</v>
      </c>
      <c r="E21" s="10">
        <f t="shared" si="1"/>
        <v>0.17</v>
      </c>
      <c r="F21" s="10">
        <f t="shared" si="1"/>
        <v>0.17</v>
      </c>
      <c r="G21" s="10">
        <f t="shared" si="1"/>
        <v>0.17</v>
      </c>
      <c r="H21" s="10">
        <f t="shared" si="1"/>
        <v>0.17</v>
      </c>
    </row>
    <row r="22" spans="1:12" outlineLevel="1" x14ac:dyDescent="0.45">
      <c r="A22" t="s">
        <v>25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0">
        <v>0.3</v>
      </c>
    </row>
    <row r="23" spans="1:12" outlineLevel="1" x14ac:dyDescent="0.45">
      <c r="C23" s="12"/>
      <c r="D23" s="12"/>
      <c r="E23" s="12"/>
      <c r="F23" s="12"/>
      <c r="G23" s="12"/>
      <c r="H23" s="10"/>
    </row>
    <row r="24" spans="1:12" outlineLevel="1" x14ac:dyDescent="0.45">
      <c r="A24" s="3" t="s">
        <v>44</v>
      </c>
      <c r="C24" s="12"/>
      <c r="D24" s="12"/>
      <c r="E24" s="12"/>
      <c r="F24" s="12"/>
      <c r="G24" s="12"/>
      <c r="H24" s="10"/>
    </row>
    <row r="25" spans="1:12" outlineLevel="1" x14ac:dyDescent="0.45">
      <c r="A25" t="s">
        <v>28</v>
      </c>
      <c r="C25" s="6">
        <v>0</v>
      </c>
      <c r="D25" s="6">
        <v>125</v>
      </c>
      <c r="E25" s="6">
        <f>ROUND(D25*(1+E26),0)</f>
        <v>163</v>
      </c>
      <c r="F25" s="6">
        <f>ROUND(E25*(1+F26),0)</f>
        <v>212</v>
      </c>
      <c r="G25" s="6">
        <f>ROUND(F25*(1+G26),0)</f>
        <v>276</v>
      </c>
      <c r="H25" s="6">
        <f>ROUND(G25*(1+H26),0)</f>
        <v>359</v>
      </c>
    </row>
    <row r="26" spans="1:12" outlineLevel="1" x14ac:dyDescent="0.45">
      <c r="A26" t="s">
        <v>17</v>
      </c>
      <c r="C26" s="10">
        <v>0</v>
      </c>
      <c r="D26" s="11">
        <v>0.3</v>
      </c>
      <c r="E26" s="11">
        <f>D26</f>
        <v>0.3</v>
      </c>
      <c r="F26" s="11">
        <f t="shared" ref="F26" si="2">E26</f>
        <v>0.3</v>
      </c>
      <c r="G26" s="11">
        <f t="shared" ref="G26" si="3">F26</f>
        <v>0.3</v>
      </c>
      <c r="H26" s="11">
        <f t="shared" ref="H26" si="4">G26</f>
        <v>0.3</v>
      </c>
    </row>
    <row r="27" spans="1:12" outlineLevel="1" x14ac:dyDescent="0.45">
      <c r="A27" t="s">
        <v>1</v>
      </c>
      <c r="C27" s="4">
        <f>5000*(C25-B25)+(150*12*C25)-(C38*150*12*C25)</f>
        <v>0</v>
      </c>
      <c r="D27" s="4">
        <f>5000*(D25-C25)+(150*12*D25)-(D38*150*12*D25)</f>
        <v>827500</v>
      </c>
      <c r="E27" s="4">
        <f>5000*(E25-D25)+(150*12*E25)-(E38*150*12*E25)</f>
        <v>454060</v>
      </c>
      <c r="F27" s="4">
        <f t="shared" ref="F27" si="5">5000*(F25-E25)+(150*12*F25)-(F38*150*12*F25)</f>
        <v>588440</v>
      </c>
      <c r="G27" s="4">
        <f t="shared" ref="G27" si="6">5000*(G25-F25)+(150*12*G25)-(G38*150*12*G25)</f>
        <v>767120</v>
      </c>
      <c r="H27" s="4">
        <f t="shared" ref="H27" si="7">5000*(H25-G25)+(150*12*H25)-(H38*150*12*H25)</f>
        <v>996580</v>
      </c>
      <c r="L27" s="13"/>
    </row>
    <row r="28" spans="1:12" outlineLevel="1" x14ac:dyDescent="0.45">
      <c r="A28" t="s">
        <v>18</v>
      </c>
      <c r="C28" s="4">
        <f>(C25-B25)*1000</f>
        <v>0</v>
      </c>
      <c r="D28" s="4">
        <f>(D25-C25)*1000</f>
        <v>125000</v>
      </c>
      <c r="E28" s="4">
        <f t="shared" ref="E28" si="8">(E25-D25)*1000</f>
        <v>38000</v>
      </c>
      <c r="F28" s="4">
        <f t="shared" ref="F28" si="9">(F25-E25)*1000</f>
        <v>49000</v>
      </c>
      <c r="G28" s="4">
        <f t="shared" ref="G28" si="10">(G25-F25)*1000</f>
        <v>64000</v>
      </c>
      <c r="H28" s="4">
        <f t="shared" ref="H28" si="11">(H25-G25)*1000</f>
        <v>83000</v>
      </c>
      <c r="L28" s="13"/>
    </row>
    <row r="29" spans="1:12" outlineLevel="1" x14ac:dyDescent="0.45">
      <c r="A29" t="s">
        <v>8</v>
      </c>
      <c r="C29" s="4">
        <f>5000*3</f>
        <v>15000</v>
      </c>
      <c r="D29" s="4">
        <f t="shared" ref="D29:H29" si="12">5000*3</f>
        <v>15000</v>
      </c>
      <c r="E29" s="4">
        <f t="shared" si="12"/>
        <v>15000</v>
      </c>
      <c r="F29" s="4">
        <f t="shared" si="12"/>
        <v>15000</v>
      </c>
      <c r="G29" s="4">
        <f t="shared" si="12"/>
        <v>15000</v>
      </c>
      <c r="H29" s="4">
        <f t="shared" si="12"/>
        <v>15000</v>
      </c>
    </row>
    <row r="30" spans="1:12" outlineLevel="1" x14ac:dyDescent="0.45">
      <c r="A30" t="s">
        <v>9</v>
      </c>
      <c r="C30" s="4">
        <f>5*2500</f>
        <v>12500</v>
      </c>
      <c r="D30" s="4">
        <f>C30+(2*2500)</f>
        <v>17500</v>
      </c>
      <c r="E30" s="4">
        <f t="shared" ref="E30" si="13">D30+(2*2500)</f>
        <v>22500</v>
      </c>
      <c r="F30" s="4">
        <f t="shared" ref="F30" si="14">E30+(2*2500)</f>
        <v>27500</v>
      </c>
      <c r="G30" s="4">
        <f t="shared" ref="G30" si="15">F30+(2*2500)</f>
        <v>32500</v>
      </c>
      <c r="H30" s="4">
        <f t="shared" ref="H30" si="16">G30+(2*2500)</f>
        <v>37500</v>
      </c>
    </row>
    <row r="31" spans="1:12" outlineLevel="1" x14ac:dyDescent="0.45">
      <c r="A31" t="s">
        <v>10</v>
      </c>
      <c r="C31" s="4">
        <f>10*1500</f>
        <v>15000</v>
      </c>
      <c r="D31" s="4">
        <f>C31+(4*1500)</f>
        <v>21000</v>
      </c>
      <c r="E31" s="4">
        <f t="shared" ref="E31" si="17">D31+(4*1500)</f>
        <v>27000</v>
      </c>
      <c r="F31" s="4">
        <f t="shared" ref="F31" si="18">E31+(4*1500)</f>
        <v>33000</v>
      </c>
      <c r="G31" s="4">
        <f t="shared" ref="G31" si="19">F31+(4*1500)</f>
        <v>39000</v>
      </c>
      <c r="H31" s="4">
        <f t="shared" ref="H31" si="20">G31+(4*1500)</f>
        <v>45000</v>
      </c>
    </row>
    <row r="32" spans="1:12" outlineLevel="1" x14ac:dyDescent="0.45">
      <c r="A32" t="s">
        <v>6</v>
      </c>
      <c r="C32" s="4">
        <v>10000</v>
      </c>
      <c r="D32" s="4">
        <v>10000</v>
      </c>
      <c r="E32" s="4">
        <v>10000</v>
      </c>
      <c r="F32" s="4">
        <v>10000</v>
      </c>
      <c r="G32" s="4">
        <v>10000</v>
      </c>
      <c r="H32" s="4">
        <v>10000</v>
      </c>
    </row>
    <row r="33" spans="1:12" outlineLevel="1" x14ac:dyDescent="0.45">
      <c r="A33" t="s">
        <v>12</v>
      </c>
      <c r="C33" s="9">
        <f>200*3*C36</f>
        <v>4800</v>
      </c>
      <c r="D33" s="9">
        <f t="shared" ref="D33:H33" si="21">200*3*D36</f>
        <v>6000</v>
      </c>
      <c r="E33" s="9">
        <f t="shared" si="21"/>
        <v>7200</v>
      </c>
      <c r="F33" s="9">
        <f t="shared" si="21"/>
        <v>8400</v>
      </c>
      <c r="G33" s="9">
        <f t="shared" si="21"/>
        <v>9600</v>
      </c>
      <c r="H33" s="9">
        <f t="shared" si="21"/>
        <v>10800</v>
      </c>
    </row>
    <row r="34" spans="1:12" outlineLevel="1" x14ac:dyDescent="0.45">
      <c r="A34" t="s">
        <v>35</v>
      </c>
      <c r="C34" s="4">
        <v>1000</v>
      </c>
      <c r="D34" s="4">
        <v>1000</v>
      </c>
      <c r="E34" s="4">
        <v>1000</v>
      </c>
      <c r="F34" s="4">
        <v>1000</v>
      </c>
      <c r="G34" s="4">
        <v>1000</v>
      </c>
      <c r="H34" s="4">
        <v>1000</v>
      </c>
    </row>
    <row r="35" spans="1:12" outlineLevel="1" x14ac:dyDescent="0.45">
      <c r="A35" t="s">
        <v>16</v>
      </c>
      <c r="C35" s="4">
        <f>(C36-2)*300</f>
        <v>1800</v>
      </c>
      <c r="D35" s="4">
        <f t="shared" ref="D35:H35" si="22">(D36-2)*300</f>
        <v>2400</v>
      </c>
      <c r="E35" s="4">
        <f t="shared" si="22"/>
        <v>3000</v>
      </c>
      <c r="F35" s="4">
        <f t="shared" si="22"/>
        <v>3600</v>
      </c>
      <c r="G35" s="4">
        <f t="shared" si="22"/>
        <v>4200</v>
      </c>
      <c r="H35" s="4">
        <f t="shared" si="22"/>
        <v>4800</v>
      </c>
    </row>
    <row r="36" spans="1:12" outlineLevel="1" x14ac:dyDescent="0.45">
      <c r="A36" t="s">
        <v>13</v>
      </c>
      <c r="C36" s="4">
        <f>3+5</f>
        <v>8</v>
      </c>
      <c r="D36" s="4">
        <f>C36+2</f>
        <v>10</v>
      </c>
      <c r="E36" s="4">
        <f t="shared" ref="E36" si="23">D36+2</f>
        <v>12</v>
      </c>
      <c r="F36" s="4">
        <f t="shared" ref="F36" si="24">E36+2</f>
        <v>14</v>
      </c>
      <c r="G36" s="4">
        <f t="shared" ref="G36" si="25">F36+2</f>
        <v>16</v>
      </c>
      <c r="H36" s="4">
        <f t="shared" ref="H36" si="26">G36+2</f>
        <v>18</v>
      </c>
    </row>
    <row r="37" spans="1:12" outlineLevel="1" x14ac:dyDescent="0.45">
      <c r="A37" t="s">
        <v>14</v>
      </c>
      <c r="C37" s="4">
        <f>10</f>
        <v>10</v>
      </c>
      <c r="D37" s="4">
        <f>C37+4</f>
        <v>14</v>
      </c>
      <c r="E37" s="4">
        <f t="shared" ref="E37" si="27">D37+4</f>
        <v>18</v>
      </c>
      <c r="F37" s="4">
        <f t="shared" ref="F37" si="28">E37+4</f>
        <v>22</v>
      </c>
      <c r="G37" s="4">
        <f t="shared" ref="G37" si="29">F37+4</f>
        <v>26</v>
      </c>
      <c r="H37" s="4">
        <f t="shared" ref="H37" si="30">G37+4</f>
        <v>30</v>
      </c>
    </row>
    <row r="38" spans="1:12" outlineLevel="1" x14ac:dyDescent="0.45">
      <c r="A38" t="s">
        <v>37</v>
      </c>
      <c r="C38" s="10">
        <v>0.1</v>
      </c>
      <c r="D38" s="10">
        <v>0.1</v>
      </c>
      <c r="E38" s="10">
        <v>0.1</v>
      </c>
      <c r="F38" s="10">
        <v>0.1</v>
      </c>
      <c r="G38" s="10">
        <v>0.1</v>
      </c>
      <c r="H38" s="10">
        <v>0.1</v>
      </c>
    </row>
    <row r="39" spans="1:12" outlineLevel="1" x14ac:dyDescent="0.45">
      <c r="A39" t="s">
        <v>22</v>
      </c>
      <c r="C39" s="10">
        <v>0.17</v>
      </c>
      <c r="D39" s="10">
        <v>0.17</v>
      </c>
      <c r="E39" s="10">
        <v>0.17</v>
      </c>
      <c r="F39" s="10">
        <v>0.17</v>
      </c>
      <c r="G39" s="10">
        <v>0.17</v>
      </c>
      <c r="H39" s="10">
        <v>0.17</v>
      </c>
    </row>
    <row r="40" spans="1:12" outlineLevel="1" x14ac:dyDescent="0.45">
      <c r="A40" t="s">
        <v>25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0">
        <v>0.3</v>
      </c>
    </row>
    <row r="41" spans="1:12" outlineLevel="1" x14ac:dyDescent="0.45">
      <c r="C41" s="12"/>
      <c r="D41" s="12"/>
      <c r="E41" s="12"/>
      <c r="F41" s="12"/>
      <c r="G41" s="12"/>
      <c r="H41" s="10"/>
    </row>
    <row r="42" spans="1:12" outlineLevel="1" x14ac:dyDescent="0.45">
      <c r="A42" s="3" t="s">
        <v>45</v>
      </c>
      <c r="C42" s="12"/>
      <c r="D42" s="12"/>
      <c r="E42" s="12"/>
      <c r="F42" s="12"/>
      <c r="G42" s="12"/>
      <c r="H42" s="10"/>
    </row>
    <row r="43" spans="1:12" outlineLevel="1" x14ac:dyDescent="0.45">
      <c r="A43" t="s">
        <v>28</v>
      </c>
      <c r="C43" s="6">
        <v>0</v>
      </c>
      <c r="D43" s="6">
        <v>150</v>
      </c>
      <c r="E43" s="6">
        <f>ROUND(D43*(1+E44),0)</f>
        <v>210</v>
      </c>
      <c r="F43" s="6">
        <f>ROUND(E43*(1+F44),0)</f>
        <v>294</v>
      </c>
      <c r="G43" s="6">
        <f>ROUND(F43*(1+G44),0)</f>
        <v>412</v>
      </c>
      <c r="H43" s="6">
        <f>ROUND(G43*(1+H44),0)</f>
        <v>577</v>
      </c>
    </row>
    <row r="44" spans="1:12" outlineLevel="1" x14ac:dyDescent="0.45">
      <c r="A44" t="s">
        <v>17</v>
      </c>
      <c r="C44" s="10">
        <v>0</v>
      </c>
      <c r="D44" s="11">
        <v>0.4</v>
      </c>
      <c r="E44" s="11">
        <f>D44</f>
        <v>0.4</v>
      </c>
      <c r="F44" s="11">
        <f t="shared" ref="F44" si="31">E44</f>
        <v>0.4</v>
      </c>
      <c r="G44" s="11">
        <f t="shared" ref="G44" si="32">F44</f>
        <v>0.4</v>
      </c>
      <c r="H44" s="11">
        <f t="shared" ref="H44" si="33">G44</f>
        <v>0.4</v>
      </c>
    </row>
    <row r="45" spans="1:12" outlineLevel="1" x14ac:dyDescent="0.45">
      <c r="A45" t="s">
        <v>1</v>
      </c>
      <c r="C45" s="4">
        <f>5000*(C43-B43)+(150*12*C43)-(C56*150*12*C43)</f>
        <v>0</v>
      </c>
      <c r="D45" s="4">
        <f>5000*(D43-C43)+(150*12*D43)-(D56*150*12*D43)</f>
        <v>993000</v>
      </c>
      <c r="E45" s="4">
        <f t="shared" ref="E45" si="34">5000*(E43-D43)+(150*12*E43)-(E56*150*12*E43)</f>
        <v>640200</v>
      </c>
      <c r="F45" s="4">
        <f t="shared" ref="F45" si="35">5000*(F43-E43)+(150*12*F43)-(F56*150*12*F43)</f>
        <v>896280</v>
      </c>
      <c r="G45" s="4">
        <f t="shared" ref="G45" si="36">5000*(G43-F43)+(150*12*G43)-(G56*150*12*G43)</f>
        <v>1257440</v>
      </c>
      <c r="H45" s="4">
        <f t="shared" ref="H45" si="37">5000*(H43-G43)+(150*12*H43)-(H56*150*12*H43)</f>
        <v>1759740</v>
      </c>
      <c r="L45" s="13"/>
    </row>
    <row r="46" spans="1:12" outlineLevel="1" x14ac:dyDescent="0.45">
      <c r="A46" t="s">
        <v>18</v>
      </c>
      <c r="C46" s="4">
        <f>(C43-B43)*1000</f>
        <v>0</v>
      </c>
      <c r="D46" s="4">
        <f t="shared" ref="D46" si="38">(D43-C43)*1000</f>
        <v>150000</v>
      </c>
      <c r="E46" s="4">
        <f t="shared" ref="E46" si="39">(E43-D43)*1000</f>
        <v>60000</v>
      </c>
      <c r="F46" s="4">
        <f t="shared" ref="F46" si="40">(F43-E43)*1000</f>
        <v>84000</v>
      </c>
      <c r="G46" s="4">
        <f t="shared" ref="G46" si="41">(G43-F43)*1000</f>
        <v>118000</v>
      </c>
      <c r="H46" s="4">
        <f t="shared" ref="H46" si="42">(H43-G43)*1000</f>
        <v>165000</v>
      </c>
      <c r="L46" s="13"/>
    </row>
    <row r="47" spans="1:12" outlineLevel="1" x14ac:dyDescent="0.45">
      <c r="A47" t="s">
        <v>8</v>
      </c>
      <c r="C47" s="4">
        <f>5000*3</f>
        <v>15000</v>
      </c>
      <c r="D47" s="4">
        <f t="shared" ref="D47:H47" si="43">5000*3</f>
        <v>15000</v>
      </c>
      <c r="E47" s="4">
        <f t="shared" si="43"/>
        <v>15000</v>
      </c>
      <c r="F47" s="4">
        <f t="shared" si="43"/>
        <v>15000</v>
      </c>
      <c r="G47" s="4">
        <f t="shared" si="43"/>
        <v>15000</v>
      </c>
      <c r="H47" s="4">
        <f t="shared" si="43"/>
        <v>15000</v>
      </c>
    </row>
    <row r="48" spans="1:12" outlineLevel="1" x14ac:dyDescent="0.45">
      <c r="A48" t="s">
        <v>9</v>
      </c>
      <c r="C48" s="4">
        <f>5*2500</f>
        <v>12500</v>
      </c>
      <c r="D48" s="4">
        <f>C48+(2*2500)</f>
        <v>17500</v>
      </c>
      <c r="E48" s="4">
        <f t="shared" ref="E48" si="44">D48+(2*2500)</f>
        <v>22500</v>
      </c>
      <c r="F48" s="4">
        <f t="shared" ref="F48" si="45">E48+(2*2500)</f>
        <v>27500</v>
      </c>
      <c r="G48" s="4">
        <f t="shared" ref="G48" si="46">F48+(2*2500)</f>
        <v>32500</v>
      </c>
      <c r="H48" s="4">
        <f t="shared" ref="H48" si="47">G48+(2*2500)</f>
        <v>37500</v>
      </c>
    </row>
    <row r="49" spans="1:12" outlineLevel="1" x14ac:dyDescent="0.45">
      <c r="A49" t="s">
        <v>10</v>
      </c>
      <c r="C49" s="4">
        <f>10*1500</f>
        <v>15000</v>
      </c>
      <c r="D49" s="4">
        <f>C49+(4*1500)</f>
        <v>21000</v>
      </c>
      <c r="E49" s="4">
        <f t="shared" ref="E49" si="48">D49+(4*1500)</f>
        <v>27000</v>
      </c>
      <c r="F49" s="4">
        <f t="shared" ref="F49" si="49">E49+(4*1500)</f>
        <v>33000</v>
      </c>
      <c r="G49" s="4">
        <f t="shared" ref="G49" si="50">F49+(4*1500)</f>
        <v>39000</v>
      </c>
      <c r="H49" s="4">
        <f t="shared" ref="H49" si="51">G49+(4*1500)</f>
        <v>45000</v>
      </c>
    </row>
    <row r="50" spans="1:12" outlineLevel="1" x14ac:dyDescent="0.45">
      <c r="A50" t="s">
        <v>6</v>
      </c>
      <c r="C50" s="4">
        <v>10000</v>
      </c>
      <c r="D50" s="4">
        <v>10000</v>
      </c>
      <c r="E50" s="4">
        <v>10000</v>
      </c>
      <c r="F50" s="4">
        <v>10000</v>
      </c>
      <c r="G50" s="4">
        <v>10000</v>
      </c>
      <c r="H50" s="4">
        <v>10000</v>
      </c>
    </row>
    <row r="51" spans="1:12" outlineLevel="1" x14ac:dyDescent="0.45">
      <c r="A51" t="s">
        <v>12</v>
      </c>
      <c r="C51" s="9">
        <f>200*3*C54</f>
        <v>4800</v>
      </c>
      <c r="D51" s="9">
        <f t="shared" ref="D51:H51" si="52">200*3*D54</f>
        <v>6000</v>
      </c>
      <c r="E51" s="9">
        <f t="shared" si="52"/>
        <v>7200</v>
      </c>
      <c r="F51" s="9">
        <f t="shared" si="52"/>
        <v>8400</v>
      </c>
      <c r="G51" s="9">
        <f t="shared" si="52"/>
        <v>9600</v>
      </c>
      <c r="H51" s="9">
        <f t="shared" si="52"/>
        <v>10800</v>
      </c>
    </row>
    <row r="52" spans="1:12" outlineLevel="1" x14ac:dyDescent="0.45">
      <c r="A52" t="s">
        <v>35</v>
      </c>
      <c r="C52" s="4">
        <v>1000</v>
      </c>
      <c r="D52" s="4">
        <v>1000</v>
      </c>
      <c r="E52" s="4">
        <v>1000</v>
      </c>
      <c r="F52" s="4">
        <v>1000</v>
      </c>
      <c r="G52" s="4">
        <v>1000</v>
      </c>
      <c r="H52" s="4">
        <v>1000</v>
      </c>
    </row>
    <row r="53" spans="1:12" outlineLevel="1" x14ac:dyDescent="0.45">
      <c r="A53" t="s">
        <v>16</v>
      </c>
      <c r="C53" s="4">
        <f>(C54-2)*300</f>
        <v>1800</v>
      </c>
      <c r="D53" s="4">
        <f t="shared" ref="D53:H53" si="53">(D54-2)*300</f>
        <v>2400</v>
      </c>
      <c r="E53" s="4">
        <f t="shared" si="53"/>
        <v>3000</v>
      </c>
      <c r="F53" s="4">
        <f t="shared" si="53"/>
        <v>3600</v>
      </c>
      <c r="G53" s="4">
        <f t="shared" si="53"/>
        <v>4200</v>
      </c>
      <c r="H53" s="4">
        <f t="shared" si="53"/>
        <v>4800</v>
      </c>
    </row>
    <row r="54" spans="1:12" outlineLevel="1" x14ac:dyDescent="0.45">
      <c r="A54" t="s">
        <v>13</v>
      </c>
      <c r="C54" s="4">
        <f>3+5</f>
        <v>8</v>
      </c>
      <c r="D54" s="4">
        <f>C54+2</f>
        <v>10</v>
      </c>
      <c r="E54" s="4">
        <f t="shared" ref="E54" si="54">D54+2</f>
        <v>12</v>
      </c>
      <c r="F54" s="4">
        <f t="shared" ref="F54" si="55">E54+2</f>
        <v>14</v>
      </c>
      <c r="G54" s="4">
        <f t="shared" ref="G54" si="56">F54+2</f>
        <v>16</v>
      </c>
      <c r="H54" s="4">
        <f t="shared" ref="H54" si="57">G54+2</f>
        <v>18</v>
      </c>
    </row>
    <row r="55" spans="1:12" outlineLevel="1" x14ac:dyDescent="0.45">
      <c r="A55" t="s">
        <v>14</v>
      </c>
      <c r="C55" s="4">
        <f>10</f>
        <v>10</v>
      </c>
      <c r="D55" s="4">
        <f>C55+4</f>
        <v>14</v>
      </c>
      <c r="E55" s="4">
        <f t="shared" ref="E55" si="58">D55+4</f>
        <v>18</v>
      </c>
      <c r="F55" s="4">
        <f t="shared" ref="F55" si="59">E55+4</f>
        <v>22</v>
      </c>
      <c r="G55" s="4">
        <f t="shared" ref="G55" si="60">F55+4</f>
        <v>26</v>
      </c>
      <c r="H55" s="4">
        <f t="shared" ref="H55" si="61">G55+4</f>
        <v>30</v>
      </c>
    </row>
    <row r="56" spans="1:12" outlineLevel="1" x14ac:dyDescent="0.45">
      <c r="A56" t="s">
        <v>37</v>
      </c>
      <c r="C56" s="10">
        <v>0.1</v>
      </c>
      <c r="D56" s="10">
        <v>0.1</v>
      </c>
      <c r="E56" s="10">
        <v>0.1</v>
      </c>
      <c r="F56" s="10">
        <v>0.1</v>
      </c>
      <c r="G56" s="10">
        <v>0.1</v>
      </c>
      <c r="H56" s="10">
        <v>0.1</v>
      </c>
    </row>
    <row r="57" spans="1:12" outlineLevel="1" x14ac:dyDescent="0.45">
      <c r="A57" t="s">
        <v>22</v>
      </c>
      <c r="C57" s="10">
        <v>0.17</v>
      </c>
      <c r="D57" s="10">
        <v>0.17</v>
      </c>
      <c r="E57" s="10">
        <v>0.17</v>
      </c>
      <c r="F57" s="10">
        <v>0.17</v>
      </c>
      <c r="G57" s="10">
        <v>0.17</v>
      </c>
      <c r="H57" s="10">
        <v>0.17</v>
      </c>
    </row>
    <row r="58" spans="1:12" outlineLevel="1" x14ac:dyDescent="0.45">
      <c r="A58" t="s">
        <v>25</v>
      </c>
      <c r="C58" s="12">
        <v>0</v>
      </c>
      <c r="D58" s="12">
        <v>0</v>
      </c>
      <c r="E58" s="12">
        <v>0</v>
      </c>
      <c r="F58" s="12">
        <v>0</v>
      </c>
      <c r="G58" s="12">
        <v>0</v>
      </c>
      <c r="H58" s="10">
        <v>0.3</v>
      </c>
    </row>
    <row r="59" spans="1:12" outlineLevel="1" x14ac:dyDescent="0.45">
      <c r="C59" s="12"/>
      <c r="D59" s="12"/>
      <c r="E59" s="12"/>
      <c r="F59" s="12"/>
      <c r="G59" s="12"/>
      <c r="H59" s="10"/>
    </row>
    <row r="60" spans="1:12" outlineLevel="1" x14ac:dyDescent="0.45">
      <c r="A60" s="3" t="s">
        <v>46</v>
      </c>
      <c r="C60" s="12"/>
      <c r="D60" s="12"/>
      <c r="E60" s="12"/>
      <c r="F60" s="12"/>
      <c r="G60" s="12"/>
      <c r="H60" s="10"/>
    </row>
    <row r="61" spans="1:12" outlineLevel="1" x14ac:dyDescent="0.45">
      <c r="A61" t="s">
        <v>28</v>
      </c>
      <c r="C61" s="6">
        <v>0</v>
      </c>
      <c r="D61" s="6">
        <v>100</v>
      </c>
      <c r="E61" s="6">
        <f>ROUND(D61*(1+E62),0)</f>
        <v>120</v>
      </c>
      <c r="F61" s="6">
        <f>ROUND(E61*(1+F62),0)</f>
        <v>144</v>
      </c>
      <c r="G61" s="6">
        <f>ROUND(F61*(1+G62),0)</f>
        <v>173</v>
      </c>
      <c r="H61" s="6">
        <f>ROUND(G61*(1+H62),0)</f>
        <v>208</v>
      </c>
    </row>
    <row r="62" spans="1:12" outlineLevel="1" x14ac:dyDescent="0.45">
      <c r="A62" t="s">
        <v>17</v>
      </c>
      <c r="C62" s="10">
        <v>0</v>
      </c>
      <c r="D62" s="11">
        <v>0.2</v>
      </c>
      <c r="E62" s="11">
        <f>D62</f>
        <v>0.2</v>
      </c>
      <c r="F62" s="11">
        <f t="shared" ref="F62" si="62">E62</f>
        <v>0.2</v>
      </c>
      <c r="G62" s="11">
        <f t="shared" ref="G62" si="63">F62</f>
        <v>0.2</v>
      </c>
      <c r="H62" s="11">
        <f t="shared" ref="H62" si="64">G62</f>
        <v>0.2</v>
      </c>
    </row>
    <row r="63" spans="1:12" outlineLevel="1" x14ac:dyDescent="0.45">
      <c r="A63" t="s">
        <v>1</v>
      </c>
      <c r="C63" s="4">
        <f>5000*(C61-B61)+(150*12*C61)-(C74*150*12*C61)</f>
        <v>0</v>
      </c>
      <c r="D63" s="4">
        <f>5000*(D61-C61)+(150*12*D61)-(D74*150*12*D61)</f>
        <v>662000</v>
      </c>
      <c r="E63" s="4">
        <f t="shared" ref="E63" si="65">5000*(E61-D61)+(150*12*E61)-(E74*150*12*E61)</f>
        <v>294400</v>
      </c>
      <c r="F63" s="4">
        <f t="shared" ref="F63" si="66">5000*(F61-E61)+(150*12*F61)-(F74*150*12*F61)</f>
        <v>353280</v>
      </c>
      <c r="G63" s="4">
        <f t="shared" ref="G63" si="67">5000*(G61-F61)+(150*12*G61)-(G74*150*12*G61)</f>
        <v>425260</v>
      </c>
      <c r="H63" s="4">
        <f t="shared" ref="H63" si="68">5000*(H61-G61)+(150*12*H61)-(H74*150*12*H61)</f>
        <v>511960</v>
      </c>
      <c r="L63" s="13"/>
    </row>
    <row r="64" spans="1:12" outlineLevel="1" x14ac:dyDescent="0.45">
      <c r="A64" t="s">
        <v>18</v>
      </c>
      <c r="C64" s="4">
        <f>(C61-B61)*1000</f>
        <v>0</v>
      </c>
      <c r="D64" s="4">
        <f t="shared" ref="D64" si="69">(D61-C61)*1000</f>
        <v>100000</v>
      </c>
      <c r="E64" s="4">
        <f t="shared" ref="E64" si="70">(E61-D61)*1000</f>
        <v>20000</v>
      </c>
      <c r="F64" s="4">
        <f t="shared" ref="F64" si="71">(F61-E61)*1000</f>
        <v>24000</v>
      </c>
      <c r="G64" s="4">
        <f t="shared" ref="G64" si="72">(G61-F61)*1000</f>
        <v>29000</v>
      </c>
      <c r="H64" s="4">
        <f t="shared" ref="H64" si="73">(H61-G61)*1000</f>
        <v>35000</v>
      </c>
      <c r="L64" s="13"/>
    </row>
    <row r="65" spans="1:110" outlineLevel="1" x14ac:dyDescent="0.45">
      <c r="A65" t="s">
        <v>8</v>
      </c>
      <c r="C65" s="4">
        <f>5000*3</f>
        <v>15000</v>
      </c>
      <c r="D65" s="4">
        <f t="shared" ref="D65:H65" si="74">5000*3</f>
        <v>15000</v>
      </c>
      <c r="E65" s="4">
        <f t="shared" si="74"/>
        <v>15000</v>
      </c>
      <c r="F65" s="4">
        <f t="shared" si="74"/>
        <v>15000</v>
      </c>
      <c r="G65" s="4">
        <f t="shared" si="74"/>
        <v>15000</v>
      </c>
      <c r="H65" s="4">
        <f t="shared" si="74"/>
        <v>15000</v>
      </c>
    </row>
    <row r="66" spans="1:110" outlineLevel="1" x14ac:dyDescent="0.45">
      <c r="A66" t="s">
        <v>9</v>
      </c>
      <c r="C66" s="4">
        <f>5*2500</f>
        <v>12500</v>
      </c>
      <c r="D66" s="4">
        <f>C66+(2*2500)</f>
        <v>17500</v>
      </c>
      <c r="E66" s="4">
        <f t="shared" ref="E66" si="75">D66+(2*2500)</f>
        <v>22500</v>
      </c>
      <c r="F66" s="4">
        <f t="shared" ref="F66" si="76">E66+(2*2500)</f>
        <v>27500</v>
      </c>
      <c r="G66" s="4">
        <f t="shared" ref="G66" si="77">F66+(2*2500)</f>
        <v>32500</v>
      </c>
      <c r="H66" s="4">
        <f t="shared" ref="H66" si="78">G66+(2*2500)</f>
        <v>37500</v>
      </c>
    </row>
    <row r="67" spans="1:110" outlineLevel="1" x14ac:dyDescent="0.45">
      <c r="A67" t="s">
        <v>10</v>
      </c>
      <c r="C67" s="4">
        <f>10*1500</f>
        <v>15000</v>
      </c>
      <c r="D67" s="4">
        <f>C67+(4*1500)</f>
        <v>21000</v>
      </c>
      <c r="E67" s="4">
        <f t="shared" ref="E67" si="79">D67+(4*1500)</f>
        <v>27000</v>
      </c>
      <c r="F67" s="4">
        <f t="shared" ref="F67" si="80">E67+(4*1500)</f>
        <v>33000</v>
      </c>
      <c r="G67" s="4">
        <f t="shared" ref="G67" si="81">F67+(4*1500)</f>
        <v>39000</v>
      </c>
      <c r="H67" s="4">
        <f t="shared" ref="H67" si="82">G67+(4*1500)</f>
        <v>45000</v>
      </c>
    </row>
    <row r="68" spans="1:110" outlineLevel="1" x14ac:dyDescent="0.45">
      <c r="A68" t="s">
        <v>6</v>
      </c>
      <c r="C68" s="4">
        <v>10000</v>
      </c>
      <c r="D68" s="4">
        <v>10000</v>
      </c>
      <c r="E68" s="4">
        <v>10000</v>
      </c>
      <c r="F68" s="4">
        <v>10000</v>
      </c>
      <c r="G68" s="4">
        <v>10000</v>
      </c>
      <c r="H68" s="4">
        <v>10000</v>
      </c>
    </row>
    <row r="69" spans="1:110" outlineLevel="1" x14ac:dyDescent="0.45">
      <c r="A69" t="s">
        <v>51</v>
      </c>
      <c r="C69" s="9">
        <f>200*3*C72</f>
        <v>4800</v>
      </c>
      <c r="D69" s="9">
        <f t="shared" ref="D69:H69" si="83">200*3*D72</f>
        <v>6000</v>
      </c>
      <c r="E69" s="9">
        <f t="shared" si="83"/>
        <v>7200</v>
      </c>
      <c r="F69" s="9">
        <f t="shared" si="83"/>
        <v>8400</v>
      </c>
      <c r="G69" s="9">
        <f t="shared" si="83"/>
        <v>9600</v>
      </c>
      <c r="H69" s="9">
        <f t="shared" si="83"/>
        <v>10800</v>
      </c>
    </row>
    <row r="70" spans="1:110" outlineLevel="1" x14ac:dyDescent="0.45">
      <c r="A70" t="s">
        <v>35</v>
      </c>
      <c r="C70" s="4">
        <v>1000</v>
      </c>
      <c r="D70" s="4">
        <v>1000</v>
      </c>
      <c r="E70" s="4">
        <v>1000</v>
      </c>
      <c r="F70" s="4">
        <v>1000</v>
      </c>
      <c r="G70" s="4">
        <v>1000</v>
      </c>
      <c r="H70" s="4">
        <v>1000</v>
      </c>
    </row>
    <row r="71" spans="1:110" outlineLevel="1" x14ac:dyDescent="0.45">
      <c r="A71" t="s">
        <v>16</v>
      </c>
      <c r="C71" s="4">
        <f>(C72-2)*300</f>
        <v>1800</v>
      </c>
      <c r="D71" s="4">
        <f t="shared" ref="D71:H71" si="84">(D72-2)*300</f>
        <v>2400</v>
      </c>
      <c r="E71" s="4">
        <f t="shared" si="84"/>
        <v>3000</v>
      </c>
      <c r="F71" s="4">
        <f t="shared" si="84"/>
        <v>3600</v>
      </c>
      <c r="G71" s="4">
        <f t="shared" si="84"/>
        <v>4200</v>
      </c>
      <c r="H71" s="4">
        <f t="shared" si="84"/>
        <v>4800</v>
      </c>
    </row>
    <row r="72" spans="1:110" outlineLevel="1" x14ac:dyDescent="0.45">
      <c r="A72" t="s">
        <v>13</v>
      </c>
      <c r="C72" s="4">
        <f>3+5</f>
        <v>8</v>
      </c>
      <c r="D72" s="4">
        <f>C72+2</f>
        <v>10</v>
      </c>
      <c r="E72" s="4">
        <f t="shared" ref="E72" si="85">D72+2</f>
        <v>12</v>
      </c>
      <c r="F72" s="4">
        <f t="shared" ref="F72" si="86">E72+2</f>
        <v>14</v>
      </c>
      <c r="G72" s="4">
        <f t="shared" ref="G72" si="87">F72+2</f>
        <v>16</v>
      </c>
      <c r="H72" s="4">
        <f t="shared" ref="H72" si="88">G72+2</f>
        <v>18</v>
      </c>
    </row>
    <row r="73" spans="1:110" outlineLevel="1" x14ac:dyDescent="0.45">
      <c r="A73" t="s">
        <v>14</v>
      </c>
      <c r="C73" s="4">
        <f>10</f>
        <v>10</v>
      </c>
      <c r="D73" s="4">
        <f>C73+4</f>
        <v>14</v>
      </c>
      <c r="E73" s="4">
        <f t="shared" ref="E73" si="89">D73+4</f>
        <v>18</v>
      </c>
      <c r="F73" s="4">
        <f t="shared" ref="F73" si="90">E73+4</f>
        <v>22</v>
      </c>
      <c r="G73" s="4">
        <f t="shared" ref="G73" si="91">F73+4</f>
        <v>26</v>
      </c>
      <c r="H73" s="4">
        <f t="shared" ref="H73" si="92">G73+4</f>
        <v>30</v>
      </c>
    </row>
    <row r="74" spans="1:110" outlineLevel="1" x14ac:dyDescent="0.45">
      <c r="A74" t="s">
        <v>37</v>
      </c>
      <c r="C74" s="10">
        <v>0.1</v>
      </c>
      <c r="D74" s="10">
        <v>0.1</v>
      </c>
      <c r="E74" s="10">
        <v>0.1</v>
      </c>
      <c r="F74" s="10">
        <v>0.1</v>
      </c>
      <c r="G74" s="10">
        <v>0.1</v>
      </c>
      <c r="H74" s="10">
        <v>0.1</v>
      </c>
    </row>
    <row r="75" spans="1:110" outlineLevel="1" x14ac:dyDescent="0.45">
      <c r="A75" t="s">
        <v>22</v>
      </c>
      <c r="C75" s="10">
        <v>0.17</v>
      </c>
      <c r="D75" s="10">
        <v>0.17</v>
      </c>
      <c r="E75" s="10">
        <v>0.17</v>
      </c>
      <c r="F75" s="10">
        <v>0.17</v>
      </c>
      <c r="G75" s="10">
        <v>0.17</v>
      </c>
      <c r="H75" s="10">
        <v>0.17</v>
      </c>
    </row>
    <row r="76" spans="1:110" outlineLevel="1" x14ac:dyDescent="0.45">
      <c r="A76" t="s">
        <v>25</v>
      </c>
      <c r="C76" s="12">
        <v>0</v>
      </c>
      <c r="D76" s="12">
        <v>0</v>
      </c>
      <c r="E76" s="12">
        <v>0</v>
      </c>
      <c r="F76" s="12">
        <v>0</v>
      </c>
      <c r="G76" s="12">
        <v>0</v>
      </c>
      <c r="H76" s="10">
        <v>0.3</v>
      </c>
    </row>
    <row r="77" spans="1:110" x14ac:dyDescent="0.45">
      <c r="C77" s="12"/>
      <c r="D77" s="12"/>
      <c r="E77" s="12"/>
      <c r="F77" s="12"/>
      <c r="G77" s="12"/>
      <c r="H77" s="10"/>
    </row>
    <row r="78" spans="1:110" s="2" customFormat="1" x14ac:dyDescent="0.45">
      <c r="A78" s="2" t="s">
        <v>0</v>
      </c>
      <c r="I78"/>
      <c r="J78"/>
      <c r="K78"/>
      <c r="L78" s="13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</row>
    <row r="79" spans="1:110" s="7" customFormat="1" x14ac:dyDescent="0.45"/>
    <row r="80" spans="1:110" s="7" customFormat="1" outlineLevel="1" x14ac:dyDescent="0.45">
      <c r="A80" s="7" t="s">
        <v>1</v>
      </c>
    </row>
    <row r="81" spans="1:9" outlineLevel="1" x14ac:dyDescent="0.45">
      <c r="A81" t="s">
        <v>48</v>
      </c>
      <c r="C81" s="15">
        <f t="shared" ref="C81:H82" si="93">C9</f>
        <v>0</v>
      </c>
      <c r="D81" s="15">
        <f>D9</f>
        <v>827500</v>
      </c>
      <c r="E81" s="15">
        <f t="shared" si="93"/>
        <v>454060</v>
      </c>
      <c r="F81" s="15">
        <f t="shared" si="93"/>
        <v>588440</v>
      </c>
      <c r="G81" s="15">
        <f t="shared" si="93"/>
        <v>767120</v>
      </c>
      <c r="H81" s="15">
        <f t="shared" si="93"/>
        <v>996580</v>
      </c>
    </row>
    <row r="82" spans="1:9" outlineLevel="1" x14ac:dyDescent="0.45">
      <c r="A82" s="14" t="s">
        <v>2</v>
      </c>
      <c r="C82" s="20">
        <f t="shared" si="93"/>
        <v>0</v>
      </c>
      <c r="D82" s="20">
        <f>D10</f>
        <v>125000</v>
      </c>
      <c r="E82" s="20">
        <f t="shared" si="93"/>
        <v>38000</v>
      </c>
      <c r="F82" s="20">
        <f t="shared" si="93"/>
        <v>49000</v>
      </c>
      <c r="G82" s="20">
        <f t="shared" si="93"/>
        <v>64000</v>
      </c>
      <c r="H82" s="20">
        <f t="shared" si="93"/>
        <v>83000</v>
      </c>
    </row>
    <row r="83" spans="1:9" outlineLevel="1" x14ac:dyDescent="0.45">
      <c r="A83" s="3" t="s">
        <v>19</v>
      </c>
      <c r="C83" s="19">
        <f>C81-C82</f>
        <v>0</v>
      </c>
      <c r="D83" s="19">
        <f t="shared" ref="D83:H83" si="94">D81-D82</f>
        <v>702500</v>
      </c>
      <c r="E83" s="19">
        <f t="shared" si="94"/>
        <v>416060</v>
      </c>
      <c r="F83" s="19">
        <f t="shared" si="94"/>
        <v>539440</v>
      </c>
      <c r="G83" s="19">
        <f t="shared" si="94"/>
        <v>703120</v>
      </c>
      <c r="H83" s="19">
        <f t="shared" si="94"/>
        <v>913580</v>
      </c>
    </row>
    <row r="84" spans="1:9" outlineLevel="1" x14ac:dyDescent="0.45">
      <c r="C84" s="17"/>
      <c r="D84" s="17"/>
      <c r="E84" s="17"/>
      <c r="F84" s="17"/>
      <c r="G84" s="17"/>
      <c r="H84" s="17"/>
    </row>
    <row r="85" spans="1:9" outlineLevel="1" x14ac:dyDescent="0.45">
      <c r="A85" s="3" t="s">
        <v>3</v>
      </c>
      <c r="C85" s="17"/>
      <c r="D85" s="17"/>
      <c r="E85" s="17"/>
      <c r="F85" s="17"/>
      <c r="G85" s="17"/>
      <c r="H85" s="17"/>
    </row>
    <row r="86" spans="1:9" outlineLevel="1" x14ac:dyDescent="0.45">
      <c r="A86" t="s">
        <v>7</v>
      </c>
      <c r="C86" s="15">
        <f t="shared" ref="C86:H86" si="95">SUM(C11:C13)</f>
        <v>42500</v>
      </c>
      <c r="D86" s="15">
        <f t="shared" si="95"/>
        <v>53500</v>
      </c>
      <c r="E86" s="15">
        <f t="shared" si="95"/>
        <v>64500</v>
      </c>
      <c r="F86" s="15">
        <f t="shared" si="95"/>
        <v>75500</v>
      </c>
      <c r="G86" s="15">
        <f t="shared" si="95"/>
        <v>86500</v>
      </c>
      <c r="H86" s="15">
        <f t="shared" si="95"/>
        <v>97500</v>
      </c>
    </row>
    <row r="87" spans="1:9" outlineLevel="1" x14ac:dyDescent="0.45">
      <c r="A87" t="s">
        <v>6</v>
      </c>
      <c r="C87" s="15">
        <f t="shared" ref="C87:H90" si="96">C14</f>
        <v>10000</v>
      </c>
      <c r="D87" s="15">
        <f t="shared" si="96"/>
        <v>10000</v>
      </c>
      <c r="E87" s="15">
        <f t="shared" si="96"/>
        <v>10000</v>
      </c>
      <c r="F87" s="15">
        <f t="shared" si="96"/>
        <v>10000</v>
      </c>
      <c r="G87" s="15">
        <f t="shared" si="96"/>
        <v>10000</v>
      </c>
      <c r="H87" s="15">
        <f t="shared" si="96"/>
        <v>10000</v>
      </c>
    </row>
    <row r="88" spans="1:9" outlineLevel="1" x14ac:dyDescent="0.45">
      <c r="A88" t="s">
        <v>11</v>
      </c>
      <c r="C88" s="15">
        <f t="shared" si="96"/>
        <v>4800</v>
      </c>
      <c r="D88" s="15">
        <f t="shared" si="96"/>
        <v>6000</v>
      </c>
      <c r="E88" s="15">
        <f t="shared" si="96"/>
        <v>7200</v>
      </c>
      <c r="F88" s="15">
        <f t="shared" si="96"/>
        <v>8400</v>
      </c>
      <c r="G88" s="15">
        <f t="shared" si="96"/>
        <v>9600</v>
      </c>
      <c r="H88" s="15">
        <f t="shared" si="96"/>
        <v>10800</v>
      </c>
    </row>
    <row r="89" spans="1:9" outlineLevel="1" x14ac:dyDescent="0.45">
      <c r="A89" t="s">
        <v>15</v>
      </c>
      <c r="C89" s="15">
        <f t="shared" si="96"/>
        <v>1000</v>
      </c>
      <c r="D89" s="15">
        <f t="shared" si="96"/>
        <v>1000</v>
      </c>
      <c r="E89" s="15">
        <f t="shared" si="96"/>
        <v>1000</v>
      </c>
      <c r="F89" s="15">
        <f t="shared" si="96"/>
        <v>1000</v>
      </c>
      <c r="G89" s="15">
        <f t="shared" si="96"/>
        <v>1000</v>
      </c>
      <c r="H89" s="15">
        <f t="shared" si="96"/>
        <v>1000</v>
      </c>
    </row>
    <row r="90" spans="1:9" outlineLevel="1" x14ac:dyDescent="0.45">
      <c r="A90" t="s">
        <v>20</v>
      </c>
      <c r="C90" s="18">
        <f t="shared" si="96"/>
        <v>1800</v>
      </c>
      <c r="D90" s="18">
        <f t="shared" si="96"/>
        <v>2400</v>
      </c>
      <c r="E90" s="18">
        <f t="shared" si="96"/>
        <v>3000</v>
      </c>
      <c r="F90" s="18">
        <f t="shared" si="96"/>
        <v>3600</v>
      </c>
      <c r="G90" s="18">
        <f t="shared" si="96"/>
        <v>4200</v>
      </c>
      <c r="H90" s="18">
        <f t="shared" si="96"/>
        <v>4800</v>
      </c>
    </row>
    <row r="91" spans="1:9" outlineLevel="1" x14ac:dyDescent="0.45">
      <c r="A91" s="3" t="s">
        <v>21</v>
      </c>
      <c r="C91" s="19">
        <f>SUM(C86:C90)</f>
        <v>60100</v>
      </c>
      <c r="D91" s="19">
        <f t="shared" ref="D91:H91" si="97">SUM(D86:D90)</f>
        <v>72900</v>
      </c>
      <c r="E91" s="19">
        <f t="shared" si="97"/>
        <v>85700</v>
      </c>
      <c r="F91" s="19">
        <f t="shared" si="97"/>
        <v>98500</v>
      </c>
      <c r="G91" s="19">
        <f t="shared" si="97"/>
        <v>111300</v>
      </c>
      <c r="H91" s="19">
        <f t="shared" si="97"/>
        <v>124100</v>
      </c>
    </row>
    <row r="92" spans="1:9" outlineLevel="1" x14ac:dyDescent="0.45">
      <c r="C92" s="17"/>
      <c r="D92" s="17"/>
      <c r="E92" s="17"/>
      <c r="F92" s="17"/>
      <c r="G92" s="17"/>
      <c r="H92" s="17"/>
    </row>
    <row r="93" spans="1:9" outlineLevel="1" x14ac:dyDescent="0.45">
      <c r="A93" s="3" t="s">
        <v>24</v>
      </c>
      <c r="C93" s="16">
        <f>C83-C91</f>
        <v>-60100</v>
      </c>
      <c r="D93" s="16">
        <f>D83-D91</f>
        <v>629600</v>
      </c>
      <c r="E93" s="16">
        <f t="shared" ref="E93:H93" si="98">E83-E91</f>
        <v>330360</v>
      </c>
      <c r="F93" s="16">
        <f t="shared" si="98"/>
        <v>440940</v>
      </c>
      <c r="G93" s="16">
        <f t="shared" si="98"/>
        <v>591820</v>
      </c>
      <c r="H93" s="16">
        <f t="shared" si="98"/>
        <v>789480</v>
      </c>
    </row>
    <row r="94" spans="1:9" ht="13.9" customHeight="1" outlineLevel="1" x14ac:dyDescent="0.45">
      <c r="C94" s="17"/>
      <c r="D94" s="17"/>
      <c r="E94" s="17"/>
      <c r="F94" s="17"/>
      <c r="G94" s="17"/>
      <c r="H94" s="17"/>
    </row>
    <row r="95" spans="1:9" ht="13.9" customHeight="1" outlineLevel="1" x14ac:dyDescent="0.45">
      <c r="A95" t="s">
        <v>36</v>
      </c>
      <c r="C95" s="15">
        <f>IF(C93&lt;0,C93*C21,0)</f>
        <v>-10217</v>
      </c>
      <c r="D95" s="15">
        <f>IF(D93&lt;1,D93*D21,0)</f>
        <v>0</v>
      </c>
      <c r="E95" s="15">
        <f>IF(E93&lt;1,E93*E21,0)</f>
        <v>0</v>
      </c>
      <c r="F95" s="15">
        <f>IF(F93&lt;1,F93*F21,0)</f>
        <v>0</v>
      </c>
      <c r="G95" s="15">
        <f>IF(G93&lt;1,G93*G21,0)</f>
        <v>0</v>
      </c>
      <c r="H95" s="15">
        <f>IF(H93&lt;1,H93*H21,0)</f>
        <v>0</v>
      </c>
    </row>
    <row r="96" spans="1:9" outlineLevel="1" x14ac:dyDescent="0.45">
      <c r="A96" t="s">
        <v>23</v>
      </c>
      <c r="C96" s="20">
        <f>IF(C95&gt;=0,C21*C93,0)</f>
        <v>0</v>
      </c>
      <c r="D96" s="20">
        <f>IF(D95&gt;=0,D21*D93,0)+C95</f>
        <v>96815.000000000015</v>
      </c>
      <c r="E96" s="20">
        <f>IF(E95&gt;=0,E21*E93,0)+D95</f>
        <v>56161.200000000004</v>
      </c>
      <c r="F96" s="20">
        <f>IF(F95&gt;=0,F21*F93,0)+E95</f>
        <v>74959.8</v>
      </c>
      <c r="G96" s="20">
        <f>IF(G95&gt;=0,G21*G93,0)+F95</f>
        <v>100609.40000000001</v>
      </c>
      <c r="H96" s="20">
        <f>IF(H95&gt;=0,H21*H93,0)+G95</f>
        <v>134211.6</v>
      </c>
      <c r="I96" s="28"/>
    </row>
    <row r="97" spans="1:110" outlineLevel="1" x14ac:dyDescent="0.45">
      <c r="C97" s="21"/>
      <c r="D97" s="21"/>
      <c r="E97" s="21"/>
      <c r="F97" s="17"/>
      <c r="G97" s="17"/>
      <c r="H97" s="17"/>
    </row>
    <row r="98" spans="1:110" outlineLevel="1" x14ac:dyDescent="0.45">
      <c r="A98" s="3" t="s">
        <v>4</v>
      </c>
      <c r="C98" s="16">
        <f>C93-C96</f>
        <v>-60100</v>
      </c>
      <c r="D98" s="16">
        <f t="shared" ref="D98:G98" si="99">D93-D96</f>
        <v>532785</v>
      </c>
      <c r="E98" s="16">
        <f t="shared" si="99"/>
        <v>274198.8</v>
      </c>
      <c r="F98" s="16">
        <f t="shared" si="99"/>
        <v>365980.2</v>
      </c>
      <c r="G98" s="16">
        <f t="shared" si="99"/>
        <v>491210.6</v>
      </c>
      <c r="H98" s="16">
        <f>H93-H96</f>
        <v>655268.4</v>
      </c>
      <c r="J98" s="5"/>
    </row>
    <row r="99" spans="1:110" outlineLevel="1" x14ac:dyDescent="0.45">
      <c r="A99" s="3"/>
      <c r="C99" s="16"/>
      <c r="D99" s="16"/>
      <c r="E99" s="16"/>
      <c r="F99" s="16"/>
      <c r="G99" s="16"/>
      <c r="H99" s="16"/>
      <c r="J99" s="5"/>
    </row>
    <row r="100" spans="1:110" s="2" customFormat="1" outlineLevel="1" x14ac:dyDescent="0.45">
      <c r="A100" s="2" t="s">
        <v>39</v>
      </c>
      <c r="I100"/>
      <c r="J100"/>
      <c r="K100"/>
      <c r="L100" s="13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</row>
    <row r="101" spans="1:110" outlineLevel="1" x14ac:dyDescent="0.45"/>
    <row r="102" spans="1:110" outlineLevel="1" x14ac:dyDescent="0.45">
      <c r="A102" s="3" t="s">
        <v>29</v>
      </c>
      <c r="C102" s="5"/>
      <c r="D102" s="5"/>
      <c r="E102" s="5"/>
      <c r="F102" s="5"/>
      <c r="G102" s="5"/>
      <c r="H102" s="5"/>
    </row>
    <row r="103" spans="1:110" outlineLevel="1" x14ac:dyDescent="0.45">
      <c r="A103" t="s">
        <v>30</v>
      </c>
      <c r="C103" s="5">
        <f>C93</f>
        <v>-60100</v>
      </c>
      <c r="D103" s="5">
        <f t="shared" ref="D103:G103" si="100">D93</f>
        <v>629600</v>
      </c>
      <c r="E103" s="5">
        <f t="shared" si="100"/>
        <v>330360</v>
      </c>
      <c r="F103" s="5">
        <f t="shared" si="100"/>
        <v>440940</v>
      </c>
      <c r="G103" s="5">
        <f t="shared" si="100"/>
        <v>591820</v>
      </c>
      <c r="H103" s="5">
        <f>H93</f>
        <v>789480</v>
      </c>
    </row>
    <row r="104" spans="1:110" outlineLevel="1" x14ac:dyDescent="0.45">
      <c r="A104" t="s">
        <v>31</v>
      </c>
      <c r="C104" s="5">
        <f t="shared" ref="C104:H104" si="101">C96</f>
        <v>0</v>
      </c>
      <c r="D104" s="5">
        <f t="shared" si="101"/>
        <v>96815.000000000015</v>
      </c>
      <c r="E104" s="5">
        <f t="shared" si="101"/>
        <v>56161.200000000004</v>
      </c>
      <c r="F104" s="5">
        <f t="shared" si="101"/>
        <v>74959.8</v>
      </c>
      <c r="G104" s="5">
        <f t="shared" si="101"/>
        <v>100609.40000000001</v>
      </c>
      <c r="H104" s="5">
        <f t="shared" si="101"/>
        <v>134211.6</v>
      </c>
    </row>
    <row r="105" spans="1:110" outlineLevel="1" x14ac:dyDescent="0.45">
      <c r="A105" t="s">
        <v>32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</row>
    <row r="106" spans="1:110" outlineLevel="1" x14ac:dyDescent="0.45">
      <c r="A106" t="s">
        <v>33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</row>
    <row r="107" spans="1:110" s="27" customFormat="1" outlineLevel="1" x14ac:dyDescent="0.45">
      <c r="A107" s="22" t="s">
        <v>34</v>
      </c>
      <c r="B107" s="22"/>
      <c r="C107" s="31">
        <v>0</v>
      </c>
      <c r="D107" s="31">
        <f>-C16</f>
        <v>-1000</v>
      </c>
      <c r="E107" s="31">
        <f t="shared" ref="E107:H107" si="102">-D16</f>
        <v>-1000</v>
      </c>
      <c r="F107" s="31">
        <f t="shared" si="102"/>
        <v>-1000</v>
      </c>
      <c r="G107" s="31">
        <f t="shared" si="102"/>
        <v>-1000</v>
      </c>
      <c r="H107" s="31">
        <f t="shared" si="102"/>
        <v>-1000</v>
      </c>
      <c r="I107"/>
      <c r="J107"/>
      <c r="K107"/>
      <c r="L107" s="13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</row>
    <row r="108" spans="1:110" s="22" customFormat="1" outlineLevel="1" x14ac:dyDescent="0.45">
      <c r="A108" s="3" t="s">
        <v>29</v>
      </c>
      <c r="C108" s="23">
        <f>C103-C104+C105-C106-C107</f>
        <v>-60100</v>
      </c>
      <c r="D108" s="23">
        <f>D103-D104+D105-D106-D107</f>
        <v>533785</v>
      </c>
      <c r="E108" s="23">
        <f t="shared" ref="E108:G108" si="103">E103-E104+E105-E106-E107</f>
        <v>275198.8</v>
      </c>
      <c r="F108" s="23">
        <f t="shared" si="103"/>
        <v>366980.2</v>
      </c>
      <c r="G108" s="23">
        <f t="shared" si="103"/>
        <v>492210.6</v>
      </c>
      <c r="H108" s="23">
        <f>H103-H104+H105-H106-H107</f>
        <v>656268.4</v>
      </c>
    </row>
    <row r="109" spans="1:110" outlineLevel="1" x14ac:dyDescent="0.45">
      <c r="A109" s="3" t="s">
        <v>26</v>
      </c>
      <c r="H109" s="5">
        <f>H108*(1+H8)/H22</f>
        <v>2843829.7333333334</v>
      </c>
    </row>
    <row r="110" spans="1:110" outlineLevel="1" x14ac:dyDescent="0.45">
      <c r="A110" s="3" t="s">
        <v>38</v>
      </c>
      <c r="C110" s="5">
        <f>C108</f>
        <v>-60100</v>
      </c>
      <c r="D110" s="5">
        <f>D108</f>
        <v>533785</v>
      </c>
      <c r="E110" s="5">
        <f>E108</f>
        <v>275198.8</v>
      </c>
      <c r="F110" s="5">
        <f>F108</f>
        <v>366980.2</v>
      </c>
      <c r="G110" s="5">
        <f t="shared" ref="G110" si="104">G108</f>
        <v>492210.6</v>
      </c>
      <c r="H110" s="5">
        <f>SUM(H108:H109)</f>
        <v>3500098.1333333333</v>
      </c>
    </row>
    <row r="111" spans="1:110" ht="14.65" outlineLevel="1" thickBot="1" x14ac:dyDescent="0.5">
      <c r="B111" s="8"/>
    </row>
    <row r="112" spans="1:110" ht="14.65" outlineLevel="1" thickBot="1" x14ac:dyDescent="0.5">
      <c r="A112" s="3" t="s">
        <v>52</v>
      </c>
      <c r="B112" s="24">
        <f>NPV(H22,D110:H110)</f>
        <v>1855495.1354949682</v>
      </c>
      <c r="C112" s="8"/>
    </row>
    <row r="113" spans="1:110" outlineLevel="1" x14ac:dyDescent="0.45">
      <c r="A113" s="14"/>
      <c r="B113" s="8"/>
      <c r="C113" s="8"/>
    </row>
    <row r="114" spans="1:110" s="2" customFormat="1" outlineLevel="1" x14ac:dyDescent="0.45">
      <c r="A114" s="2" t="s">
        <v>40</v>
      </c>
      <c r="I114"/>
      <c r="J114"/>
      <c r="K114"/>
      <c r="L114" s="13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</row>
    <row r="115" spans="1:110" outlineLevel="1" x14ac:dyDescent="0.45">
      <c r="A115" s="26" t="s">
        <v>41</v>
      </c>
      <c r="B115" s="29">
        <f>B112/D81</f>
        <v>2.2422901939516233</v>
      </c>
      <c r="C115" s="8"/>
    </row>
    <row r="116" spans="1:110" outlineLevel="1" x14ac:dyDescent="0.45">
      <c r="A116" s="26" t="s">
        <v>42</v>
      </c>
      <c r="B116" s="29">
        <v>4</v>
      </c>
    </row>
    <row r="117" spans="1:110" outlineLevel="1" x14ac:dyDescent="0.45"/>
    <row r="118" spans="1:110" outlineLevel="1" x14ac:dyDescent="0.45"/>
    <row r="119" spans="1:110" outlineLevel="1" x14ac:dyDescent="0.45"/>
    <row r="120" spans="1:110" outlineLevel="1" x14ac:dyDescent="0.45"/>
    <row r="121" spans="1:110" outlineLevel="1" x14ac:dyDescent="0.45"/>
    <row r="122" spans="1:110" outlineLevel="1" x14ac:dyDescent="0.45"/>
    <row r="123" spans="1:110" outlineLevel="1" x14ac:dyDescent="0.45"/>
    <row r="124" spans="1:110" outlineLevel="1" x14ac:dyDescent="0.45"/>
    <row r="125" spans="1:110" outlineLevel="1" x14ac:dyDescent="0.45"/>
    <row r="126" spans="1:110" outlineLevel="1" x14ac:dyDescent="0.45"/>
    <row r="127" spans="1:110" outlineLevel="1" x14ac:dyDescent="0.45"/>
    <row r="128" spans="1:110" outlineLevel="1" x14ac:dyDescent="0.45"/>
    <row r="129" spans="1:1" outlineLevel="1" x14ac:dyDescent="0.45"/>
    <row r="130" spans="1:1" outlineLevel="1" x14ac:dyDescent="0.45"/>
    <row r="131" spans="1:1" outlineLevel="1" x14ac:dyDescent="0.45"/>
    <row r="132" spans="1:1" outlineLevel="1" x14ac:dyDescent="0.45"/>
    <row r="133" spans="1:1" outlineLevel="1" x14ac:dyDescent="0.45"/>
    <row r="134" spans="1:1" outlineLevel="1" x14ac:dyDescent="0.45">
      <c r="A134" s="3" t="s">
        <v>49</v>
      </c>
    </row>
    <row r="135" spans="1:1" x14ac:dyDescent="0.45">
      <c r="A135" t="s">
        <v>50</v>
      </c>
    </row>
  </sheetData>
  <mergeCells count="1">
    <mergeCell ref="D2:H2"/>
  </mergeCells>
  <dataValidations count="1">
    <dataValidation type="whole" allowBlank="1" showInputMessage="1" showErrorMessage="1" error="Please enter value ranging from 1 to 3" sqref="B4" xr:uid="{E84350FB-85A1-4E49-AD23-D342010C4717}">
      <formula1>1</formula1>
      <formula2>3</formula2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</dc:creator>
  <cp:lastModifiedBy>KENN</cp:lastModifiedBy>
  <dcterms:created xsi:type="dcterms:W3CDTF">2021-10-05T05:33:36Z</dcterms:created>
  <dcterms:modified xsi:type="dcterms:W3CDTF">2021-12-14T10:22:25Z</dcterms:modified>
</cp:coreProperties>
</file>