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</sheets>
  <definedNames/>
  <calcPr/>
</workbook>
</file>

<file path=xl/sharedStrings.xml><?xml version="1.0" encoding="utf-8"?>
<sst xmlns="http://schemas.openxmlformats.org/spreadsheetml/2006/main" count="569" uniqueCount="86">
  <si>
    <t>Candito 6 Week Strength Program</t>
  </si>
  <si>
    <t>Options</t>
  </si>
  <si>
    <t>Weight</t>
  </si>
  <si>
    <t>Upper Back #1 (Horizontal pull)</t>
  </si>
  <si>
    <t>Shoulders</t>
  </si>
  <si>
    <t>Upper Back #2 (vertical pull)</t>
  </si>
  <si>
    <t>Complete the fields in blue, and excel will automatically formulate your workouts, each week is printable.</t>
  </si>
  <si>
    <t>kg</t>
  </si>
  <si>
    <t>Dumbbell Row</t>
  </si>
  <si>
    <t>Seated Dumbbell OHP</t>
  </si>
  <si>
    <t>Weighted Pull-up</t>
  </si>
  <si>
    <t>lb</t>
  </si>
  <si>
    <t>Barbell Row</t>
  </si>
  <si>
    <t>Standing Dumbbell OHP</t>
  </si>
  <si>
    <t>Weighted Chin-up</t>
  </si>
  <si>
    <t>What date do you want to start the Program?</t>
  </si>
  <si>
    <t>Machine Row</t>
  </si>
  <si>
    <t>Military Press</t>
  </si>
  <si>
    <t>Lat Pulldown</t>
  </si>
  <si>
    <t>Date</t>
  </si>
  <si>
    <t>Lateral Dumbell Raise</t>
  </si>
  <si>
    <t>Do you track your weights in kilograms or pounds?</t>
  </si>
  <si>
    <t>Weights in</t>
  </si>
  <si>
    <t>What are your 1RM's for the following lifts?</t>
  </si>
  <si>
    <t>Bench Press</t>
  </si>
  <si>
    <t>Squat</t>
  </si>
  <si>
    <t>Deadlift</t>
  </si>
  <si>
    <t>Choose Your Preferred Accessory Exercises</t>
  </si>
  <si>
    <t>Upper Back Exercise #1 (horizontal pull)</t>
  </si>
  <si>
    <t>Shoulder Exercise</t>
  </si>
  <si>
    <t>Upper Back Exercise #2 (vertical pull)</t>
  </si>
  <si>
    <t>Additional Information</t>
  </si>
  <si>
    <t>MR = Max Reps</t>
  </si>
  <si>
    <t>MR10 = Max Reps but no more than 10.</t>
  </si>
  <si>
    <t>Deadlift Variation = Stiff Legged DL, Snatch Grip DL, Deficit DL, or Pause DL.</t>
  </si>
  <si>
    <t xml:space="preserve">If you ever fail a required rep, reduce your max by 2.5%.  </t>
  </si>
  <si>
    <t>Week 1 - Muscular Conditioning (W/ Moderate Difficulty)</t>
  </si>
  <si>
    <t>Set 1</t>
  </si>
  <si>
    <t>Set 2</t>
  </si>
  <si>
    <t>Set 3</t>
  </si>
  <si>
    <t>Set 4</t>
  </si>
  <si>
    <t>Warm Up</t>
  </si>
  <si>
    <t>x6</t>
  </si>
  <si>
    <t>Optional Exercise 1</t>
  </si>
  <si>
    <t>Optional Exercise 2</t>
  </si>
  <si>
    <t>x10</t>
  </si>
  <si>
    <t>x8</t>
  </si>
  <si>
    <t>x12</t>
  </si>
  <si>
    <t>x8-12</t>
  </si>
  <si>
    <t>xMR</t>
  </si>
  <si>
    <t>Week 2 - Muscular Conditioning/Hypertrophy (W/ Higher Difficulty)</t>
  </si>
  <si>
    <t>xMR10</t>
  </si>
  <si>
    <t>Extra Volume Squats - Add 5 lbs or 2.5 kg if using kg plates, then perform 5 sets x 3 reps each set with 60 seconds rest between sets.</t>
  </si>
  <si>
    <t>Note - If you were not able to complete a minimum of 8 reps on the MR10 set, reduce max entered by 2.5% moving forward.</t>
  </si>
  <si>
    <t xml:space="preserve">Still complete the 5 sets of 3 reps regardless even if you do perform less than 8 reps on the MR10 set.  </t>
  </si>
  <si>
    <t>Deadlift Variation</t>
  </si>
  <si>
    <t>x6-8</t>
  </si>
  <si>
    <t>Back Off Squats - Reduce weight by 10 lbs or 5 kg if using kg plates.  Then proceed with the following:</t>
  </si>
  <si>
    <t>If you were able to complete 10 reps on the MR10 set, perform 10 sets of 3 reps per set, with 60 seconds rest between sets.</t>
  </si>
  <si>
    <t>If you completed 8-9 reps on the MR10 set, perform 8 sets of 3 reps per set, with 60 seconds rest between sets.</t>
  </si>
  <si>
    <t>If you completed 7 reps on the MR 10 set, perform 5 sets of 3 reps per set, with 60 seconds rest between sets.</t>
  </si>
  <si>
    <t>If you completed less than 7 reps, skip back off sets entirely and reduce your entered 1 rep max by at least 2.5% for following weeks.</t>
  </si>
  <si>
    <t>Week 3 - Linear Max OT Phase</t>
  </si>
  <si>
    <t>x4-6</t>
  </si>
  <si>
    <t>x3-6</t>
  </si>
  <si>
    <t>No Accessory Lifts</t>
  </si>
  <si>
    <t>No Optional Exercises</t>
  </si>
  <si>
    <t>Week 4 - Heavy Weight Acclimation</t>
  </si>
  <si>
    <t>x3</t>
  </si>
  <si>
    <t>x1-2</t>
  </si>
  <si>
    <t>x2-4</t>
  </si>
  <si>
    <t>Week 5 - High Intensity Strength</t>
  </si>
  <si>
    <t>x1-4</t>
  </si>
  <si>
    <t>x4</t>
  </si>
  <si>
    <t>x2</t>
  </si>
  <si>
    <t>Optional Lower Body</t>
  </si>
  <si>
    <t>For Week 6 You Have 3 Options</t>
  </si>
  <si>
    <t>1.  Skip Week 6.  Just use projected one rep max from last week's 1-4 rep set.  Start next cycle.</t>
  </si>
  <si>
    <t>2.  Use projected max for next cycle, but take a deload week (repeat week 1 but skip last upper workout).</t>
  </si>
  <si>
    <t>3.  Take this 6th week to actually find your 1 rep max.  Then either deload or start new cycle.</t>
  </si>
  <si>
    <t>Determining Projected Max</t>
  </si>
  <si>
    <t>Take what you lifted in week 5, and multiply by 1.03 if you completed 2 reps, 1.06 if 3 reps, and 1.09 if 4 reps.</t>
  </si>
  <si>
    <t>Enter your new 1RM's below to see your progress!</t>
  </si>
  <si>
    <t>Old 1RM</t>
  </si>
  <si>
    <t>New 1RM</t>
  </si>
  <si>
    <t>Increase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</si>
</sst>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dd, mmmm d, y"/>
    <numFmt numFmtId="166" formatCode="#,##0.###############"/>
  </numFmts>
  <fonts count="7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rgb="FF0070C0"/>
      <name val="Calibri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8" fillId="0" fontId="5" numFmtId="165" xfId="0" applyAlignment="1" applyBorder="1" applyFont="1" applyNumberFormat="1">
      <alignment horizontal="center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5" fillId="0" fontId="5" numFmtId="164" xfId="0" applyAlignment="1" applyBorder="1" applyFont="1" applyNumberFormat="1">
      <alignment horizontal="center" shrinkToFit="0" vertical="center" wrapText="0"/>
    </xf>
    <xf borderId="0" fillId="0" fontId="4" numFmtId="164" xfId="0" applyAlignment="1" applyFont="1" applyNumberFormat="1">
      <alignment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7" fillId="0" fontId="3" numFmtId="0" xfId="0" applyAlignment="1" applyBorder="1" applyFont="1">
      <alignment shrinkToFit="0" vertical="center" wrapText="0"/>
    </xf>
    <xf borderId="4" fillId="0" fontId="3" numFmtId="164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0" fillId="0" fontId="4" numFmtId="165" xfId="0" applyAlignment="1" applyFont="1" applyNumberForma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0" fontId="3" numFmtId="164" xfId="0" applyAlignment="1" applyBorder="1" applyFont="1" applyNumberForma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20" fillId="0" fontId="3" numFmtId="0" xfId="0" applyAlignment="1" applyBorder="1" applyFont="1">
      <alignment shrinkToFit="0" vertical="center" wrapText="0"/>
    </xf>
    <xf borderId="19" fillId="2" fontId="3" numFmtId="0" xfId="0" applyAlignment="1" applyBorder="1" applyFill="1" applyFont="1">
      <alignment shrinkToFit="0" vertical="center" wrapText="0"/>
    </xf>
    <xf borderId="20" fillId="2" fontId="3" numFmtId="0" xfId="0" applyAlignment="1" applyBorder="1" applyFont="1">
      <alignment shrinkToFit="0" vertical="center" wrapText="0"/>
    </xf>
    <xf borderId="21" fillId="0" fontId="3" numFmtId="0" xfId="0" applyAlignment="1" applyBorder="1" applyFont="1">
      <alignment shrinkToFit="0" vertical="center" wrapText="0"/>
    </xf>
    <xf borderId="22" fillId="0" fontId="3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22" fillId="2" fontId="3" numFmtId="0" xfId="0" applyAlignment="1" applyBorder="1" applyFont="1">
      <alignment shrinkToFit="0" vertical="center" wrapText="0"/>
    </xf>
    <xf borderId="23" fillId="2" fontId="3" numFmtId="0" xfId="0" applyAlignment="1" applyBorder="1" applyFont="1">
      <alignment shrinkToFit="0" vertical="center" wrapText="0"/>
    </xf>
    <xf borderId="16" fillId="2" fontId="3" numFmtId="0" xfId="0" applyAlignment="1" applyBorder="1" applyFont="1">
      <alignment shrinkToFit="0" vertical="center" wrapText="0"/>
    </xf>
    <xf borderId="17" fillId="2" fontId="3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shrinkToFit="0" vertical="center" wrapText="0"/>
    </xf>
    <xf borderId="24" fillId="2" fontId="3" numFmtId="0" xfId="0" applyAlignment="1" applyBorder="1" applyFont="1">
      <alignment shrinkToFit="0" vertical="center" wrapText="0"/>
    </xf>
    <xf borderId="25" fillId="0" fontId="6" numFmtId="0" xfId="0" applyAlignment="1" applyBorder="1" applyFont="1">
      <alignment shrinkToFit="0" vertical="bottom" wrapText="1"/>
    </xf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3" numFmtId="0" xfId="0" applyAlignment="1" applyBorder="1" applyFont="1">
      <alignment shrinkToFit="0" vertical="center" wrapText="0"/>
    </xf>
    <xf borderId="29" fillId="2" fontId="3" numFmtId="0" xfId="0" applyAlignment="1" applyBorder="1" applyFont="1">
      <alignment shrinkToFit="0" vertical="center" wrapText="0"/>
    </xf>
    <xf borderId="25" fillId="0" fontId="3" numFmtId="0" xfId="0" applyAlignment="1" applyBorder="1" applyFont="1">
      <alignment shrinkToFit="0" vertical="center" wrapText="0"/>
    </xf>
    <xf borderId="21" fillId="2" fontId="3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bottom" wrapText="1"/>
    </xf>
    <xf borderId="16" fillId="3" fontId="3" numFmtId="0" xfId="0" applyAlignment="1" applyBorder="1" applyFill="1" applyFont="1">
      <alignment shrinkToFit="0" vertical="center" wrapText="0"/>
    </xf>
    <xf borderId="17" fillId="3" fontId="3" numFmtId="0" xfId="0" applyAlignment="1" applyBorder="1" applyFont="1">
      <alignment shrinkToFit="0" vertical="center" wrapText="0"/>
    </xf>
    <xf borderId="30" fillId="2" fontId="6" numFmtId="0" xfId="0" applyAlignment="1" applyBorder="1" applyFont="1">
      <alignment shrinkToFit="0" vertical="bottom" wrapText="1"/>
    </xf>
    <xf borderId="31" fillId="2" fontId="6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vertical="bottom" wrapText="1"/>
    </xf>
    <xf borderId="9" fillId="0" fontId="3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32" fillId="0" fontId="6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shrinkToFit="0" vertical="center" wrapText="0"/>
    </xf>
    <xf borderId="11" fillId="0" fontId="6" numFmtId="166" xfId="0" applyAlignment="1" applyBorder="1" applyFont="1" applyNumberFormat="1">
      <alignment shrinkToFit="0" vertical="bottom" wrapText="1"/>
    </xf>
    <xf borderId="33" fillId="0" fontId="3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bottom" wrapText="1"/>
    </xf>
    <xf borderId="34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3.63"/>
    <col customWidth="1" min="2" max="2" width="29.25"/>
    <col customWidth="1" min="3" max="10" width="9.75"/>
    <col customWidth="1" hidden="1" min="11" max="14" width="23.63"/>
    <col customWidth="1" min="15" max="26" width="10.38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 t="s">
        <v>1</v>
      </c>
      <c r="L1" s="5"/>
      <c r="M1" s="5"/>
      <c r="N1" s="5"/>
    </row>
    <row r="2" ht="17.25" customHeight="1">
      <c r="A2" s="6"/>
      <c r="B2" s="7"/>
      <c r="C2" s="6"/>
      <c r="D2" s="6"/>
      <c r="E2" s="6"/>
      <c r="F2" s="6"/>
      <c r="G2" s="6"/>
      <c r="H2" s="6"/>
      <c r="I2" s="5"/>
      <c r="J2" s="5"/>
      <c r="K2" s="5" t="s">
        <v>2</v>
      </c>
      <c r="L2" s="5" t="s">
        <v>3</v>
      </c>
      <c r="M2" s="5" t="s">
        <v>4</v>
      </c>
      <c r="N2" s="5" t="s">
        <v>5</v>
      </c>
    </row>
    <row r="3" ht="17.25" customHeight="1">
      <c r="A3" s="5" t="s">
        <v>6</v>
      </c>
      <c r="D3" s="5"/>
      <c r="E3" s="5"/>
      <c r="F3" s="5"/>
      <c r="G3" s="5"/>
      <c r="H3" s="5"/>
      <c r="I3" s="5"/>
      <c r="J3" s="5"/>
      <c r="K3" s="5" t="s">
        <v>7</v>
      </c>
      <c r="L3" s="5" t="s">
        <v>8</v>
      </c>
      <c r="M3" s="5" t="s">
        <v>9</v>
      </c>
      <c r="N3" s="5" t="s">
        <v>10</v>
      </c>
    </row>
    <row r="4" ht="17.25" customHeight="1">
      <c r="A4" s="5"/>
      <c r="B4" s="8"/>
      <c r="C4" s="5"/>
      <c r="D4" s="5"/>
      <c r="E4" s="5"/>
      <c r="F4" s="5"/>
      <c r="G4" s="5"/>
      <c r="H4" s="5"/>
      <c r="I4" s="5"/>
      <c r="J4" s="5"/>
      <c r="K4" s="5" t="s">
        <v>11</v>
      </c>
      <c r="L4" s="5" t="s">
        <v>12</v>
      </c>
      <c r="M4" s="5" t="s">
        <v>13</v>
      </c>
      <c r="N4" s="5" t="s">
        <v>14</v>
      </c>
    </row>
    <row r="5" ht="17.25" customHeight="1">
      <c r="A5" s="9" t="s">
        <v>15</v>
      </c>
      <c r="B5" s="10"/>
      <c r="C5" s="5"/>
      <c r="D5" s="5"/>
      <c r="E5" s="5"/>
      <c r="F5" s="5"/>
      <c r="G5" s="5"/>
      <c r="H5" s="5"/>
      <c r="I5" s="5"/>
      <c r="J5" s="5"/>
      <c r="K5" s="5"/>
      <c r="L5" s="5" t="s">
        <v>16</v>
      </c>
      <c r="M5" s="5" t="s">
        <v>17</v>
      </c>
      <c r="N5" s="5" t="s">
        <v>18</v>
      </c>
    </row>
    <row r="6" ht="17.25" customHeight="1">
      <c r="A6" s="11" t="s">
        <v>19</v>
      </c>
      <c r="B6" s="12">
        <v>44752.0</v>
      </c>
      <c r="C6" s="13"/>
      <c r="D6" s="5"/>
      <c r="E6" s="9"/>
      <c r="F6" s="8"/>
      <c r="G6" s="5"/>
      <c r="H6" s="5"/>
      <c r="I6" s="5"/>
      <c r="J6" s="5"/>
      <c r="K6" s="5"/>
      <c r="L6" s="5"/>
      <c r="M6" s="5" t="s">
        <v>20</v>
      </c>
      <c r="N6" s="5"/>
    </row>
    <row r="7" ht="17.25" customHeight="1">
      <c r="A7" s="14"/>
      <c r="B7" s="15"/>
      <c r="C7" s="5"/>
      <c r="D7" s="5"/>
      <c r="E7" s="5"/>
      <c r="F7" s="8"/>
      <c r="G7" s="5"/>
      <c r="H7" s="5"/>
      <c r="I7" s="5"/>
      <c r="J7" s="5"/>
      <c r="K7" s="5"/>
      <c r="L7" s="5"/>
      <c r="M7" s="5"/>
      <c r="N7" s="5"/>
    </row>
    <row r="8" ht="17.25" customHeight="1">
      <c r="A8" s="16" t="s">
        <v>21</v>
      </c>
      <c r="B8" s="17"/>
      <c r="C8" s="5"/>
      <c r="D8" s="5"/>
      <c r="E8" s="5"/>
      <c r="F8" s="8"/>
      <c r="G8" s="5"/>
      <c r="H8" s="5"/>
      <c r="I8" s="5"/>
      <c r="J8" s="5"/>
      <c r="K8" s="5"/>
      <c r="L8" s="5"/>
      <c r="M8" s="5"/>
      <c r="N8" s="5"/>
    </row>
    <row r="9" ht="17.25" customHeight="1">
      <c r="A9" s="11" t="s">
        <v>22</v>
      </c>
      <c r="B9" s="18" t="s">
        <v>11</v>
      </c>
      <c r="C9" s="13"/>
      <c r="D9" s="5"/>
      <c r="E9" s="5"/>
      <c r="F9" s="8"/>
      <c r="G9" s="5"/>
      <c r="H9" s="5"/>
      <c r="I9" s="5"/>
      <c r="J9" s="5"/>
      <c r="K9" s="5"/>
      <c r="L9" s="5"/>
      <c r="M9" s="5"/>
      <c r="N9" s="5"/>
    </row>
    <row r="10" ht="17.25" customHeight="1">
      <c r="A10" s="14"/>
      <c r="B10" s="7"/>
      <c r="C10" s="5"/>
      <c r="D10" s="5"/>
      <c r="E10" s="19"/>
      <c r="F10" s="19"/>
      <c r="G10" s="5"/>
      <c r="H10" s="5"/>
      <c r="I10" s="5"/>
      <c r="J10" s="5"/>
      <c r="K10" s="5"/>
      <c r="L10" s="5"/>
      <c r="M10" s="5"/>
      <c r="N10" s="5"/>
    </row>
    <row r="11" ht="17.25" customHeight="1">
      <c r="A11" s="9" t="s">
        <v>23</v>
      </c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7.25" customHeight="1">
      <c r="A12" s="20" t="s">
        <v>24</v>
      </c>
      <c r="B12" s="18">
        <v>235.0</v>
      </c>
      <c r="C12" s="21" t="str">
        <f>B9</f>
        <v>lb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7.25" customHeight="1">
      <c r="A13" s="20" t="s">
        <v>25</v>
      </c>
      <c r="B13" s="18">
        <v>335.0</v>
      </c>
      <c r="C13" s="21" t="str">
        <f>B9</f>
        <v>lb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7.25" customHeight="1">
      <c r="A14" s="20" t="s">
        <v>26</v>
      </c>
      <c r="B14" s="18">
        <v>365.0</v>
      </c>
      <c r="C14" s="21" t="str">
        <f>B9</f>
        <v>lb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17.25" customHeight="1">
      <c r="A15" s="5"/>
      <c r="B15" s="7"/>
      <c r="C15" s="5"/>
      <c r="D15" s="5"/>
      <c r="E15" s="9"/>
      <c r="F15" s="9"/>
      <c r="G15" s="5"/>
      <c r="H15" s="5"/>
      <c r="I15" s="5"/>
      <c r="J15" s="5"/>
      <c r="K15" s="5"/>
      <c r="L15" s="5"/>
      <c r="M15" s="5"/>
      <c r="N15" s="5"/>
    </row>
    <row r="16" ht="17.25" customHeight="1">
      <c r="A16" s="9" t="s">
        <v>27</v>
      </c>
      <c r="B16" s="2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7.25" customHeight="1">
      <c r="A17" s="23" t="s">
        <v>28</v>
      </c>
      <c r="B17" s="24" t="s">
        <v>16</v>
      </c>
      <c r="C17" s="2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ht="17.25" customHeight="1">
      <c r="A18" s="23" t="s">
        <v>29</v>
      </c>
      <c r="B18" s="24" t="s">
        <v>20</v>
      </c>
      <c r="C18" s="2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17.25" customHeight="1">
      <c r="A19" s="23" t="s">
        <v>30</v>
      </c>
      <c r="B19" s="24" t="s">
        <v>18</v>
      </c>
      <c r="C19" s="2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7.25" customHeight="1">
      <c r="A20" s="5"/>
      <c r="B20" s="2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18.0" customHeight="1">
      <c r="A21" s="9" t="s">
        <v>31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17.25" customHeight="1">
      <c r="A22" s="5" t="s">
        <v>32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8.0" customHeight="1">
      <c r="A23" s="5" t="s">
        <v>33</v>
      </c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18.0" customHeight="1">
      <c r="A24" s="5" t="s">
        <v>34</v>
      </c>
      <c r="G24" s="5"/>
      <c r="H24" s="5"/>
      <c r="I24" s="5"/>
      <c r="J24" s="5"/>
      <c r="K24" s="5"/>
      <c r="L24" s="5"/>
      <c r="M24" s="5"/>
      <c r="N24" s="5"/>
    </row>
    <row r="25" ht="18.0" customHeight="1">
      <c r="A25" s="5" t="s">
        <v>35</v>
      </c>
      <c r="F25" s="5"/>
      <c r="G25" s="5"/>
      <c r="H25" s="5"/>
      <c r="I25" s="5"/>
      <c r="J25" s="5"/>
      <c r="K25" s="5"/>
      <c r="L25" s="5"/>
      <c r="M25" s="5"/>
      <c r="N25" s="5"/>
    </row>
    <row r="26" ht="17.25" customHeight="1">
      <c r="A26" s="5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7.25" customHeight="1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7.25" customHeight="1">
      <c r="A28" s="5"/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7.25" customHeight="1">
      <c r="A29" s="5"/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7.25" customHeight="1">
      <c r="A30" s="5"/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7.25" customHeight="1">
      <c r="A31" s="5"/>
      <c r="B31" s="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7.25" customHeight="1">
      <c r="A32" s="5"/>
      <c r="B32" s="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7.25" customHeight="1">
      <c r="A33" s="5"/>
      <c r="B33" s="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7.25" customHeight="1">
      <c r="A34" s="5"/>
      <c r="B34" s="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7.25" customHeight="1">
      <c r="A35" s="5"/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7.25" customHeight="1">
      <c r="A36" s="5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7.25" customHeight="1">
      <c r="A37" s="5"/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7.25" customHeight="1">
      <c r="A38" s="5"/>
      <c r="B38" s="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7.25" customHeight="1">
      <c r="A39" s="5"/>
      <c r="B39" s="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7.25" customHeight="1">
      <c r="A40" s="5"/>
      <c r="B40" s="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7.25" customHeight="1">
      <c r="A41" s="5"/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7.25" customHeight="1">
      <c r="A42" s="5"/>
      <c r="B42" s="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7.25" customHeight="1">
      <c r="A43" s="5"/>
      <c r="B43" s="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17.25" customHeight="1">
      <c r="A44" s="5"/>
      <c r="B44" s="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ht="17.25" customHeight="1">
      <c r="A45" s="5"/>
      <c r="B45" s="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ht="17.25" customHeight="1">
      <c r="A46" s="5"/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ht="17.25" customHeight="1">
      <c r="A47" s="5"/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7.25" customHeight="1">
      <c r="A48" s="5"/>
      <c r="B48" s="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7.25" customHeight="1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7.25" customHeight="1">
      <c r="A50" s="5"/>
      <c r="B50" s="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17.25" customHeight="1">
      <c r="A51" s="5"/>
      <c r="B51" s="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7.25" customHeight="1">
      <c r="A52" s="5"/>
      <c r="B52" s="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7.25" customHeight="1">
      <c r="A53" s="5"/>
      <c r="B53" s="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7.25" customHeight="1">
      <c r="A54" s="5"/>
      <c r="B54" s="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7.25" customHeight="1">
      <c r="A55" s="5"/>
      <c r="B55" s="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7.25" customHeight="1">
      <c r="A56" s="5"/>
      <c r="B56" s="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7.25" customHeight="1">
      <c r="A57" s="5"/>
      <c r="B57" s="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7.25" customHeight="1">
      <c r="A58" s="5"/>
      <c r="B58" s="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7.25" customHeight="1">
      <c r="A59" s="5"/>
      <c r="B59" s="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7.25" customHeight="1">
      <c r="A60" s="5"/>
      <c r="B60" s="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7.25" customHeight="1">
      <c r="A61" s="5"/>
      <c r="B61" s="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7.25" customHeight="1">
      <c r="A62" s="5"/>
      <c r="B62" s="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7.25" customHeight="1">
      <c r="A63" s="5"/>
      <c r="B63" s="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7.25" customHeight="1">
      <c r="A64" s="5"/>
      <c r="B64" s="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7.25" customHeight="1">
      <c r="A65" s="5"/>
      <c r="B65" s="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7.25" customHeight="1">
      <c r="A66" s="5"/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7.25" customHeight="1">
      <c r="A67" s="5"/>
      <c r="B67" s="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7.25" customHeight="1">
      <c r="A68" s="5"/>
      <c r="B68" s="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7.25" customHeight="1">
      <c r="A69" s="5"/>
      <c r="B69" s="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7.25" customHeight="1">
      <c r="A70" s="5"/>
      <c r="B70" s="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7.25" customHeight="1">
      <c r="A71" s="5"/>
      <c r="B71" s="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7.25" customHeight="1">
      <c r="A72" s="5"/>
      <c r="B72" s="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7.25" customHeight="1">
      <c r="A73" s="5"/>
      <c r="B73" s="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7.25" customHeight="1">
      <c r="A74" s="5"/>
      <c r="B74" s="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7.25" customHeight="1">
      <c r="A75" s="5"/>
      <c r="B75" s="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7.25" customHeight="1">
      <c r="A76" s="5"/>
      <c r="B76" s="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7.25" customHeight="1">
      <c r="A77" s="5"/>
      <c r="B77" s="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7.25" customHeight="1">
      <c r="A78" s="5"/>
      <c r="B78" s="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7.25" customHeight="1">
      <c r="A79" s="5"/>
      <c r="B79" s="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7.25" customHeight="1">
      <c r="A80" s="5"/>
      <c r="B80" s="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7.25" customHeight="1">
      <c r="A81" s="5"/>
      <c r="B81" s="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7.25" customHeight="1">
      <c r="A82" s="5"/>
      <c r="B82" s="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7.25" customHeight="1">
      <c r="A83" s="5"/>
      <c r="B83" s="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ht="17.25" customHeight="1">
      <c r="A84" s="5"/>
      <c r="B84" s="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ht="17.25" customHeight="1">
      <c r="A85" s="5"/>
      <c r="B85" s="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ht="17.25" customHeight="1">
      <c r="A86" s="5"/>
      <c r="B86" s="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ht="17.25" customHeight="1">
      <c r="A87" s="5"/>
      <c r="B87" s="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ht="17.25" customHeight="1">
      <c r="A88" s="5"/>
      <c r="B88" s="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ht="17.25" customHeight="1">
      <c r="A89" s="5"/>
      <c r="B89" s="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ht="17.25" customHeight="1">
      <c r="A90" s="5"/>
      <c r="B90" s="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ht="17.25" customHeight="1">
      <c r="A91" s="5"/>
      <c r="B91" s="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7.25" customHeight="1">
      <c r="A92" s="5"/>
      <c r="B92" s="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7.25" customHeight="1">
      <c r="A93" s="5"/>
      <c r="B93" s="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7.25" customHeight="1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7.25" customHeight="1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7.25" customHeight="1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7.25" customHeight="1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7.25" customHeight="1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7.25" customHeight="1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7.25" customHeight="1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7.25" customHeight="1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7.25" customHeight="1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7.25" customHeight="1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7.25" customHeight="1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7.25" customHeight="1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7.25" customHeight="1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7.25" customHeight="1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7.25" customHeight="1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7.25" customHeight="1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7.25" customHeight="1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7.25" customHeight="1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7.25" customHeight="1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7.25" customHeight="1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7.25" customHeight="1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7.25" customHeight="1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7.25" customHeight="1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7.25" customHeight="1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7.25" customHeight="1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7.25" customHeight="1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7.25" customHeight="1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7.25" customHeight="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7.25" customHeight="1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7.25" customHeight="1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7.25" customHeight="1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7.25" customHeight="1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7.25" customHeight="1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7.25" customHeight="1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7.25" customHeight="1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7.25" customHeight="1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7.25" customHeight="1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7.25" customHeight="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7.25" customHeight="1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7.25" customHeight="1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7.25" customHeight="1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ht="17.25" customHeight="1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ht="17.25" customHeight="1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ht="17.25" customHeight="1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ht="17.25" customHeight="1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ht="17.25" customHeight="1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ht="17.25" customHeight="1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ht="17.25" customHeight="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ht="17.25" customHeight="1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ht="17.25" customHeight="1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ht="17.25" customHeight="1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ht="17.25" customHeight="1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ht="17.25" customHeight="1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ht="17.25" customHeight="1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ht="17.25" customHeight="1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ht="17.25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ht="17.25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ht="17.25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ht="17.25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ht="17.25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ht="17.25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ht="17.25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ht="17.25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ht="17.25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ht="17.25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ht="17.25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ht="17.25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ht="17.25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ht="17.25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ht="17.25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ht="17.25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ht="17.25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ht="17.25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ht="17.25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ht="17.25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ht="17.25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ht="17.25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ht="17.25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ht="17.25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ht="17.25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ht="17.25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ht="17.25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ht="17.25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ht="17.25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ht="17.25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ht="17.25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ht="17.25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ht="17.25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ht="17.25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ht="17.25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ht="17.25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ht="17.25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ht="17.25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ht="17.25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ht="17.25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ht="17.25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ht="17.25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ht="17.25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ht="17.25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ht="17.25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ht="17.25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ht="17.25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ht="17.25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ht="17.25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ht="17.25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ht="17.25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ht="17.25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ht="17.25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ht="17.25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ht="17.25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ht="17.25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ht="17.25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ht="17.25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ht="17.25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ht="17.25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ht="17.25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ht="17.25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ht="17.25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ht="17.25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ht="17.25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ht="17.25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ht="17.25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ht="17.25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ht="17.25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ht="17.25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ht="17.25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ht="17.25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ht="17.25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ht="17.25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ht="17.25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ht="17.25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ht="17.25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ht="17.25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ht="17.25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ht="17.25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ht="17.25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ht="17.25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ht="17.25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ht="17.25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ht="17.25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ht="17.25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ht="17.25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ht="17.25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ht="17.25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ht="17.25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ht="17.25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ht="17.25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ht="17.25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ht="17.25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ht="17.25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ht="17.25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ht="17.25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ht="17.25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ht="17.25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ht="17.25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ht="17.25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ht="17.25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ht="17.25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ht="17.25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ht="17.25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ht="17.25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ht="17.25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ht="17.25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ht="17.25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ht="17.25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ht="17.25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ht="17.25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ht="17.25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ht="17.25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ht="17.25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ht="17.25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ht="17.25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ht="17.25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ht="17.25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ht="17.25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ht="17.25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ht="17.25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ht="17.25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ht="17.25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ht="17.25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ht="17.25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ht="17.25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ht="17.25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ht="17.25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ht="17.25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ht="17.25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ht="17.25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ht="17.25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ht="17.25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ht="17.25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ht="17.25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ht="17.25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ht="17.25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ht="17.25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ht="17.25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ht="17.25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ht="17.25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ht="17.25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ht="17.25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ht="17.25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ht="17.25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ht="17.25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ht="17.25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ht="17.25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ht="17.25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ht="17.25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ht="17.25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ht="17.25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ht="17.25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ht="17.25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ht="17.25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ht="17.25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ht="17.25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ht="17.25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ht="17.25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ht="17.25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ht="17.25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ht="17.25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ht="17.25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ht="17.25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ht="17.25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ht="17.25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ht="17.25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ht="17.25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ht="17.25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ht="17.25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ht="17.25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ht="17.25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ht="17.25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ht="17.25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ht="17.25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ht="17.25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ht="17.25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ht="17.25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ht="17.25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ht="17.25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ht="17.25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ht="17.25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ht="17.25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ht="17.25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ht="17.25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ht="17.25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ht="17.25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ht="17.25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ht="17.25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ht="17.25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ht="17.25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ht="17.25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ht="17.25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ht="17.25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ht="17.25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ht="17.25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ht="17.25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ht="17.25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ht="17.25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ht="17.25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ht="17.25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ht="17.25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ht="17.25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ht="17.25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ht="17.25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ht="17.25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ht="17.25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ht="17.25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ht="17.25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ht="17.25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ht="17.25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ht="17.25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ht="17.25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ht="17.25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ht="17.25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ht="17.25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ht="17.25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ht="17.25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ht="17.25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ht="17.25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ht="17.25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ht="17.25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ht="17.25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ht="17.25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ht="17.25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ht="17.25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ht="17.25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ht="17.25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ht="17.25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ht="17.25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ht="17.25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ht="17.25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ht="17.25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ht="17.25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ht="17.25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ht="17.25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ht="17.25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ht="17.25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ht="17.25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ht="17.25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ht="17.25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ht="17.25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ht="17.25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ht="17.25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ht="17.25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ht="17.25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ht="17.25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ht="17.25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ht="17.25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ht="17.25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ht="17.25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ht="17.25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ht="17.25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ht="17.25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ht="17.25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ht="17.25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ht="17.25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ht="17.25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ht="17.25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ht="17.25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ht="17.25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ht="17.25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ht="17.25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ht="17.25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ht="17.25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ht="17.25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ht="17.25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ht="17.25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ht="17.25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ht="17.25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ht="17.25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ht="17.25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ht="17.25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ht="17.25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ht="17.25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ht="17.25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ht="17.25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ht="17.25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ht="17.25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ht="17.25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ht="17.25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ht="17.25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ht="17.25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ht="17.25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ht="17.25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ht="17.25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ht="17.25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ht="17.25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ht="17.25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ht="17.25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ht="17.25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ht="17.25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ht="17.25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ht="17.25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ht="17.25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ht="17.25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ht="17.25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ht="17.25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ht="17.25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ht="17.25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ht="17.25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ht="17.25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ht="17.25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ht="17.25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ht="17.25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ht="17.25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ht="17.25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ht="17.25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ht="17.25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ht="17.25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ht="17.25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ht="17.25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ht="17.25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ht="17.25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ht="17.25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ht="17.25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ht="17.25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ht="17.25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ht="17.25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ht="17.25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ht="17.25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ht="17.25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ht="17.25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ht="17.25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ht="17.25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ht="17.25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ht="17.25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ht="17.25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ht="17.25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ht="17.25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ht="17.25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ht="17.25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ht="17.25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ht="17.25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ht="17.25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ht="17.25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ht="17.25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ht="17.25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ht="17.25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ht="17.25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ht="17.25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ht="17.25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ht="17.25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ht="17.25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ht="17.25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ht="17.25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ht="17.25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ht="17.25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ht="17.25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ht="17.25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ht="17.25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ht="17.25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ht="17.25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ht="17.25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ht="17.25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ht="17.25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ht="17.25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ht="17.25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ht="17.25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ht="17.25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ht="17.25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ht="17.25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ht="17.25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ht="17.25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ht="17.25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ht="17.25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ht="17.25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ht="17.25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ht="17.25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ht="17.25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ht="17.25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ht="17.25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ht="17.25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ht="17.25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ht="17.25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ht="17.25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ht="17.25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ht="17.25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ht="17.25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ht="17.25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ht="17.25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ht="17.25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ht="17.25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ht="17.25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ht="17.25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ht="17.25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ht="17.25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ht="17.25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ht="17.25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ht="17.25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ht="17.25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ht="17.25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ht="17.25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ht="17.25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ht="17.25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ht="17.25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ht="17.25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ht="17.25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ht="17.25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ht="17.25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ht="17.25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ht="17.25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ht="17.25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ht="17.25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ht="17.25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ht="17.25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ht="17.25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ht="17.25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ht="17.25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ht="17.25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ht="17.25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ht="17.25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ht="17.25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ht="17.25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ht="17.25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ht="17.25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ht="17.25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ht="17.25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ht="17.25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ht="17.25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ht="17.25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ht="17.25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ht="17.25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ht="17.25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ht="17.25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ht="17.25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ht="17.25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ht="17.25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ht="17.25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ht="17.25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ht="17.25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ht="17.25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ht="17.25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ht="17.25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ht="17.25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ht="17.25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ht="17.25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ht="17.25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ht="17.25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ht="17.25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ht="17.25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ht="17.25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ht="17.25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ht="17.25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ht="17.25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ht="17.25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ht="17.25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ht="17.25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ht="17.25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ht="17.25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ht="17.25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ht="17.25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ht="17.25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ht="17.25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ht="17.25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ht="17.25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ht="17.25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ht="17.25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ht="17.25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ht="17.25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ht="17.25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ht="17.25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ht="17.25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ht="17.25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ht="17.25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ht="17.25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ht="17.25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ht="17.25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ht="17.25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ht="17.25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ht="17.25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ht="17.25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ht="17.25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ht="17.25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ht="17.25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ht="17.25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ht="17.25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ht="17.25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ht="17.25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ht="17.25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ht="17.25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ht="17.25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ht="17.25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ht="17.25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ht="17.25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ht="17.25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ht="17.25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ht="17.25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ht="17.25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ht="17.25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ht="17.25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ht="17.25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ht="17.25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ht="17.25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ht="17.25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ht="17.25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ht="17.25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ht="17.25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ht="17.25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ht="17.25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ht="17.25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ht="17.25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ht="17.25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ht="17.25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ht="17.25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ht="17.25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ht="17.25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ht="17.25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ht="17.25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ht="17.25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ht="17.25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ht="17.25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ht="17.25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ht="17.25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ht="17.25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ht="17.25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ht="17.25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ht="17.25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ht="17.25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ht="17.25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ht="17.25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ht="17.25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ht="17.25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ht="17.25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ht="17.25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ht="17.25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ht="17.25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ht="17.25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ht="17.25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ht="17.25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ht="17.25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ht="17.25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ht="17.25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ht="17.25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ht="17.25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ht="17.25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ht="17.25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ht="17.25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ht="17.25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ht="17.25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ht="17.25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ht="17.25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ht="17.25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ht="17.25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ht="17.25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ht="17.25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ht="17.25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ht="17.25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ht="17.25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ht="17.25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ht="17.25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ht="17.25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ht="17.25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ht="17.25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ht="17.25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ht="17.25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ht="17.25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ht="17.25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ht="17.25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ht="17.25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ht="17.25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ht="17.25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ht="17.25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ht="17.25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ht="17.25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ht="17.25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ht="17.25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ht="17.25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ht="17.25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ht="17.25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ht="17.25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ht="17.25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ht="17.25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ht="17.25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ht="17.25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ht="17.25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ht="17.25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ht="17.25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ht="17.25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ht="17.25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ht="17.25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ht="17.25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ht="17.25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ht="17.25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ht="17.25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ht="17.25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ht="17.25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ht="17.25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ht="17.25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ht="17.25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ht="17.25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ht="17.25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ht="17.25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ht="17.25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ht="17.25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ht="17.25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ht="17.25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ht="17.25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ht="17.25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ht="17.25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ht="17.25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ht="17.25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ht="17.25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ht="17.25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ht="17.25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ht="17.25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ht="17.25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ht="17.25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ht="17.25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ht="17.25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ht="17.25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ht="17.25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ht="17.25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ht="17.25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ht="17.25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ht="17.25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ht="17.25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ht="17.25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ht="17.25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ht="17.25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ht="17.25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ht="17.25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ht="17.25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ht="17.25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ht="17.25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ht="17.25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ht="17.25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ht="17.25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ht="17.25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ht="17.25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ht="17.25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ht="17.25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ht="17.25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ht="17.25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ht="17.25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ht="17.25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ht="17.25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ht="17.25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ht="17.25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ht="17.25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ht="17.25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ht="17.25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ht="17.25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ht="17.25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ht="17.25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ht="17.25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ht="17.25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ht="17.25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ht="17.25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ht="17.25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ht="17.25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ht="17.25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ht="17.25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ht="17.25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ht="17.25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ht="17.25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ht="17.25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ht="17.25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ht="17.25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ht="17.25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ht="17.25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ht="17.25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ht="17.25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ht="17.25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ht="17.25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ht="17.25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ht="17.25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ht="17.25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ht="17.25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ht="17.25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ht="17.25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ht="17.25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ht="17.25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ht="17.25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ht="17.25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ht="17.25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ht="17.25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ht="17.25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ht="17.25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ht="17.25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ht="17.25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ht="17.25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ht="17.25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ht="17.25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ht="17.25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ht="17.25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ht="17.25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ht="17.25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ht="17.25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ht="17.25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ht="17.25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ht="17.25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ht="17.25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ht="17.25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ht="17.25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ht="17.25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ht="17.25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ht="17.25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ht="17.25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ht="17.25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ht="17.25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ht="17.25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ht="17.25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ht="17.25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ht="17.25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ht="17.25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ht="17.25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ht="17.25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ht="17.25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ht="17.25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ht="17.25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ht="17.25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ht="17.25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ht="17.25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ht="17.25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ht="17.25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ht="17.25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ht="17.25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ht="17.25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ht="17.25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ht="17.25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ht="17.25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ht="17.25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ht="17.25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ht="17.25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ht="17.25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ht="17.25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ht="17.25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ht="17.25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ht="17.25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ht="17.25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ht="17.25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ht="17.25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ht="17.25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ht="17.25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ht="17.25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ht="17.25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ht="17.25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ht="17.25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ht="17.25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ht="17.25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ht="17.25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ht="17.25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ht="17.25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ht="17.25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ht="17.25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ht="17.25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ht="17.25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ht="17.25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ht="17.25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ht="17.25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ht="17.25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ht="17.25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ht="17.25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ht="17.25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ht="17.25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ht="17.25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ht="17.25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ht="17.25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ht="17.25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ht="17.25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ht="17.25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ht="17.25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ht="17.25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ht="17.25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ht="17.25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ht="17.25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ht="17.25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ht="17.25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ht="17.25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ht="17.25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ht="17.25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ht="17.25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ht="17.25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ht="17.25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ht="17.25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ht="17.25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ht="17.25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ht="17.25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ht="17.25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ht="17.25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ht="17.25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ht="17.25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ht="17.25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ht="17.25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ht="17.25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ht="17.25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ht="17.25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ht="17.25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ht="17.25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ht="17.25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ht="17.25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ht="17.25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ht="17.25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ht="17.25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ht="17.25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ht="17.25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ht="17.25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ht="17.25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ht="17.25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ht="17.25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ht="17.25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ht="17.25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ht="17.25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ht="17.25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ht="17.25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ht="17.25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ht="17.25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ht="17.25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ht="17.25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ht="17.25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ht="17.25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ht="17.25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ht="17.25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ht="17.25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ht="17.25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ht="17.25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ht="17.25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ht="17.25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ht="17.25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ht="17.25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ht="17.25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ht="17.25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ht="17.25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ht="17.25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ht="17.25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ht="17.25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ht="17.25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ht="17.25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ht="17.25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ht="17.25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ht="17.25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ht="17.25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ht="17.25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ht="17.25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ht="17.25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ht="17.25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ht="17.25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ht="17.25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ht="17.25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ht="17.25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ht="17.25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ht="17.25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ht="17.25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ht="17.25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ht="17.25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ht="17.25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ht="17.25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ht="17.25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ht="17.25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ht="17.25" customHeight="1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</sheetData>
  <mergeCells count="7">
    <mergeCell ref="A1:H1"/>
    <mergeCell ref="A3:C3"/>
    <mergeCell ref="A21:B21"/>
    <mergeCell ref="A22:B22"/>
    <mergeCell ref="A23:D23"/>
    <mergeCell ref="A24:F24"/>
    <mergeCell ref="A25:E25"/>
  </mergeCells>
  <dataValidations>
    <dataValidation type="list" allowBlank="1" showErrorMessage="1" sqref="B9">
      <formula1>Inputs!K3:K4</formula1>
    </dataValidation>
    <dataValidation type="list" allowBlank="1" showErrorMessage="1" sqref="B18">
      <formula1>Inputs!M3:M6</formula1>
    </dataValidation>
    <dataValidation type="list" allowBlank="1" showErrorMessage="1" sqref="B17">
      <formula1>Inputs!L3:L6</formula1>
    </dataValidation>
    <dataValidation type="list" allowBlank="1" showErrorMessage="1" sqref="B19">
      <formula1>Inputs!N3:N6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10" width="6.38"/>
    <col customWidth="1" min="11" max="26" width="10.38"/>
  </cols>
  <sheetData>
    <row r="1" ht="24.7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7.25" customHeight="1">
      <c r="A3" s="27">
        <f>Inputs!B6</f>
        <v>44752</v>
      </c>
      <c r="B3" s="5"/>
      <c r="C3" s="28"/>
      <c r="D3" s="28"/>
      <c r="E3" s="28"/>
      <c r="F3" s="28"/>
      <c r="G3" s="28"/>
      <c r="H3" s="28"/>
      <c r="I3" s="28"/>
      <c r="J3" s="28"/>
    </row>
    <row r="4" ht="17.25" customHeight="1">
      <c r="A4" s="29"/>
      <c r="B4" s="30"/>
      <c r="C4" s="31" t="s">
        <v>37</v>
      </c>
      <c r="D4" s="32"/>
      <c r="E4" s="31" t="s">
        <v>38</v>
      </c>
      <c r="F4" s="32"/>
      <c r="G4" s="31" t="s">
        <v>39</v>
      </c>
      <c r="H4" s="32"/>
      <c r="I4" s="31" t="s">
        <v>40</v>
      </c>
      <c r="J4" s="32"/>
    </row>
    <row r="5" ht="17.25" customHeight="1">
      <c r="A5" s="33" t="s">
        <v>25</v>
      </c>
      <c r="B5" s="33" t="s">
        <v>41</v>
      </c>
      <c r="C5" s="34">
        <f>IF((Inputs!B9="kg"),MROUND((Inputs!B13*0.8),2.5),MROUND((Inputs!B13*0.8),5))</f>
        <v>270</v>
      </c>
      <c r="D5" s="35" t="s">
        <v>42</v>
      </c>
      <c r="E5" s="34">
        <f t="shared" ref="E5:E6" si="1">C5</f>
        <v>270</v>
      </c>
      <c r="F5" s="35" t="s">
        <v>42</v>
      </c>
      <c r="G5" s="34">
        <f>E5</f>
        <v>270</v>
      </c>
      <c r="H5" s="35" t="s">
        <v>42</v>
      </c>
      <c r="I5" s="34">
        <f>G5</f>
        <v>270</v>
      </c>
      <c r="J5" s="35" t="s">
        <v>42</v>
      </c>
    </row>
    <row r="6" ht="17.25" customHeight="1">
      <c r="A6" s="36" t="s">
        <v>26</v>
      </c>
      <c r="B6" s="36" t="s">
        <v>41</v>
      </c>
      <c r="C6" s="37">
        <f>IF((Inputs!B9="kg"),MROUND((Inputs!B14*0.8),2.5),MROUND((Inputs!B14*0.8),5))</f>
        <v>290</v>
      </c>
      <c r="D6" s="38" t="s">
        <v>42</v>
      </c>
      <c r="E6" s="37">
        <f t="shared" si="1"/>
        <v>290</v>
      </c>
      <c r="F6" s="38" t="s">
        <v>42</v>
      </c>
      <c r="G6" s="39"/>
      <c r="H6" s="40"/>
      <c r="I6" s="39"/>
      <c r="J6" s="40"/>
    </row>
    <row r="7" ht="17.25" customHeight="1">
      <c r="A7" s="36" t="s">
        <v>43</v>
      </c>
      <c r="B7" s="36" t="s">
        <v>41</v>
      </c>
      <c r="C7" s="37"/>
      <c r="D7" s="38"/>
      <c r="E7" s="37"/>
      <c r="F7" s="38"/>
      <c r="G7" s="37"/>
      <c r="H7" s="38"/>
      <c r="I7" s="39"/>
      <c r="J7" s="40"/>
    </row>
    <row r="8" ht="17.25" customHeight="1">
      <c r="A8" s="41" t="s">
        <v>44</v>
      </c>
      <c r="B8" s="41" t="s">
        <v>41</v>
      </c>
      <c r="C8" s="42"/>
      <c r="D8" s="43"/>
      <c r="E8" s="42"/>
      <c r="F8" s="43"/>
      <c r="G8" s="42"/>
      <c r="H8" s="43"/>
      <c r="I8" s="39"/>
      <c r="J8" s="40"/>
    </row>
    <row r="9" ht="17.25" customHeight="1">
      <c r="A9" s="6"/>
      <c r="B9" s="6"/>
      <c r="C9" s="6"/>
      <c r="D9" s="6"/>
      <c r="E9" s="6"/>
      <c r="F9" s="6"/>
      <c r="G9" s="6"/>
      <c r="H9" s="6"/>
      <c r="I9" s="44"/>
      <c r="J9" s="44"/>
    </row>
    <row r="10" ht="17.25" customHeight="1">
      <c r="A10" s="27">
        <f>Inputs!B6+1</f>
        <v>44753</v>
      </c>
      <c r="B10" s="5"/>
      <c r="C10" s="28"/>
      <c r="D10" s="28"/>
      <c r="E10" s="28"/>
      <c r="F10" s="28"/>
      <c r="G10" s="28"/>
      <c r="H10" s="28"/>
      <c r="I10" s="28"/>
      <c r="J10" s="28"/>
    </row>
    <row r="11" ht="17.25" customHeight="1">
      <c r="A11" s="28"/>
      <c r="B11" s="30"/>
      <c r="C11" s="31" t="s">
        <v>37</v>
      </c>
      <c r="D11" s="32"/>
      <c r="E11" s="31" t="s">
        <v>38</v>
      </c>
      <c r="F11" s="32"/>
      <c r="G11" s="31" t="s">
        <v>39</v>
      </c>
      <c r="H11" s="32"/>
      <c r="I11" s="31" t="s">
        <v>40</v>
      </c>
      <c r="J11" s="32"/>
    </row>
    <row r="12" ht="17.25" customHeight="1">
      <c r="A12" s="33" t="s">
        <v>24</v>
      </c>
      <c r="B12" s="33" t="s">
        <v>41</v>
      </c>
      <c r="C12" s="34">
        <f>IF((Inputs!B9="kg"),MROUND((Inputs!B12*0.5),2.5),MROUND((Inputs!B12*0.5),5))</f>
        <v>120</v>
      </c>
      <c r="D12" s="35" t="s">
        <v>45</v>
      </c>
      <c r="E12" s="34">
        <f>IF((Inputs!B9="kg"),MROUND((Inputs!B12*0.675),2.5),MROUND((Inputs!B12*0.675),5))</f>
        <v>160</v>
      </c>
      <c r="F12" s="35" t="s">
        <v>45</v>
      </c>
      <c r="G12" s="34">
        <f>IF((Inputs!B9="kg"),MROUND((Inputs!B12*0.75),2.5),MROUND((Inputs!B12*0.75),5))</f>
        <v>175</v>
      </c>
      <c r="H12" s="35" t="s">
        <v>46</v>
      </c>
      <c r="I12" s="34">
        <f>IF((Inputs!B9="kg"),MROUND((Inputs!B12*0.775),2.5),MROUND((Inputs!B12*0.775),5))</f>
        <v>180</v>
      </c>
      <c r="J12" s="35" t="s">
        <v>42</v>
      </c>
    </row>
    <row r="13" ht="17.25" customHeight="1">
      <c r="A13" s="36" t="str">
        <f>Inputs!B17</f>
        <v>Machine Row</v>
      </c>
      <c r="B13" s="36" t="s">
        <v>41</v>
      </c>
      <c r="C13" s="37"/>
      <c r="D13" s="38" t="s">
        <v>45</v>
      </c>
      <c r="E13" s="37"/>
      <c r="F13" s="38" t="s">
        <v>45</v>
      </c>
      <c r="G13" s="37"/>
      <c r="H13" s="38" t="s">
        <v>46</v>
      </c>
      <c r="I13" s="37"/>
      <c r="J13" s="38" t="s">
        <v>42</v>
      </c>
    </row>
    <row r="14" ht="17.25" customHeight="1">
      <c r="A14" s="36" t="str">
        <f>Inputs!B18</f>
        <v>Lateral Dumbell Raise</v>
      </c>
      <c r="B14" s="36" t="s">
        <v>41</v>
      </c>
      <c r="C14" s="37"/>
      <c r="D14" s="38" t="s">
        <v>47</v>
      </c>
      <c r="E14" s="37"/>
      <c r="F14" s="38" t="s">
        <v>47</v>
      </c>
      <c r="G14" s="37"/>
      <c r="H14" s="38" t="s">
        <v>45</v>
      </c>
      <c r="I14" s="37"/>
      <c r="J14" s="38" t="s">
        <v>46</v>
      </c>
    </row>
    <row r="15" ht="17.25" customHeight="1">
      <c r="A15" s="36" t="str">
        <f>Inputs!B19</f>
        <v>Lat Pulldown</v>
      </c>
      <c r="B15" s="36" t="s">
        <v>41</v>
      </c>
      <c r="C15" s="37"/>
      <c r="D15" s="38" t="s">
        <v>47</v>
      </c>
      <c r="E15" s="37"/>
      <c r="F15" s="38" t="s">
        <v>47</v>
      </c>
      <c r="G15" s="37"/>
      <c r="H15" s="38" t="s">
        <v>45</v>
      </c>
      <c r="I15" s="37"/>
      <c r="J15" s="38" t="s">
        <v>46</v>
      </c>
    </row>
    <row r="16" ht="17.25" customHeight="1">
      <c r="A16" s="36" t="s">
        <v>43</v>
      </c>
      <c r="B16" s="36" t="s">
        <v>41</v>
      </c>
      <c r="C16" s="37"/>
      <c r="D16" s="38" t="s">
        <v>48</v>
      </c>
      <c r="E16" s="37"/>
      <c r="F16" s="38" t="s">
        <v>48</v>
      </c>
      <c r="G16" s="37"/>
      <c r="H16" s="38" t="s">
        <v>48</v>
      </c>
      <c r="I16" s="39"/>
      <c r="J16" s="40" t="s">
        <v>48</v>
      </c>
    </row>
    <row r="17" ht="17.25" customHeight="1">
      <c r="A17" s="41" t="s">
        <v>44</v>
      </c>
      <c r="B17" s="41" t="s">
        <v>41</v>
      </c>
      <c r="C17" s="42"/>
      <c r="D17" s="43" t="s">
        <v>48</v>
      </c>
      <c r="E17" s="42"/>
      <c r="F17" s="43" t="s">
        <v>48</v>
      </c>
      <c r="G17" s="42"/>
      <c r="H17" s="43" t="s">
        <v>48</v>
      </c>
      <c r="I17" s="45"/>
      <c r="J17" s="46" t="s">
        <v>48</v>
      </c>
    </row>
    <row r="18" ht="17.2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7.25" customHeight="1">
      <c r="A19" s="27">
        <f>Inputs!B6+3</f>
        <v>44755</v>
      </c>
      <c r="B19" s="5"/>
      <c r="C19" s="28"/>
      <c r="D19" s="28"/>
      <c r="E19" s="28"/>
      <c r="F19" s="28"/>
      <c r="G19" s="28"/>
      <c r="H19" s="28"/>
      <c r="I19" s="28"/>
      <c r="J19" s="28"/>
    </row>
    <row r="20" ht="17.25" customHeight="1">
      <c r="A20" s="28"/>
      <c r="B20" s="30"/>
      <c r="C20" s="31" t="s">
        <v>37</v>
      </c>
      <c r="D20" s="32"/>
      <c r="E20" s="31" t="s">
        <v>38</v>
      </c>
      <c r="F20" s="32"/>
      <c r="G20" s="31" t="s">
        <v>39</v>
      </c>
      <c r="H20" s="32"/>
      <c r="I20" s="31" t="s">
        <v>40</v>
      </c>
      <c r="J20" s="32"/>
    </row>
    <row r="21" ht="17.25" customHeight="1">
      <c r="A21" s="33" t="s">
        <v>24</v>
      </c>
      <c r="B21" s="33" t="s">
        <v>41</v>
      </c>
      <c r="C21" s="34">
        <f>IF((Inputs!B9="kg"),MROUND((Inputs!B12*0.5),2.5),MROUND((Inputs!B12*0.5),5))</f>
        <v>120</v>
      </c>
      <c r="D21" s="35" t="s">
        <v>45</v>
      </c>
      <c r="E21" s="34">
        <f>IF((Inputs!B9="kg"),MROUND((Inputs!B12*0.675),2.5),MROUND((Inputs!B12*0.675),5))</f>
        <v>160</v>
      </c>
      <c r="F21" s="35" t="s">
        <v>45</v>
      </c>
      <c r="G21" s="34">
        <f>IF((Inputs!B9="kg"),MROUND((Inputs!B12*0.75),2.5),MROUND((Inputs!B12*0.75),5))</f>
        <v>175</v>
      </c>
      <c r="H21" s="35" t="s">
        <v>46</v>
      </c>
      <c r="I21" s="34">
        <f>IF((Inputs!B9="kg"),MROUND((Inputs!B12*0.775),2.5),MROUND((Inputs!B12*0.775),5))</f>
        <v>180</v>
      </c>
      <c r="J21" s="35" t="s">
        <v>42</v>
      </c>
    </row>
    <row r="22" ht="17.25" customHeight="1">
      <c r="A22" s="36" t="str">
        <f>Inputs!B17</f>
        <v>Machine Row</v>
      </c>
      <c r="B22" s="36" t="s">
        <v>41</v>
      </c>
      <c r="C22" s="37"/>
      <c r="D22" s="38" t="s">
        <v>45</v>
      </c>
      <c r="E22" s="37"/>
      <c r="F22" s="38" t="s">
        <v>45</v>
      </c>
      <c r="G22" s="37"/>
      <c r="H22" s="38" t="s">
        <v>46</v>
      </c>
      <c r="I22" s="37"/>
      <c r="J22" s="38" t="s">
        <v>42</v>
      </c>
    </row>
    <row r="23" ht="17.25" customHeight="1">
      <c r="A23" s="36" t="str">
        <f>Inputs!B18</f>
        <v>Lateral Dumbell Raise</v>
      </c>
      <c r="B23" s="36" t="s">
        <v>41</v>
      </c>
      <c r="C23" s="37"/>
      <c r="D23" s="38" t="s">
        <v>47</v>
      </c>
      <c r="E23" s="37"/>
      <c r="F23" s="38" t="s">
        <v>47</v>
      </c>
      <c r="G23" s="37"/>
      <c r="H23" s="38" t="s">
        <v>45</v>
      </c>
      <c r="I23" s="37"/>
      <c r="J23" s="38" t="s">
        <v>46</v>
      </c>
    </row>
    <row r="24" ht="17.25" customHeight="1">
      <c r="A24" s="36" t="str">
        <f>Inputs!B19</f>
        <v>Lat Pulldown</v>
      </c>
      <c r="B24" s="36" t="s">
        <v>41</v>
      </c>
      <c r="C24" s="37"/>
      <c r="D24" s="38" t="s">
        <v>47</v>
      </c>
      <c r="E24" s="37"/>
      <c r="F24" s="38" t="s">
        <v>47</v>
      </c>
      <c r="G24" s="37"/>
      <c r="H24" s="38" t="s">
        <v>45</v>
      </c>
      <c r="I24" s="37"/>
      <c r="J24" s="38" t="s">
        <v>46</v>
      </c>
    </row>
    <row r="25" ht="17.25" customHeight="1">
      <c r="A25" s="36" t="s">
        <v>43</v>
      </c>
      <c r="B25" s="36" t="s">
        <v>41</v>
      </c>
      <c r="C25" s="37"/>
      <c r="D25" s="38" t="s">
        <v>48</v>
      </c>
      <c r="E25" s="37"/>
      <c r="F25" s="38" t="s">
        <v>48</v>
      </c>
      <c r="G25" s="37"/>
      <c r="H25" s="38" t="s">
        <v>48</v>
      </c>
      <c r="I25" s="39"/>
      <c r="J25" s="40" t="s">
        <v>48</v>
      </c>
    </row>
    <row r="26" ht="17.25" customHeight="1">
      <c r="A26" s="41" t="s">
        <v>44</v>
      </c>
      <c r="B26" s="41" t="s">
        <v>41</v>
      </c>
      <c r="C26" s="42"/>
      <c r="D26" s="43" t="s">
        <v>48</v>
      </c>
      <c r="E26" s="42"/>
      <c r="F26" s="43" t="s">
        <v>48</v>
      </c>
      <c r="G26" s="42"/>
      <c r="H26" s="43" t="s">
        <v>48</v>
      </c>
      <c r="I26" s="45"/>
      <c r="J26" s="46" t="s">
        <v>48</v>
      </c>
    </row>
    <row r="27" ht="17.2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8.0" customHeight="1">
      <c r="A28" s="27">
        <f>Inputs!B6+4</f>
        <v>44756</v>
      </c>
      <c r="B28" s="5"/>
      <c r="C28" s="28"/>
      <c r="D28" s="28"/>
      <c r="E28" s="28"/>
      <c r="F28" s="28"/>
      <c r="G28" s="28"/>
      <c r="H28" s="28"/>
      <c r="I28" s="28"/>
      <c r="J28" s="28"/>
    </row>
    <row r="29" ht="16.5" customHeight="1">
      <c r="A29" s="29"/>
      <c r="B29" s="30"/>
      <c r="C29" s="31" t="s">
        <v>37</v>
      </c>
      <c r="D29" s="32"/>
      <c r="E29" s="31" t="s">
        <v>38</v>
      </c>
      <c r="F29" s="32"/>
      <c r="G29" s="31" t="s">
        <v>39</v>
      </c>
      <c r="H29" s="32"/>
      <c r="I29" s="31" t="s">
        <v>40</v>
      </c>
      <c r="J29" s="32"/>
    </row>
    <row r="30" ht="18.0" customHeight="1">
      <c r="A30" s="33" t="s">
        <v>25</v>
      </c>
      <c r="B30" s="33" t="s">
        <v>41</v>
      </c>
      <c r="C30" s="34">
        <f>IF((Inputs!B34="kg"),MROUND((Inputs!B13*0.7),2.5),MROUND((Inputs!B13*0.7),5))</f>
        <v>235</v>
      </c>
      <c r="D30" s="35" t="s">
        <v>46</v>
      </c>
      <c r="E30" s="34">
        <f t="shared" ref="E30:E31" si="2">C30</f>
        <v>235</v>
      </c>
      <c r="F30" s="35" t="s">
        <v>46</v>
      </c>
      <c r="G30" s="34">
        <f>E30</f>
        <v>235</v>
      </c>
      <c r="H30" s="35" t="s">
        <v>46</v>
      </c>
      <c r="I30" s="34">
        <f>G30</f>
        <v>235</v>
      </c>
      <c r="J30" s="35" t="s">
        <v>46</v>
      </c>
    </row>
    <row r="31" ht="18.0" customHeight="1">
      <c r="A31" s="36" t="s">
        <v>26</v>
      </c>
      <c r="B31" s="36" t="s">
        <v>41</v>
      </c>
      <c r="C31" s="37">
        <f>IF((Inputs!B34="kg"),MROUND((Inputs!B14*0.7),2.5),MROUND((Inputs!B14*0.7),5))</f>
        <v>255</v>
      </c>
      <c r="D31" s="38" t="s">
        <v>46</v>
      </c>
      <c r="E31" s="37">
        <f t="shared" si="2"/>
        <v>255</v>
      </c>
      <c r="F31" s="38" t="s">
        <v>46</v>
      </c>
      <c r="G31" s="39"/>
      <c r="H31" s="40"/>
      <c r="I31" s="39"/>
      <c r="J31" s="40"/>
    </row>
    <row r="32" ht="18.0" customHeight="1">
      <c r="A32" s="36" t="s">
        <v>43</v>
      </c>
      <c r="B32" s="36" t="s">
        <v>41</v>
      </c>
      <c r="C32" s="37"/>
      <c r="D32" s="38"/>
      <c r="E32" s="37"/>
      <c r="F32" s="38"/>
      <c r="G32" s="37"/>
      <c r="H32" s="38"/>
      <c r="I32" s="39"/>
      <c r="J32" s="40"/>
    </row>
    <row r="33" ht="18.0" customHeight="1">
      <c r="A33" s="41" t="s">
        <v>44</v>
      </c>
      <c r="B33" s="41" t="s">
        <v>41</v>
      </c>
      <c r="C33" s="42"/>
      <c r="D33" s="43"/>
      <c r="E33" s="42"/>
      <c r="F33" s="43"/>
      <c r="G33" s="42"/>
      <c r="H33" s="43"/>
      <c r="I33" s="39"/>
      <c r="J33" s="40"/>
    </row>
    <row r="34" ht="18.0" customHeight="1">
      <c r="A34" s="6"/>
      <c r="B34" s="6"/>
      <c r="C34" s="6"/>
      <c r="D34" s="6"/>
      <c r="E34" s="6"/>
      <c r="F34" s="6"/>
      <c r="G34" s="6"/>
      <c r="H34" s="6"/>
      <c r="I34" s="44"/>
      <c r="J34" s="44"/>
    </row>
    <row r="35" ht="17.25" customHeight="1">
      <c r="A35" s="27">
        <f>Inputs!B6+5</f>
        <v>44757</v>
      </c>
      <c r="B35" s="5"/>
      <c r="C35" s="28"/>
      <c r="D35" s="28"/>
      <c r="E35" s="28"/>
      <c r="F35" s="28"/>
      <c r="G35" s="28"/>
      <c r="H35" s="28"/>
      <c r="I35" s="28"/>
      <c r="J35" s="28"/>
    </row>
    <row r="36" ht="17.25" customHeight="1">
      <c r="A36" s="28"/>
      <c r="B36" s="30"/>
      <c r="C36" s="31" t="s">
        <v>37</v>
      </c>
      <c r="D36" s="32"/>
      <c r="E36" s="31" t="s">
        <v>38</v>
      </c>
      <c r="F36" s="32"/>
      <c r="G36" s="31" t="s">
        <v>39</v>
      </c>
      <c r="H36" s="32"/>
      <c r="I36" s="31" t="s">
        <v>40</v>
      </c>
      <c r="J36" s="32"/>
    </row>
    <row r="37" ht="17.25" customHeight="1">
      <c r="A37" s="33" t="s">
        <v>24</v>
      </c>
      <c r="B37" s="33" t="s">
        <v>41</v>
      </c>
      <c r="C37" s="34">
        <f>IF((Inputs!B9="kg"),MROUND((Inputs!B12*0.8),2.5),MROUND((Inputs!B12*0.8),5))</f>
        <v>190</v>
      </c>
      <c r="D37" s="35" t="s">
        <v>49</v>
      </c>
      <c r="E37" s="47"/>
      <c r="F37" s="48"/>
      <c r="G37" s="47"/>
      <c r="H37" s="48"/>
      <c r="I37" s="47"/>
      <c r="J37" s="48"/>
    </row>
    <row r="38" ht="17.25" customHeight="1">
      <c r="A38" s="36" t="str">
        <f>Inputs!B17</f>
        <v>Machine Row</v>
      </c>
      <c r="B38" s="36" t="s">
        <v>41</v>
      </c>
      <c r="C38" s="37"/>
      <c r="D38" s="38" t="s">
        <v>45</v>
      </c>
      <c r="E38" s="37"/>
      <c r="F38" s="38" t="s">
        <v>45</v>
      </c>
      <c r="G38" s="37"/>
      <c r="H38" s="38" t="s">
        <v>46</v>
      </c>
      <c r="I38" s="37"/>
      <c r="J38" s="38" t="s">
        <v>42</v>
      </c>
    </row>
    <row r="39" ht="17.25" customHeight="1">
      <c r="A39" s="36" t="str">
        <f>Inputs!B18</f>
        <v>Lateral Dumbell Raise</v>
      </c>
      <c r="B39" s="36" t="s">
        <v>41</v>
      </c>
      <c r="C39" s="37"/>
      <c r="D39" s="38" t="s">
        <v>47</v>
      </c>
      <c r="E39" s="37"/>
      <c r="F39" s="38" t="s">
        <v>47</v>
      </c>
      <c r="G39" s="37"/>
      <c r="H39" s="38" t="s">
        <v>45</v>
      </c>
      <c r="I39" s="37"/>
      <c r="J39" s="38" t="s">
        <v>46</v>
      </c>
    </row>
    <row r="40" ht="17.25" customHeight="1">
      <c r="A40" s="36" t="str">
        <f>Inputs!B19</f>
        <v>Lat Pulldown</v>
      </c>
      <c r="B40" s="36" t="s">
        <v>41</v>
      </c>
      <c r="C40" s="37"/>
      <c r="D40" s="38" t="s">
        <v>47</v>
      </c>
      <c r="E40" s="37"/>
      <c r="F40" s="38" t="s">
        <v>47</v>
      </c>
      <c r="G40" s="37"/>
      <c r="H40" s="38" t="s">
        <v>45</v>
      </c>
      <c r="I40" s="37"/>
      <c r="J40" s="38" t="s">
        <v>46</v>
      </c>
    </row>
    <row r="41" ht="17.25" customHeight="1">
      <c r="A41" s="36" t="s">
        <v>43</v>
      </c>
      <c r="B41" s="36" t="s">
        <v>41</v>
      </c>
      <c r="C41" s="37"/>
      <c r="D41" s="38" t="s">
        <v>48</v>
      </c>
      <c r="E41" s="37"/>
      <c r="F41" s="38" t="s">
        <v>48</v>
      </c>
      <c r="G41" s="37"/>
      <c r="H41" s="38" t="s">
        <v>48</v>
      </c>
      <c r="I41" s="39"/>
      <c r="J41" s="40" t="s">
        <v>48</v>
      </c>
    </row>
    <row r="42" ht="17.25" customHeight="1">
      <c r="A42" s="41" t="s">
        <v>44</v>
      </c>
      <c r="B42" s="41" t="s">
        <v>41</v>
      </c>
      <c r="C42" s="42"/>
      <c r="D42" s="43" t="s">
        <v>48</v>
      </c>
      <c r="E42" s="42"/>
      <c r="F42" s="43" t="s">
        <v>48</v>
      </c>
      <c r="G42" s="42"/>
      <c r="H42" s="43" t="s">
        <v>48</v>
      </c>
      <c r="I42" s="45"/>
      <c r="J42" s="46" t="s">
        <v>48</v>
      </c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9" width="6.38"/>
    <col customWidth="1" min="10" max="10" width="11.75"/>
    <col customWidth="1" min="11" max="26" width="10.38"/>
  </cols>
  <sheetData>
    <row r="1" ht="24.75" customHeight="1">
      <c r="A1" s="1" t="s">
        <v>50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7.25" customHeight="1">
      <c r="A3" s="27">
        <f>Inputs!B6+7</f>
        <v>44759</v>
      </c>
      <c r="B3" s="5"/>
      <c r="C3" s="28"/>
      <c r="D3" s="28"/>
      <c r="E3" s="28"/>
      <c r="F3" s="28"/>
      <c r="G3" s="28"/>
      <c r="H3" s="28"/>
      <c r="I3" s="28"/>
      <c r="J3" s="28"/>
    </row>
    <row r="4" ht="17.25" customHeight="1">
      <c r="A4" s="29"/>
      <c r="B4" s="30"/>
      <c r="C4" s="31" t="s">
        <v>37</v>
      </c>
      <c r="D4" s="32"/>
      <c r="E4" s="31" t="s">
        <v>38</v>
      </c>
      <c r="F4" s="32"/>
      <c r="G4" s="31" t="s">
        <v>39</v>
      </c>
      <c r="H4" s="32"/>
      <c r="I4" s="31" t="s">
        <v>40</v>
      </c>
      <c r="J4" s="49"/>
    </row>
    <row r="5" ht="17.25" customHeight="1">
      <c r="A5" s="33" t="s">
        <v>25</v>
      </c>
      <c r="B5" s="33" t="s">
        <v>41</v>
      </c>
      <c r="C5" s="34">
        <f>IF((Inputs!B9="kg"),MROUND((Inputs!B13*0.8),2.5),MROUND((Inputs!B13*0.8),5))</f>
        <v>270</v>
      </c>
      <c r="D5" s="35" t="s">
        <v>51</v>
      </c>
      <c r="E5" s="47"/>
      <c r="F5" s="48"/>
      <c r="G5" s="47"/>
      <c r="H5" s="48"/>
      <c r="I5" s="47"/>
      <c r="J5" s="50"/>
    </row>
    <row r="6" ht="16.5" customHeight="1">
      <c r="A6" s="51" t="s">
        <v>52</v>
      </c>
      <c r="B6" s="52"/>
      <c r="C6" s="52"/>
      <c r="D6" s="52"/>
      <c r="E6" s="52"/>
      <c r="F6" s="52"/>
      <c r="G6" s="52"/>
      <c r="H6" s="52"/>
      <c r="I6" s="52"/>
      <c r="J6" s="53"/>
    </row>
    <row r="7" ht="16.5" customHeight="1">
      <c r="A7" s="51" t="s">
        <v>53</v>
      </c>
      <c r="B7" s="52"/>
      <c r="C7" s="52"/>
      <c r="D7" s="52"/>
      <c r="E7" s="52"/>
      <c r="F7" s="52"/>
      <c r="G7" s="52"/>
      <c r="H7" s="52"/>
      <c r="I7" s="52"/>
      <c r="J7" s="53"/>
    </row>
    <row r="8" ht="16.5" customHeight="1">
      <c r="A8" s="51" t="s">
        <v>54</v>
      </c>
      <c r="B8" s="52"/>
      <c r="C8" s="52"/>
      <c r="D8" s="52"/>
      <c r="E8" s="52"/>
      <c r="F8" s="52"/>
      <c r="G8" s="52"/>
      <c r="H8" s="52"/>
      <c r="I8" s="52"/>
      <c r="J8" s="53"/>
    </row>
    <row r="9" ht="17.25" customHeight="1">
      <c r="A9" s="36" t="s">
        <v>55</v>
      </c>
      <c r="B9" s="36" t="s">
        <v>41</v>
      </c>
      <c r="C9" s="37"/>
      <c r="D9" s="38" t="s">
        <v>46</v>
      </c>
      <c r="E9" s="37"/>
      <c r="F9" s="38" t="s">
        <v>46</v>
      </c>
      <c r="G9" s="37"/>
      <c r="H9" s="38" t="s">
        <v>46</v>
      </c>
      <c r="I9" s="39"/>
      <c r="J9" s="54"/>
    </row>
    <row r="10" ht="17.25" customHeight="1">
      <c r="A10" s="36" t="s">
        <v>43</v>
      </c>
      <c r="B10" s="36" t="s">
        <v>41</v>
      </c>
      <c r="C10" s="37"/>
      <c r="D10" s="38"/>
      <c r="E10" s="37"/>
      <c r="F10" s="38"/>
      <c r="G10" s="37"/>
      <c r="H10" s="38"/>
      <c r="I10" s="39"/>
      <c r="J10" s="54"/>
    </row>
    <row r="11" ht="17.25" customHeight="1">
      <c r="A11" s="41" t="s">
        <v>44</v>
      </c>
      <c r="B11" s="41" t="s">
        <v>41</v>
      </c>
      <c r="C11" s="42"/>
      <c r="D11" s="43"/>
      <c r="E11" s="42"/>
      <c r="F11" s="43"/>
      <c r="G11" s="42"/>
      <c r="H11" s="43"/>
      <c r="I11" s="45"/>
      <c r="J11" s="55"/>
    </row>
    <row r="12" ht="17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ht="17.25" customHeight="1">
      <c r="A13" s="27">
        <f>Inputs!B6+8</f>
        <v>44760</v>
      </c>
      <c r="B13" s="5"/>
      <c r="C13" s="28"/>
      <c r="D13" s="28"/>
      <c r="E13" s="28"/>
      <c r="F13" s="28"/>
      <c r="G13" s="28"/>
      <c r="H13" s="28"/>
      <c r="I13" s="28"/>
      <c r="J13" s="28"/>
    </row>
    <row r="14" ht="17.25" customHeight="1">
      <c r="A14" s="28"/>
      <c r="B14" s="30"/>
      <c r="C14" s="31" t="s">
        <v>37</v>
      </c>
      <c r="D14" s="32"/>
      <c r="E14" s="31" t="s">
        <v>38</v>
      </c>
      <c r="F14" s="32"/>
      <c r="G14" s="31" t="s">
        <v>39</v>
      </c>
      <c r="H14" s="32"/>
      <c r="I14" s="31" t="s">
        <v>40</v>
      </c>
      <c r="J14" s="32"/>
    </row>
    <row r="15" ht="17.25" customHeight="1">
      <c r="A15" s="33" t="s">
        <v>24</v>
      </c>
      <c r="B15" s="33" t="s">
        <v>41</v>
      </c>
      <c r="C15" s="34">
        <f>IF((Inputs!B9="kg"),MROUND((Inputs!B12*0.725),2.5),MROUND((Inputs!B12*0.725),5))</f>
        <v>170</v>
      </c>
      <c r="D15" s="35" t="s">
        <v>45</v>
      </c>
      <c r="E15" s="34">
        <f>IF((Inputs!B9="kg"),MROUND((Inputs!B12*0.775),2.5),MROUND((Inputs!B12*0.775),5))</f>
        <v>180</v>
      </c>
      <c r="F15" s="35" t="s">
        <v>46</v>
      </c>
      <c r="G15" s="34">
        <f>IF((Inputs!B9="kg"),(MROUND((Inputs!B12*0.8),2.5)+2.5),(MROUND((Inputs!B12*0.8),5)+5))</f>
        <v>195</v>
      </c>
      <c r="H15" s="35" t="s">
        <v>56</v>
      </c>
      <c r="I15" s="47"/>
      <c r="J15" s="48"/>
    </row>
    <row r="16" ht="17.25" customHeight="1">
      <c r="A16" s="36" t="str">
        <f>Inputs!B17</f>
        <v>Machine Row</v>
      </c>
      <c r="B16" s="36" t="s">
        <v>41</v>
      </c>
      <c r="C16" s="37"/>
      <c r="D16" s="38" t="s">
        <v>45</v>
      </c>
      <c r="E16" s="37"/>
      <c r="F16" s="38" t="s">
        <v>46</v>
      </c>
      <c r="G16" s="37"/>
      <c r="H16" s="38" t="s">
        <v>46</v>
      </c>
      <c r="I16" s="39"/>
      <c r="J16" s="40"/>
    </row>
    <row r="17" ht="17.25" customHeight="1">
      <c r="A17" s="36" t="str">
        <f>Inputs!B18</f>
        <v>Lateral Dumbell Raise</v>
      </c>
      <c r="B17" s="36" t="s">
        <v>41</v>
      </c>
      <c r="C17" s="37"/>
      <c r="D17" s="38" t="s">
        <v>45</v>
      </c>
      <c r="E17" s="37"/>
      <c r="F17" s="38" t="s">
        <v>46</v>
      </c>
      <c r="G17" s="37"/>
      <c r="H17" s="38" t="s">
        <v>42</v>
      </c>
      <c r="I17" s="39"/>
      <c r="J17" s="40"/>
    </row>
    <row r="18" ht="17.25" customHeight="1">
      <c r="A18" s="36" t="str">
        <f>Inputs!B19</f>
        <v>Lat Pulldown</v>
      </c>
      <c r="B18" s="36" t="s">
        <v>41</v>
      </c>
      <c r="C18" s="37"/>
      <c r="D18" s="38" t="s">
        <v>45</v>
      </c>
      <c r="E18" s="37"/>
      <c r="F18" s="38" t="s">
        <v>46</v>
      </c>
      <c r="G18" s="37"/>
      <c r="H18" s="38" t="s">
        <v>42</v>
      </c>
      <c r="I18" s="39"/>
      <c r="J18" s="40"/>
    </row>
    <row r="19" ht="17.25" customHeight="1">
      <c r="A19" s="36" t="s">
        <v>43</v>
      </c>
      <c r="B19" s="36" t="s">
        <v>41</v>
      </c>
      <c r="C19" s="37"/>
      <c r="D19" s="38" t="s">
        <v>48</v>
      </c>
      <c r="E19" s="37"/>
      <c r="F19" s="38" t="s">
        <v>48</v>
      </c>
      <c r="G19" s="37"/>
      <c r="H19" s="38" t="s">
        <v>48</v>
      </c>
      <c r="I19" s="39"/>
      <c r="J19" s="40" t="s">
        <v>48</v>
      </c>
    </row>
    <row r="20" ht="17.25" customHeight="1">
      <c r="A20" s="41" t="s">
        <v>44</v>
      </c>
      <c r="B20" s="41" t="s">
        <v>41</v>
      </c>
      <c r="C20" s="42"/>
      <c r="D20" s="43" t="s">
        <v>48</v>
      </c>
      <c r="E20" s="42"/>
      <c r="F20" s="43" t="s">
        <v>48</v>
      </c>
      <c r="G20" s="42"/>
      <c r="H20" s="43" t="s">
        <v>48</v>
      </c>
      <c r="I20" s="45"/>
      <c r="J20" s="46" t="s">
        <v>48</v>
      </c>
    </row>
    <row r="21" ht="17.25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ht="17.25" customHeight="1">
      <c r="A22" s="27">
        <f>Inputs!B6+10</f>
        <v>44762</v>
      </c>
      <c r="B22" s="5"/>
      <c r="C22" s="28"/>
      <c r="D22" s="28"/>
      <c r="E22" s="28"/>
      <c r="F22" s="28"/>
      <c r="G22" s="28"/>
      <c r="H22" s="28"/>
      <c r="I22" s="28"/>
      <c r="J22" s="28"/>
    </row>
    <row r="23" ht="17.25" customHeight="1">
      <c r="A23" s="29"/>
      <c r="B23" s="30"/>
      <c r="C23" s="31" t="s">
        <v>37</v>
      </c>
      <c r="D23" s="32"/>
      <c r="E23" s="31" t="s">
        <v>38</v>
      </c>
      <c r="F23" s="32"/>
      <c r="G23" s="31" t="s">
        <v>39</v>
      </c>
      <c r="H23" s="32"/>
      <c r="I23" s="31" t="s">
        <v>40</v>
      </c>
      <c r="J23" s="32"/>
    </row>
    <row r="24" ht="17.25" customHeight="1">
      <c r="A24" s="33" t="s">
        <v>25</v>
      </c>
      <c r="B24" s="33" t="s">
        <v>41</v>
      </c>
      <c r="C24" s="34">
        <f>IF((Inputs!B9="kg"),(MROUND((Inputs!B13*0.8),2.5)+2.5),(MROUND((Inputs!B13*0.8),5)+5))</f>
        <v>275</v>
      </c>
      <c r="D24" s="35" t="s">
        <v>51</v>
      </c>
      <c r="E24" s="47"/>
      <c r="F24" s="48"/>
      <c r="G24" s="47"/>
      <c r="H24" s="48"/>
      <c r="I24" s="47"/>
      <c r="J24" s="48"/>
    </row>
    <row r="25" ht="18.0" customHeight="1">
      <c r="A25" s="56" t="s">
        <v>57</v>
      </c>
      <c r="B25" s="52"/>
      <c r="C25" s="52"/>
      <c r="D25" s="52"/>
      <c r="E25" s="52"/>
      <c r="F25" s="52"/>
      <c r="G25" s="52"/>
      <c r="H25" s="52"/>
      <c r="I25" s="52"/>
      <c r="J25" s="53"/>
    </row>
    <row r="26" ht="18.0" customHeight="1">
      <c r="A26" s="56" t="s">
        <v>58</v>
      </c>
      <c r="B26" s="52"/>
      <c r="C26" s="52"/>
      <c r="D26" s="52"/>
      <c r="E26" s="52"/>
      <c r="F26" s="52"/>
      <c r="G26" s="52"/>
      <c r="H26" s="52"/>
      <c r="I26" s="52"/>
      <c r="J26" s="53"/>
    </row>
    <row r="27" ht="18.0" customHeight="1">
      <c r="A27" s="56" t="s">
        <v>59</v>
      </c>
      <c r="B27" s="52"/>
      <c r="C27" s="52"/>
      <c r="D27" s="52"/>
      <c r="E27" s="52"/>
      <c r="F27" s="52"/>
      <c r="G27" s="52"/>
      <c r="H27" s="52"/>
      <c r="I27" s="52"/>
      <c r="J27" s="53"/>
    </row>
    <row r="28" ht="18.0" customHeight="1">
      <c r="A28" s="56" t="s">
        <v>60</v>
      </c>
      <c r="B28" s="52"/>
      <c r="C28" s="52"/>
      <c r="D28" s="52"/>
      <c r="E28" s="52"/>
      <c r="F28" s="52"/>
      <c r="G28" s="52"/>
      <c r="H28" s="52"/>
      <c r="I28" s="52"/>
      <c r="J28" s="53"/>
    </row>
    <row r="29" ht="18.0" customHeight="1">
      <c r="A29" s="56" t="s">
        <v>61</v>
      </c>
      <c r="B29" s="52"/>
      <c r="C29" s="52"/>
      <c r="D29" s="52"/>
      <c r="E29" s="52"/>
      <c r="F29" s="52"/>
      <c r="G29" s="52"/>
      <c r="H29" s="52"/>
      <c r="I29" s="52"/>
      <c r="J29" s="53"/>
    </row>
    <row r="30" ht="17.25" customHeight="1">
      <c r="A30" s="36" t="s">
        <v>55</v>
      </c>
      <c r="B30" s="36" t="s">
        <v>41</v>
      </c>
      <c r="C30" s="37"/>
      <c r="D30" s="38" t="s">
        <v>46</v>
      </c>
      <c r="E30" s="37"/>
      <c r="F30" s="38" t="s">
        <v>46</v>
      </c>
      <c r="G30" s="37"/>
      <c r="H30" s="38" t="s">
        <v>46</v>
      </c>
      <c r="I30" s="39"/>
      <c r="J30" s="40"/>
    </row>
    <row r="31" ht="17.25" customHeight="1">
      <c r="A31" s="36" t="s">
        <v>43</v>
      </c>
      <c r="B31" s="36" t="s">
        <v>41</v>
      </c>
      <c r="C31" s="37"/>
      <c r="D31" s="38"/>
      <c r="E31" s="37"/>
      <c r="F31" s="38"/>
      <c r="G31" s="37"/>
      <c r="H31" s="38"/>
      <c r="I31" s="39"/>
      <c r="J31" s="40"/>
    </row>
    <row r="32" ht="17.25" customHeight="1">
      <c r="A32" s="41" t="s">
        <v>44</v>
      </c>
      <c r="B32" s="41" t="s">
        <v>41</v>
      </c>
      <c r="C32" s="42"/>
      <c r="D32" s="43"/>
      <c r="E32" s="42"/>
      <c r="F32" s="43"/>
      <c r="G32" s="42"/>
      <c r="H32" s="43"/>
      <c r="I32" s="45"/>
      <c r="J32" s="46"/>
    </row>
    <row r="33" ht="17.2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7.25" customHeight="1">
      <c r="A34" s="27">
        <f>Inputs!B6+11</f>
        <v>44763</v>
      </c>
      <c r="B34" s="5"/>
      <c r="C34" s="28"/>
      <c r="D34" s="28"/>
      <c r="E34" s="28"/>
      <c r="F34" s="28"/>
      <c r="G34" s="28"/>
      <c r="H34" s="28"/>
      <c r="I34" s="28"/>
      <c r="J34" s="28"/>
    </row>
    <row r="35" ht="17.25" customHeight="1">
      <c r="A35" s="28"/>
      <c r="B35" s="30"/>
      <c r="C35" s="31" t="s">
        <v>37</v>
      </c>
      <c r="D35" s="32"/>
      <c r="E35" s="31" t="s">
        <v>38</v>
      </c>
      <c r="F35" s="32"/>
      <c r="G35" s="31" t="s">
        <v>39</v>
      </c>
      <c r="H35" s="32"/>
      <c r="I35" s="31" t="s">
        <v>40</v>
      </c>
      <c r="J35" s="32"/>
    </row>
    <row r="36" ht="17.25" customHeight="1">
      <c r="A36" s="33" t="s">
        <v>24</v>
      </c>
      <c r="B36" s="33" t="s">
        <v>41</v>
      </c>
      <c r="C36" s="34">
        <f>IF((Inputs!B9="kg"),MROUND((Inputs!B12*0.725),2.5),MROUND((Inputs!B12*0.725),5))</f>
        <v>170</v>
      </c>
      <c r="D36" s="35" t="s">
        <v>45</v>
      </c>
      <c r="E36" s="34">
        <f>IF((Inputs!B9="kg"),MROUND((Inputs!B12*0.775),2.5),MROUND((Inputs!B12*0.775),5))</f>
        <v>180</v>
      </c>
      <c r="F36" s="35" t="s">
        <v>46</v>
      </c>
      <c r="G36" s="34">
        <f>IF((Inputs!B9="kg"),(MROUND((Inputs!B12*0.8),2.5)+2.5),(MROUND((Inputs!B12*0.8),5)+5))</f>
        <v>195</v>
      </c>
      <c r="H36" s="35" t="s">
        <v>56</v>
      </c>
      <c r="I36" s="47"/>
      <c r="J36" s="48"/>
    </row>
    <row r="37" ht="17.25" customHeight="1">
      <c r="A37" s="36" t="str">
        <f>Inputs!B17</f>
        <v>Machine Row</v>
      </c>
      <c r="B37" s="36" t="s">
        <v>41</v>
      </c>
      <c r="C37" s="37"/>
      <c r="D37" s="38" t="s">
        <v>45</v>
      </c>
      <c r="E37" s="37"/>
      <c r="F37" s="38" t="s">
        <v>46</v>
      </c>
      <c r="G37" s="37"/>
      <c r="H37" s="38" t="s">
        <v>46</v>
      </c>
      <c r="I37" s="39"/>
      <c r="J37" s="40"/>
    </row>
    <row r="38" ht="17.25" customHeight="1">
      <c r="A38" s="36" t="str">
        <f>Inputs!B18</f>
        <v>Lateral Dumbell Raise</v>
      </c>
      <c r="B38" s="36" t="s">
        <v>41</v>
      </c>
      <c r="C38" s="37"/>
      <c r="D38" s="38" t="s">
        <v>45</v>
      </c>
      <c r="E38" s="37"/>
      <c r="F38" s="38" t="s">
        <v>46</v>
      </c>
      <c r="G38" s="37"/>
      <c r="H38" s="38" t="s">
        <v>42</v>
      </c>
      <c r="I38" s="39"/>
      <c r="J38" s="40"/>
    </row>
    <row r="39" ht="17.25" customHeight="1">
      <c r="A39" s="36" t="str">
        <f>Inputs!B19</f>
        <v>Lat Pulldown</v>
      </c>
      <c r="B39" s="36" t="s">
        <v>41</v>
      </c>
      <c r="C39" s="37"/>
      <c r="D39" s="38" t="s">
        <v>45</v>
      </c>
      <c r="E39" s="37"/>
      <c r="F39" s="38" t="s">
        <v>46</v>
      </c>
      <c r="G39" s="37"/>
      <c r="H39" s="38" t="s">
        <v>42</v>
      </c>
      <c r="I39" s="39"/>
      <c r="J39" s="40"/>
    </row>
    <row r="40" ht="17.25" customHeight="1">
      <c r="A40" s="36" t="s">
        <v>43</v>
      </c>
      <c r="B40" s="36" t="s">
        <v>41</v>
      </c>
      <c r="C40" s="37"/>
      <c r="D40" s="38" t="s">
        <v>48</v>
      </c>
      <c r="E40" s="37"/>
      <c r="F40" s="38" t="s">
        <v>48</v>
      </c>
      <c r="G40" s="37"/>
      <c r="H40" s="38" t="s">
        <v>48</v>
      </c>
      <c r="I40" s="39"/>
      <c r="J40" s="40" t="s">
        <v>48</v>
      </c>
    </row>
    <row r="41" ht="17.25" customHeight="1">
      <c r="A41" s="41" t="s">
        <v>44</v>
      </c>
      <c r="B41" s="41" t="s">
        <v>41</v>
      </c>
      <c r="C41" s="42"/>
      <c r="D41" s="43" t="s">
        <v>48</v>
      </c>
      <c r="E41" s="42"/>
      <c r="F41" s="43" t="s">
        <v>48</v>
      </c>
      <c r="G41" s="42"/>
      <c r="H41" s="43" t="s">
        <v>48</v>
      </c>
      <c r="I41" s="45"/>
      <c r="J41" s="46" t="s">
        <v>48</v>
      </c>
    </row>
    <row r="42" ht="17.2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7.25" customHeight="1">
      <c r="A43" s="27">
        <f>A34+2</f>
        <v>44765</v>
      </c>
      <c r="B43" s="5"/>
      <c r="C43" s="28"/>
      <c r="D43" s="28"/>
      <c r="E43" s="28"/>
      <c r="F43" s="28"/>
      <c r="G43" s="28"/>
      <c r="H43" s="28"/>
      <c r="I43" s="28"/>
      <c r="J43" s="28"/>
    </row>
    <row r="44" ht="17.25" customHeight="1">
      <c r="A44" s="28"/>
      <c r="B44" s="30"/>
      <c r="C44" s="31" t="s">
        <v>37</v>
      </c>
      <c r="D44" s="32"/>
      <c r="E44" s="31" t="s">
        <v>38</v>
      </c>
      <c r="F44" s="32"/>
      <c r="G44" s="31" t="s">
        <v>39</v>
      </c>
      <c r="H44" s="32"/>
      <c r="I44" s="31" t="s">
        <v>40</v>
      </c>
      <c r="J44" s="32"/>
    </row>
    <row r="45" ht="17.25" customHeight="1">
      <c r="A45" s="33" t="s">
        <v>24</v>
      </c>
      <c r="B45" s="33" t="s">
        <v>41</v>
      </c>
      <c r="C45" s="34">
        <f>IF((Inputs!B9="kg"),(MROUND((Inputs!B12*0.8),2.5)-2.5),(MROUND((Inputs!B12*0.8),5)-5))</f>
        <v>185</v>
      </c>
      <c r="D45" s="35" t="s">
        <v>49</v>
      </c>
      <c r="E45" s="47"/>
      <c r="F45" s="48"/>
      <c r="G45" s="47"/>
      <c r="H45" s="48"/>
      <c r="I45" s="47"/>
      <c r="J45" s="48"/>
    </row>
    <row r="46" ht="17.25" customHeight="1">
      <c r="A46" s="36" t="str">
        <f>Inputs!B17</f>
        <v>Machine Row</v>
      </c>
      <c r="B46" s="36" t="s">
        <v>41</v>
      </c>
      <c r="C46" s="37"/>
      <c r="D46" s="38" t="s">
        <v>45</v>
      </c>
      <c r="E46" s="37"/>
      <c r="F46" s="38" t="s">
        <v>46</v>
      </c>
      <c r="G46" s="37"/>
      <c r="H46" s="38" t="s">
        <v>46</v>
      </c>
      <c r="I46" s="39"/>
      <c r="J46" s="40"/>
    </row>
    <row r="47" ht="17.25" customHeight="1">
      <c r="A47" s="36" t="str">
        <f>Inputs!B18</f>
        <v>Lateral Dumbell Raise</v>
      </c>
      <c r="B47" s="36" t="s">
        <v>41</v>
      </c>
      <c r="C47" s="37"/>
      <c r="D47" s="38" t="s">
        <v>45</v>
      </c>
      <c r="E47" s="37"/>
      <c r="F47" s="38" t="s">
        <v>46</v>
      </c>
      <c r="G47" s="37"/>
      <c r="H47" s="38" t="s">
        <v>42</v>
      </c>
      <c r="I47" s="39"/>
      <c r="J47" s="40"/>
    </row>
    <row r="48" ht="17.25" customHeight="1">
      <c r="A48" s="36" t="str">
        <f>Inputs!B19</f>
        <v>Lat Pulldown</v>
      </c>
      <c r="B48" s="36" t="s">
        <v>41</v>
      </c>
      <c r="C48" s="37"/>
      <c r="D48" s="38" t="s">
        <v>45</v>
      </c>
      <c r="E48" s="37"/>
      <c r="F48" s="38" t="s">
        <v>46</v>
      </c>
      <c r="G48" s="37"/>
      <c r="H48" s="38" t="s">
        <v>42</v>
      </c>
      <c r="I48" s="39"/>
      <c r="J48" s="40"/>
    </row>
    <row r="49" ht="17.25" customHeight="1">
      <c r="A49" s="36" t="s">
        <v>43</v>
      </c>
      <c r="B49" s="36" t="s">
        <v>41</v>
      </c>
      <c r="C49" s="37"/>
      <c r="D49" s="38" t="s">
        <v>48</v>
      </c>
      <c r="E49" s="37"/>
      <c r="F49" s="38" t="s">
        <v>48</v>
      </c>
      <c r="G49" s="37"/>
      <c r="H49" s="38" t="s">
        <v>48</v>
      </c>
      <c r="I49" s="39"/>
      <c r="J49" s="40" t="s">
        <v>48</v>
      </c>
    </row>
    <row r="50" ht="17.25" customHeight="1">
      <c r="A50" s="41" t="s">
        <v>44</v>
      </c>
      <c r="B50" s="41" t="s">
        <v>41</v>
      </c>
      <c r="C50" s="42"/>
      <c r="D50" s="43" t="s">
        <v>48</v>
      </c>
      <c r="E50" s="42"/>
      <c r="F50" s="43" t="s">
        <v>48</v>
      </c>
      <c r="G50" s="42"/>
      <c r="H50" s="43" t="s">
        <v>48</v>
      </c>
      <c r="I50" s="45"/>
      <c r="J50" s="46" t="s">
        <v>48</v>
      </c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9">
    <mergeCell ref="A28:J28"/>
    <mergeCell ref="A29:J29"/>
    <mergeCell ref="A1:J1"/>
    <mergeCell ref="A6:J6"/>
    <mergeCell ref="A7:J7"/>
    <mergeCell ref="A8:J8"/>
    <mergeCell ref="A25:J25"/>
    <mergeCell ref="A26:J26"/>
    <mergeCell ref="A27:J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10" width="6.38"/>
    <col customWidth="1" min="11" max="26" width="10.38"/>
  </cols>
  <sheetData>
    <row r="1" ht="24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7.25" customHeight="1">
      <c r="A3" s="27">
        <f>Inputs!B6+14</f>
        <v>44766</v>
      </c>
      <c r="B3" s="5"/>
      <c r="C3" s="28"/>
      <c r="D3" s="28"/>
      <c r="E3" s="28"/>
      <c r="F3" s="28"/>
      <c r="G3" s="28"/>
      <c r="H3" s="28"/>
      <c r="I3" s="28"/>
      <c r="J3" s="28"/>
    </row>
    <row r="4" ht="17.25" customHeight="1">
      <c r="A4" s="29"/>
      <c r="B4" s="30"/>
      <c r="C4" s="31" t="s">
        <v>37</v>
      </c>
      <c r="D4" s="32"/>
      <c r="E4" s="31" t="s">
        <v>38</v>
      </c>
      <c r="F4" s="32"/>
      <c r="G4" s="31" t="s">
        <v>39</v>
      </c>
      <c r="H4" s="32"/>
      <c r="I4" s="31" t="s">
        <v>40</v>
      </c>
      <c r="J4" s="32"/>
    </row>
    <row r="5" ht="17.25" customHeight="1">
      <c r="A5" s="33" t="s">
        <v>25</v>
      </c>
      <c r="B5" s="33" t="s">
        <v>41</v>
      </c>
      <c r="C5" s="34">
        <f>IF((Inputs!B9="kg"),(MROUND((Inputs!B13*0.85),2.5)+2.5),(MROUND((Inputs!B13*0.85),5)+5))</f>
        <v>290</v>
      </c>
      <c r="D5" s="35" t="s">
        <v>63</v>
      </c>
      <c r="E5" s="34">
        <f>IF((Inputs!B9="kg"),(MROUND((Inputs!B13*0.85),2.5)+2.5),(MROUND((Inputs!B13*0.85),5)+5))</f>
        <v>290</v>
      </c>
      <c r="F5" s="35" t="s">
        <v>63</v>
      </c>
      <c r="G5" s="34">
        <f>IF((Inputs!B9="kg"),(MROUND((Inputs!B13*0.85),2.5)+2.5),(MROUND((Inputs!B13*0.85),5)+5))</f>
        <v>290</v>
      </c>
      <c r="H5" s="35" t="s">
        <v>63</v>
      </c>
      <c r="I5" s="47"/>
      <c r="J5" s="48"/>
    </row>
    <row r="6" ht="17.25" customHeight="1">
      <c r="A6" s="36" t="s">
        <v>26</v>
      </c>
      <c r="B6" s="36" t="s">
        <v>41</v>
      </c>
      <c r="C6" s="37">
        <f>IF((Inputs!B9="kg"),MROUND((Inputs!B14*0.875),2.5),MROUND((Inputs!B14*0.875),5))</f>
        <v>320</v>
      </c>
      <c r="D6" s="38" t="s">
        <v>64</v>
      </c>
      <c r="E6" s="37">
        <f>IF((Inputs!B9="kg"),MROUND((Inputs!B14*0.875),2.5),MROUND((Inputs!B14*0.875),5))</f>
        <v>320</v>
      </c>
      <c r="F6" s="38" t="s">
        <v>64</v>
      </c>
      <c r="G6" s="39"/>
      <c r="H6" s="40"/>
      <c r="I6" s="39"/>
      <c r="J6" s="40"/>
    </row>
    <row r="7" ht="17.25" customHeight="1">
      <c r="A7" s="41" t="s">
        <v>65</v>
      </c>
      <c r="B7" s="57"/>
      <c r="C7" s="45"/>
      <c r="D7" s="46"/>
      <c r="E7" s="45"/>
      <c r="F7" s="46"/>
      <c r="G7" s="45"/>
      <c r="H7" s="46"/>
      <c r="I7" s="45"/>
      <c r="J7" s="46"/>
    </row>
    <row r="8" ht="17.25" customHeight="1">
      <c r="A8" s="6"/>
      <c r="B8" s="6"/>
      <c r="C8" s="6"/>
      <c r="D8" s="6"/>
      <c r="E8" s="6"/>
      <c r="F8" s="6"/>
      <c r="G8" s="6"/>
      <c r="H8" s="6"/>
      <c r="I8" s="6"/>
      <c r="J8" s="6"/>
    </row>
    <row r="9" ht="17.25" customHeight="1">
      <c r="A9" s="27">
        <f>A3+2</f>
        <v>44768</v>
      </c>
      <c r="B9" s="5"/>
      <c r="C9" s="28"/>
      <c r="D9" s="28"/>
      <c r="E9" s="28"/>
      <c r="F9" s="28"/>
      <c r="G9" s="28"/>
      <c r="H9" s="28"/>
      <c r="I9" s="28"/>
      <c r="J9" s="28"/>
    </row>
    <row r="10" ht="17.25" customHeight="1">
      <c r="A10" s="28"/>
      <c r="B10" s="30"/>
      <c r="C10" s="31" t="s">
        <v>37</v>
      </c>
      <c r="D10" s="32"/>
      <c r="E10" s="31" t="s">
        <v>38</v>
      </c>
      <c r="F10" s="32"/>
      <c r="G10" s="31" t="s">
        <v>39</v>
      </c>
      <c r="H10" s="32"/>
      <c r="I10" s="31" t="s">
        <v>40</v>
      </c>
      <c r="J10" s="32"/>
    </row>
    <row r="11" ht="17.25" customHeight="1">
      <c r="A11" s="33" t="s">
        <v>24</v>
      </c>
      <c r="B11" s="33" t="s">
        <v>41</v>
      </c>
      <c r="C11" s="34">
        <f>IF((Inputs!B9="kg"),MROUND((Inputs!B12*0.85),2.5),MROUND((Inputs!B12*0.85),5))</f>
        <v>200</v>
      </c>
      <c r="D11" s="35" t="s">
        <v>63</v>
      </c>
      <c r="E11" s="34">
        <f>IF((Inputs!B9="kg"),MROUND((Inputs!B12*0.85),2.5),MROUND((Inputs!B12*0.85),5))</f>
        <v>200</v>
      </c>
      <c r="F11" s="35" t="s">
        <v>63</v>
      </c>
      <c r="G11" s="34">
        <f>IF((Inputs!B9="kg"),MROUND((Inputs!B12*0.85),2.5),MROUND((Inputs!B12*0.85),5))</f>
        <v>200</v>
      </c>
      <c r="H11" s="35" t="s">
        <v>63</v>
      </c>
      <c r="I11" s="47"/>
      <c r="J11" s="48"/>
    </row>
    <row r="12" ht="17.25" customHeight="1">
      <c r="A12" s="36" t="str">
        <f>Inputs!B17</f>
        <v>Machine Row</v>
      </c>
      <c r="B12" s="36" t="s">
        <v>41</v>
      </c>
      <c r="C12" s="37"/>
      <c r="D12" s="38" t="s">
        <v>42</v>
      </c>
      <c r="E12" s="37"/>
      <c r="F12" s="38" t="s">
        <v>42</v>
      </c>
      <c r="G12" s="37"/>
      <c r="H12" s="38" t="s">
        <v>42</v>
      </c>
      <c r="I12" s="39"/>
      <c r="J12" s="40"/>
    </row>
    <row r="13" ht="17.25" customHeight="1">
      <c r="A13" s="36" t="str">
        <f>Inputs!B18</f>
        <v>Lateral Dumbell Raise</v>
      </c>
      <c r="B13" s="36" t="s">
        <v>41</v>
      </c>
      <c r="C13" s="37"/>
      <c r="D13" s="38" t="s">
        <v>42</v>
      </c>
      <c r="E13" s="37"/>
      <c r="F13" s="38" t="s">
        <v>42</v>
      </c>
      <c r="G13" s="37"/>
      <c r="H13" s="38" t="s">
        <v>42</v>
      </c>
      <c r="I13" s="39"/>
      <c r="J13" s="40"/>
    </row>
    <row r="14" ht="17.25" customHeight="1">
      <c r="A14" s="36" t="str">
        <f>Inputs!B19</f>
        <v>Lat Pulldown</v>
      </c>
      <c r="B14" s="36" t="s">
        <v>41</v>
      </c>
      <c r="C14" s="37"/>
      <c r="D14" s="38" t="s">
        <v>42</v>
      </c>
      <c r="E14" s="37"/>
      <c r="F14" s="38" t="s">
        <v>42</v>
      </c>
      <c r="G14" s="37"/>
      <c r="H14" s="38" t="s">
        <v>42</v>
      </c>
      <c r="I14" s="39"/>
      <c r="J14" s="40"/>
    </row>
    <row r="15" ht="17.25" customHeight="1">
      <c r="A15" s="41" t="s">
        <v>66</v>
      </c>
      <c r="B15" s="57"/>
      <c r="C15" s="45"/>
      <c r="D15" s="46"/>
      <c r="E15" s="45"/>
      <c r="F15" s="46"/>
      <c r="G15" s="45"/>
      <c r="H15" s="46"/>
      <c r="I15" s="45"/>
      <c r="J15" s="46"/>
    </row>
    <row r="16" ht="17.2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ht="17.25" customHeight="1">
      <c r="A17" s="27">
        <f>A9+2</f>
        <v>44770</v>
      </c>
      <c r="B17" s="5"/>
      <c r="C17" s="58"/>
      <c r="D17" s="58"/>
      <c r="E17" s="58"/>
      <c r="F17" s="58"/>
      <c r="G17" s="58"/>
      <c r="H17" s="58"/>
      <c r="I17" s="58"/>
      <c r="J17" s="58"/>
    </row>
    <row r="18" ht="17.25" customHeight="1">
      <c r="A18" s="29"/>
      <c r="B18" s="30"/>
      <c r="C18" s="31" t="s">
        <v>37</v>
      </c>
      <c r="D18" s="32"/>
      <c r="E18" s="31" t="s">
        <v>38</v>
      </c>
      <c r="F18" s="32"/>
      <c r="G18" s="31" t="s">
        <v>39</v>
      </c>
      <c r="H18" s="32"/>
      <c r="I18" s="31" t="s">
        <v>40</v>
      </c>
      <c r="J18" s="32"/>
    </row>
    <row r="19" ht="17.25" customHeight="1">
      <c r="A19" s="33" t="s">
        <v>25</v>
      </c>
      <c r="B19" s="33" t="s">
        <v>41</v>
      </c>
      <c r="C19" s="34">
        <f>IF((Inputs!B9="kg"),(MROUND(((Inputs!B13*0.85)+2.5),2.5)+2.5),(MROUND(((Inputs!B13*0.85)+5),5)+5))</f>
        <v>295</v>
      </c>
      <c r="D19" s="35" t="s">
        <v>63</v>
      </c>
      <c r="E19" s="47"/>
      <c r="F19" s="48"/>
      <c r="G19" s="47"/>
      <c r="H19" s="48"/>
      <c r="I19" s="47"/>
      <c r="J19" s="48"/>
    </row>
    <row r="20" ht="17.25" customHeight="1">
      <c r="A20" s="36" t="s">
        <v>55</v>
      </c>
      <c r="B20" s="36" t="s">
        <v>41</v>
      </c>
      <c r="C20" s="37"/>
      <c r="D20" s="38" t="s">
        <v>46</v>
      </c>
      <c r="E20" s="39"/>
      <c r="F20" s="40"/>
      <c r="G20" s="39"/>
      <c r="H20" s="40"/>
      <c r="I20" s="39"/>
      <c r="J20" s="40"/>
    </row>
    <row r="21" ht="17.25" customHeight="1">
      <c r="A21" s="41" t="s">
        <v>65</v>
      </c>
      <c r="B21" s="57"/>
      <c r="C21" s="45"/>
      <c r="D21" s="46"/>
      <c r="E21" s="45"/>
      <c r="F21" s="46"/>
      <c r="G21" s="45"/>
      <c r="H21" s="46"/>
      <c r="I21" s="45"/>
      <c r="J21" s="46"/>
    </row>
    <row r="22" ht="17.2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ht="17.25" customHeight="1">
      <c r="A23" s="27">
        <f>A9+3</f>
        <v>44771</v>
      </c>
      <c r="B23" s="5"/>
      <c r="C23" s="28"/>
      <c r="D23" s="28"/>
      <c r="E23" s="28"/>
      <c r="F23" s="28"/>
      <c r="G23" s="28"/>
      <c r="H23" s="28"/>
      <c r="I23" s="28"/>
      <c r="J23" s="28"/>
    </row>
    <row r="24" ht="17.25" customHeight="1">
      <c r="A24" s="28"/>
      <c r="B24" s="30"/>
      <c r="C24" s="31" t="s">
        <v>37</v>
      </c>
      <c r="D24" s="32"/>
      <c r="E24" s="31" t="s">
        <v>38</v>
      </c>
      <c r="F24" s="32"/>
      <c r="G24" s="31" t="s">
        <v>39</v>
      </c>
      <c r="H24" s="32"/>
      <c r="I24" s="31" t="s">
        <v>40</v>
      </c>
      <c r="J24" s="32"/>
    </row>
    <row r="25" ht="17.25" customHeight="1">
      <c r="A25" s="33" t="s">
        <v>24</v>
      </c>
      <c r="B25" s="33" t="s">
        <v>41</v>
      </c>
      <c r="C25" s="34">
        <f>IF((Inputs!B9="kg"),(C11+2.5),(C11+5))</f>
        <v>205</v>
      </c>
      <c r="D25" s="35" t="s">
        <v>63</v>
      </c>
      <c r="E25" s="34">
        <f>IF((Inputs!B9="kg"),(E11+2.5),(E11+5))</f>
        <v>205</v>
      </c>
      <c r="F25" s="35" t="s">
        <v>63</v>
      </c>
      <c r="G25" s="34">
        <f>IF((Inputs!B9="kg"),(G11+2.5),(G11+5))</f>
        <v>205</v>
      </c>
      <c r="H25" s="35" t="s">
        <v>63</v>
      </c>
      <c r="I25" s="47"/>
      <c r="J25" s="48"/>
    </row>
    <row r="26" ht="17.25" customHeight="1">
      <c r="A26" s="36" t="str">
        <f>Inputs!B17</f>
        <v>Machine Row</v>
      </c>
      <c r="B26" s="36" t="s">
        <v>41</v>
      </c>
      <c r="C26" s="37"/>
      <c r="D26" s="38" t="s">
        <v>42</v>
      </c>
      <c r="E26" s="37"/>
      <c r="F26" s="38" t="s">
        <v>42</v>
      </c>
      <c r="G26" s="37"/>
      <c r="H26" s="38" t="s">
        <v>42</v>
      </c>
      <c r="I26" s="39"/>
      <c r="J26" s="40"/>
    </row>
    <row r="27" ht="17.25" customHeight="1">
      <c r="A27" s="36" t="str">
        <f>Inputs!B18</f>
        <v>Lateral Dumbell Raise</v>
      </c>
      <c r="B27" s="36" t="s">
        <v>41</v>
      </c>
      <c r="C27" s="37"/>
      <c r="D27" s="38" t="s">
        <v>42</v>
      </c>
      <c r="E27" s="37"/>
      <c r="F27" s="38" t="s">
        <v>42</v>
      </c>
      <c r="G27" s="37"/>
      <c r="H27" s="38" t="s">
        <v>42</v>
      </c>
      <c r="I27" s="39"/>
      <c r="J27" s="40"/>
    </row>
    <row r="28" ht="17.25" customHeight="1">
      <c r="A28" s="36" t="str">
        <f>Inputs!B19</f>
        <v>Lat Pulldown</v>
      </c>
      <c r="B28" s="36" t="s">
        <v>41</v>
      </c>
      <c r="C28" s="37"/>
      <c r="D28" s="38" t="s">
        <v>42</v>
      </c>
      <c r="E28" s="37"/>
      <c r="F28" s="38" t="s">
        <v>42</v>
      </c>
      <c r="G28" s="37"/>
      <c r="H28" s="38" t="s">
        <v>42</v>
      </c>
      <c r="I28" s="39"/>
      <c r="J28" s="40"/>
    </row>
    <row r="29" ht="17.25" customHeight="1">
      <c r="A29" s="41" t="s">
        <v>66</v>
      </c>
      <c r="B29" s="57"/>
      <c r="C29" s="45"/>
      <c r="D29" s="46"/>
      <c r="E29" s="45"/>
      <c r="F29" s="46"/>
      <c r="G29" s="45"/>
      <c r="H29" s="46"/>
      <c r="I29" s="45"/>
      <c r="J29" s="46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10" width="6.38"/>
    <col customWidth="1" min="11" max="26" width="10.38"/>
  </cols>
  <sheetData>
    <row r="1" ht="24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7.25" customHeight="1">
      <c r="A3" s="27">
        <f>Inputs!B6+21</f>
        <v>44773</v>
      </c>
      <c r="B3" s="5"/>
      <c r="C3" s="28"/>
      <c r="D3" s="28"/>
      <c r="E3" s="28"/>
      <c r="F3" s="28"/>
      <c r="G3" s="28"/>
      <c r="H3" s="28"/>
      <c r="I3" s="28"/>
      <c r="J3" s="28"/>
    </row>
    <row r="4" ht="17.25" customHeight="1">
      <c r="A4" s="29"/>
      <c r="B4" s="30"/>
      <c r="C4" s="31" t="s">
        <v>37</v>
      </c>
      <c r="D4" s="32"/>
      <c r="E4" s="31" t="s">
        <v>38</v>
      </c>
      <c r="F4" s="32"/>
      <c r="G4" s="31" t="s">
        <v>39</v>
      </c>
      <c r="H4" s="32"/>
      <c r="I4" s="31" t="s">
        <v>40</v>
      </c>
      <c r="J4" s="32"/>
    </row>
    <row r="5" ht="17.25" customHeight="1">
      <c r="A5" s="33" t="s">
        <v>25</v>
      </c>
      <c r="B5" s="33" t="s">
        <v>41</v>
      </c>
      <c r="C5" s="34">
        <f>IF((Inputs!B9="kg"),(MROUND((Inputs!B13*0.9),2.5)-2.5),(MROUND((Inputs!B13*0.9),5)-5))</f>
        <v>295</v>
      </c>
      <c r="D5" s="35" t="s">
        <v>68</v>
      </c>
      <c r="E5" s="34">
        <f>IF((Inputs!B9="kg"),MROUND((Inputs!B13*0.9),2.5),MROUND((Inputs!B13*0.9),5))</f>
        <v>300</v>
      </c>
      <c r="F5" s="35" t="s">
        <v>68</v>
      </c>
      <c r="G5" s="59">
        <f>IF((Inputs!B9="kg"),(MROUND((Inputs!B13*0.9),2.5)+2.5),(MROUND((Inputs!B13*0.9),5)+5))</f>
        <v>305</v>
      </c>
      <c r="H5" s="60" t="s">
        <v>68</v>
      </c>
      <c r="I5" s="47"/>
      <c r="J5" s="48"/>
    </row>
    <row r="6" ht="17.25" customHeight="1">
      <c r="A6" s="36" t="s">
        <v>55</v>
      </c>
      <c r="B6" s="36" t="s">
        <v>41</v>
      </c>
      <c r="C6" s="37"/>
      <c r="D6" s="38" t="s">
        <v>42</v>
      </c>
      <c r="E6" s="37"/>
      <c r="F6" s="38" t="s">
        <v>42</v>
      </c>
      <c r="G6" s="39"/>
      <c r="H6" s="40"/>
      <c r="I6" s="39"/>
      <c r="J6" s="40"/>
    </row>
    <row r="7" ht="17.25" customHeight="1">
      <c r="A7" s="36" t="s">
        <v>43</v>
      </c>
      <c r="B7" s="36" t="s">
        <v>41</v>
      </c>
      <c r="C7" s="37"/>
      <c r="D7" s="38"/>
      <c r="E7" s="37"/>
      <c r="F7" s="38"/>
      <c r="G7" s="37"/>
      <c r="H7" s="38"/>
      <c r="I7" s="39"/>
      <c r="J7" s="40"/>
    </row>
    <row r="8" ht="17.25" customHeight="1">
      <c r="A8" s="41" t="s">
        <v>44</v>
      </c>
      <c r="B8" s="41" t="s">
        <v>41</v>
      </c>
      <c r="C8" s="42"/>
      <c r="D8" s="43"/>
      <c r="E8" s="42"/>
      <c r="F8" s="43"/>
      <c r="G8" s="42"/>
      <c r="H8" s="43"/>
      <c r="I8" s="45"/>
      <c r="J8" s="46"/>
    </row>
    <row r="9" ht="17.25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ht="17.25" customHeight="1">
      <c r="A10" s="27">
        <f>A3+1</f>
        <v>44774</v>
      </c>
      <c r="B10" s="5"/>
      <c r="C10" s="28"/>
      <c r="D10" s="28"/>
      <c r="E10" s="28"/>
      <c r="F10" s="28"/>
      <c r="G10" s="28"/>
      <c r="H10" s="28"/>
      <c r="I10" s="28"/>
      <c r="J10" s="28"/>
    </row>
    <row r="11" ht="17.25" customHeight="1">
      <c r="A11" s="28"/>
      <c r="B11" s="30"/>
      <c r="C11" s="31" t="s">
        <v>37</v>
      </c>
      <c r="D11" s="32"/>
      <c r="E11" s="31" t="s">
        <v>38</v>
      </c>
      <c r="F11" s="32"/>
      <c r="G11" s="31" t="s">
        <v>39</v>
      </c>
      <c r="H11" s="32"/>
      <c r="I11" s="31" t="s">
        <v>40</v>
      </c>
      <c r="J11" s="32"/>
    </row>
    <row r="12" ht="17.25" customHeight="1">
      <c r="A12" s="33" t="s">
        <v>24</v>
      </c>
      <c r="B12" s="33" t="s">
        <v>41</v>
      </c>
      <c r="C12" s="34">
        <f>IF((Inputs!B9="kg"),MROUND(((Inputs!B12*0.875)-5),2.5),MROUND(((Inputs!B12*0.875)-5),5))</f>
        <v>200</v>
      </c>
      <c r="D12" s="35" t="s">
        <v>68</v>
      </c>
      <c r="E12" s="34">
        <f>IF((Inputs!B9="kg"),MROUND(((Inputs!B12*0.9)-5),2.5),MROUND(((Inputs!B12*0.9)-5),5))</f>
        <v>205</v>
      </c>
      <c r="F12" s="35" t="s">
        <v>68</v>
      </c>
      <c r="G12" s="34">
        <f>IF((Inputs!B9="kg"),MROUND((Inputs!B12*0.9),2.5),MROUND((Inputs!B12*0.9),5))</f>
        <v>210</v>
      </c>
      <c r="H12" s="35" t="s">
        <v>68</v>
      </c>
      <c r="I12" s="47"/>
      <c r="J12" s="48"/>
    </row>
    <row r="13" ht="17.25" customHeight="1">
      <c r="A13" s="36" t="str">
        <f>Inputs!B17</f>
        <v>Machine Row</v>
      </c>
      <c r="B13" s="36" t="s">
        <v>41</v>
      </c>
      <c r="C13" s="37"/>
      <c r="D13" s="38" t="s">
        <v>45</v>
      </c>
      <c r="E13" s="37"/>
      <c r="F13" s="38" t="s">
        <v>45</v>
      </c>
      <c r="G13" s="37"/>
      <c r="H13" s="38" t="s">
        <v>46</v>
      </c>
      <c r="I13" s="37"/>
      <c r="J13" s="38" t="s">
        <v>42</v>
      </c>
    </row>
    <row r="14" ht="17.25" customHeight="1">
      <c r="A14" s="36" t="str">
        <f>Inputs!B18</f>
        <v>Lateral Dumbell Raise</v>
      </c>
      <c r="B14" s="36" t="s">
        <v>41</v>
      </c>
      <c r="C14" s="37"/>
      <c r="D14" s="38" t="s">
        <v>47</v>
      </c>
      <c r="E14" s="37"/>
      <c r="F14" s="38" t="s">
        <v>47</v>
      </c>
      <c r="G14" s="37"/>
      <c r="H14" s="38" t="s">
        <v>45</v>
      </c>
      <c r="I14" s="37"/>
      <c r="J14" s="38" t="s">
        <v>46</v>
      </c>
    </row>
    <row r="15" ht="17.25" customHeight="1">
      <c r="A15" s="36" t="str">
        <f>Inputs!B19</f>
        <v>Lat Pulldown</v>
      </c>
      <c r="B15" s="36" t="s">
        <v>41</v>
      </c>
      <c r="C15" s="37"/>
      <c r="D15" s="38" t="s">
        <v>47</v>
      </c>
      <c r="E15" s="37"/>
      <c r="F15" s="38" t="s">
        <v>47</v>
      </c>
      <c r="G15" s="37"/>
      <c r="H15" s="38" t="s">
        <v>45</v>
      </c>
      <c r="I15" s="37"/>
      <c r="J15" s="38" t="s">
        <v>46</v>
      </c>
    </row>
    <row r="16" ht="17.25" customHeight="1">
      <c r="A16" s="36" t="s">
        <v>43</v>
      </c>
      <c r="B16" s="36" t="s">
        <v>41</v>
      </c>
      <c r="C16" s="37"/>
      <c r="D16" s="38" t="s">
        <v>48</v>
      </c>
      <c r="E16" s="37"/>
      <c r="F16" s="38" t="s">
        <v>48</v>
      </c>
      <c r="G16" s="37"/>
      <c r="H16" s="38" t="s">
        <v>48</v>
      </c>
      <c r="I16" s="37"/>
      <c r="J16" s="38" t="s">
        <v>48</v>
      </c>
    </row>
    <row r="17" ht="17.25" customHeight="1">
      <c r="A17" s="41" t="s">
        <v>44</v>
      </c>
      <c r="B17" s="41" t="s">
        <v>41</v>
      </c>
      <c r="C17" s="42"/>
      <c r="D17" s="43" t="s">
        <v>48</v>
      </c>
      <c r="E17" s="42"/>
      <c r="F17" s="43" t="s">
        <v>48</v>
      </c>
      <c r="G17" s="42"/>
      <c r="H17" s="43" t="s">
        <v>48</v>
      </c>
      <c r="I17" s="42"/>
      <c r="J17" s="43" t="s">
        <v>48</v>
      </c>
    </row>
    <row r="18" ht="17.2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7.25" customHeight="1">
      <c r="A19" s="27">
        <f>A10+2</f>
        <v>44776</v>
      </c>
      <c r="B19" s="5"/>
      <c r="C19" s="28"/>
      <c r="D19" s="28"/>
      <c r="E19" s="28"/>
      <c r="F19" s="28"/>
      <c r="G19" s="28"/>
      <c r="H19" s="28"/>
      <c r="I19" s="28"/>
      <c r="J19" s="28"/>
    </row>
    <row r="20" ht="17.25" customHeight="1">
      <c r="A20" s="29"/>
      <c r="B20" s="30"/>
      <c r="C20" s="31" t="s">
        <v>37</v>
      </c>
      <c r="D20" s="32"/>
      <c r="E20" s="31" t="s">
        <v>38</v>
      </c>
      <c r="F20" s="32"/>
      <c r="G20" s="31" t="s">
        <v>39</v>
      </c>
      <c r="H20" s="32"/>
      <c r="I20" s="31" t="s">
        <v>40</v>
      </c>
      <c r="J20" s="32"/>
    </row>
    <row r="21" ht="17.25" customHeight="1">
      <c r="A21" s="33" t="s">
        <v>25</v>
      </c>
      <c r="B21" s="33" t="s">
        <v>41</v>
      </c>
      <c r="C21" s="34">
        <f>IF((Inputs!B9="kg"),(MROUND((Inputs!B13*0.9),2.5)+2.5),(MROUND((Inputs!B13*0.9),5)+5))</f>
        <v>305</v>
      </c>
      <c r="D21" s="35" t="s">
        <v>68</v>
      </c>
      <c r="E21" s="34">
        <f>IF((Inputs!B9="kg"),MROUND((Inputs!B13*0.95),2.5),MROUND((Inputs!B13*0.95),5))</f>
        <v>320</v>
      </c>
      <c r="F21" s="35" t="s">
        <v>69</v>
      </c>
      <c r="G21" s="47"/>
      <c r="H21" s="48"/>
      <c r="I21" s="47"/>
      <c r="J21" s="48"/>
    </row>
    <row r="22" ht="17.25" customHeight="1">
      <c r="A22" s="36" t="s">
        <v>26</v>
      </c>
      <c r="B22" s="36" t="s">
        <v>41</v>
      </c>
      <c r="C22" s="37">
        <f>IF((Inputs!B9="kg"),(MROUND((Inputs!B14*0.9),2.5)+2.5),(MROUND((Inputs!B14*0.9),5)+5))</f>
        <v>335</v>
      </c>
      <c r="D22" s="38" t="s">
        <v>68</v>
      </c>
      <c r="E22" s="37">
        <f>IF((Inputs!B9="kg"),MROUND((Inputs!B14*0.95),2.5),MROUND((Inputs!B14*0.95),5))</f>
        <v>345</v>
      </c>
      <c r="F22" s="38" t="s">
        <v>69</v>
      </c>
      <c r="G22" s="39"/>
      <c r="H22" s="40"/>
      <c r="I22" s="39"/>
      <c r="J22" s="40"/>
    </row>
    <row r="23" ht="17.25" customHeight="1">
      <c r="A23" s="36" t="s">
        <v>43</v>
      </c>
      <c r="B23" s="36" t="s">
        <v>41</v>
      </c>
      <c r="C23" s="37"/>
      <c r="D23" s="38"/>
      <c r="E23" s="37"/>
      <c r="F23" s="38"/>
      <c r="G23" s="37"/>
      <c r="H23" s="38"/>
      <c r="I23" s="39"/>
      <c r="J23" s="40"/>
    </row>
    <row r="24" ht="17.25" customHeight="1">
      <c r="A24" s="41" t="s">
        <v>44</v>
      </c>
      <c r="B24" s="41" t="s">
        <v>41</v>
      </c>
      <c r="C24" s="42"/>
      <c r="D24" s="43"/>
      <c r="E24" s="42"/>
      <c r="F24" s="43"/>
      <c r="G24" s="42"/>
      <c r="H24" s="43"/>
      <c r="I24" s="45"/>
      <c r="J24" s="46"/>
    </row>
    <row r="25" ht="17.2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7.25" customHeight="1">
      <c r="A26" s="27">
        <f>A19+1</f>
        <v>44777</v>
      </c>
      <c r="B26" s="5"/>
      <c r="C26" s="28"/>
      <c r="D26" s="28"/>
      <c r="E26" s="28"/>
      <c r="F26" s="28"/>
      <c r="G26" s="28"/>
      <c r="H26" s="28"/>
      <c r="I26" s="28"/>
      <c r="J26" s="28"/>
    </row>
    <row r="27" ht="17.25" customHeight="1">
      <c r="A27" s="28"/>
      <c r="B27" s="30"/>
      <c r="C27" s="31" t="s">
        <v>37</v>
      </c>
      <c r="D27" s="32"/>
      <c r="E27" s="31" t="s">
        <v>38</v>
      </c>
      <c r="F27" s="32"/>
      <c r="G27" s="31" t="s">
        <v>39</v>
      </c>
      <c r="H27" s="32"/>
      <c r="I27" s="31" t="s">
        <v>40</v>
      </c>
      <c r="J27" s="32"/>
    </row>
    <row r="28" ht="17.25" customHeight="1">
      <c r="A28" s="33" t="s">
        <v>24</v>
      </c>
      <c r="B28" s="33" t="s">
        <v>41</v>
      </c>
      <c r="C28" s="34">
        <f>IF((Inputs!B9="kg"),MROUND((Inputs!B12*0.875),2.5),MROUND((Inputs!B12*0.875),5))</f>
        <v>205</v>
      </c>
      <c r="D28" s="35" t="s">
        <v>68</v>
      </c>
      <c r="E28" s="34">
        <f>IF((Inputs!B9="kg"),MROUND((Inputs!B12*0.9),2.5),MROUND((Inputs!B12*0.9),5))</f>
        <v>210</v>
      </c>
      <c r="F28" s="35" t="s">
        <v>70</v>
      </c>
      <c r="G28" s="34">
        <f>IF((Inputs!B9="kg"),MROUND((Inputs!B12*0.95),2.5),MROUND((Inputs!B12*0.95),5))</f>
        <v>225</v>
      </c>
      <c r="H28" s="35" t="s">
        <v>69</v>
      </c>
      <c r="I28" s="47"/>
      <c r="J28" s="48"/>
    </row>
    <row r="29" ht="17.25" customHeight="1">
      <c r="A29" s="36" t="str">
        <f>Inputs!B17</f>
        <v>Machine Row</v>
      </c>
      <c r="B29" s="36" t="s">
        <v>41</v>
      </c>
      <c r="C29" s="37"/>
      <c r="D29" s="38" t="s">
        <v>45</v>
      </c>
      <c r="E29" s="37"/>
      <c r="F29" s="38" t="s">
        <v>45</v>
      </c>
      <c r="G29" s="37"/>
      <c r="H29" s="38" t="s">
        <v>46</v>
      </c>
      <c r="I29" s="37"/>
      <c r="J29" s="38" t="s">
        <v>42</v>
      </c>
    </row>
    <row r="30" ht="17.25" customHeight="1">
      <c r="A30" s="36" t="str">
        <f>Inputs!B18</f>
        <v>Lateral Dumbell Raise</v>
      </c>
      <c r="B30" s="36" t="s">
        <v>41</v>
      </c>
      <c r="C30" s="37"/>
      <c r="D30" s="38" t="s">
        <v>47</v>
      </c>
      <c r="E30" s="37"/>
      <c r="F30" s="38" t="s">
        <v>47</v>
      </c>
      <c r="G30" s="37"/>
      <c r="H30" s="38" t="s">
        <v>45</v>
      </c>
      <c r="I30" s="37"/>
      <c r="J30" s="38" t="s">
        <v>46</v>
      </c>
    </row>
    <row r="31" ht="17.25" customHeight="1">
      <c r="A31" s="36" t="str">
        <f>Inputs!B19</f>
        <v>Lat Pulldown</v>
      </c>
      <c r="B31" s="36" t="s">
        <v>41</v>
      </c>
      <c r="C31" s="37"/>
      <c r="D31" s="38" t="s">
        <v>47</v>
      </c>
      <c r="E31" s="37"/>
      <c r="F31" s="38" t="s">
        <v>47</v>
      </c>
      <c r="G31" s="37"/>
      <c r="H31" s="38" t="s">
        <v>45</v>
      </c>
      <c r="I31" s="37"/>
      <c r="J31" s="38" t="s">
        <v>46</v>
      </c>
    </row>
    <row r="32" ht="17.25" customHeight="1">
      <c r="A32" s="36" t="s">
        <v>43</v>
      </c>
      <c r="B32" s="36" t="s">
        <v>41</v>
      </c>
      <c r="C32" s="37"/>
      <c r="D32" s="38" t="s">
        <v>48</v>
      </c>
      <c r="E32" s="37"/>
      <c r="F32" s="38" t="s">
        <v>48</v>
      </c>
      <c r="G32" s="37"/>
      <c r="H32" s="38" t="s">
        <v>48</v>
      </c>
      <c r="I32" s="39"/>
      <c r="J32" s="40" t="s">
        <v>48</v>
      </c>
    </row>
    <row r="33" ht="17.25" customHeight="1">
      <c r="A33" s="41" t="s">
        <v>44</v>
      </c>
      <c r="B33" s="41" t="s">
        <v>41</v>
      </c>
      <c r="C33" s="42"/>
      <c r="D33" s="43" t="s">
        <v>48</v>
      </c>
      <c r="E33" s="42"/>
      <c r="F33" s="43" t="s">
        <v>48</v>
      </c>
      <c r="G33" s="42"/>
      <c r="H33" s="43" t="s">
        <v>48</v>
      </c>
      <c r="I33" s="45"/>
      <c r="J33" s="46" t="s">
        <v>48</v>
      </c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10" width="6.38"/>
    <col customWidth="1" min="11" max="26" width="10.38"/>
  </cols>
  <sheetData>
    <row r="1" ht="24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7.25" customHeight="1">
      <c r="A3" s="27">
        <f>Inputs!B6+28</f>
        <v>44780</v>
      </c>
      <c r="B3" s="5"/>
      <c r="C3" s="28"/>
      <c r="D3" s="28"/>
      <c r="E3" s="28"/>
      <c r="F3" s="28"/>
      <c r="G3" s="28"/>
      <c r="H3" s="28"/>
      <c r="I3" s="28"/>
      <c r="J3" s="28"/>
    </row>
    <row r="4" ht="17.25" customHeight="1">
      <c r="A4" s="29"/>
      <c r="B4" s="30"/>
      <c r="C4" s="31" t="s">
        <v>37</v>
      </c>
      <c r="D4" s="32"/>
      <c r="E4" s="31" t="s">
        <v>38</v>
      </c>
      <c r="F4" s="32"/>
      <c r="G4" s="31" t="s">
        <v>39</v>
      </c>
      <c r="H4" s="32"/>
      <c r="I4" s="31" t="s">
        <v>40</v>
      </c>
      <c r="J4" s="32"/>
    </row>
    <row r="5" ht="17.25" customHeight="1">
      <c r="A5" s="33" t="s">
        <v>25</v>
      </c>
      <c r="B5" s="33" t="s">
        <v>41</v>
      </c>
      <c r="C5" s="34">
        <f>IF((Inputs!B9="kg"),MROUND((Inputs!B13*0.975),2.5),MROUND((Inputs!B13*0.975),5))</f>
        <v>325</v>
      </c>
      <c r="D5" s="35" t="s">
        <v>72</v>
      </c>
      <c r="E5" s="47"/>
      <c r="F5" s="48"/>
      <c r="G5" s="47"/>
      <c r="H5" s="48"/>
      <c r="I5" s="47"/>
      <c r="J5" s="48"/>
    </row>
    <row r="6" ht="17.25" customHeight="1">
      <c r="A6" s="36" t="s">
        <v>26</v>
      </c>
      <c r="B6" s="36" t="s">
        <v>41</v>
      </c>
      <c r="C6" s="37">
        <f>IF((Inputs!B9="kg"),MROUND((Inputs!B14*0.675),2.5),MROUND((Inputs!B14*0.675),5))</f>
        <v>245</v>
      </c>
      <c r="D6" s="38" t="s">
        <v>73</v>
      </c>
      <c r="E6" s="37">
        <f>IF((Inputs!B9="kg"),MROUND((Inputs!B14*0.7),2.5),MROUND((Inputs!B14*0.7),5))</f>
        <v>255</v>
      </c>
      <c r="F6" s="38" t="s">
        <v>73</v>
      </c>
      <c r="G6" s="37">
        <f>IF((Inputs!B9="kg"),MROUND((Inputs!B14*0.725),2.5),MROUND((Inputs!B14*0.725),5))</f>
        <v>265</v>
      </c>
      <c r="H6" s="38" t="s">
        <v>74</v>
      </c>
      <c r="I6" s="39"/>
      <c r="J6" s="40"/>
    </row>
    <row r="7" ht="17.25" customHeight="1">
      <c r="A7" s="36" t="s">
        <v>75</v>
      </c>
      <c r="B7" s="36" t="s">
        <v>41</v>
      </c>
      <c r="C7" s="37"/>
      <c r="D7" s="38"/>
      <c r="E7" s="37"/>
      <c r="F7" s="38"/>
      <c r="G7" s="37"/>
      <c r="H7" s="38"/>
      <c r="I7" s="39"/>
      <c r="J7" s="40"/>
    </row>
    <row r="8" ht="17.25" customHeight="1">
      <c r="A8" s="41" t="s">
        <v>75</v>
      </c>
      <c r="B8" s="41" t="s">
        <v>41</v>
      </c>
      <c r="C8" s="42"/>
      <c r="D8" s="43"/>
      <c r="E8" s="42"/>
      <c r="F8" s="43"/>
      <c r="G8" s="42"/>
      <c r="H8" s="43"/>
      <c r="I8" s="45"/>
      <c r="J8" s="46"/>
    </row>
    <row r="9" ht="17.25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ht="17.25" customHeight="1">
      <c r="A10" s="27">
        <f>A3+2</f>
        <v>44782</v>
      </c>
      <c r="B10" s="5"/>
      <c r="C10" s="28"/>
      <c r="D10" s="28"/>
      <c r="E10" s="28"/>
      <c r="F10" s="28"/>
      <c r="G10" s="28"/>
      <c r="H10" s="28"/>
      <c r="I10" s="28"/>
      <c r="J10" s="28"/>
    </row>
    <row r="11" ht="17.25" customHeight="1">
      <c r="A11" s="28"/>
      <c r="B11" s="30"/>
      <c r="C11" s="31" t="s">
        <v>37</v>
      </c>
      <c r="D11" s="32"/>
      <c r="E11" s="31" t="s">
        <v>38</v>
      </c>
      <c r="F11" s="32"/>
      <c r="G11" s="31" t="s">
        <v>39</v>
      </c>
      <c r="H11" s="32"/>
      <c r="I11" s="31" t="s">
        <v>40</v>
      </c>
      <c r="J11" s="32"/>
    </row>
    <row r="12" ht="17.25" customHeight="1">
      <c r="A12" s="33" t="s">
        <v>24</v>
      </c>
      <c r="B12" s="33" t="s">
        <v>41</v>
      </c>
      <c r="C12" s="34">
        <f>IF((Inputs!B9="kg"),MROUND((Inputs!B12*0.975),2.5),MROUND((Inputs!B12*0.975),5))</f>
        <v>230</v>
      </c>
      <c r="D12" s="35" t="s">
        <v>72</v>
      </c>
      <c r="E12" s="47"/>
      <c r="F12" s="48"/>
      <c r="G12" s="61"/>
      <c r="H12" s="62"/>
      <c r="I12" s="47"/>
      <c r="J12" s="48"/>
    </row>
    <row r="13" ht="17.25" customHeight="1">
      <c r="A13" s="36" t="str">
        <f>Inputs!B17</f>
        <v>Machine Row</v>
      </c>
      <c r="B13" s="36" t="s">
        <v>41</v>
      </c>
      <c r="C13" s="37"/>
      <c r="D13" s="38" t="s">
        <v>46</v>
      </c>
      <c r="E13" s="37"/>
      <c r="F13" s="38" t="s">
        <v>42</v>
      </c>
      <c r="G13" s="37"/>
      <c r="H13" s="38" t="s">
        <v>42</v>
      </c>
      <c r="I13" s="39"/>
      <c r="J13" s="40"/>
    </row>
    <row r="14" ht="17.25" customHeight="1">
      <c r="A14" s="36" t="str">
        <f>Inputs!B18</f>
        <v>Lateral Dumbell Raise</v>
      </c>
      <c r="B14" s="36" t="s">
        <v>41</v>
      </c>
      <c r="C14" s="37"/>
      <c r="D14" s="38" t="s">
        <v>46</v>
      </c>
      <c r="E14" s="37"/>
      <c r="F14" s="38" t="s">
        <v>42</v>
      </c>
      <c r="G14" s="37"/>
      <c r="H14" s="38" t="s">
        <v>42</v>
      </c>
      <c r="I14" s="39"/>
      <c r="J14" s="40"/>
    </row>
    <row r="15" ht="17.25" customHeight="1">
      <c r="A15" s="36" t="str">
        <f>Inputs!B19</f>
        <v>Lat Pulldown</v>
      </c>
      <c r="B15" s="36" t="s">
        <v>41</v>
      </c>
      <c r="C15" s="37"/>
      <c r="D15" s="38" t="s">
        <v>46</v>
      </c>
      <c r="E15" s="37"/>
      <c r="F15" s="38" t="s">
        <v>42</v>
      </c>
      <c r="G15" s="37"/>
      <c r="H15" s="38" t="s">
        <v>42</v>
      </c>
      <c r="I15" s="39"/>
      <c r="J15" s="40"/>
    </row>
    <row r="16" ht="17.25" customHeight="1">
      <c r="A16" s="36" t="s">
        <v>43</v>
      </c>
      <c r="B16" s="36" t="s">
        <v>41</v>
      </c>
      <c r="C16" s="37"/>
      <c r="D16" s="38" t="s">
        <v>48</v>
      </c>
      <c r="E16" s="37"/>
      <c r="F16" s="38" t="s">
        <v>48</v>
      </c>
      <c r="G16" s="37"/>
      <c r="H16" s="38" t="s">
        <v>48</v>
      </c>
      <c r="I16" s="39"/>
      <c r="J16" s="40"/>
    </row>
    <row r="17" ht="17.25" customHeight="1">
      <c r="A17" s="41" t="s">
        <v>44</v>
      </c>
      <c r="B17" s="41" t="s">
        <v>41</v>
      </c>
      <c r="C17" s="42"/>
      <c r="D17" s="43" t="s">
        <v>48</v>
      </c>
      <c r="E17" s="42"/>
      <c r="F17" s="43" t="s">
        <v>48</v>
      </c>
      <c r="G17" s="42"/>
      <c r="H17" s="43" t="s">
        <v>48</v>
      </c>
      <c r="I17" s="45"/>
      <c r="J17" s="46"/>
    </row>
    <row r="18" ht="17.2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7.25" customHeight="1">
      <c r="A19" s="27">
        <f>A10+2</f>
        <v>44784</v>
      </c>
      <c r="B19" s="5"/>
      <c r="C19" s="28"/>
      <c r="D19" s="28"/>
      <c r="E19" s="28"/>
      <c r="F19" s="28"/>
      <c r="G19" s="28"/>
      <c r="H19" s="28"/>
      <c r="I19" s="28"/>
      <c r="J19" s="28"/>
    </row>
    <row r="20" ht="17.25" customHeight="1">
      <c r="A20" s="29"/>
      <c r="B20" s="30"/>
      <c r="C20" s="31" t="s">
        <v>37</v>
      </c>
      <c r="D20" s="32"/>
      <c r="E20" s="31" t="s">
        <v>38</v>
      </c>
      <c r="F20" s="32"/>
      <c r="G20" s="31" t="s">
        <v>39</v>
      </c>
      <c r="H20" s="32"/>
      <c r="I20" s="31" t="s">
        <v>40</v>
      </c>
      <c r="J20" s="32"/>
    </row>
    <row r="21" ht="17.25" customHeight="1">
      <c r="A21" s="33" t="s">
        <v>26</v>
      </c>
      <c r="B21" s="33" t="s">
        <v>41</v>
      </c>
      <c r="C21" s="34">
        <f>IF((Inputs!B9="kg"),MROUND((Inputs!B14*0.975),2.5),MROUND((Inputs!B14*0.975),5))</f>
        <v>355</v>
      </c>
      <c r="D21" s="35" t="s">
        <v>72</v>
      </c>
      <c r="E21" s="47"/>
      <c r="F21" s="48"/>
      <c r="G21" s="47"/>
      <c r="H21" s="48"/>
      <c r="I21" s="47"/>
      <c r="J21" s="48"/>
    </row>
    <row r="22" ht="17.25" customHeight="1">
      <c r="A22" s="36" t="s">
        <v>75</v>
      </c>
      <c r="B22" s="36" t="s">
        <v>41</v>
      </c>
      <c r="C22" s="37"/>
      <c r="D22" s="38"/>
      <c r="E22" s="37"/>
      <c r="F22" s="38"/>
      <c r="G22" s="37"/>
      <c r="H22" s="38"/>
      <c r="I22" s="39"/>
      <c r="J22" s="40"/>
    </row>
    <row r="23" ht="17.25" customHeight="1">
      <c r="A23" s="41" t="s">
        <v>75</v>
      </c>
      <c r="B23" s="41" t="s">
        <v>41</v>
      </c>
      <c r="C23" s="42"/>
      <c r="D23" s="43"/>
      <c r="E23" s="42"/>
      <c r="F23" s="43"/>
      <c r="G23" s="42"/>
      <c r="H23" s="43"/>
      <c r="I23" s="45"/>
      <c r="J23" s="46"/>
    </row>
    <row r="24" ht="17.2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7.2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7.2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7.2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25"/>
    <col customWidth="1" min="2" max="2" width="9.75"/>
    <col customWidth="1" min="3" max="3" width="11.88"/>
    <col customWidth="1" min="4" max="4" width="16.75"/>
    <col customWidth="1" min="5" max="10" width="9.75"/>
    <col customWidth="1" min="11" max="26" width="10.38"/>
  </cols>
  <sheetData>
    <row r="1" ht="24.7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</row>
    <row r="2" ht="17.25" customHeight="1">
      <c r="A2" s="6" t="s">
        <v>77</v>
      </c>
      <c r="B2" s="63"/>
      <c r="C2" s="63"/>
      <c r="D2" s="63"/>
      <c r="E2" s="63"/>
      <c r="F2" s="63"/>
      <c r="G2" s="63"/>
      <c r="H2" s="6"/>
      <c r="I2" s="6"/>
      <c r="J2" s="6"/>
    </row>
    <row r="3" ht="17.25" customHeight="1">
      <c r="A3" s="5" t="s">
        <v>78</v>
      </c>
      <c r="H3" s="5"/>
      <c r="I3" s="5"/>
      <c r="J3" s="5"/>
    </row>
    <row r="4" ht="17.25" customHeight="1">
      <c r="A4" s="5" t="s">
        <v>79</v>
      </c>
      <c r="G4" s="5"/>
      <c r="H4" s="5"/>
      <c r="I4" s="5"/>
      <c r="J4" s="5"/>
    </row>
    <row r="5" ht="17.25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25" customHeight="1">
      <c r="A6" s="5" t="s">
        <v>80</v>
      </c>
      <c r="C6" s="5"/>
      <c r="D6" s="5"/>
      <c r="E6" s="5"/>
      <c r="F6" s="5"/>
      <c r="G6" s="5"/>
      <c r="H6" s="5"/>
      <c r="I6" s="5"/>
      <c r="J6" s="5"/>
    </row>
    <row r="7" ht="17.25" customHeight="1">
      <c r="A7" s="5" t="s">
        <v>81</v>
      </c>
      <c r="H7" s="5"/>
      <c r="I7" s="5"/>
      <c r="J7" s="5"/>
    </row>
    <row r="8" ht="17.25" customHeight="1">
      <c r="A8" s="5"/>
      <c r="B8" s="5"/>
      <c r="C8" s="5"/>
      <c r="D8" s="5"/>
      <c r="E8" s="64"/>
      <c r="F8" s="25"/>
      <c r="G8" s="5"/>
      <c r="H8" s="5"/>
      <c r="I8" s="5"/>
      <c r="J8" s="5"/>
    </row>
    <row r="9" ht="17.25" customHeight="1">
      <c r="A9" s="65" t="s">
        <v>82</v>
      </c>
      <c r="B9" s="66"/>
      <c r="C9" s="66"/>
      <c r="D9" s="66"/>
      <c r="E9" s="67"/>
      <c r="F9" s="13"/>
      <c r="G9" s="5"/>
      <c r="H9" s="5"/>
      <c r="I9" s="5"/>
      <c r="J9" s="5"/>
    </row>
    <row r="10" ht="17.25" customHeight="1">
      <c r="A10" s="68"/>
      <c r="B10" s="69" t="s">
        <v>83</v>
      </c>
      <c r="C10" s="68" t="s">
        <v>84</v>
      </c>
      <c r="D10" s="69" t="s">
        <v>85</v>
      </c>
      <c r="E10" s="70"/>
      <c r="F10" s="13"/>
      <c r="G10" s="5"/>
      <c r="H10" s="5"/>
      <c r="I10" s="5"/>
      <c r="J10" s="5"/>
    </row>
    <row r="11" ht="17.25" customHeight="1">
      <c r="A11" s="36" t="s">
        <v>24</v>
      </c>
      <c r="B11" s="37">
        <f>Inputs!B12</f>
        <v>235</v>
      </c>
      <c r="C11" s="71">
        <v>350.0</v>
      </c>
      <c r="D11" s="72">
        <f t="shared" ref="D11:D13" si="1">C11-B11</f>
        <v>115</v>
      </c>
      <c r="E11" s="73"/>
      <c r="F11" s="5"/>
      <c r="G11" s="5"/>
      <c r="H11" s="5"/>
      <c r="I11" s="5"/>
      <c r="J11" s="5"/>
    </row>
    <row r="12" ht="17.25" customHeight="1">
      <c r="A12" s="36" t="s">
        <v>25</v>
      </c>
      <c r="B12" s="37">
        <f>Inputs!B13</f>
        <v>335</v>
      </c>
      <c r="C12" s="71">
        <v>550.0</v>
      </c>
      <c r="D12" s="72">
        <f t="shared" si="1"/>
        <v>215</v>
      </c>
      <c r="E12" s="74"/>
      <c r="F12" s="5"/>
      <c r="G12" s="5"/>
      <c r="H12" s="5"/>
      <c r="I12" s="5"/>
      <c r="J12" s="5"/>
    </row>
    <row r="13" ht="17.25" customHeight="1">
      <c r="A13" s="41" t="s">
        <v>26</v>
      </c>
      <c r="B13" s="42">
        <f>Inputs!B14</f>
        <v>365</v>
      </c>
      <c r="C13" s="75">
        <v>620.0</v>
      </c>
      <c r="D13" s="72">
        <f t="shared" si="1"/>
        <v>255</v>
      </c>
      <c r="E13" s="25"/>
      <c r="F13" s="5"/>
      <c r="G13" s="5"/>
      <c r="H13" s="5"/>
      <c r="I13" s="5"/>
      <c r="J13" s="5"/>
    </row>
    <row r="14" ht="17.25" customHeight="1">
      <c r="A14" s="6"/>
      <c r="B14" s="6"/>
      <c r="C14" s="6"/>
      <c r="D14" s="44"/>
      <c r="E14" s="5"/>
      <c r="F14" s="5"/>
      <c r="G14" s="5"/>
      <c r="H14" s="5"/>
      <c r="I14" s="5"/>
      <c r="J14" s="5"/>
    </row>
    <row r="15" ht="17.25" customHeight="1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ht="17.25" customHeight="1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ht="17.25" customHeight="1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ht="17.25" customHeight="1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ht="17.25" customHeight="1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ht="17.25" customHeight="1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ht="17.25" customHeight="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ht="17.25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ht="17.2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7.2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7.2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7.2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7.2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7">
    <mergeCell ref="A1:J1"/>
    <mergeCell ref="A2:G2"/>
    <mergeCell ref="A3:G3"/>
    <mergeCell ref="A4:F4"/>
    <mergeCell ref="A6:B6"/>
    <mergeCell ref="A7:G7"/>
    <mergeCell ref="A9:D9"/>
  </mergeCells>
  <drawing r:id="rId1"/>
</worksheet>
</file>