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Carmen\Desktop\"/>
    </mc:Choice>
  </mc:AlternateContent>
  <xr:revisionPtr revIDLastSave="0" documentId="13_ncr:1_{05EBE1DE-6478-40F5-AAE7-A191DF0D8C43}" xr6:coauthVersionLast="47" xr6:coauthVersionMax="47" xr10:uidLastSave="{00000000-0000-0000-0000-000000000000}"/>
  <bookViews>
    <workbookView xWindow="-120" yWindow="-120" windowWidth="20730" windowHeight="11160" tabRatio="911" activeTab="2" xr2:uid="{00000000-000D-0000-FFFF-FFFF00000000}"/>
  </bookViews>
  <sheets>
    <sheet name="Indicaciones de formato" sheetId="10" r:id="rId1"/>
    <sheet name="Formato" sheetId="9" r:id="rId2"/>
    <sheet name="Funciones de Texto" sheetId="8" r:id="rId3"/>
    <sheet name="F. Matemáticas" sheetId="5" r:id="rId4"/>
    <sheet name="F. Matemáticas (2)" sheetId="1" r:id="rId5"/>
    <sheet name="F. Matemáticas (3)" sheetId="2" r:id="rId6"/>
    <sheet name="F. Matemáticas (4)" sheetId="6" r:id="rId7"/>
    <sheet name="Otras fórmulas" sheetId="7" r:id="rId8"/>
  </sheets>
  <definedNames>
    <definedName name="_xlnm._FilterDatabase" localSheetId="1" hidden="1">Formato!$A$2:$U$54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4" i="8"/>
  <c r="N5" i="8"/>
  <c r="N6" i="8"/>
  <c r="N7" i="8"/>
  <c r="N8" i="8"/>
  <c r="N9" i="8"/>
  <c r="N10" i="8"/>
  <c r="N11" i="8"/>
  <c r="N12" i="8"/>
  <c r="N13" i="8"/>
  <c r="N14" i="8"/>
  <c r="N15" i="8"/>
  <c r="N16" i="8"/>
  <c r="N4" i="8"/>
  <c r="F22" i="7"/>
  <c r="F21" i="7"/>
  <c r="F15" i="7"/>
  <c r="F16" i="7"/>
  <c r="F8" i="6"/>
  <c r="F9" i="6"/>
  <c r="F10" i="6"/>
  <c r="F11" i="6"/>
  <c r="F12" i="6"/>
  <c r="F13" i="6"/>
  <c r="F14" i="6"/>
  <c r="F15" i="6"/>
  <c r="F16" i="6"/>
  <c r="F17" i="6"/>
  <c r="E8" i="6"/>
  <c r="E9" i="6"/>
  <c r="E10" i="6"/>
  <c r="E11" i="6"/>
  <c r="E12" i="6"/>
  <c r="E13" i="6"/>
  <c r="E14" i="6"/>
  <c r="E15" i="6"/>
  <c r="E16" i="6"/>
  <c r="E17" i="6"/>
  <c r="K20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6" i="2"/>
  <c r="H19" i="2"/>
  <c r="H7" i="2"/>
  <c r="H8" i="2"/>
  <c r="H9" i="2"/>
  <c r="H10" i="2"/>
  <c r="H11" i="2"/>
  <c r="H12" i="2"/>
  <c r="H13" i="2"/>
  <c r="H14" i="2"/>
  <c r="H15" i="2"/>
  <c r="H16" i="2"/>
  <c r="H17" i="2"/>
  <c r="H18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G20" i="1"/>
  <c r="G19" i="1"/>
  <c r="G18" i="1"/>
  <c r="G11" i="1"/>
  <c r="G12" i="1"/>
  <c r="G13" i="1"/>
  <c r="G14" i="1"/>
  <c r="G15" i="1"/>
  <c r="G16" i="1"/>
  <c r="G17" i="1"/>
  <c r="G10" i="1"/>
  <c r="F11" i="1"/>
  <c r="F12" i="1"/>
  <c r="F13" i="1"/>
  <c r="F14" i="1"/>
  <c r="F15" i="1"/>
  <c r="F16" i="1"/>
  <c r="F17" i="1"/>
  <c r="F10" i="1"/>
  <c r="E11" i="1"/>
  <c r="E12" i="1"/>
  <c r="E13" i="1"/>
  <c r="E14" i="1"/>
  <c r="E15" i="1"/>
  <c r="E16" i="1"/>
  <c r="E17" i="1"/>
  <c r="E10" i="1"/>
  <c r="F19" i="5"/>
  <c r="F20" i="5"/>
  <c r="F21" i="5"/>
  <c r="F22" i="5"/>
  <c r="F23" i="5"/>
  <c r="F24" i="5"/>
  <c r="F25" i="5"/>
  <c r="F26" i="5"/>
  <c r="F27" i="5"/>
  <c r="F28" i="5"/>
  <c r="F18" i="5"/>
  <c r="C19" i="5"/>
  <c r="C20" i="5"/>
  <c r="C21" i="5"/>
  <c r="C22" i="5"/>
  <c r="C23" i="5"/>
  <c r="C24" i="5"/>
  <c r="C25" i="5"/>
  <c r="C26" i="5"/>
  <c r="C27" i="5"/>
  <c r="C28" i="5"/>
  <c r="C18" i="5"/>
  <c r="I6" i="5"/>
  <c r="I7" i="5"/>
  <c r="I8" i="5"/>
  <c r="I9" i="5"/>
  <c r="I10" i="5"/>
  <c r="I11" i="5"/>
  <c r="I12" i="5"/>
  <c r="I13" i="5"/>
  <c r="I14" i="5"/>
  <c r="F6" i="5"/>
  <c r="F7" i="5"/>
  <c r="F8" i="5"/>
  <c r="F9" i="5"/>
  <c r="F10" i="5"/>
  <c r="F11" i="5"/>
  <c r="F12" i="5"/>
  <c r="F13" i="5"/>
  <c r="F14" i="5"/>
  <c r="C6" i="5"/>
  <c r="C7" i="5"/>
  <c r="C8" i="5"/>
  <c r="C9" i="5"/>
  <c r="C10" i="5"/>
  <c r="C11" i="5"/>
  <c r="C12" i="5"/>
  <c r="C13" i="5"/>
  <c r="C14" i="5"/>
  <c r="I5" i="5"/>
  <c r="F5" i="5"/>
  <c r="C5" i="5"/>
  <c r="L5" i="8"/>
  <c r="L6" i="8"/>
  <c r="L7" i="8"/>
  <c r="L8" i="8"/>
  <c r="L9" i="8"/>
  <c r="L10" i="8"/>
  <c r="L11" i="8"/>
  <c r="L12" i="8"/>
  <c r="L13" i="8"/>
  <c r="L14" i="8"/>
  <c r="L15" i="8"/>
  <c r="L16" i="8"/>
  <c r="K5" i="8"/>
  <c r="K6" i="8"/>
  <c r="K7" i="8"/>
  <c r="K8" i="8"/>
  <c r="K9" i="8"/>
  <c r="K10" i="8"/>
  <c r="K11" i="8"/>
  <c r="K12" i="8"/>
  <c r="K13" i="8"/>
  <c r="K14" i="8"/>
  <c r="K15" i="8"/>
  <c r="K16" i="8"/>
  <c r="J5" i="8"/>
  <c r="J6" i="8"/>
  <c r="J7" i="8"/>
  <c r="J8" i="8"/>
  <c r="J9" i="8"/>
  <c r="J10" i="8"/>
  <c r="J11" i="8"/>
  <c r="J12" i="8"/>
  <c r="J13" i="8"/>
  <c r="J14" i="8"/>
  <c r="J15" i="8"/>
  <c r="J16" i="8"/>
  <c r="I5" i="8"/>
  <c r="I6" i="8"/>
  <c r="I7" i="8"/>
  <c r="I8" i="8"/>
  <c r="I9" i="8"/>
  <c r="I10" i="8"/>
  <c r="I11" i="8"/>
  <c r="I12" i="8"/>
  <c r="I13" i="8"/>
  <c r="I14" i="8"/>
  <c r="I15" i="8"/>
  <c r="I16" i="8"/>
  <c r="G5" i="8"/>
  <c r="G6" i="8"/>
  <c r="G7" i="8"/>
  <c r="G8" i="8"/>
  <c r="G9" i="8"/>
  <c r="G10" i="8"/>
  <c r="G11" i="8"/>
  <c r="G12" i="8"/>
  <c r="G13" i="8"/>
  <c r="G14" i="8"/>
  <c r="G15" i="8"/>
  <c r="G16" i="8"/>
  <c r="F5" i="8"/>
  <c r="F6" i="8"/>
  <c r="F7" i="8"/>
  <c r="F8" i="8"/>
  <c r="F9" i="8"/>
  <c r="F10" i="8"/>
  <c r="F11" i="8"/>
  <c r="F12" i="8"/>
  <c r="F13" i="8"/>
  <c r="F14" i="8"/>
  <c r="F15" i="8"/>
  <c r="F16" i="8"/>
  <c r="C5" i="8"/>
  <c r="C6" i="8"/>
  <c r="C7" i="8"/>
  <c r="C8" i="8"/>
  <c r="C9" i="8"/>
  <c r="C10" i="8"/>
  <c r="C11" i="8"/>
  <c r="C12" i="8"/>
  <c r="C13" i="8"/>
  <c r="C14" i="8"/>
  <c r="C15" i="8"/>
  <c r="C16" i="8"/>
  <c r="L4" i="8"/>
  <c r="K4" i="8"/>
  <c r="J4" i="8"/>
  <c r="I4" i="8"/>
  <c r="G4" i="8"/>
  <c r="F4" i="8"/>
  <c r="C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Concatenar
</t>
        </r>
      </text>
    </comment>
    <comment ref="N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Comparar el Nombre y Apellido Paterno (A3) con Nombre (M3) para saber si son iguales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LAB-USR-I-AQ990-B202</author>
  </authors>
  <commentList>
    <comment ref="E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Aquí esta la suma de notas totales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Aquí esta el promedio de notas totales</t>
        </r>
      </text>
    </comment>
  </commentList>
</comments>
</file>

<file path=xl/sharedStrings.xml><?xml version="1.0" encoding="utf-8"?>
<sst xmlns="http://schemas.openxmlformats.org/spreadsheetml/2006/main" count="815" uniqueCount="371">
  <si>
    <t>A01</t>
  </si>
  <si>
    <t>A02</t>
  </si>
  <si>
    <t>A03</t>
  </si>
  <si>
    <t>A04</t>
  </si>
  <si>
    <t>A05</t>
  </si>
  <si>
    <t>A06</t>
  </si>
  <si>
    <t>A07</t>
  </si>
  <si>
    <t>A08</t>
  </si>
  <si>
    <t>Cera emperatriz</t>
  </si>
  <si>
    <t>Escobas</t>
  </si>
  <si>
    <t>Desinfectantes</t>
  </si>
  <si>
    <t>Escobilla</t>
  </si>
  <si>
    <t>Toallas</t>
  </si>
  <si>
    <t>Detergentes</t>
  </si>
  <si>
    <t>Aromatizantes</t>
  </si>
  <si>
    <t>Cantidad</t>
  </si>
  <si>
    <t>Total</t>
  </si>
  <si>
    <t>Prec_Unit</t>
  </si>
  <si>
    <t>Dscto. 2%</t>
  </si>
  <si>
    <t>Subtotal</t>
  </si>
  <si>
    <t>Señor:</t>
  </si>
  <si>
    <t>Direccion:</t>
  </si>
  <si>
    <t>RUC:</t>
  </si>
  <si>
    <t>Planilla de Empleados</t>
  </si>
  <si>
    <t>Hora Lab. 
(x dia)</t>
  </si>
  <si>
    <t>AFP</t>
  </si>
  <si>
    <t>Javier</t>
  </si>
  <si>
    <t>pariona</t>
  </si>
  <si>
    <t>Manuel</t>
  </si>
  <si>
    <t>guerra</t>
  </si>
  <si>
    <t>Rosario</t>
  </si>
  <si>
    <t>miranda</t>
  </si>
  <si>
    <t>Liana</t>
  </si>
  <si>
    <t>gonzales</t>
  </si>
  <si>
    <t>milagro</t>
  </si>
  <si>
    <t>mochocco</t>
  </si>
  <si>
    <t>patricia</t>
  </si>
  <si>
    <t>dominguez</t>
  </si>
  <si>
    <t>Shirley</t>
  </si>
  <si>
    <t>fernandez</t>
  </si>
  <si>
    <t>juan</t>
  </si>
  <si>
    <t>ayala</t>
  </si>
  <si>
    <t>jose</t>
  </si>
  <si>
    <t>vega</t>
  </si>
  <si>
    <t>raul</t>
  </si>
  <si>
    <t>gamio</t>
  </si>
  <si>
    <t>pedro</t>
  </si>
  <si>
    <t>lopez</t>
  </si>
  <si>
    <t>marcos</t>
  </si>
  <si>
    <t>limache</t>
  </si>
  <si>
    <t>catalina</t>
  </si>
  <si>
    <t>ramos</t>
  </si>
  <si>
    <t>marisol</t>
  </si>
  <si>
    <t>prada</t>
  </si>
  <si>
    <t>Total a pagar en el mes:</t>
  </si>
  <si>
    <t>Subtotal general:</t>
  </si>
  <si>
    <t>I.G.V. 19% :</t>
  </si>
  <si>
    <t>Total a pagar :</t>
  </si>
  <si>
    <t xml:space="preserve">Total </t>
  </si>
  <si>
    <t>Emp01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</si>
  <si>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</si>
  <si>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</si>
  <si>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</si>
  <si>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</si>
  <si>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</si>
  <si>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</si>
  <si>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</si>
  <si>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</si>
  <si>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Emp10</t>
  </si>
  <si>
    <t>Emp11</t>
  </si>
  <si>
    <t>Emp12</t>
  </si>
  <si>
    <t>Emp13</t>
  </si>
  <si>
    <t>Emp14</t>
  </si>
  <si>
    <t>Sueldo
 (mes)</t>
  </si>
  <si>
    <t>Suma</t>
  </si>
  <si>
    <t>Resta</t>
  </si>
  <si>
    <t>Potencia</t>
  </si>
  <si>
    <t>Nro 1</t>
  </si>
  <si>
    <t>Nro 2</t>
  </si>
  <si>
    <t>Resultado</t>
  </si>
  <si>
    <t>Código</t>
  </si>
  <si>
    <t>Nombre</t>
  </si>
  <si>
    <t>Apellido</t>
  </si>
  <si>
    <t>Pago X hora</t>
  </si>
  <si>
    <t>Pago x dia</t>
  </si>
  <si>
    <t>Pago x
 semana</t>
  </si>
  <si>
    <t>Bonificacion</t>
  </si>
  <si>
    <t>Operaciones matemáticas</t>
  </si>
  <si>
    <t>Multiplicación</t>
  </si>
  <si>
    <t>División</t>
  </si>
  <si>
    <t>jabones</t>
  </si>
  <si>
    <t>Apellidos y Nombres</t>
  </si>
  <si>
    <t>Nota 01</t>
  </si>
  <si>
    <t>Nota 02</t>
  </si>
  <si>
    <t>Nota 03</t>
  </si>
  <si>
    <t>Suma de Notas</t>
  </si>
  <si>
    <t>Promedio de Notas</t>
  </si>
  <si>
    <t>Arana Angel</t>
  </si>
  <si>
    <t>Berrocal Benito</t>
  </si>
  <si>
    <t>Barrantes Bonito</t>
  </si>
  <si>
    <t>Carbajal Cecilia</t>
  </si>
  <si>
    <t>De La Cruz Dionicio</t>
  </si>
  <si>
    <t>Escobar Esteban</t>
  </si>
  <si>
    <t>Fernandez Fernando</t>
  </si>
  <si>
    <t>Galvez Guillermo</t>
  </si>
  <si>
    <t>Huaraz Henry</t>
  </si>
  <si>
    <t>Iglesias Ivan</t>
  </si>
  <si>
    <t>Edad - años</t>
  </si>
  <si>
    <t>Años de servicio</t>
  </si>
  <si>
    <t>FERNANDO</t>
  </si>
  <si>
    <t>HERMILIO</t>
  </si>
  <si>
    <t>ROSA</t>
  </si>
  <si>
    <t>FERNANDA</t>
  </si>
  <si>
    <t>CONSUELO</t>
  </si>
  <si>
    <t>MARITSA</t>
  </si>
  <si>
    <t>RAUL</t>
  </si>
  <si>
    <t>PEDRO</t>
  </si>
  <si>
    <t>RICARDO</t>
  </si>
  <si>
    <t>OSCAR</t>
  </si>
  <si>
    <t>RITA</t>
  </si>
  <si>
    <t>JAIME</t>
  </si>
  <si>
    <t>DIEGO</t>
  </si>
  <si>
    <t>Años de servicio mayor</t>
  </si>
  <si>
    <t>VICTOR</t>
  </si>
  <si>
    <t>Años de servicio menor</t>
  </si>
  <si>
    <t>ANDRES</t>
  </si>
  <si>
    <t>ROGER</t>
  </si>
  <si>
    <t>RAFAEL</t>
  </si>
  <si>
    <t>HUGO</t>
  </si>
  <si>
    <t>BETTY</t>
  </si>
  <si>
    <t>EDAD MÁXIMA</t>
  </si>
  <si>
    <t>PAOLA</t>
  </si>
  <si>
    <t>EDAD MINIMA</t>
  </si>
  <si>
    <t>Total de personas</t>
  </si>
  <si>
    <t>Artículos de Limpieza en General</t>
  </si>
  <si>
    <t>Artículo</t>
  </si>
  <si>
    <t>En este ejemplo se usara fórmulas empleando los operadores matemáticos.</t>
  </si>
  <si>
    <t>Victor Pizarro</t>
  </si>
  <si>
    <t>9156880-2</t>
  </si>
  <si>
    <t>Ruiz</t>
  </si>
  <si>
    <t xml:space="preserve">Ricardo </t>
  </si>
  <si>
    <t>8822000-0</t>
  </si>
  <si>
    <t>García</t>
  </si>
  <si>
    <t>Ricardo Yañez</t>
  </si>
  <si>
    <t>Leonardo Soto</t>
  </si>
  <si>
    <t>8716097-1</t>
  </si>
  <si>
    <t>Tello</t>
  </si>
  <si>
    <t>Jorge Soto</t>
  </si>
  <si>
    <t>7909536-2</t>
  </si>
  <si>
    <t>Sencebe</t>
  </si>
  <si>
    <t xml:space="preserve">Jorge </t>
  </si>
  <si>
    <t>7782084-8</t>
  </si>
  <si>
    <t>Zambrano</t>
  </si>
  <si>
    <t>Jorge Sepulveda</t>
  </si>
  <si>
    <t>Gladys Ramos</t>
  </si>
  <si>
    <t>5702840-6</t>
  </si>
  <si>
    <t>Guerra</t>
  </si>
  <si>
    <t>Elba Palominos</t>
  </si>
  <si>
    <t>5087603-9</t>
  </si>
  <si>
    <t>Taipe</t>
  </si>
  <si>
    <t xml:space="preserve">Edward </t>
  </si>
  <si>
    <t>5074210-1</t>
  </si>
  <si>
    <t>Salazar</t>
  </si>
  <si>
    <t>Edward Opazo</t>
  </si>
  <si>
    <t>Dorotea Montecinos</t>
  </si>
  <si>
    <t>4836212-5</t>
  </si>
  <si>
    <t>Zegarra</t>
  </si>
  <si>
    <t>Daniela Hevia</t>
  </si>
  <si>
    <t>4802355-2</t>
  </si>
  <si>
    <t>Macedo</t>
  </si>
  <si>
    <t>Benedictina</t>
  </si>
  <si>
    <t>3285488-0</t>
  </si>
  <si>
    <t>Pillco</t>
  </si>
  <si>
    <t>Benedictina Hevia</t>
  </si>
  <si>
    <t xml:space="preserve">Arturo </t>
  </si>
  <si>
    <t>3116551-2</t>
  </si>
  <si>
    <t>Saldaña</t>
  </si>
  <si>
    <t>Arturo Cid</t>
  </si>
  <si>
    <t>Angelica Allende</t>
  </si>
  <si>
    <t>1606824-1</t>
  </si>
  <si>
    <t>Salas</t>
  </si>
  <si>
    <t>El numero del mes</t>
  </si>
  <si>
    <t>4 Letras a partir de la ubic 5</t>
  </si>
  <si>
    <t>5 Ultimas letras</t>
  </si>
  <si>
    <t>4 Primeras letras</t>
  </si>
  <si>
    <t>Nombre propio</t>
  </si>
  <si>
    <t>Minúsculas</t>
  </si>
  <si>
    <t>Mayúsculas</t>
  </si>
  <si>
    <t>F. Nacimiento</t>
  </si>
  <si>
    <t>Códico</t>
  </si>
  <si>
    <t>Nombre y Apellidos</t>
  </si>
  <si>
    <t>Apellido Materno</t>
  </si>
  <si>
    <t>Nombre y Apellido Paterno</t>
  </si>
  <si>
    <t>Extrae el mes de la fecha de nacimiento</t>
  </si>
  <si>
    <t>Extraiga de Nombre y Apellidos</t>
  </si>
  <si>
    <t>Nombre y Apellidos en</t>
  </si>
  <si>
    <t>Colocar la fecha de hoy</t>
  </si>
  <si>
    <t>sí</t>
  </si>
  <si>
    <t>Limón</t>
  </si>
  <si>
    <t>Mala</t>
  </si>
  <si>
    <t>Católico</t>
  </si>
  <si>
    <t>Sí</t>
  </si>
  <si>
    <t>Lima</t>
  </si>
  <si>
    <t>Ciencia Tecnología y Ambiente</t>
  </si>
  <si>
    <t>Nacional</t>
  </si>
  <si>
    <t>Masculino</t>
  </si>
  <si>
    <t>Marketing</t>
  </si>
  <si>
    <t>Alberto Cuevas, Edwin</t>
  </si>
  <si>
    <t>no</t>
  </si>
  <si>
    <t>Amarillo</t>
  </si>
  <si>
    <t>La victoria</t>
  </si>
  <si>
    <t>Ateo</t>
  </si>
  <si>
    <t>Apurímac</t>
  </si>
  <si>
    <t>Matemática</t>
  </si>
  <si>
    <t>Almiron Ccasani, Luis</t>
  </si>
  <si>
    <t>Cristalino</t>
  </si>
  <si>
    <t>Lince</t>
  </si>
  <si>
    <t>Junin</t>
  </si>
  <si>
    <t>Física</t>
  </si>
  <si>
    <t>Quispe Vargas, Diego</t>
  </si>
  <si>
    <t>Rojo</t>
  </si>
  <si>
    <t>San Miguel</t>
  </si>
  <si>
    <t>Ancash</t>
  </si>
  <si>
    <t>Cerda Vaez, Pablo</t>
  </si>
  <si>
    <t xml:space="preserve">COMAS </t>
  </si>
  <si>
    <t>Ayacucho</t>
  </si>
  <si>
    <t>Calixto de la Cruz, Beethoven</t>
  </si>
  <si>
    <t xml:space="preserve">verde </t>
  </si>
  <si>
    <t>Comunicación</t>
  </si>
  <si>
    <t>Femenina</t>
  </si>
  <si>
    <t>Atiquipa Chiclla, Rosmeri</t>
  </si>
  <si>
    <t>blanco</t>
  </si>
  <si>
    <t>Huancavelica</t>
  </si>
  <si>
    <t>Administración de Empresas</t>
  </si>
  <si>
    <t>Tinoco Vargas, Geremias</t>
  </si>
  <si>
    <t>Negro</t>
  </si>
  <si>
    <t>Lurigancho</t>
  </si>
  <si>
    <t>Huilca Sanchez, Denver</t>
  </si>
  <si>
    <t>Puente dde piedra</t>
  </si>
  <si>
    <t>Castillo Buendia, Ruben</t>
  </si>
  <si>
    <t xml:space="preserve">Pachacamac </t>
  </si>
  <si>
    <t>Yupanqui Ramires, Diana</t>
  </si>
  <si>
    <t>Olivos</t>
  </si>
  <si>
    <t>Cajamarca</t>
  </si>
  <si>
    <t>Educación Física</t>
  </si>
  <si>
    <t>Sanches Rojas, Segunda</t>
  </si>
  <si>
    <t>Chorrillos</t>
  </si>
  <si>
    <t>Historia</t>
  </si>
  <si>
    <t>Huacachi Cunto, Marleni</t>
  </si>
  <si>
    <t>Monares Osis, Andrea</t>
  </si>
  <si>
    <t>Huancayo</t>
  </si>
  <si>
    <t>Rivera Palacios, Ludin Leoman</t>
  </si>
  <si>
    <t xml:space="preserve">Azul </t>
  </si>
  <si>
    <t>Cercado de Lima</t>
  </si>
  <si>
    <t>Evangélico</t>
  </si>
  <si>
    <t>Loreto</t>
  </si>
  <si>
    <t>Femenino</t>
  </si>
  <si>
    <t>Garcia Veintemilla, Jhoysi</t>
  </si>
  <si>
    <t>Rosado</t>
  </si>
  <si>
    <t>Contabilidad</t>
  </si>
  <si>
    <t>Muños Tinoco, Diony Marize</t>
  </si>
  <si>
    <t>Verde</t>
  </si>
  <si>
    <t>La Victoria</t>
  </si>
  <si>
    <t>Huánuco</t>
  </si>
  <si>
    <t>Aguirre Rumi, Elver</t>
  </si>
  <si>
    <t>Surco</t>
  </si>
  <si>
    <t>No</t>
  </si>
  <si>
    <t>Particular</t>
  </si>
  <si>
    <t>Rivera Huayllasco, Jilmar</t>
  </si>
  <si>
    <t>Plomo</t>
  </si>
  <si>
    <t>Los Olivos</t>
  </si>
  <si>
    <t xml:space="preserve">Huaraca Huamán, Carlos </t>
  </si>
  <si>
    <t>Independencia</t>
  </si>
  <si>
    <t>Cusco</t>
  </si>
  <si>
    <t>Ccama Cutipa, Alexander</t>
  </si>
  <si>
    <t>Celeste</t>
  </si>
  <si>
    <t>Comas</t>
  </si>
  <si>
    <t>Arte</t>
  </si>
  <si>
    <t>Vasquez Silva, Rosarely</t>
  </si>
  <si>
    <t>Sánchez Rojas, Alipio</t>
  </si>
  <si>
    <t xml:space="preserve">San Juan de Lurigancho </t>
  </si>
  <si>
    <t xml:space="preserve">Calderon Cudeña, Victor </t>
  </si>
  <si>
    <t>Fucsia</t>
  </si>
  <si>
    <t>La Libertad</t>
  </si>
  <si>
    <t>Carranza Cruz, Cruceña</t>
  </si>
  <si>
    <t>Inglés</t>
  </si>
  <si>
    <t>Chuquimango Cotrina, Esmilda</t>
  </si>
  <si>
    <t>Azul marino</t>
  </si>
  <si>
    <t>El Agustino</t>
  </si>
  <si>
    <t>Ancco Castillo, Agustin Sosimo</t>
  </si>
  <si>
    <t>Morado</t>
  </si>
  <si>
    <t xml:space="preserve">Femenino </t>
  </si>
  <si>
    <t>Diseño y Desarrollo de Software</t>
  </si>
  <si>
    <t>Ramirez Alamo, Lineth Adelina</t>
  </si>
  <si>
    <t>Breña</t>
  </si>
  <si>
    <t>Agnóstico</t>
  </si>
  <si>
    <t>Química</t>
  </si>
  <si>
    <t xml:space="preserve">Masculino </t>
  </si>
  <si>
    <t>Moscoso Berjar, Alberto Franksuet</t>
  </si>
  <si>
    <t>Lila</t>
  </si>
  <si>
    <t xml:space="preserve">Auccapuquia Meneses, Anamaria </t>
  </si>
  <si>
    <t xml:space="preserve">Huillcapuma Aiquipa,  Bleny </t>
  </si>
  <si>
    <t>San Luis</t>
  </si>
  <si>
    <t>Cristiano</t>
  </si>
  <si>
    <t>Literatura</t>
  </si>
  <si>
    <t>Sedano Quispe, Raquel Soledad</t>
  </si>
  <si>
    <t>Ate</t>
  </si>
  <si>
    <t>Lenguaje</t>
  </si>
  <si>
    <t xml:space="preserve">Saqui Alhuay, Mariela </t>
  </si>
  <si>
    <t>Cercado de lima</t>
  </si>
  <si>
    <t xml:space="preserve">Mayo Chipana, Zulma </t>
  </si>
  <si>
    <t>Marrón</t>
  </si>
  <si>
    <t>Ancón</t>
  </si>
  <si>
    <t xml:space="preserve">Álgebra </t>
  </si>
  <si>
    <t>Villajuan Bustamante, Benjamin Isai</t>
  </si>
  <si>
    <t>Administración de Negocios Internacionales</t>
  </si>
  <si>
    <t xml:space="preserve">Bustinza Portillo, Delman </t>
  </si>
  <si>
    <t>Verde claro</t>
  </si>
  <si>
    <t>Manchay</t>
  </si>
  <si>
    <t>Biología</t>
  </si>
  <si>
    <t>Oyola Pizango, David Geremias</t>
  </si>
  <si>
    <t>Azul</t>
  </si>
  <si>
    <t xml:space="preserve">Santa Anita </t>
  </si>
  <si>
    <t>Lopez Tomaylla, Angel Paulino</t>
  </si>
  <si>
    <t xml:space="preserve">Huacar </t>
  </si>
  <si>
    <t xml:space="preserve">Huánuco </t>
  </si>
  <si>
    <t>Espinoza Peña, Abraham Simon</t>
  </si>
  <si>
    <t xml:space="preserve">Gutierrez Ramirez, Eloy </t>
  </si>
  <si>
    <t>Huaral</t>
  </si>
  <si>
    <t>Piura</t>
  </si>
  <si>
    <t xml:space="preserve">Educación para el trabajo </t>
  </si>
  <si>
    <t>Ancajima Ancajima, Fernando Abel</t>
  </si>
  <si>
    <t>Miranda Flores, Yaneth Sulma</t>
  </si>
  <si>
    <t>Administración Bancaria y Financiera</t>
  </si>
  <si>
    <t>Jurado de la Cruz, Viviana</t>
  </si>
  <si>
    <t>Villegas Barboza, Talita Analy</t>
  </si>
  <si>
    <t>Marcos Palacios, Summer Velis</t>
  </si>
  <si>
    <t>Ramirez Guevara, Shimi Darli</t>
  </si>
  <si>
    <t>Huamanhorcco Ttica, Nilda</t>
  </si>
  <si>
    <t>Molina</t>
  </si>
  <si>
    <t>Bravo Alarcón, Mayra Alejandra</t>
  </si>
  <si>
    <t>Sedano Lapa, Mariela Mabel</t>
  </si>
  <si>
    <t>Rimac</t>
  </si>
  <si>
    <t>Cconcho Condori, Luz Dania</t>
  </si>
  <si>
    <t>Creyente</t>
  </si>
  <si>
    <t>Filosofía</t>
  </si>
  <si>
    <t>Navarro Arcos, Leslie Margot</t>
  </si>
  <si>
    <t>Nuñes Chavés, José Iván</t>
  </si>
  <si>
    <t>Quispe Bolivar, Adela</t>
  </si>
  <si>
    <t xml:space="preserve">¿Tienes computadora en casa? </t>
  </si>
  <si>
    <t>¿Cuánto dinero gastas al día ?</t>
  </si>
  <si>
    <t>tiempo que te demoras de casa a Certus</t>
  </si>
  <si>
    <t>Color favorito</t>
  </si>
  <si>
    <t>Peso</t>
  </si>
  <si>
    <t xml:space="preserve">Talla </t>
  </si>
  <si>
    <t xml:space="preserve">Distrito de residencia actual </t>
  </si>
  <si>
    <t>Religión</t>
  </si>
  <si>
    <t>Hermana</t>
  </si>
  <si>
    <t>Hermano</t>
  </si>
  <si>
    <t xml:space="preserve">Hermanos </t>
  </si>
  <si>
    <t xml:space="preserve">Departamento de procedencia </t>
  </si>
  <si>
    <t>Año de egreso del colegio</t>
  </si>
  <si>
    <t>Curso favorito en el colegio</t>
  </si>
  <si>
    <t xml:space="preserve">Tipo de institución educativa </t>
  </si>
  <si>
    <t xml:space="preserve">Fecha de nacimiento </t>
  </si>
  <si>
    <t>Sexo</t>
  </si>
  <si>
    <t>Carrera</t>
  </si>
  <si>
    <t xml:space="preserve">Apellidos y Nombres </t>
  </si>
  <si>
    <t># de DNI</t>
  </si>
  <si>
    <t>N°</t>
  </si>
  <si>
    <t>Base de datos de ingresantes 2020-1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</si>
</sst>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S/.-280A]\ #,##0.00"/>
    <numFmt numFmtId="165" formatCode="_-[$S/-280A]\ * #,##0.00_-;\-[$S/-280A]\ * #,##0.00_-;_-[$S/-280A]\ * &quot;-&quot;??_-;_-@_-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name val="Arial"/>
      <family val="2"/>
    </font>
    <font>
      <sz val="2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1" fillId="0" borderId="0" xfId="0" applyFont="1"/>
    <xf numFmtId="0" fontId="5" fillId="3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0" xfId="0" applyFont="1"/>
    <xf numFmtId="0" fontId="7" fillId="3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2" fontId="1" fillId="0" borderId="0" xfId="0" applyNumberFormat="1" applyFont="1"/>
    <xf numFmtId="0" fontId="4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10" borderId="0" xfId="0" applyFont="1" applyFill="1"/>
    <xf numFmtId="0" fontId="8" fillId="12" borderId="1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wrapText="1"/>
    </xf>
    <xf numFmtId="0" fontId="8" fillId="15" borderId="5" xfId="0" applyFont="1" applyFill="1" applyBorder="1" applyAlignment="1">
      <alignment horizontal="center" wrapText="1"/>
    </xf>
    <xf numFmtId="0" fontId="8" fillId="15" borderId="6" xfId="0" applyFont="1" applyFill="1" applyBorder="1" applyAlignment="1">
      <alignment horizontal="center" wrapText="1"/>
    </xf>
    <xf numFmtId="0" fontId="8" fillId="14" borderId="13" xfId="0" applyFont="1" applyFill="1" applyBorder="1" applyAlignment="1">
      <alignment horizontal="center" wrapText="1"/>
    </xf>
    <xf numFmtId="0" fontId="8" fillId="14" borderId="1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165" fontId="1" fillId="0" borderId="1" xfId="0" applyNumberFormat="1" applyFont="1" applyBorder="1"/>
    <xf numFmtId="165" fontId="4" fillId="6" borderId="1" xfId="0" applyNumberFormat="1" applyFont="1" applyFill="1" applyBorder="1"/>
    <xf numFmtId="164" fontId="4" fillId="6" borderId="1" xfId="0" applyNumberFormat="1" applyFont="1" applyFill="1" applyBorder="1"/>
    <xf numFmtId="0" fontId="4" fillId="0" borderId="7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wrapText="1"/>
    </xf>
    <xf numFmtId="14" fontId="10" fillId="0" borderId="0" xfId="1" applyNumberFormat="1" applyFont="1" applyAlignment="1">
      <alignment wrapText="1"/>
    </xf>
    <xf numFmtId="0" fontId="10" fillId="17" borderId="1" xfId="1" applyFont="1" applyFill="1" applyBorder="1" applyAlignment="1">
      <alignment horizontal="center" vertical="center" wrapText="1"/>
    </xf>
    <xf numFmtId="0" fontId="10" fillId="17" borderId="1" xfId="1" applyFont="1" applyFill="1" applyBorder="1" applyAlignment="1">
      <alignment wrapText="1"/>
    </xf>
    <xf numFmtId="14" fontId="10" fillId="17" borderId="1" xfId="1" applyNumberFormat="1" applyFont="1" applyFill="1" applyBorder="1" applyAlignment="1">
      <alignment wrapText="1"/>
    </xf>
    <xf numFmtId="0" fontId="11" fillId="17" borderId="1" xfId="1" applyFont="1" applyFill="1" applyBorder="1" applyAlignment="1">
      <alignment horizont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wrapText="1"/>
    </xf>
    <xf numFmtId="0" fontId="14" fillId="0" borderId="1" xfId="1" applyFont="1" applyBorder="1" applyAlignment="1">
      <alignment horizontal="center" wrapText="1"/>
    </xf>
    <xf numFmtId="0" fontId="15" fillId="5" borderId="15" xfId="1" applyFont="1" applyFill="1" applyBorder="1" applyAlignment="1">
      <alignment horizontal="center" vertical="center" wrapText="1"/>
    </xf>
    <xf numFmtId="14" fontId="13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3E98EB0A-622E-4481-A6CF-34C07E4A6BA8}"/>
  </cellStyles>
  <dxfs count="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209550</xdr:colOff>
      <xdr:row>40</xdr:row>
      <xdr:rowOff>71638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06364B-102E-4A31-AF7E-C8A407D01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7691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1</xdr:col>
      <xdr:colOff>371475</xdr:colOff>
      <xdr:row>4</xdr:row>
      <xdr:rowOff>130175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257175"/>
          <a:ext cx="904875" cy="8763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572145</xdr:colOff>
      <xdr:row>0</xdr:row>
      <xdr:rowOff>152939</xdr:rowOff>
    </xdr:from>
    <xdr:ext cx="3287055" cy="593304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64625" y="152939"/>
          <a:ext cx="3287055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Comercial</a:t>
          </a:r>
          <a:r>
            <a:rPr lang="es-ES" sz="32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Luciano</a:t>
          </a:r>
          <a:endParaRPr lang="es-ES" sz="32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0</xdr:col>
      <xdr:colOff>0</xdr:colOff>
      <xdr:row>22</xdr:row>
      <xdr:rowOff>191861</xdr:rowOff>
    </xdr:from>
    <xdr:to>
      <xdr:col>6</xdr:col>
      <xdr:colOff>476704</xdr:colOff>
      <xdr:row>30</xdr:row>
      <xdr:rowOff>178254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4872718"/>
          <a:ext cx="5715454" cy="1619250"/>
        </a:xfrm>
        <a:prstGeom prst="rect">
          <a:avLst/>
        </a:prstGeom>
        <a:solidFill>
          <a:schemeClr val="bg2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200">
              <a:latin typeface="+mn-lt"/>
            </a:rPr>
            <a:t>Observaciones:</a:t>
          </a:r>
        </a:p>
        <a:p>
          <a:r>
            <a:rPr lang="es-ES" sz="1200">
              <a:latin typeface="+mn-lt"/>
            </a:rPr>
            <a:t>-</a:t>
          </a:r>
          <a:r>
            <a:rPr lang="es-ES" sz="1200" baseline="0">
              <a:latin typeface="+mn-lt"/>
            </a:rPr>
            <a:t> El Subtotal será igual a: 			</a:t>
          </a:r>
          <a:r>
            <a:rPr lang="es-ES" sz="1200" baseline="0">
              <a:solidFill>
                <a:srgbClr val="FF0000"/>
              </a:solidFill>
              <a:latin typeface="+mn-lt"/>
            </a:rPr>
            <a:t>cantidad x precio unitario</a:t>
          </a:r>
        </a:p>
        <a:p>
          <a:r>
            <a:rPr lang="es-ES" sz="1200" baseline="0">
              <a:latin typeface="+mn-lt"/>
            </a:rPr>
            <a:t>- El descuento se calcula respecto al subtotal:	</a:t>
          </a:r>
          <a:r>
            <a:rPr lang="es-ES" sz="1200" baseline="0">
              <a:solidFill>
                <a:srgbClr val="FF0000"/>
              </a:solidFill>
              <a:latin typeface="+mn-lt"/>
            </a:rPr>
            <a:t>Subtotal x 2%</a:t>
          </a:r>
        </a:p>
        <a:p>
          <a:r>
            <a:rPr lang="es-ES" sz="1200">
              <a:solidFill>
                <a:schemeClr val="tx1"/>
              </a:solidFill>
              <a:latin typeface="+mn-lt"/>
            </a:rPr>
            <a:t>- El total será igual a: 			</a:t>
          </a:r>
          <a:r>
            <a:rPr lang="es-ES" sz="1200">
              <a:solidFill>
                <a:srgbClr val="FF0000"/>
              </a:solidFill>
              <a:latin typeface="+mn-lt"/>
            </a:rPr>
            <a:t>Subtotal</a:t>
          </a:r>
          <a:r>
            <a:rPr lang="es-ES" sz="1200" baseline="0">
              <a:solidFill>
                <a:srgbClr val="FF0000"/>
              </a:solidFill>
              <a:latin typeface="+mn-lt"/>
            </a:rPr>
            <a:t> - Descuento</a:t>
          </a: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El Subtotal general será igual a: 	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Suma de todos los totales </a:t>
          </a: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El IGV se calcula respecto al subtotal general: 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Subtotal general x 19%</a:t>
          </a: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Al total a pagar se le cargará el igv: 	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Subtotal general + IGV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2</xdr:col>
      <xdr:colOff>0</xdr:colOff>
      <xdr:row>2</xdr:row>
      <xdr:rowOff>92075</xdr:rowOff>
    </xdr:to>
    <xdr:pic>
      <xdr:nvPicPr>
        <xdr:cNvPr id="3073" name="Picture 1" descr="D:\Documents and Settings\vico\Configuración local\Archivos temporales de Internet\Content.IE5\PQHZX71F\MC900186124[1].wmf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0"/>
          <a:ext cx="666750" cy="5619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85725</xdr:rowOff>
    </xdr:from>
    <xdr:to>
      <xdr:col>8</xdr:col>
      <xdr:colOff>692150</xdr:colOff>
      <xdr:row>28</xdr:row>
      <xdr:rowOff>85725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4143375"/>
          <a:ext cx="6559550" cy="1600200"/>
        </a:xfrm>
        <a:prstGeom prst="rect">
          <a:avLst/>
        </a:prstGeom>
        <a:solidFill>
          <a:schemeClr val="bg2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200">
              <a:latin typeface="+mn-lt"/>
            </a:rPr>
            <a:t>Observaciones:</a:t>
          </a:r>
        </a:p>
        <a:p>
          <a:r>
            <a:rPr lang="es-ES" sz="1200">
              <a:latin typeface="+mn-lt"/>
            </a:rPr>
            <a:t>-</a:t>
          </a:r>
          <a:r>
            <a:rPr lang="es-ES" sz="1200" baseline="0">
              <a:latin typeface="+mn-lt"/>
            </a:rPr>
            <a:t> El pago x día será igual a: 			</a:t>
          </a:r>
          <a:r>
            <a:rPr lang="es-ES" sz="1200" baseline="0">
              <a:solidFill>
                <a:srgbClr val="FF0000"/>
              </a:solidFill>
              <a:latin typeface="+mn-lt"/>
            </a:rPr>
            <a:t>Horas laboradas x Pago por hora</a:t>
          </a:r>
        </a:p>
        <a:p>
          <a:r>
            <a:rPr lang="es-ES" sz="1200" baseline="0">
              <a:latin typeface="+mn-lt"/>
            </a:rPr>
            <a:t>- El Pago x semana será igual a:		</a:t>
          </a:r>
          <a:r>
            <a:rPr lang="es-ES" sz="1200" baseline="0">
              <a:solidFill>
                <a:srgbClr val="FF0000"/>
              </a:solidFill>
              <a:latin typeface="+mn-lt"/>
            </a:rPr>
            <a:t>Pago por día x 7</a:t>
          </a:r>
        </a:p>
        <a:p>
          <a:r>
            <a:rPr lang="es-ES" sz="1200">
              <a:solidFill>
                <a:schemeClr val="tx1"/>
              </a:solidFill>
              <a:latin typeface="+mn-lt"/>
            </a:rPr>
            <a:t>- El sueldo será igual a: 			</a:t>
          </a:r>
          <a:r>
            <a:rPr lang="es-ES" sz="1200">
              <a:solidFill>
                <a:srgbClr val="FF0000"/>
              </a:solidFill>
              <a:latin typeface="+mn-lt"/>
            </a:rPr>
            <a:t>Pago por día x 30</a:t>
          </a:r>
          <a:endParaRPr lang="es-ES" sz="1200" baseline="0">
            <a:solidFill>
              <a:srgbClr val="FF0000"/>
            </a:solidFill>
            <a:latin typeface="+mn-lt"/>
          </a:endParaRP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La bonificación </a:t>
          </a:r>
          <a:r>
            <a:rPr lang="es-ES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se calcula respecto al Sueldo</a:t>
          </a:r>
          <a:r>
            <a:rPr lang="es-ES" sz="1200" baseline="0">
              <a:solidFill>
                <a:schemeClr val="tx1"/>
              </a:solidFill>
              <a:latin typeface="+mn-lt"/>
            </a:rPr>
            <a:t>: 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Sueldo x valor</a:t>
          </a:r>
          <a:r>
            <a:rPr lang="es-ES" sz="1200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la bonificación</a:t>
          </a:r>
          <a:endParaRPr lang="es-ES" sz="12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El AFP se calcula respecto al Sueldo: 	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Sueldo x valor</a:t>
          </a:r>
          <a:r>
            <a:rPr lang="es-ES" sz="1200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AFP</a:t>
          </a:r>
          <a:endParaRPr lang="es-ES" sz="12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s-ES" sz="1200" baseline="0">
              <a:solidFill>
                <a:schemeClr val="tx1"/>
              </a:solidFill>
              <a:latin typeface="+mn-lt"/>
            </a:rPr>
            <a:t>- El total será igual a: 		</a:t>
          </a:r>
          <a:r>
            <a:rPr lang="es-ES" sz="1200">
              <a:solidFill>
                <a:srgbClr val="FF0000"/>
              </a:solidFill>
              <a:latin typeface="+mn-lt"/>
              <a:ea typeface="+mn-ea"/>
              <a:cs typeface="+mn-cs"/>
            </a:rPr>
            <a:t>	Sueldo + bonificación - AFP</a:t>
          </a:r>
        </a:p>
        <a:p>
          <a:r>
            <a:rPr lang="es-ES" sz="1200">
              <a:solidFill>
                <a:schemeClr val="tx1"/>
              </a:solidFill>
              <a:latin typeface="+mn-lt"/>
              <a:ea typeface="+mn-ea"/>
              <a:cs typeface="+mn-cs"/>
            </a:rPr>
            <a:t>- El Total</a:t>
          </a:r>
          <a:r>
            <a:rPr lang="es-ES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 a pagar en el mes será: 		</a:t>
          </a:r>
          <a:r>
            <a:rPr lang="es-ES" sz="1200" baseline="0">
              <a:solidFill>
                <a:srgbClr val="FF0000"/>
              </a:solidFill>
              <a:latin typeface="+mn-lt"/>
              <a:ea typeface="+mn-ea"/>
              <a:cs typeface="+mn-cs"/>
            </a:rPr>
            <a:t>Suma de los totales</a:t>
          </a:r>
          <a:endParaRPr lang="es-ES" sz="12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1480117</xdr:colOff>
      <xdr:row>0</xdr:row>
      <xdr:rowOff>126498</xdr:rowOff>
    </xdr:from>
    <xdr:ext cx="2640466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80117" y="126498"/>
          <a:ext cx="264046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Colegios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F17" totalsRowShown="0" headerRowDxfId="17" dataDxfId="16">
  <autoFilter ref="A7:F17" xr:uid="{00000000-0009-0000-0100-000001000000}"/>
  <tableColumns count="6">
    <tableColumn id="1" xr3:uid="{00000000-0010-0000-0000-000001000000}" name="Apellidos y Nombres" dataDxfId="15"/>
    <tableColumn id="2" xr3:uid="{00000000-0010-0000-0000-000002000000}" name="Nota 01" dataDxfId="14"/>
    <tableColumn id="3" xr3:uid="{00000000-0010-0000-0000-000003000000}" name="Nota 02" dataDxfId="13"/>
    <tableColumn id="4" xr3:uid="{00000000-0010-0000-0000-000004000000}" name="Nota 03" dataDxfId="12"/>
    <tableColumn id="5" xr3:uid="{00000000-0010-0000-0000-000005000000}" name="Suma de Notas" dataDxfId="11">
      <calculatedColumnFormula>SUM(Tabla1[[#This Row],[Nota 01]:[Nota 03]])</calculatedColumnFormula>
    </tableColumn>
    <tableColumn id="6" xr3:uid="{00000000-0010-0000-0000-000006000000}" name="Promedio de Notas" dataDxfId="10">
      <calculatedColumnFormula>AVERAGE(Tabla1[[#This Row],[Nota 01]:[Nota 03]])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16A7-DB27-4650-AC98-00E8956C085E}">
  <dimension ref="A1"/>
  <sheetViews>
    <sheetView topLeftCell="A28" zoomScale="175" zoomScaleNormal="175" workbookViewId="0">
      <selection activeCell="H33" sqref="H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A6E7-FA4B-4635-9E48-464D786D9CC4}">
  <dimension ref="A1:U1000"/>
  <sheetViews>
    <sheetView topLeftCell="F1" zoomScale="80" zoomScaleNormal="80" workbookViewId="0">
      <selection activeCell="I7" sqref="I7"/>
    </sheetView>
  </sheetViews>
  <sheetFormatPr baseColWidth="10" defaultColWidth="14.42578125" defaultRowHeight="15" customHeight="1" x14ac:dyDescent="0.2"/>
  <cols>
    <col min="1" max="1" width="6.140625" style="66" customWidth="1"/>
    <col min="2" max="2" width="11.5703125" style="67" bestFit="1" customWidth="1"/>
    <col min="3" max="3" width="34.42578125" style="67" bestFit="1" customWidth="1"/>
    <col min="4" max="4" width="41.85546875" style="67" bestFit="1" customWidth="1"/>
    <col min="5" max="5" width="24.5703125" style="67" customWidth="1"/>
    <col min="6" max="6" width="21.140625" style="68" bestFit="1" customWidth="1"/>
    <col min="7" max="7" width="28.5703125" style="67" bestFit="1" customWidth="1"/>
    <col min="8" max="8" width="29.7109375" style="67" bestFit="1" customWidth="1"/>
    <col min="9" max="9" width="25.28515625" style="67" bestFit="1" customWidth="1"/>
    <col min="10" max="10" width="30.140625" style="67" bestFit="1" customWidth="1"/>
    <col min="11" max="11" width="11.42578125" style="67" bestFit="1" customWidth="1"/>
    <col min="12" max="13" width="10" style="67" bestFit="1" customWidth="1"/>
    <col min="14" max="14" width="11" style="67" bestFit="1" customWidth="1"/>
    <col min="15" max="15" width="27.5703125" style="67" bestFit="1" customWidth="1"/>
    <col min="16" max="16" width="6.28515625" style="67" bestFit="1" customWidth="1"/>
    <col min="17" max="17" width="5.85546875" style="67" bestFit="1" customWidth="1"/>
    <col min="18" max="18" width="14.140625" style="67" bestFit="1" customWidth="1"/>
    <col min="19" max="19" width="38.85546875" style="67" bestFit="1" customWidth="1"/>
    <col min="20" max="20" width="29.140625" style="67" bestFit="1" customWidth="1"/>
    <col min="21" max="21" width="30.28515625" style="67" bestFit="1" customWidth="1"/>
    <col min="22" max="22" width="25.28515625" style="67" customWidth="1"/>
    <col min="23" max="26" width="10.7109375" style="67" customWidth="1"/>
    <col min="27" max="16384" width="14.42578125" style="67"/>
  </cols>
  <sheetData>
    <row r="1" spans="1:21" ht="37.5" customHeight="1" x14ac:dyDescent="0.2">
      <c r="A1" s="76" t="s">
        <v>370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2" spans="1:21" ht="30" x14ac:dyDescent="0.2">
      <c r="A2" s="69" t="s">
        <v>369</v>
      </c>
      <c r="B2" s="70" t="s">
        <v>368</v>
      </c>
      <c r="C2" s="70" t="s">
        <v>367</v>
      </c>
      <c r="D2" s="70" t="s">
        <v>366</v>
      </c>
      <c r="E2" s="70" t="s">
        <v>365</v>
      </c>
      <c r="F2" s="71" t="s">
        <v>364</v>
      </c>
      <c r="G2" s="70" t="s">
        <v>363</v>
      </c>
      <c r="H2" s="70" t="s">
        <v>362</v>
      </c>
      <c r="I2" s="72" t="s">
        <v>361</v>
      </c>
      <c r="J2" s="70" t="s">
        <v>360</v>
      </c>
      <c r="K2" s="70" t="s">
        <v>359</v>
      </c>
      <c r="L2" s="70" t="s">
        <v>358</v>
      </c>
      <c r="M2" s="70" t="s">
        <v>357</v>
      </c>
      <c r="N2" s="70" t="s">
        <v>356</v>
      </c>
      <c r="O2" s="70" t="s">
        <v>355</v>
      </c>
      <c r="P2" s="70" t="s">
        <v>354</v>
      </c>
      <c r="Q2" s="70" t="s">
        <v>353</v>
      </c>
      <c r="R2" s="70" t="s">
        <v>352</v>
      </c>
      <c r="S2" s="70" t="s">
        <v>351</v>
      </c>
      <c r="T2" s="70" t="s">
        <v>350</v>
      </c>
      <c r="U2" s="70" t="s">
        <v>349</v>
      </c>
    </row>
    <row r="3" spans="1:21" ht="15.75" x14ac:dyDescent="0.2">
      <c r="A3" s="73">
        <v>1</v>
      </c>
      <c r="B3" s="74">
        <v>74604005</v>
      </c>
      <c r="C3" s="74" t="s">
        <v>264</v>
      </c>
      <c r="D3" s="74" t="s">
        <v>259</v>
      </c>
      <c r="E3" s="74" t="s">
        <v>205</v>
      </c>
      <c r="F3" s="77">
        <v>36101</v>
      </c>
      <c r="G3" s="74" t="s">
        <v>204</v>
      </c>
      <c r="H3" s="74" t="s">
        <v>228</v>
      </c>
      <c r="I3" s="75">
        <v>2015</v>
      </c>
      <c r="J3" s="74" t="s">
        <v>263</v>
      </c>
      <c r="K3" s="74" t="s">
        <v>201</v>
      </c>
      <c r="L3" s="74">
        <v>3</v>
      </c>
      <c r="M3" s="74">
        <v>0</v>
      </c>
      <c r="N3" s="74" t="s">
        <v>200</v>
      </c>
      <c r="O3" s="74" t="s">
        <v>262</v>
      </c>
      <c r="P3" s="74">
        <v>1.64</v>
      </c>
      <c r="Q3" s="74">
        <v>54</v>
      </c>
      <c r="R3" s="74" t="s">
        <v>261</v>
      </c>
      <c r="S3" s="74">
        <v>30</v>
      </c>
      <c r="T3" s="74">
        <v>25</v>
      </c>
      <c r="U3" s="74" t="s">
        <v>208</v>
      </c>
    </row>
    <row r="4" spans="1:21" ht="30" x14ac:dyDescent="0.2">
      <c r="A4" s="73">
        <v>2</v>
      </c>
      <c r="B4" s="74">
        <v>47430333</v>
      </c>
      <c r="C4" s="74" t="s">
        <v>207</v>
      </c>
      <c r="D4" s="74" t="s">
        <v>206</v>
      </c>
      <c r="E4" s="74" t="s">
        <v>205</v>
      </c>
      <c r="F4" s="77">
        <v>36102</v>
      </c>
      <c r="G4" s="74" t="s">
        <v>204</v>
      </c>
      <c r="H4" s="74" t="s">
        <v>203</v>
      </c>
      <c r="I4" s="75">
        <v>2013</v>
      </c>
      <c r="J4" s="74" t="s">
        <v>202</v>
      </c>
      <c r="K4" s="74" t="s">
        <v>201</v>
      </c>
      <c r="L4" s="74">
        <v>1</v>
      </c>
      <c r="M4" s="74">
        <v>0</v>
      </c>
      <c r="N4" s="74" t="s">
        <v>200</v>
      </c>
      <c r="O4" s="74" t="s">
        <v>199</v>
      </c>
      <c r="P4" s="74">
        <v>1.5</v>
      </c>
      <c r="Q4" s="74">
        <v>67</v>
      </c>
      <c r="R4" s="74" t="s">
        <v>198</v>
      </c>
      <c r="S4" s="74">
        <v>150</v>
      </c>
      <c r="T4" s="74">
        <v>35</v>
      </c>
      <c r="U4" s="74" t="s">
        <v>197</v>
      </c>
    </row>
    <row r="5" spans="1:21" ht="15.75" x14ac:dyDescent="0.2">
      <c r="A5" s="73">
        <v>3</v>
      </c>
      <c r="B5" s="74">
        <v>71805309</v>
      </c>
      <c r="C5" s="74" t="s">
        <v>214</v>
      </c>
      <c r="D5" s="74" t="s">
        <v>206</v>
      </c>
      <c r="E5" s="74" t="s">
        <v>205</v>
      </c>
      <c r="F5" s="77">
        <v>36103</v>
      </c>
      <c r="G5" s="74" t="s">
        <v>204</v>
      </c>
      <c r="H5" s="74" t="s">
        <v>213</v>
      </c>
      <c r="I5" s="75">
        <v>2014</v>
      </c>
      <c r="J5" s="74" t="s">
        <v>212</v>
      </c>
      <c r="K5" s="74" t="s">
        <v>201</v>
      </c>
      <c r="L5" s="74">
        <v>1</v>
      </c>
      <c r="M5" s="74">
        <v>0</v>
      </c>
      <c r="N5" s="74" t="s">
        <v>211</v>
      </c>
      <c r="O5" s="74" t="s">
        <v>210</v>
      </c>
      <c r="P5" s="74">
        <v>1.6</v>
      </c>
      <c r="Q5" s="74">
        <v>52</v>
      </c>
      <c r="R5" s="74" t="s">
        <v>209</v>
      </c>
      <c r="S5" s="74">
        <v>65</v>
      </c>
      <c r="T5" s="74">
        <v>30</v>
      </c>
      <c r="U5" s="74" t="s">
        <v>208</v>
      </c>
    </row>
    <row r="6" spans="1:21" ht="30" x14ac:dyDescent="0.2">
      <c r="A6" s="73">
        <v>4</v>
      </c>
      <c r="B6" s="74">
        <v>75490396</v>
      </c>
      <c r="C6" s="74" t="s">
        <v>331</v>
      </c>
      <c r="D6" s="74" t="s">
        <v>315</v>
      </c>
      <c r="E6" s="74" t="s">
        <v>297</v>
      </c>
      <c r="F6" s="77">
        <v>36104</v>
      </c>
      <c r="G6" s="74" t="s">
        <v>267</v>
      </c>
      <c r="H6" s="74" t="s">
        <v>330</v>
      </c>
      <c r="I6" s="75">
        <v>2016</v>
      </c>
      <c r="J6" s="74" t="s">
        <v>329</v>
      </c>
      <c r="K6" s="74" t="s">
        <v>201</v>
      </c>
      <c r="L6" s="74">
        <v>3</v>
      </c>
      <c r="M6" s="74">
        <v>2</v>
      </c>
      <c r="N6" s="74" t="s">
        <v>303</v>
      </c>
      <c r="O6" s="74" t="s">
        <v>328</v>
      </c>
      <c r="P6" s="74">
        <v>1.66</v>
      </c>
      <c r="Q6" s="74">
        <v>63</v>
      </c>
      <c r="R6" s="74" t="s">
        <v>317</v>
      </c>
      <c r="S6" s="74">
        <v>120</v>
      </c>
      <c r="T6" s="74">
        <v>20</v>
      </c>
      <c r="U6" s="74" t="s">
        <v>208</v>
      </c>
    </row>
    <row r="7" spans="1:21" ht="30" x14ac:dyDescent="0.2">
      <c r="A7" s="73">
        <v>5</v>
      </c>
      <c r="B7" s="74">
        <v>70759300</v>
      </c>
      <c r="C7" s="74" t="s">
        <v>289</v>
      </c>
      <c r="D7" s="74" t="s">
        <v>259</v>
      </c>
      <c r="E7" s="74" t="s">
        <v>205</v>
      </c>
      <c r="F7" s="77">
        <v>36105</v>
      </c>
      <c r="G7" s="74" t="s">
        <v>267</v>
      </c>
      <c r="H7" s="74" t="s">
        <v>203</v>
      </c>
      <c r="I7" s="75">
        <v>2012</v>
      </c>
      <c r="J7" s="74" t="s">
        <v>212</v>
      </c>
      <c r="K7" s="74" t="s">
        <v>201</v>
      </c>
      <c r="L7" s="74">
        <v>3</v>
      </c>
      <c r="M7" s="74">
        <v>2</v>
      </c>
      <c r="N7" s="74" t="s">
        <v>200</v>
      </c>
      <c r="O7" s="74" t="s">
        <v>288</v>
      </c>
      <c r="P7" s="74">
        <v>1.66</v>
      </c>
      <c r="Q7" s="74">
        <v>64</v>
      </c>
      <c r="R7" s="74" t="s">
        <v>287</v>
      </c>
      <c r="S7" s="74">
        <v>45</v>
      </c>
      <c r="T7" s="74">
        <v>25</v>
      </c>
      <c r="U7" s="74" t="s">
        <v>208</v>
      </c>
    </row>
    <row r="8" spans="1:21" ht="15.75" x14ac:dyDescent="0.2">
      <c r="A8" s="73">
        <v>6</v>
      </c>
      <c r="B8" s="74">
        <v>70925128</v>
      </c>
      <c r="C8" s="74" t="s">
        <v>230</v>
      </c>
      <c r="D8" s="74" t="s">
        <v>206</v>
      </c>
      <c r="E8" s="74" t="s">
        <v>229</v>
      </c>
      <c r="F8" s="77">
        <v>36106</v>
      </c>
      <c r="G8" s="74" t="s">
        <v>204</v>
      </c>
      <c r="H8" s="74" t="s">
        <v>228</v>
      </c>
      <c r="I8" s="75">
        <v>2015</v>
      </c>
      <c r="J8" s="74" t="s">
        <v>212</v>
      </c>
      <c r="K8" s="74" t="s">
        <v>201</v>
      </c>
      <c r="L8" s="74">
        <v>1</v>
      </c>
      <c r="M8" s="74">
        <v>2</v>
      </c>
      <c r="N8" s="74" t="s">
        <v>200</v>
      </c>
      <c r="O8" s="74" t="s">
        <v>224</v>
      </c>
      <c r="P8" s="74">
        <v>1.55</v>
      </c>
      <c r="Q8" s="74">
        <v>46</v>
      </c>
      <c r="R8" s="74" t="s">
        <v>227</v>
      </c>
      <c r="S8" s="74">
        <v>45</v>
      </c>
      <c r="T8" s="74">
        <v>17</v>
      </c>
      <c r="U8" s="74" t="s">
        <v>208</v>
      </c>
    </row>
    <row r="9" spans="1:21" ht="30" x14ac:dyDescent="0.2">
      <c r="A9" s="73">
        <v>7</v>
      </c>
      <c r="B9" s="74">
        <v>77390253</v>
      </c>
      <c r="C9" s="74" t="s">
        <v>300</v>
      </c>
      <c r="D9" s="74" t="s">
        <v>292</v>
      </c>
      <c r="E9" s="74" t="s">
        <v>291</v>
      </c>
      <c r="F9" s="77">
        <v>36107</v>
      </c>
      <c r="G9" s="74" t="s">
        <v>267</v>
      </c>
      <c r="H9" s="74" t="s">
        <v>277</v>
      </c>
      <c r="I9" s="75">
        <v>2012</v>
      </c>
      <c r="J9" s="74" t="s">
        <v>225</v>
      </c>
      <c r="K9" s="74" t="s">
        <v>201</v>
      </c>
      <c r="L9" s="74">
        <v>2</v>
      </c>
      <c r="M9" s="74">
        <v>3</v>
      </c>
      <c r="N9" s="74" t="s">
        <v>200</v>
      </c>
      <c r="O9" s="74" t="s">
        <v>210</v>
      </c>
      <c r="P9" s="74">
        <v>1.5</v>
      </c>
      <c r="Q9" s="74">
        <v>47</v>
      </c>
      <c r="R9" s="74" t="s">
        <v>299</v>
      </c>
      <c r="S9" s="74">
        <v>30</v>
      </c>
      <c r="T9" s="74">
        <v>15</v>
      </c>
      <c r="U9" s="74" t="s">
        <v>197</v>
      </c>
    </row>
    <row r="10" spans="1:21" ht="30" x14ac:dyDescent="0.2">
      <c r="A10" s="73">
        <v>8</v>
      </c>
      <c r="B10" s="74">
        <v>74305044</v>
      </c>
      <c r="C10" s="74" t="s">
        <v>340</v>
      </c>
      <c r="D10" s="74" t="s">
        <v>333</v>
      </c>
      <c r="E10" s="74" t="s">
        <v>256</v>
      </c>
      <c r="F10" s="77">
        <v>36108</v>
      </c>
      <c r="G10" s="74" t="s">
        <v>267</v>
      </c>
      <c r="H10" s="74" t="s">
        <v>213</v>
      </c>
      <c r="I10" s="75">
        <v>2015</v>
      </c>
      <c r="J10" s="74" t="s">
        <v>212</v>
      </c>
      <c r="K10" s="74" t="s">
        <v>201</v>
      </c>
      <c r="L10" s="74">
        <v>0</v>
      </c>
      <c r="M10" s="74">
        <v>3</v>
      </c>
      <c r="N10" s="74" t="s">
        <v>200</v>
      </c>
      <c r="O10" s="74" t="s">
        <v>339</v>
      </c>
      <c r="P10" s="74">
        <v>1.62</v>
      </c>
      <c r="Q10" s="74">
        <v>56</v>
      </c>
      <c r="R10" s="74" t="s">
        <v>235</v>
      </c>
      <c r="S10" s="74">
        <v>60</v>
      </c>
      <c r="T10" s="74">
        <v>15</v>
      </c>
      <c r="U10" s="74" t="s">
        <v>197</v>
      </c>
    </row>
    <row r="11" spans="1:21" ht="30" x14ac:dyDescent="0.2">
      <c r="A11" s="73">
        <v>9</v>
      </c>
      <c r="B11" s="74">
        <v>62156258</v>
      </c>
      <c r="C11" s="74" t="s">
        <v>316</v>
      </c>
      <c r="D11" s="74" t="s">
        <v>315</v>
      </c>
      <c r="E11" s="74" t="s">
        <v>297</v>
      </c>
      <c r="F11" s="77">
        <v>36109</v>
      </c>
      <c r="G11" s="74" t="s">
        <v>267</v>
      </c>
      <c r="H11" s="74" t="s">
        <v>313</v>
      </c>
      <c r="I11" s="75">
        <v>2016</v>
      </c>
      <c r="J11" s="74" t="s">
        <v>212</v>
      </c>
      <c r="K11" s="74" t="s">
        <v>201</v>
      </c>
      <c r="L11" s="74">
        <v>1</v>
      </c>
      <c r="M11" s="74">
        <v>1</v>
      </c>
      <c r="N11" s="74" t="s">
        <v>200</v>
      </c>
      <c r="O11" s="74" t="s">
        <v>280</v>
      </c>
      <c r="P11" s="74">
        <v>1.68</v>
      </c>
      <c r="Q11" s="74">
        <v>60</v>
      </c>
      <c r="R11" s="74" t="s">
        <v>275</v>
      </c>
      <c r="S11" s="74">
        <v>90</v>
      </c>
      <c r="T11" s="74">
        <v>15</v>
      </c>
      <c r="U11" s="74" t="s">
        <v>197</v>
      </c>
    </row>
    <row r="12" spans="1:21" ht="30" x14ac:dyDescent="0.2">
      <c r="A12" s="73">
        <v>10</v>
      </c>
      <c r="B12" s="74">
        <v>73774930</v>
      </c>
      <c r="C12" s="74" t="s">
        <v>281</v>
      </c>
      <c r="D12" s="74" t="s">
        <v>259</v>
      </c>
      <c r="E12" s="74" t="s">
        <v>205</v>
      </c>
      <c r="F12" s="77">
        <v>36110</v>
      </c>
      <c r="G12" s="74" t="s">
        <v>204</v>
      </c>
      <c r="H12" s="74" t="s">
        <v>213</v>
      </c>
      <c r="I12" s="75">
        <v>2015</v>
      </c>
      <c r="J12" s="74" t="s">
        <v>263</v>
      </c>
      <c r="K12" s="74" t="s">
        <v>201</v>
      </c>
      <c r="L12" s="74">
        <v>3</v>
      </c>
      <c r="M12" s="74">
        <v>1</v>
      </c>
      <c r="N12" s="74" t="s">
        <v>200</v>
      </c>
      <c r="O12" s="74" t="s">
        <v>280</v>
      </c>
      <c r="P12" s="74">
        <v>1.67</v>
      </c>
      <c r="Q12" s="74">
        <v>58</v>
      </c>
      <c r="R12" s="74" t="s">
        <v>275</v>
      </c>
      <c r="S12" s="74">
        <v>60</v>
      </c>
      <c r="T12" s="74">
        <v>30</v>
      </c>
      <c r="U12" s="74" t="s">
        <v>208</v>
      </c>
    </row>
    <row r="13" spans="1:21" ht="15.75" x14ac:dyDescent="0.2">
      <c r="A13" s="73">
        <v>11</v>
      </c>
      <c r="B13" s="74">
        <v>73575636</v>
      </c>
      <c r="C13" s="74" t="s">
        <v>226</v>
      </c>
      <c r="D13" s="74" t="s">
        <v>206</v>
      </c>
      <c r="E13" s="74" t="s">
        <v>205</v>
      </c>
      <c r="F13" s="77">
        <v>36111</v>
      </c>
      <c r="G13" s="74" t="s">
        <v>204</v>
      </c>
      <c r="H13" s="74" t="s">
        <v>218</v>
      </c>
      <c r="I13" s="75">
        <v>2018</v>
      </c>
      <c r="J13" s="74" t="s">
        <v>225</v>
      </c>
      <c r="K13" s="74" t="s">
        <v>201</v>
      </c>
      <c r="L13" s="74">
        <v>4</v>
      </c>
      <c r="M13" s="74">
        <v>5</v>
      </c>
      <c r="N13" s="74" t="s">
        <v>200</v>
      </c>
      <c r="O13" s="74" t="s">
        <v>224</v>
      </c>
      <c r="P13" s="74">
        <v>1.7</v>
      </c>
      <c r="Q13" s="74">
        <v>53</v>
      </c>
      <c r="R13" s="74" t="s">
        <v>209</v>
      </c>
      <c r="S13" s="74">
        <v>40</v>
      </c>
      <c r="T13" s="74">
        <v>30</v>
      </c>
      <c r="U13" s="74" t="s">
        <v>208</v>
      </c>
    </row>
    <row r="14" spans="1:21" ht="30" x14ac:dyDescent="0.2">
      <c r="A14" s="73">
        <v>12</v>
      </c>
      <c r="B14" s="74">
        <v>48303114</v>
      </c>
      <c r="C14" s="74" t="s">
        <v>284</v>
      </c>
      <c r="D14" s="74" t="s">
        <v>259</v>
      </c>
      <c r="E14" s="74" t="s">
        <v>256</v>
      </c>
      <c r="F14" s="77">
        <v>36112</v>
      </c>
      <c r="G14" s="74" t="s">
        <v>204</v>
      </c>
      <c r="H14" s="74" t="s">
        <v>228</v>
      </c>
      <c r="I14" s="75">
        <v>2014</v>
      </c>
      <c r="J14" s="74" t="s">
        <v>283</v>
      </c>
      <c r="K14" s="74" t="s">
        <v>201</v>
      </c>
      <c r="L14" s="74">
        <v>1</v>
      </c>
      <c r="M14" s="74">
        <v>4</v>
      </c>
      <c r="N14" s="74" t="s">
        <v>254</v>
      </c>
      <c r="O14" s="74" t="s">
        <v>216</v>
      </c>
      <c r="P14" s="74">
        <v>1.45</v>
      </c>
      <c r="Q14" s="74">
        <v>53</v>
      </c>
      <c r="R14" s="74" t="s">
        <v>282</v>
      </c>
      <c r="S14" s="74">
        <v>10</v>
      </c>
      <c r="T14" s="74">
        <v>25</v>
      </c>
      <c r="U14" s="74" t="s">
        <v>208</v>
      </c>
    </row>
    <row r="15" spans="1:21" ht="15.75" x14ac:dyDescent="0.2">
      <c r="A15" s="73">
        <v>13</v>
      </c>
      <c r="B15" s="74">
        <v>74543690</v>
      </c>
      <c r="C15" s="74" t="s">
        <v>239</v>
      </c>
      <c r="D15" s="74" t="s">
        <v>233</v>
      </c>
      <c r="E15" s="74" t="s">
        <v>205</v>
      </c>
      <c r="F15" s="77">
        <v>36113</v>
      </c>
      <c r="G15" s="74" t="s">
        <v>204</v>
      </c>
      <c r="H15" s="74" t="s">
        <v>228</v>
      </c>
      <c r="I15" s="75">
        <v>2015</v>
      </c>
      <c r="J15" s="74" t="s">
        <v>212</v>
      </c>
      <c r="K15" s="74" t="s">
        <v>201</v>
      </c>
      <c r="L15" s="74">
        <v>5</v>
      </c>
      <c r="M15" s="74">
        <v>0</v>
      </c>
      <c r="N15" s="74" t="s">
        <v>200</v>
      </c>
      <c r="O15" s="74" t="s">
        <v>238</v>
      </c>
      <c r="P15" s="74">
        <v>1.67</v>
      </c>
      <c r="Q15" s="74">
        <v>59</v>
      </c>
      <c r="R15" s="74" t="s">
        <v>227</v>
      </c>
      <c r="S15" s="74">
        <v>60</v>
      </c>
      <c r="T15" s="74">
        <v>25</v>
      </c>
      <c r="U15" s="74" t="s">
        <v>208</v>
      </c>
    </row>
    <row r="16" spans="1:21" ht="15.75" x14ac:dyDescent="0.2">
      <c r="A16" s="73">
        <v>14</v>
      </c>
      <c r="B16" s="74">
        <v>74041219</v>
      </c>
      <c r="C16" s="74" t="s">
        <v>274</v>
      </c>
      <c r="D16" s="74" t="s">
        <v>259</v>
      </c>
      <c r="E16" s="74" t="s">
        <v>205</v>
      </c>
      <c r="F16" s="77">
        <v>36114</v>
      </c>
      <c r="G16" s="74" t="s">
        <v>204</v>
      </c>
      <c r="H16" s="74" t="s">
        <v>213</v>
      </c>
      <c r="I16" s="75">
        <v>2014</v>
      </c>
      <c r="J16" s="74" t="s">
        <v>273</v>
      </c>
      <c r="K16" s="74" t="s">
        <v>201</v>
      </c>
      <c r="L16" s="74">
        <v>3</v>
      </c>
      <c r="M16" s="74">
        <v>2</v>
      </c>
      <c r="N16" s="74" t="s">
        <v>200</v>
      </c>
      <c r="O16" s="74" t="s">
        <v>272</v>
      </c>
      <c r="P16" s="74">
        <v>1.69</v>
      </c>
      <c r="Q16" s="74">
        <v>65</v>
      </c>
      <c r="R16" s="74" t="s">
        <v>235</v>
      </c>
      <c r="S16" s="74">
        <v>60</v>
      </c>
      <c r="T16" s="74">
        <v>30</v>
      </c>
      <c r="U16" s="74" t="s">
        <v>197</v>
      </c>
    </row>
    <row r="17" spans="1:21" ht="30" x14ac:dyDescent="0.2">
      <c r="A17" s="73">
        <v>15</v>
      </c>
      <c r="B17" s="74">
        <v>75429430</v>
      </c>
      <c r="C17" s="74" t="s">
        <v>343</v>
      </c>
      <c r="D17" s="74" t="s">
        <v>333</v>
      </c>
      <c r="E17" s="74" t="s">
        <v>256</v>
      </c>
      <c r="F17" s="77">
        <v>36115</v>
      </c>
      <c r="G17" s="74" t="s">
        <v>267</v>
      </c>
      <c r="H17" s="74" t="s">
        <v>203</v>
      </c>
      <c r="I17" s="75">
        <v>2016</v>
      </c>
      <c r="J17" s="74" t="s">
        <v>202</v>
      </c>
      <c r="K17" s="74" t="s">
        <v>201</v>
      </c>
      <c r="L17" s="74">
        <v>2</v>
      </c>
      <c r="M17" s="74">
        <v>2</v>
      </c>
      <c r="N17" s="74" t="s">
        <v>200</v>
      </c>
      <c r="O17" s="74" t="s">
        <v>342</v>
      </c>
      <c r="P17" s="74">
        <v>1.55</v>
      </c>
      <c r="Q17" s="74">
        <v>55</v>
      </c>
      <c r="R17" s="74" t="s">
        <v>321</v>
      </c>
      <c r="S17" s="74">
        <v>40</v>
      </c>
      <c r="T17" s="74">
        <v>25</v>
      </c>
      <c r="U17" s="74" t="s">
        <v>208</v>
      </c>
    </row>
    <row r="18" spans="1:21" ht="15.75" x14ac:dyDescent="0.2">
      <c r="A18" s="73">
        <v>16</v>
      </c>
      <c r="B18" s="74">
        <v>76000651</v>
      </c>
      <c r="C18" s="74" t="s">
        <v>223</v>
      </c>
      <c r="D18" s="74" t="s">
        <v>206</v>
      </c>
      <c r="E18" s="74" t="s">
        <v>205</v>
      </c>
      <c r="F18" s="77">
        <v>36116</v>
      </c>
      <c r="G18" s="74" t="s">
        <v>204</v>
      </c>
      <c r="H18" s="74" t="s">
        <v>213</v>
      </c>
      <c r="I18" s="75">
        <v>2015</v>
      </c>
      <c r="J18" s="74" t="s">
        <v>222</v>
      </c>
      <c r="K18" s="74" t="s">
        <v>201</v>
      </c>
      <c r="L18" s="74">
        <v>5</v>
      </c>
      <c r="M18" s="74">
        <v>3</v>
      </c>
      <c r="N18" s="74" t="s">
        <v>200</v>
      </c>
      <c r="O18" s="74" t="s">
        <v>221</v>
      </c>
      <c r="P18" s="74">
        <v>1.7</v>
      </c>
      <c r="Q18" s="74">
        <v>60</v>
      </c>
      <c r="R18" s="74" t="s">
        <v>220</v>
      </c>
      <c r="S18" s="74">
        <v>45</v>
      </c>
      <c r="T18" s="74">
        <v>32</v>
      </c>
      <c r="U18" s="74" t="s">
        <v>208</v>
      </c>
    </row>
    <row r="19" spans="1:21" ht="30" x14ac:dyDescent="0.2">
      <c r="A19" s="73">
        <v>17</v>
      </c>
      <c r="B19" s="74">
        <v>71599842</v>
      </c>
      <c r="C19" s="74" t="s">
        <v>286</v>
      </c>
      <c r="D19" s="74" t="s">
        <v>259</v>
      </c>
      <c r="E19" s="74" t="s">
        <v>256</v>
      </c>
      <c r="F19" s="77">
        <v>36117</v>
      </c>
      <c r="G19" s="74" t="s">
        <v>204</v>
      </c>
      <c r="H19" s="74" t="s">
        <v>285</v>
      </c>
      <c r="I19" s="75">
        <v>2015</v>
      </c>
      <c r="J19" s="74" t="s">
        <v>243</v>
      </c>
      <c r="K19" s="74" t="s">
        <v>266</v>
      </c>
      <c r="L19" s="74">
        <v>0</v>
      </c>
      <c r="M19" s="74">
        <v>0</v>
      </c>
      <c r="N19" s="74" t="s">
        <v>200</v>
      </c>
      <c r="O19" s="74" t="s">
        <v>216</v>
      </c>
      <c r="P19" s="74">
        <v>1.64</v>
      </c>
      <c r="Q19" s="74">
        <v>58</v>
      </c>
      <c r="R19" s="74" t="s">
        <v>235</v>
      </c>
      <c r="S19" s="74">
        <v>20</v>
      </c>
      <c r="T19" s="74">
        <v>20</v>
      </c>
      <c r="U19" s="74" t="s">
        <v>197</v>
      </c>
    </row>
    <row r="20" spans="1:21" ht="30" x14ac:dyDescent="0.2">
      <c r="A20" s="73">
        <v>18</v>
      </c>
      <c r="B20" s="74">
        <v>73660184</v>
      </c>
      <c r="C20" s="74" t="s">
        <v>326</v>
      </c>
      <c r="D20" s="74" t="s">
        <v>315</v>
      </c>
      <c r="E20" s="74" t="s">
        <v>297</v>
      </c>
      <c r="F20" s="77">
        <v>36118</v>
      </c>
      <c r="G20" s="74" t="s">
        <v>267</v>
      </c>
      <c r="H20" s="74" t="s">
        <v>285</v>
      </c>
      <c r="I20" s="75">
        <v>2013</v>
      </c>
      <c r="J20" s="74" t="s">
        <v>325</v>
      </c>
      <c r="K20" s="74" t="s">
        <v>201</v>
      </c>
      <c r="L20" s="74">
        <v>2</v>
      </c>
      <c r="M20" s="74">
        <v>3</v>
      </c>
      <c r="N20" s="74" t="s">
        <v>200</v>
      </c>
      <c r="O20" s="74" t="s">
        <v>324</v>
      </c>
      <c r="P20" s="74">
        <v>1.62</v>
      </c>
      <c r="Q20" s="74">
        <v>62</v>
      </c>
      <c r="R20" s="74" t="s">
        <v>275</v>
      </c>
      <c r="S20" s="74">
        <v>60</v>
      </c>
      <c r="T20" s="74">
        <v>10</v>
      </c>
      <c r="U20" s="74" t="s">
        <v>197</v>
      </c>
    </row>
    <row r="21" spans="1:21" ht="15.75" customHeight="1" x14ac:dyDescent="0.2">
      <c r="A21" s="73">
        <v>19</v>
      </c>
      <c r="B21" s="74">
        <v>77530749</v>
      </c>
      <c r="C21" s="74" t="s">
        <v>257</v>
      </c>
      <c r="D21" s="74" t="s">
        <v>233</v>
      </c>
      <c r="E21" s="74" t="s">
        <v>256</v>
      </c>
      <c r="F21" s="77">
        <v>36119</v>
      </c>
      <c r="G21" s="74" t="s">
        <v>204</v>
      </c>
      <c r="H21" s="74" t="s">
        <v>228</v>
      </c>
      <c r="I21" s="75">
        <v>2015</v>
      </c>
      <c r="J21" s="74" t="s">
        <v>255</v>
      </c>
      <c r="K21" s="74" t="s">
        <v>201</v>
      </c>
      <c r="L21" s="74">
        <v>3</v>
      </c>
      <c r="M21" s="74">
        <v>3</v>
      </c>
      <c r="N21" s="74" t="s">
        <v>254</v>
      </c>
      <c r="O21" s="74" t="s">
        <v>253</v>
      </c>
      <c r="P21" s="74">
        <v>1.64</v>
      </c>
      <c r="Q21" s="74">
        <v>62</v>
      </c>
      <c r="R21" s="74" t="s">
        <v>252</v>
      </c>
      <c r="S21" s="74">
        <v>20</v>
      </c>
      <c r="T21" s="74">
        <v>20</v>
      </c>
      <c r="U21" s="74" t="s">
        <v>208</v>
      </c>
    </row>
    <row r="22" spans="1:21" ht="15.75" customHeight="1" x14ac:dyDescent="0.2">
      <c r="A22" s="73">
        <v>20</v>
      </c>
      <c r="B22" s="74">
        <v>70547273</v>
      </c>
      <c r="C22" s="74" t="s">
        <v>327</v>
      </c>
      <c r="D22" s="74" t="s">
        <v>315</v>
      </c>
      <c r="E22" s="74" t="s">
        <v>297</v>
      </c>
      <c r="F22" s="77">
        <v>36120</v>
      </c>
      <c r="G22" s="74" t="s">
        <v>267</v>
      </c>
      <c r="H22" s="74" t="s">
        <v>247</v>
      </c>
      <c r="I22" s="75">
        <v>2015</v>
      </c>
      <c r="J22" s="74" t="s">
        <v>212</v>
      </c>
      <c r="K22" s="74" t="s">
        <v>201</v>
      </c>
      <c r="L22" s="74">
        <v>5</v>
      </c>
      <c r="M22" s="74">
        <v>5</v>
      </c>
      <c r="N22" s="74" t="s">
        <v>200</v>
      </c>
      <c r="O22" s="74" t="s">
        <v>280</v>
      </c>
      <c r="P22" s="74">
        <v>1.67</v>
      </c>
      <c r="Q22" s="74">
        <v>68</v>
      </c>
      <c r="R22" s="74" t="s">
        <v>317</v>
      </c>
      <c r="S22" s="74">
        <v>60</v>
      </c>
      <c r="T22" s="74">
        <v>8</v>
      </c>
      <c r="U22" s="74" t="s">
        <v>208</v>
      </c>
    </row>
    <row r="23" spans="1:21" ht="15.75" customHeight="1" x14ac:dyDescent="0.2">
      <c r="A23" s="73">
        <v>21</v>
      </c>
      <c r="B23" s="74">
        <v>71743222</v>
      </c>
      <c r="C23" s="74" t="s">
        <v>248</v>
      </c>
      <c r="D23" s="74" t="s">
        <v>233</v>
      </c>
      <c r="E23" s="74" t="s">
        <v>229</v>
      </c>
      <c r="F23" s="77">
        <v>36121</v>
      </c>
      <c r="G23" s="74" t="s">
        <v>204</v>
      </c>
      <c r="H23" s="74" t="s">
        <v>247</v>
      </c>
      <c r="I23" s="75">
        <v>2016</v>
      </c>
      <c r="J23" s="74" t="s">
        <v>217</v>
      </c>
      <c r="K23" s="74" t="s">
        <v>201</v>
      </c>
      <c r="L23" s="74">
        <v>0</v>
      </c>
      <c r="M23" s="74">
        <v>3</v>
      </c>
      <c r="N23" s="74" t="s">
        <v>200</v>
      </c>
      <c r="O23" s="74" t="s">
        <v>246</v>
      </c>
      <c r="P23" s="74">
        <v>1.57</v>
      </c>
      <c r="Q23" s="74">
        <v>50</v>
      </c>
      <c r="R23" s="74" t="s">
        <v>227</v>
      </c>
      <c r="S23" s="74">
        <v>50</v>
      </c>
      <c r="T23" s="74">
        <v>27</v>
      </c>
      <c r="U23" s="74" t="s">
        <v>208</v>
      </c>
    </row>
    <row r="24" spans="1:21" ht="15.75" customHeight="1" x14ac:dyDescent="0.2">
      <c r="A24" s="73">
        <v>22</v>
      </c>
      <c r="B24" s="74">
        <v>71794548</v>
      </c>
      <c r="C24" s="74" t="s">
        <v>338</v>
      </c>
      <c r="D24" s="74" t="s">
        <v>333</v>
      </c>
      <c r="E24" s="74" t="s">
        <v>256</v>
      </c>
      <c r="F24" s="77">
        <v>36122</v>
      </c>
      <c r="G24" s="74" t="s">
        <v>267</v>
      </c>
      <c r="H24" s="74" t="s">
        <v>213</v>
      </c>
      <c r="I24" s="75">
        <v>2016</v>
      </c>
      <c r="J24" s="74" t="s">
        <v>212</v>
      </c>
      <c r="K24" s="74" t="s">
        <v>201</v>
      </c>
      <c r="L24" s="74">
        <v>4</v>
      </c>
      <c r="M24" s="74">
        <v>4</v>
      </c>
      <c r="N24" s="74" t="s">
        <v>303</v>
      </c>
      <c r="O24" s="74" t="s">
        <v>276</v>
      </c>
      <c r="P24" s="74">
        <v>1.51</v>
      </c>
      <c r="Q24" s="74">
        <v>47</v>
      </c>
      <c r="R24" s="74" t="s">
        <v>258</v>
      </c>
      <c r="S24" s="74">
        <v>30</v>
      </c>
      <c r="T24" s="74">
        <v>20</v>
      </c>
      <c r="U24" s="74" t="s">
        <v>208</v>
      </c>
    </row>
    <row r="25" spans="1:21" ht="15.75" customHeight="1" x14ac:dyDescent="0.2">
      <c r="A25" s="73">
        <v>23</v>
      </c>
      <c r="B25" s="74">
        <v>71630682</v>
      </c>
      <c r="C25" s="74" t="s">
        <v>271</v>
      </c>
      <c r="D25" s="74" t="s">
        <v>259</v>
      </c>
      <c r="E25" s="74" t="s">
        <v>205</v>
      </c>
      <c r="F25" s="77">
        <v>36123</v>
      </c>
      <c r="G25" s="74" t="s">
        <v>204</v>
      </c>
      <c r="H25" s="74" t="s">
        <v>213</v>
      </c>
      <c r="I25" s="75">
        <v>2013</v>
      </c>
      <c r="J25" s="74" t="s">
        <v>212</v>
      </c>
      <c r="K25" s="74" t="s">
        <v>201</v>
      </c>
      <c r="L25" s="74">
        <v>3</v>
      </c>
      <c r="M25" s="74">
        <v>2</v>
      </c>
      <c r="N25" s="74" t="s">
        <v>200</v>
      </c>
      <c r="O25" s="74" t="s">
        <v>270</v>
      </c>
      <c r="P25" s="74">
        <v>1.65</v>
      </c>
      <c r="Q25" s="74">
        <v>60</v>
      </c>
      <c r="R25" s="74" t="s">
        <v>269</v>
      </c>
      <c r="S25" s="74">
        <v>60</v>
      </c>
      <c r="T25" s="74">
        <v>20</v>
      </c>
      <c r="U25" s="74" t="s">
        <v>208</v>
      </c>
    </row>
    <row r="26" spans="1:21" ht="15.75" customHeight="1" x14ac:dyDescent="0.2">
      <c r="A26" s="73">
        <v>24</v>
      </c>
      <c r="B26" s="74">
        <v>76746442</v>
      </c>
      <c r="C26" s="74" t="s">
        <v>237</v>
      </c>
      <c r="D26" s="74" t="s">
        <v>233</v>
      </c>
      <c r="E26" s="74" t="s">
        <v>205</v>
      </c>
      <c r="F26" s="77">
        <v>36124</v>
      </c>
      <c r="G26" s="74" t="s">
        <v>204</v>
      </c>
      <c r="H26" s="74" t="s">
        <v>213</v>
      </c>
      <c r="I26" s="75">
        <v>2016</v>
      </c>
      <c r="J26" s="74" t="s">
        <v>212</v>
      </c>
      <c r="K26" s="74" t="s">
        <v>201</v>
      </c>
      <c r="L26" s="74">
        <v>3</v>
      </c>
      <c r="M26" s="74">
        <v>1</v>
      </c>
      <c r="N26" s="74" t="s">
        <v>200</v>
      </c>
      <c r="O26" s="74" t="s">
        <v>236</v>
      </c>
      <c r="P26" s="74">
        <v>1.7</v>
      </c>
      <c r="Q26" s="74">
        <v>54</v>
      </c>
      <c r="R26" s="74" t="s">
        <v>235</v>
      </c>
      <c r="S26" s="74">
        <v>30</v>
      </c>
      <c r="T26" s="74">
        <v>30</v>
      </c>
      <c r="U26" s="74" t="s">
        <v>208</v>
      </c>
    </row>
    <row r="27" spans="1:21" ht="15.75" customHeight="1" x14ac:dyDescent="0.2">
      <c r="A27" s="73">
        <v>25</v>
      </c>
      <c r="B27" s="74">
        <v>71006921</v>
      </c>
      <c r="C27" s="74" t="s">
        <v>301</v>
      </c>
      <c r="D27" s="74" t="s">
        <v>292</v>
      </c>
      <c r="E27" s="74" t="s">
        <v>291</v>
      </c>
      <c r="F27" s="77">
        <v>36125</v>
      </c>
      <c r="G27" s="74" t="s">
        <v>267</v>
      </c>
      <c r="H27" s="74" t="s">
        <v>277</v>
      </c>
      <c r="I27" s="75">
        <v>2016</v>
      </c>
      <c r="J27" s="74" t="s">
        <v>212</v>
      </c>
      <c r="K27" s="74" t="s">
        <v>201</v>
      </c>
      <c r="L27" s="74">
        <v>1</v>
      </c>
      <c r="M27" s="74">
        <v>4</v>
      </c>
      <c r="N27" s="74" t="s">
        <v>200</v>
      </c>
      <c r="O27" s="74" t="s">
        <v>216</v>
      </c>
      <c r="P27" s="74">
        <v>1.45</v>
      </c>
      <c r="Q27" s="74">
        <v>45</v>
      </c>
      <c r="R27" s="74" t="s">
        <v>235</v>
      </c>
      <c r="S27" s="74">
        <v>30</v>
      </c>
      <c r="T27" s="74">
        <v>25</v>
      </c>
      <c r="U27" s="74" t="s">
        <v>208</v>
      </c>
    </row>
    <row r="28" spans="1:21" ht="15.75" customHeight="1" x14ac:dyDescent="0.2">
      <c r="A28" s="73">
        <v>26</v>
      </c>
      <c r="B28" s="74">
        <v>71287748</v>
      </c>
      <c r="C28" s="74" t="s">
        <v>334</v>
      </c>
      <c r="D28" s="74" t="s">
        <v>333</v>
      </c>
      <c r="E28" s="74" t="s">
        <v>256</v>
      </c>
      <c r="F28" s="77">
        <v>36126</v>
      </c>
      <c r="G28" s="74" t="s">
        <v>267</v>
      </c>
      <c r="H28" s="74" t="s">
        <v>277</v>
      </c>
      <c r="I28" s="75">
        <v>2016</v>
      </c>
      <c r="J28" s="74" t="s">
        <v>243</v>
      </c>
      <c r="K28" s="74" t="s">
        <v>201</v>
      </c>
      <c r="L28" s="74">
        <v>2</v>
      </c>
      <c r="M28" s="74">
        <v>9</v>
      </c>
      <c r="N28" s="74" t="s">
        <v>200</v>
      </c>
      <c r="O28" s="74" t="s">
        <v>306</v>
      </c>
      <c r="P28" s="74">
        <v>1.49</v>
      </c>
      <c r="Q28" s="74">
        <v>48</v>
      </c>
      <c r="R28" s="74" t="s">
        <v>299</v>
      </c>
      <c r="S28" s="74">
        <v>2</v>
      </c>
      <c r="T28" s="74">
        <v>40</v>
      </c>
      <c r="U28" s="74" t="s">
        <v>197</v>
      </c>
    </row>
    <row r="29" spans="1:21" ht="15.75" customHeight="1" x14ac:dyDescent="0.2">
      <c r="A29" s="73">
        <v>27</v>
      </c>
      <c r="B29" s="74">
        <v>71412149</v>
      </c>
      <c r="C29" s="74" t="s">
        <v>323</v>
      </c>
      <c r="D29" s="74" t="s">
        <v>315</v>
      </c>
      <c r="E29" s="74" t="s">
        <v>297</v>
      </c>
      <c r="F29" s="77">
        <v>36127</v>
      </c>
      <c r="G29" s="74" t="s">
        <v>267</v>
      </c>
      <c r="H29" s="74" t="s">
        <v>213</v>
      </c>
      <c r="I29" s="75">
        <v>2016</v>
      </c>
      <c r="J29" s="74" t="s">
        <v>212</v>
      </c>
      <c r="K29" s="74" t="s">
        <v>201</v>
      </c>
      <c r="L29" s="74">
        <v>2</v>
      </c>
      <c r="M29" s="74">
        <v>5</v>
      </c>
      <c r="N29" s="74" t="s">
        <v>200</v>
      </c>
      <c r="O29" s="74" t="s">
        <v>322</v>
      </c>
      <c r="P29" s="74">
        <v>1.67</v>
      </c>
      <c r="Q29" s="74">
        <v>57</v>
      </c>
      <c r="R29" s="74" t="s">
        <v>321</v>
      </c>
      <c r="S29" s="74">
        <v>80</v>
      </c>
      <c r="T29" s="74">
        <v>10</v>
      </c>
      <c r="U29" s="74" t="s">
        <v>208</v>
      </c>
    </row>
    <row r="30" spans="1:21" ht="15.75" customHeight="1" x14ac:dyDescent="0.2">
      <c r="A30" s="73">
        <v>28</v>
      </c>
      <c r="B30" s="74">
        <v>73345152</v>
      </c>
      <c r="C30" s="74" t="s">
        <v>336</v>
      </c>
      <c r="D30" s="74" t="s">
        <v>333</v>
      </c>
      <c r="E30" s="74" t="s">
        <v>205</v>
      </c>
      <c r="F30" s="77">
        <v>36128</v>
      </c>
      <c r="G30" s="74" t="s">
        <v>267</v>
      </c>
      <c r="H30" s="74" t="s">
        <v>203</v>
      </c>
      <c r="I30" s="75">
        <v>2016</v>
      </c>
      <c r="J30" s="74" t="s">
        <v>263</v>
      </c>
      <c r="K30" s="74" t="s">
        <v>201</v>
      </c>
      <c r="L30" s="74">
        <v>4</v>
      </c>
      <c r="M30" s="74">
        <v>1</v>
      </c>
      <c r="N30" s="74" t="s">
        <v>303</v>
      </c>
      <c r="O30" s="74" t="s">
        <v>253</v>
      </c>
      <c r="P30" s="74">
        <v>1.65</v>
      </c>
      <c r="Q30" s="74">
        <v>42</v>
      </c>
      <c r="R30" s="74" t="s">
        <v>275</v>
      </c>
      <c r="S30" s="74">
        <v>20</v>
      </c>
      <c r="T30" s="74">
        <v>15</v>
      </c>
      <c r="U30" s="74" t="s">
        <v>208</v>
      </c>
    </row>
    <row r="31" spans="1:21" ht="15.75" customHeight="1" x14ac:dyDescent="0.2">
      <c r="A31" s="73">
        <v>29</v>
      </c>
      <c r="B31" s="74">
        <v>72027133</v>
      </c>
      <c r="C31" s="74" t="s">
        <v>310</v>
      </c>
      <c r="D31" s="74" t="s">
        <v>292</v>
      </c>
      <c r="E31" s="74" t="s">
        <v>291</v>
      </c>
      <c r="F31" s="77">
        <v>36129</v>
      </c>
      <c r="G31" s="74" t="s">
        <v>267</v>
      </c>
      <c r="H31" s="74" t="s">
        <v>307</v>
      </c>
      <c r="I31" s="75">
        <v>2016</v>
      </c>
      <c r="J31" s="74" t="s">
        <v>212</v>
      </c>
      <c r="K31" s="74" t="s">
        <v>201</v>
      </c>
      <c r="L31" s="74">
        <v>1</v>
      </c>
      <c r="M31" s="74">
        <v>2</v>
      </c>
      <c r="N31" s="74" t="s">
        <v>200</v>
      </c>
      <c r="O31" s="74" t="s">
        <v>309</v>
      </c>
      <c r="P31" s="74">
        <v>1.62</v>
      </c>
      <c r="Q31" s="74">
        <v>50</v>
      </c>
      <c r="R31" s="74" t="s">
        <v>235</v>
      </c>
      <c r="S31" s="74">
        <v>90</v>
      </c>
      <c r="T31" s="74">
        <v>15</v>
      </c>
      <c r="U31" s="74" t="s">
        <v>208</v>
      </c>
    </row>
    <row r="32" spans="1:21" ht="15.75" customHeight="1" x14ac:dyDescent="0.2">
      <c r="A32" s="73">
        <v>30</v>
      </c>
      <c r="B32" s="74">
        <v>71000611</v>
      </c>
      <c r="C32" s="74" t="s">
        <v>332</v>
      </c>
      <c r="D32" s="74" t="s">
        <v>315</v>
      </c>
      <c r="E32" s="74" t="s">
        <v>256</v>
      </c>
      <c r="F32" s="77">
        <v>36130</v>
      </c>
      <c r="G32" s="74" t="s">
        <v>267</v>
      </c>
      <c r="H32" s="74" t="s">
        <v>247</v>
      </c>
      <c r="I32" s="75">
        <v>2019</v>
      </c>
      <c r="J32" s="74" t="s">
        <v>212</v>
      </c>
      <c r="K32" s="74" t="s">
        <v>201</v>
      </c>
      <c r="L32" s="74">
        <v>0</v>
      </c>
      <c r="M32" s="74">
        <v>2</v>
      </c>
      <c r="N32" s="74" t="s">
        <v>200</v>
      </c>
      <c r="O32" s="74" t="s">
        <v>253</v>
      </c>
      <c r="P32" s="74">
        <v>1.56</v>
      </c>
      <c r="Q32" s="74">
        <v>58</v>
      </c>
      <c r="R32" s="74" t="s">
        <v>235</v>
      </c>
      <c r="S32" s="74">
        <v>30</v>
      </c>
      <c r="T32" s="74">
        <v>25</v>
      </c>
      <c r="U32" s="74" t="s">
        <v>197</v>
      </c>
    </row>
    <row r="33" spans="1:21" ht="15.75" customHeight="1" x14ac:dyDescent="0.2">
      <c r="A33" s="73">
        <v>31</v>
      </c>
      <c r="B33" s="74">
        <v>76456415</v>
      </c>
      <c r="C33" s="74" t="s">
        <v>249</v>
      </c>
      <c r="D33" s="74" t="s">
        <v>233</v>
      </c>
      <c r="E33" s="74" t="s">
        <v>229</v>
      </c>
      <c r="F33" s="77">
        <v>36131</v>
      </c>
      <c r="G33" s="74" t="s">
        <v>204</v>
      </c>
      <c r="H33" s="74" t="s">
        <v>247</v>
      </c>
      <c r="I33" s="75">
        <v>2016</v>
      </c>
      <c r="J33" s="74" t="s">
        <v>212</v>
      </c>
      <c r="K33" s="74" t="s">
        <v>201</v>
      </c>
      <c r="L33" s="74">
        <v>0</v>
      </c>
      <c r="M33" s="74">
        <v>1</v>
      </c>
      <c r="N33" s="74" t="s">
        <v>200</v>
      </c>
      <c r="O33" s="74" t="s">
        <v>246</v>
      </c>
      <c r="P33" s="74">
        <v>1.58</v>
      </c>
      <c r="Q33" s="74">
        <v>52</v>
      </c>
      <c r="R33" s="74" t="s">
        <v>220</v>
      </c>
      <c r="S33" s="74">
        <v>50</v>
      </c>
      <c r="T33" s="74">
        <v>27</v>
      </c>
      <c r="U33" s="74" t="s">
        <v>197</v>
      </c>
    </row>
    <row r="34" spans="1:21" ht="15.75" customHeight="1" x14ac:dyDescent="0.2">
      <c r="A34" s="73">
        <v>32</v>
      </c>
      <c r="B34" s="74">
        <v>74096659</v>
      </c>
      <c r="C34" s="74" t="s">
        <v>298</v>
      </c>
      <c r="D34" s="74" t="s">
        <v>292</v>
      </c>
      <c r="E34" s="74" t="s">
        <v>297</v>
      </c>
      <c r="F34" s="77">
        <v>36132</v>
      </c>
      <c r="G34" s="74" t="s">
        <v>267</v>
      </c>
      <c r="H34" s="74" t="s">
        <v>296</v>
      </c>
      <c r="I34" s="75">
        <v>2015</v>
      </c>
      <c r="J34" s="74" t="s">
        <v>273</v>
      </c>
      <c r="K34" s="74" t="s">
        <v>201</v>
      </c>
      <c r="L34" s="74">
        <v>1</v>
      </c>
      <c r="M34" s="74">
        <v>4</v>
      </c>
      <c r="N34" s="74" t="s">
        <v>295</v>
      </c>
      <c r="O34" s="74" t="s">
        <v>294</v>
      </c>
      <c r="P34" s="74">
        <v>1.56</v>
      </c>
      <c r="Q34" s="74">
        <v>47</v>
      </c>
      <c r="R34" s="74" t="s">
        <v>235</v>
      </c>
      <c r="S34" s="74">
        <v>30</v>
      </c>
      <c r="T34" s="74">
        <v>5</v>
      </c>
      <c r="U34" s="74" t="s">
        <v>197</v>
      </c>
    </row>
    <row r="35" spans="1:21" ht="15.75" customHeight="1" x14ac:dyDescent="0.2">
      <c r="A35" s="73">
        <v>33</v>
      </c>
      <c r="B35" s="74">
        <v>72028049</v>
      </c>
      <c r="C35" s="74" t="s">
        <v>260</v>
      </c>
      <c r="D35" s="74" t="s">
        <v>259</v>
      </c>
      <c r="E35" s="74" t="s">
        <v>256</v>
      </c>
      <c r="F35" s="77">
        <v>36133</v>
      </c>
      <c r="G35" s="74" t="s">
        <v>204</v>
      </c>
      <c r="H35" s="74" t="s">
        <v>213</v>
      </c>
      <c r="I35" s="75">
        <v>2014</v>
      </c>
      <c r="J35" s="74" t="s">
        <v>232</v>
      </c>
      <c r="K35" s="74" t="s">
        <v>201</v>
      </c>
      <c r="L35" s="74">
        <v>0</v>
      </c>
      <c r="M35" s="74">
        <v>2</v>
      </c>
      <c r="N35" s="74" t="s">
        <v>200</v>
      </c>
      <c r="O35" s="74" t="s">
        <v>216</v>
      </c>
      <c r="P35" s="74">
        <v>1.48</v>
      </c>
      <c r="Q35" s="74">
        <v>42</v>
      </c>
      <c r="R35" s="74" t="s">
        <v>258</v>
      </c>
      <c r="S35" s="74">
        <v>5</v>
      </c>
      <c r="T35" s="74">
        <v>25</v>
      </c>
      <c r="U35" s="74" t="s">
        <v>208</v>
      </c>
    </row>
    <row r="36" spans="1:21" ht="15.75" customHeight="1" x14ac:dyDescent="0.2">
      <c r="A36" s="73">
        <v>34</v>
      </c>
      <c r="B36" s="74">
        <v>70343288</v>
      </c>
      <c r="C36" s="74" t="s">
        <v>346</v>
      </c>
      <c r="D36" s="74" t="s">
        <v>333</v>
      </c>
      <c r="E36" s="74" t="s">
        <v>256</v>
      </c>
      <c r="F36" s="77">
        <v>36134</v>
      </c>
      <c r="G36" s="74" t="s">
        <v>267</v>
      </c>
      <c r="H36" s="74" t="s">
        <v>345</v>
      </c>
      <c r="I36" s="75">
        <v>2016</v>
      </c>
      <c r="J36" s="74" t="s">
        <v>232</v>
      </c>
      <c r="K36" s="74" t="s">
        <v>201</v>
      </c>
      <c r="L36" s="74">
        <v>2</v>
      </c>
      <c r="M36" s="74">
        <v>0</v>
      </c>
      <c r="N36" s="74" t="s">
        <v>344</v>
      </c>
      <c r="O36" s="74" t="s">
        <v>253</v>
      </c>
      <c r="P36" s="74">
        <v>1.55</v>
      </c>
      <c r="Q36" s="74">
        <v>54</v>
      </c>
      <c r="R36" s="74" t="s">
        <v>235</v>
      </c>
      <c r="S36" s="74">
        <v>30</v>
      </c>
      <c r="T36" s="74">
        <v>15</v>
      </c>
      <c r="U36" s="74" t="s">
        <v>208</v>
      </c>
    </row>
    <row r="37" spans="1:21" ht="15.75" customHeight="1" x14ac:dyDescent="0.2">
      <c r="A37" s="73">
        <v>35</v>
      </c>
      <c r="B37" s="74">
        <v>74359620</v>
      </c>
      <c r="C37" s="74" t="s">
        <v>347</v>
      </c>
      <c r="D37" s="74" t="s">
        <v>333</v>
      </c>
      <c r="E37" s="74" t="s">
        <v>205</v>
      </c>
      <c r="F37" s="77">
        <v>36135</v>
      </c>
      <c r="G37" s="74" t="s">
        <v>267</v>
      </c>
      <c r="H37" s="74" t="s">
        <v>277</v>
      </c>
      <c r="I37" s="75">
        <v>2014</v>
      </c>
      <c r="J37" s="74" t="s">
        <v>243</v>
      </c>
      <c r="K37" s="74" t="s">
        <v>266</v>
      </c>
      <c r="L37" s="74">
        <v>0</v>
      </c>
      <c r="M37" s="74">
        <v>0</v>
      </c>
      <c r="N37" s="74" t="s">
        <v>200</v>
      </c>
      <c r="O37" s="74" t="s">
        <v>265</v>
      </c>
      <c r="P37" s="74">
        <v>1.71</v>
      </c>
      <c r="Q37" s="74">
        <v>53</v>
      </c>
      <c r="R37" s="74" t="s">
        <v>235</v>
      </c>
      <c r="S37" s="74">
        <v>30</v>
      </c>
      <c r="T37" s="74">
        <v>4</v>
      </c>
      <c r="U37" s="74" t="s">
        <v>197</v>
      </c>
    </row>
    <row r="38" spans="1:21" ht="15.75" customHeight="1" x14ac:dyDescent="0.2">
      <c r="A38" s="73">
        <v>36</v>
      </c>
      <c r="B38" s="74">
        <v>72930671</v>
      </c>
      <c r="C38" s="74" t="s">
        <v>320</v>
      </c>
      <c r="D38" s="74" t="s">
        <v>315</v>
      </c>
      <c r="E38" s="74" t="s">
        <v>297</v>
      </c>
      <c r="F38" s="77">
        <v>36136</v>
      </c>
      <c r="G38" s="74" t="s">
        <v>267</v>
      </c>
      <c r="H38" s="74" t="s">
        <v>319</v>
      </c>
      <c r="I38" s="75">
        <v>2019</v>
      </c>
      <c r="J38" s="74" t="s">
        <v>202</v>
      </c>
      <c r="K38" s="74" t="s">
        <v>266</v>
      </c>
      <c r="L38" s="74">
        <v>0</v>
      </c>
      <c r="M38" s="74">
        <v>0</v>
      </c>
      <c r="N38" s="74" t="s">
        <v>254</v>
      </c>
      <c r="O38" s="74" t="s">
        <v>318</v>
      </c>
      <c r="P38" s="74">
        <v>1.73</v>
      </c>
      <c r="Q38" s="74">
        <v>70</v>
      </c>
      <c r="R38" s="74" t="s">
        <v>317</v>
      </c>
      <c r="S38" s="74">
        <v>120</v>
      </c>
      <c r="T38" s="74">
        <v>10</v>
      </c>
      <c r="U38" s="74" t="s">
        <v>197</v>
      </c>
    </row>
    <row r="39" spans="1:21" ht="15.75" customHeight="1" x14ac:dyDescent="0.2">
      <c r="A39" s="73">
        <v>37</v>
      </c>
      <c r="B39" s="74">
        <v>77495810</v>
      </c>
      <c r="C39" s="74" t="s">
        <v>348</v>
      </c>
      <c r="D39" s="74" t="s">
        <v>333</v>
      </c>
      <c r="E39" s="74" t="s">
        <v>256</v>
      </c>
      <c r="F39" s="77">
        <v>36137</v>
      </c>
      <c r="G39" s="74" t="s">
        <v>267</v>
      </c>
      <c r="H39" s="74" t="s">
        <v>228</v>
      </c>
      <c r="I39" s="75">
        <v>2017</v>
      </c>
      <c r="J39" s="74" t="s">
        <v>212</v>
      </c>
      <c r="K39" s="74" t="s">
        <v>201</v>
      </c>
      <c r="L39" s="74">
        <v>2</v>
      </c>
      <c r="M39" s="74">
        <v>4</v>
      </c>
      <c r="N39" s="74" t="s">
        <v>200</v>
      </c>
      <c r="O39" s="74" t="s">
        <v>276</v>
      </c>
      <c r="P39" s="74">
        <v>1.49</v>
      </c>
      <c r="Q39" s="74">
        <v>65</v>
      </c>
      <c r="R39" s="74" t="s">
        <v>321</v>
      </c>
      <c r="S39" s="74">
        <v>45</v>
      </c>
      <c r="T39" s="74">
        <v>20</v>
      </c>
      <c r="U39" s="74" t="s">
        <v>208</v>
      </c>
    </row>
    <row r="40" spans="1:21" ht="15.75" customHeight="1" x14ac:dyDescent="0.2">
      <c r="A40" s="73">
        <v>38</v>
      </c>
      <c r="B40" s="74">
        <v>76067454</v>
      </c>
      <c r="C40" s="74" t="s">
        <v>219</v>
      </c>
      <c r="D40" s="74" t="s">
        <v>206</v>
      </c>
      <c r="E40" s="74" t="s">
        <v>205</v>
      </c>
      <c r="F40" s="77">
        <v>36138</v>
      </c>
      <c r="G40" s="74" t="s">
        <v>204</v>
      </c>
      <c r="H40" s="74" t="s">
        <v>218</v>
      </c>
      <c r="I40" s="75">
        <v>2016</v>
      </c>
      <c r="J40" s="74" t="s">
        <v>217</v>
      </c>
      <c r="K40" s="74" t="s">
        <v>201</v>
      </c>
      <c r="L40" s="74">
        <v>2</v>
      </c>
      <c r="M40" s="74">
        <v>2</v>
      </c>
      <c r="N40" s="74" t="s">
        <v>200</v>
      </c>
      <c r="O40" s="74" t="s">
        <v>216</v>
      </c>
      <c r="P40" s="74">
        <v>1.7</v>
      </c>
      <c r="Q40" s="74">
        <v>68</v>
      </c>
      <c r="R40" s="74" t="s">
        <v>215</v>
      </c>
      <c r="S40" s="74">
        <v>10</v>
      </c>
      <c r="T40" s="74">
        <v>20</v>
      </c>
      <c r="U40" s="74" t="s">
        <v>208</v>
      </c>
    </row>
    <row r="41" spans="1:21" ht="15.75" customHeight="1" x14ac:dyDescent="0.2">
      <c r="A41" s="73">
        <v>39</v>
      </c>
      <c r="B41" s="74">
        <v>72569793</v>
      </c>
      <c r="C41" s="74" t="s">
        <v>293</v>
      </c>
      <c r="D41" s="74" t="s">
        <v>292</v>
      </c>
      <c r="E41" s="74" t="s">
        <v>291</v>
      </c>
      <c r="F41" s="77">
        <v>36139</v>
      </c>
      <c r="G41" s="74" t="s">
        <v>267</v>
      </c>
      <c r="H41" s="74" t="s">
        <v>203</v>
      </c>
      <c r="I41" s="75">
        <v>2016</v>
      </c>
      <c r="J41" s="74" t="s">
        <v>222</v>
      </c>
      <c r="K41" s="74" t="s">
        <v>201</v>
      </c>
      <c r="L41" s="74">
        <v>1</v>
      </c>
      <c r="M41" s="74">
        <v>2</v>
      </c>
      <c r="N41" s="74" t="s">
        <v>200</v>
      </c>
      <c r="O41" s="74" t="s">
        <v>246</v>
      </c>
      <c r="P41" s="74">
        <v>1.55</v>
      </c>
      <c r="Q41" s="74">
        <v>62</v>
      </c>
      <c r="R41" s="74" t="s">
        <v>290</v>
      </c>
      <c r="S41" s="74">
        <v>90</v>
      </c>
      <c r="T41" s="74">
        <v>10</v>
      </c>
      <c r="U41" s="74" t="s">
        <v>197</v>
      </c>
    </row>
    <row r="42" spans="1:21" ht="15.75" customHeight="1" x14ac:dyDescent="0.2">
      <c r="A42" s="73">
        <v>40</v>
      </c>
      <c r="B42" s="74">
        <v>71723198</v>
      </c>
      <c r="C42" s="74" t="s">
        <v>337</v>
      </c>
      <c r="D42" s="74" t="s">
        <v>333</v>
      </c>
      <c r="E42" s="74" t="s">
        <v>205</v>
      </c>
      <c r="F42" s="77">
        <v>36140</v>
      </c>
      <c r="G42" s="74" t="s">
        <v>267</v>
      </c>
      <c r="H42" s="74" t="s">
        <v>228</v>
      </c>
      <c r="I42" s="75">
        <v>2016</v>
      </c>
      <c r="J42" s="74" t="s">
        <v>243</v>
      </c>
      <c r="K42" s="74" t="s">
        <v>201</v>
      </c>
      <c r="L42" s="74">
        <v>2</v>
      </c>
      <c r="M42" s="74">
        <v>2</v>
      </c>
      <c r="N42" s="74" t="s">
        <v>200</v>
      </c>
      <c r="O42" s="74" t="s">
        <v>216</v>
      </c>
      <c r="P42" s="74">
        <v>1.69</v>
      </c>
      <c r="Q42" s="74">
        <v>60</v>
      </c>
      <c r="R42" s="74" t="s">
        <v>261</v>
      </c>
      <c r="S42" s="74">
        <v>10</v>
      </c>
      <c r="T42" s="74">
        <v>16</v>
      </c>
      <c r="U42" s="74" t="s">
        <v>197</v>
      </c>
    </row>
    <row r="43" spans="1:21" ht="15.75" customHeight="1" x14ac:dyDescent="0.2">
      <c r="A43" s="73">
        <v>41</v>
      </c>
      <c r="B43" s="74">
        <v>75484524</v>
      </c>
      <c r="C43" s="74" t="s">
        <v>268</v>
      </c>
      <c r="D43" s="74" t="s">
        <v>259</v>
      </c>
      <c r="E43" s="74" t="s">
        <v>205</v>
      </c>
      <c r="F43" s="77">
        <v>36141</v>
      </c>
      <c r="G43" s="74" t="s">
        <v>267</v>
      </c>
      <c r="H43" s="74" t="s">
        <v>213</v>
      </c>
      <c r="I43" s="75">
        <v>2018</v>
      </c>
      <c r="J43" s="74" t="s">
        <v>225</v>
      </c>
      <c r="K43" s="74" t="s">
        <v>266</v>
      </c>
      <c r="L43" s="74">
        <v>0</v>
      </c>
      <c r="M43" s="74">
        <v>0</v>
      </c>
      <c r="N43" s="74" t="s">
        <v>254</v>
      </c>
      <c r="O43" s="74" t="s">
        <v>265</v>
      </c>
      <c r="P43" s="74">
        <v>1.53</v>
      </c>
      <c r="Q43" s="74">
        <v>40</v>
      </c>
      <c r="R43" s="74" t="s">
        <v>235</v>
      </c>
      <c r="S43" s="74">
        <v>90</v>
      </c>
      <c r="T43" s="74">
        <v>25</v>
      </c>
      <c r="U43" s="74" t="s">
        <v>208</v>
      </c>
    </row>
    <row r="44" spans="1:21" ht="15.75" customHeight="1" x14ac:dyDescent="0.2">
      <c r="A44" s="73">
        <v>42</v>
      </c>
      <c r="B44" s="74">
        <v>71665472</v>
      </c>
      <c r="C44" s="74" t="s">
        <v>251</v>
      </c>
      <c r="D44" s="74" t="s">
        <v>233</v>
      </c>
      <c r="E44" s="74" t="s">
        <v>205</v>
      </c>
      <c r="F44" s="77">
        <v>36142</v>
      </c>
      <c r="G44" s="74" t="s">
        <v>204</v>
      </c>
      <c r="H44" s="74" t="s">
        <v>244</v>
      </c>
      <c r="I44" s="75">
        <v>2012</v>
      </c>
      <c r="J44" s="74" t="s">
        <v>250</v>
      </c>
      <c r="K44" s="74" t="s">
        <v>201</v>
      </c>
      <c r="L44" s="74">
        <v>1</v>
      </c>
      <c r="M44" s="74">
        <v>3</v>
      </c>
      <c r="N44" s="74" t="s">
        <v>200</v>
      </c>
      <c r="O44" s="74" t="s">
        <v>216</v>
      </c>
      <c r="P44" s="74">
        <v>1.6</v>
      </c>
      <c r="Q44" s="74">
        <v>60</v>
      </c>
      <c r="R44" s="74" t="s">
        <v>209</v>
      </c>
      <c r="S44" s="74">
        <v>5</v>
      </c>
      <c r="T44" s="74">
        <v>20</v>
      </c>
      <c r="U44" s="74" t="s">
        <v>197</v>
      </c>
    </row>
    <row r="45" spans="1:21" ht="15.75" customHeight="1" x14ac:dyDescent="0.2">
      <c r="A45" s="73">
        <v>43</v>
      </c>
      <c r="B45" s="74">
        <v>71522354</v>
      </c>
      <c r="C45" s="74" t="s">
        <v>245</v>
      </c>
      <c r="D45" s="74" t="s">
        <v>233</v>
      </c>
      <c r="E45" s="74" t="s">
        <v>229</v>
      </c>
      <c r="F45" s="77">
        <v>36143</v>
      </c>
      <c r="G45" s="74" t="s">
        <v>204</v>
      </c>
      <c r="H45" s="74" t="s">
        <v>244</v>
      </c>
      <c r="I45" s="75">
        <v>2016</v>
      </c>
      <c r="J45" s="74" t="s">
        <v>243</v>
      </c>
      <c r="K45" s="74" t="s">
        <v>201</v>
      </c>
      <c r="L45" s="74">
        <v>5</v>
      </c>
      <c r="M45" s="74">
        <v>3</v>
      </c>
      <c r="N45" s="74" t="s">
        <v>200</v>
      </c>
      <c r="O45" s="74" t="s">
        <v>242</v>
      </c>
      <c r="P45" s="74">
        <v>1.6</v>
      </c>
      <c r="Q45" s="74">
        <v>57</v>
      </c>
      <c r="R45" s="74" t="s">
        <v>209</v>
      </c>
      <c r="S45" s="74">
        <v>45</v>
      </c>
      <c r="T45" s="74">
        <v>30</v>
      </c>
      <c r="U45" s="74" t="s">
        <v>208</v>
      </c>
    </row>
    <row r="46" spans="1:21" ht="15.75" customHeight="1" x14ac:dyDescent="0.2">
      <c r="A46" s="73">
        <v>44</v>
      </c>
      <c r="B46" s="74">
        <v>71522348</v>
      </c>
      <c r="C46" s="74" t="s">
        <v>279</v>
      </c>
      <c r="D46" s="74" t="s">
        <v>259</v>
      </c>
      <c r="E46" s="74" t="s">
        <v>205</v>
      </c>
      <c r="F46" s="77">
        <v>36144</v>
      </c>
      <c r="G46" s="74" t="s">
        <v>204</v>
      </c>
      <c r="H46" s="74" t="s">
        <v>228</v>
      </c>
      <c r="I46" s="75">
        <v>2016</v>
      </c>
      <c r="J46" s="74" t="s">
        <v>243</v>
      </c>
      <c r="K46" s="74" t="s">
        <v>201</v>
      </c>
      <c r="L46" s="74">
        <v>5</v>
      </c>
      <c r="M46" s="74">
        <v>4</v>
      </c>
      <c r="N46" s="74" t="s">
        <v>200</v>
      </c>
      <c r="O46" s="74" t="s">
        <v>242</v>
      </c>
      <c r="P46" s="74">
        <v>1.62</v>
      </c>
      <c r="Q46" s="74">
        <v>59</v>
      </c>
      <c r="R46" s="74" t="s">
        <v>261</v>
      </c>
      <c r="S46" s="74">
        <v>30</v>
      </c>
      <c r="T46" s="74">
        <v>30</v>
      </c>
      <c r="U46" s="74" t="s">
        <v>208</v>
      </c>
    </row>
    <row r="47" spans="1:21" ht="15.75" customHeight="1" x14ac:dyDescent="0.2">
      <c r="A47" s="73">
        <v>45</v>
      </c>
      <c r="B47" s="74">
        <v>74577523</v>
      </c>
      <c r="C47" s="74" t="s">
        <v>308</v>
      </c>
      <c r="D47" s="74" t="s">
        <v>292</v>
      </c>
      <c r="E47" s="74" t="s">
        <v>291</v>
      </c>
      <c r="F47" s="77">
        <v>36145</v>
      </c>
      <c r="G47" s="74" t="s">
        <v>267</v>
      </c>
      <c r="H47" s="74" t="s">
        <v>307</v>
      </c>
      <c r="I47" s="75">
        <v>2016</v>
      </c>
      <c r="J47" s="74" t="s">
        <v>212</v>
      </c>
      <c r="K47" s="74" t="s">
        <v>201</v>
      </c>
      <c r="L47" s="74">
        <v>0</v>
      </c>
      <c r="M47" s="74">
        <v>2</v>
      </c>
      <c r="N47" s="74" t="s">
        <v>200</v>
      </c>
      <c r="O47" s="74" t="s">
        <v>306</v>
      </c>
      <c r="P47" s="74">
        <v>1.52</v>
      </c>
      <c r="Q47" s="74">
        <v>64</v>
      </c>
      <c r="R47" s="74" t="s">
        <v>235</v>
      </c>
      <c r="S47" s="74">
        <v>100</v>
      </c>
      <c r="T47" s="74">
        <v>5</v>
      </c>
      <c r="U47" s="74" t="s">
        <v>208</v>
      </c>
    </row>
    <row r="48" spans="1:21" ht="15.75" customHeight="1" x14ac:dyDescent="0.2">
      <c r="A48" s="73">
        <v>46</v>
      </c>
      <c r="B48" s="74">
        <v>72292401</v>
      </c>
      <c r="C48" s="74" t="s">
        <v>341</v>
      </c>
      <c r="D48" s="74" t="s">
        <v>333</v>
      </c>
      <c r="E48" s="74" t="s">
        <v>256</v>
      </c>
      <c r="F48" s="77">
        <v>36146</v>
      </c>
      <c r="G48" s="74" t="s">
        <v>267</v>
      </c>
      <c r="H48" s="74" t="s">
        <v>247</v>
      </c>
      <c r="I48" s="75">
        <v>2019</v>
      </c>
      <c r="J48" s="74" t="s">
        <v>232</v>
      </c>
      <c r="K48" s="74" t="s">
        <v>201</v>
      </c>
      <c r="L48" s="74">
        <v>4</v>
      </c>
      <c r="M48" s="74">
        <v>3</v>
      </c>
      <c r="N48" s="74" t="s">
        <v>254</v>
      </c>
      <c r="O48" s="74" t="s">
        <v>302</v>
      </c>
      <c r="P48" s="74">
        <v>1.45</v>
      </c>
      <c r="Q48" s="74">
        <v>58</v>
      </c>
      <c r="R48" s="74" t="s">
        <v>235</v>
      </c>
      <c r="S48" s="74">
        <v>30</v>
      </c>
      <c r="T48" s="74">
        <v>15</v>
      </c>
      <c r="U48" s="74" t="s">
        <v>208</v>
      </c>
    </row>
    <row r="49" spans="1:21" ht="15.75" customHeight="1" x14ac:dyDescent="0.2">
      <c r="A49" s="73">
        <v>47</v>
      </c>
      <c r="B49" s="74">
        <v>72279911</v>
      </c>
      <c r="C49" s="74" t="s">
        <v>305</v>
      </c>
      <c r="D49" s="74" t="s">
        <v>292</v>
      </c>
      <c r="E49" s="74" t="s">
        <v>291</v>
      </c>
      <c r="F49" s="77">
        <v>36147</v>
      </c>
      <c r="G49" s="74" t="s">
        <v>267</v>
      </c>
      <c r="H49" s="74" t="s">
        <v>304</v>
      </c>
      <c r="I49" s="75">
        <v>2014</v>
      </c>
      <c r="J49" s="74" t="s">
        <v>232</v>
      </c>
      <c r="K49" s="74" t="s">
        <v>201</v>
      </c>
      <c r="L49" s="74">
        <v>4</v>
      </c>
      <c r="M49" s="74">
        <v>4</v>
      </c>
      <c r="N49" s="74" t="s">
        <v>303</v>
      </c>
      <c r="O49" s="74" t="s">
        <v>302</v>
      </c>
      <c r="P49" s="74">
        <v>1.45</v>
      </c>
      <c r="Q49" s="74">
        <v>48</v>
      </c>
      <c r="R49" s="74" t="s">
        <v>235</v>
      </c>
      <c r="S49" s="74">
        <v>50</v>
      </c>
      <c r="T49" s="74">
        <v>10</v>
      </c>
      <c r="U49" s="74" t="s">
        <v>208</v>
      </c>
    </row>
    <row r="50" spans="1:21" ht="15.75" customHeight="1" x14ac:dyDescent="0.2">
      <c r="A50" s="73">
        <v>48</v>
      </c>
      <c r="B50" s="74">
        <v>71934861</v>
      </c>
      <c r="C50" s="74" t="s">
        <v>234</v>
      </c>
      <c r="D50" s="74" t="s">
        <v>233</v>
      </c>
      <c r="E50" s="74" t="s">
        <v>205</v>
      </c>
      <c r="F50" s="77">
        <v>36148</v>
      </c>
      <c r="G50" s="74" t="s">
        <v>204</v>
      </c>
      <c r="H50" s="74" t="s">
        <v>218</v>
      </c>
      <c r="I50" s="75">
        <v>2016</v>
      </c>
      <c r="J50" s="74" t="s">
        <v>232</v>
      </c>
      <c r="K50" s="74" t="s">
        <v>201</v>
      </c>
      <c r="L50" s="74">
        <v>4</v>
      </c>
      <c r="M50" s="74">
        <v>4</v>
      </c>
      <c r="N50" s="74" t="s">
        <v>200</v>
      </c>
      <c r="O50" s="74" t="s">
        <v>216</v>
      </c>
      <c r="P50" s="74">
        <v>1.7</v>
      </c>
      <c r="Q50" s="74">
        <v>65</v>
      </c>
      <c r="R50" s="74" t="s">
        <v>231</v>
      </c>
      <c r="S50" s="74">
        <v>15</v>
      </c>
      <c r="T50" s="74">
        <v>24</v>
      </c>
      <c r="U50" s="74" t="s">
        <v>208</v>
      </c>
    </row>
    <row r="51" spans="1:21" ht="15.75" customHeight="1" x14ac:dyDescent="0.2">
      <c r="A51" s="73">
        <v>49</v>
      </c>
      <c r="B51" s="74">
        <v>75482058</v>
      </c>
      <c r="C51" s="74" t="s">
        <v>278</v>
      </c>
      <c r="D51" s="74" t="s">
        <v>259</v>
      </c>
      <c r="E51" s="74" t="s">
        <v>256</v>
      </c>
      <c r="F51" s="77">
        <v>36149</v>
      </c>
      <c r="G51" s="74" t="s">
        <v>204</v>
      </c>
      <c r="H51" s="74" t="s">
        <v>277</v>
      </c>
      <c r="I51" s="75">
        <v>2016</v>
      </c>
      <c r="J51" s="74" t="s">
        <v>222</v>
      </c>
      <c r="K51" s="74" t="s">
        <v>201</v>
      </c>
      <c r="L51" s="74">
        <v>1</v>
      </c>
      <c r="M51" s="74">
        <v>3</v>
      </c>
      <c r="N51" s="74" t="s">
        <v>200</v>
      </c>
      <c r="O51" s="74" t="s">
        <v>276</v>
      </c>
      <c r="P51" s="74">
        <v>1.54</v>
      </c>
      <c r="Q51" s="74">
        <v>56</v>
      </c>
      <c r="R51" s="74" t="s">
        <v>275</v>
      </c>
      <c r="S51" s="74">
        <v>60</v>
      </c>
      <c r="T51" s="74">
        <v>20</v>
      </c>
      <c r="U51" s="74" t="s">
        <v>208</v>
      </c>
    </row>
    <row r="52" spans="1:21" ht="15.75" customHeight="1" x14ac:dyDescent="0.2">
      <c r="A52" s="73">
        <v>50</v>
      </c>
      <c r="B52" s="74">
        <v>75451098</v>
      </c>
      <c r="C52" s="74" t="s">
        <v>314</v>
      </c>
      <c r="D52" s="74" t="s">
        <v>292</v>
      </c>
      <c r="E52" s="74" t="s">
        <v>297</v>
      </c>
      <c r="F52" s="77">
        <v>36150</v>
      </c>
      <c r="G52" s="74" t="s">
        <v>267</v>
      </c>
      <c r="H52" s="74" t="s">
        <v>313</v>
      </c>
      <c r="I52" s="75">
        <v>2014</v>
      </c>
      <c r="J52" s="74" t="s">
        <v>202</v>
      </c>
      <c r="K52" s="74" t="s">
        <v>201</v>
      </c>
      <c r="L52" s="74">
        <v>2</v>
      </c>
      <c r="M52" s="74">
        <v>3</v>
      </c>
      <c r="N52" s="74" t="s">
        <v>303</v>
      </c>
      <c r="O52" s="74" t="s">
        <v>312</v>
      </c>
      <c r="P52" s="74">
        <v>1.73</v>
      </c>
      <c r="Q52" s="74">
        <v>73</v>
      </c>
      <c r="R52" s="74" t="s">
        <v>311</v>
      </c>
      <c r="S52" s="74">
        <v>150</v>
      </c>
      <c r="T52" s="74">
        <v>6</v>
      </c>
      <c r="U52" s="74" t="s">
        <v>197</v>
      </c>
    </row>
    <row r="53" spans="1:21" ht="15.75" customHeight="1" x14ac:dyDescent="0.2">
      <c r="A53" s="73">
        <v>51</v>
      </c>
      <c r="B53" s="74">
        <v>74897471</v>
      </c>
      <c r="C53" s="74" t="s">
        <v>335</v>
      </c>
      <c r="D53" s="74" t="s">
        <v>333</v>
      </c>
      <c r="E53" s="74" t="s">
        <v>256</v>
      </c>
      <c r="F53" s="77">
        <v>36151</v>
      </c>
      <c r="G53" s="74" t="s">
        <v>267</v>
      </c>
      <c r="H53" s="74" t="s">
        <v>228</v>
      </c>
      <c r="I53" s="75">
        <v>2016</v>
      </c>
      <c r="J53" s="74" t="s">
        <v>243</v>
      </c>
      <c r="K53" s="74" t="s">
        <v>201</v>
      </c>
      <c r="L53" s="74">
        <v>2</v>
      </c>
      <c r="M53" s="74">
        <v>1</v>
      </c>
      <c r="N53" s="74" t="s">
        <v>303</v>
      </c>
      <c r="O53" s="74" t="s">
        <v>276</v>
      </c>
      <c r="P53" s="74">
        <v>1.56</v>
      </c>
      <c r="Q53" s="74">
        <v>48</v>
      </c>
      <c r="R53" s="74" t="s">
        <v>290</v>
      </c>
      <c r="S53" s="74">
        <v>40</v>
      </c>
      <c r="T53" s="74">
        <v>20</v>
      </c>
      <c r="U53" s="74" t="s">
        <v>197</v>
      </c>
    </row>
    <row r="54" spans="1:21" ht="15.75" customHeight="1" x14ac:dyDescent="0.2">
      <c r="A54" s="73">
        <v>52</v>
      </c>
      <c r="B54" s="74">
        <v>73586495</v>
      </c>
      <c r="C54" s="74" t="s">
        <v>241</v>
      </c>
      <c r="D54" s="74" t="s">
        <v>233</v>
      </c>
      <c r="E54" s="74" t="s">
        <v>229</v>
      </c>
      <c r="F54" s="77">
        <v>36152</v>
      </c>
      <c r="G54" s="74" t="s">
        <v>204</v>
      </c>
      <c r="H54" s="74" t="s">
        <v>213</v>
      </c>
      <c r="I54" s="75">
        <v>2015</v>
      </c>
      <c r="J54" s="74" t="s">
        <v>212</v>
      </c>
      <c r="K54" s="74" t="s">
        <v>201</v>
      </c>
      <c r="L54" s="74">
        <v>2</v>
      </c>
      <c r="M54" s="74">
        <v>4</v>
      </c>
      <c r="N54" s="74" t="s">
        <v>200</v>
      </c>
      <c r="O54" s="74" t="s">
        <v>240</v>
      </c>
      <c r="P54" s="74">
        <v>1.55</v>
      </c>
      <c r="Q54" s="74">
        <v>57</v>
      </c>
      <c r="R54" s="74" t="s">
        <v>220</v>
      </c>
      <c r="S54" s="74">
        <v>60</v>
      </c>
      <c r="T54" s="74">
        <v>25</v>
      </c>
      <c r="U54" s="74" t="s">
        <v>208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3:U54">
    <sortCondition ref="C3:C54"/>
  </sortState>
  <mergeCells count="1">
    <mergeCell ref="A1:U1"/>
  </mergeCells>
  <conditionalFormatting sqref="E3:E54">
    <cfRule type="containsText" dxfId="6" priority="4" operator="containsText" text="Masculino">
      <formula>NOT(ISERROR(SEARCH("Masculino",E3)))</formula>
    </cfRule>
  </conditionalFormatting>
  <conditionalFormatting sqref="I3:I54">
    <cfRule type="cellIs" dxfId="0" priority="3" operator="greaterThan">
      <formula>2020</formula>
    </cfRule>
    <cfRule type="cellIs" dxfId="1" priority="2" operator="lessThan">
      <formula>2020</formula>
    </cfRule>
    <cfRule type="cellIs" dxfId="2" priority="1" operator="lessThan">
      <formula>2012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8B3B-3242-4F71-8220-D5EC288A8039}">
  <dimension ref="A1:N18"/>
  <sheetViews>
    <sheetView tabSelected="1" zoomScaleNormal="100" workbookViewId="0">
      <selection activeCell="H4" sqref="H4"/>
    </sheetView>
  </sheetViews>
  <sheetFormatPr baseColWidth="10" defaultColWidth="10.85546875" defaultRowHeight="15.75" x14ac:dyDescent="0.25"/>
  <cols>
    <col min="1" max="1" width="24.140625" style="1" bestFit="1" customWidth="1"/>
    <col min="2" max="2" width="22.140625" style="1" customWidth="1"/>
    <col min="3" max="3" width="32" style="1" customWidth="1"/>
    <col min="4" max="4" width="15.42578125" style="1" customWidth="1"/>
    <col min="5" max="5" width="17.42578125" style="1" customWidth="1"/>
    <col min="6" max="8" width="24" style="1" customWidth="1"/>
    <col min="9" max="9" width="21.7109375" style="1" customWidth="1"/>
    <col min="10" max="10" width="20.28515625" style="1" customWidth="1"/>
    <col min="11" max="11" width="30.85546875" style="1" customWidth="1"/>
    <col min="12" max="12" width="22.7109375" style="1" customWidth="1"/>
    <col min="13" max="13" width="21.5703125" style="1" customWidth="1"/>
    <col min="14" max="14" width="15.42578125" style="1" customWidth="1"/>
    <col min="15" max="16384" width="10.85546875" style="1"/>
  </cols>
  <sheetData>
    <row r="1" spans="1:14" ht="16.5" thickBot="1" x14ac:dyDescent="0.3">
      <c r="B1" s="64" t="s">
        <v>196</v>
      </c>
      <c r="C1" s="65"/>
    </row>
    <row r="2" spans="1:14" ht="33" customHeight="1" thickBot="1" x14ac:dyDescent="0.3">
      <c r="F2" s="29" t="s">
        <v>195</v>
      </c>
      <c r="G2" s="30"/>
      <c r="H2" s="31"/>
      <c r="I2" s="32" t="s">
        <v>194</v>
      </c>
      <c r="J2" s="33"/>
      <c r="K2" s="33"/>
      <c r="L2" s="28" t="s">
        <v>193</v>
      </c>
    </row>
    <row r="3" spans="1:14" ht="24" customHeight="1" thickBot="1" x14ac:dyDescent="0.3">
      <c r="A3" s="48" t="s">
        <v>192</v>
      </c>
      <c r="B3" s="48" t="s">
        <v>191</v>
      </c>
      <c r="C3" s="48" t="s">
        <v>190</v>
      </c>
      <c r="D3" s="48" t="s">
        <v>189</v>
      </c>
      <c r="E3" s="48" t="s">
        <v>188</v>
      </c>
      <c r="F3" s="49" t="s">
        <v>187</v>
      </c>
      <c r="G3" s="49" t="s">
        <v>186</v>
      </c>
      <c r="H3" s="49" t="s">
        <v>185</v>
      </c>
      <c r="I3" s="49" t="s">
        <v>184</v>
      </c>
      <c r="J3" s="27" t="s">
        <v>183</v>
      </c>
      <c r="K3" s="27" t="s">
        <v>182</v>
      </c>
      <c r="L3" s="26" t="s">
        <v>181</v>
      </c>
      <c r="M3" s="25" t="s">
        <v>81</v>
      </c>
      <c r="N3" s="25" t="s">
        <v>79</v>
      </c>
    </row>
    <row r="4" spans="1:14" ht="31.5" x14ac:dyDescent="0.25">
      <c r="A4" s="50" t="s">
        <v>178</v>
      </c>
      <c r="B4" s="50" t="s">
        <v>180</v>
      </c>
      <c r="C4" s="50" t="str">
        <f>CONCATENATE(A4, " ",B4)</f>
        <v>Angelica Allende Salas</v>
      </c>
      <c r="D4" s="51" t="s">
        <v>179</v>
      </c>
      <c r="E4" s="52">
        <v>31188</v>
      </c>
      <c r="F4" s="56" t="str">
        <f>UPPER(C4)</f>
        <v>ANGELICA ALLENDE SALAS</v>
      </c>
      <c r="G4" s="56" t="str">
        <f>LOWER(C4)</f>
        <v>angelica allende salas</v>
      </c>
      <c r="H4" s="56" t="str">
        <f ca="1">CONCATENATE(LEFT(A4,3),RIGHT(B4,2),LEFT(C4,3),RANDBETWEEN(18,100))</f>
        <v>AngasAng22</v>
      </c>
      <c r="I4" s="56" t="str">
        <f>LEFT(A4, 4)</f>
        <v>Ange</v>
      </c>
      <c r="J4" s="57" t="str">
        <f>RIGHT(A4, 5)</f>
        <v>lende</v>
      </c>
      <c r="K4" s="57" t="str">
        <f>MID(A4,4,5)</f>
        <v>elica</v>
      </c>
      <c r="L4" s="58">
        <f>MONTH(E4)</f>
        <v>5</v>
      </c>
      <c r="M4" s="59" t="s">
        <v>178</v>
      </c>
      <c r="N4" s="78" t="str">
        <f>CONCATENATE(M4,B4)</f>
        <v>Angelica AllendeSalas</v>
      </c>
    </row>
    <row r="5" spans="1:14" x14ac:dyDescent="0.25">
      <c r="A5" s="53" t="s">
        <v>177</v>
      </c>
      <c r="B5" s="53" t="s">
        <v>176</v>
      </c>
      <c r="C5" s="50" t="str">
        <f t="shared" ref="C5:C16" si="0">CONCATENATE(A5, " ",B5)</f>
        <v>Arturo Cid Saldaña</v>
      </c>
      <c r="D5" s="54" t="s">
        <v>175</v>
      </c>
      <c r="E5" s="55">
        <v>22558</v>
      </c>
      <c r="F5" s="56" t="str">
        <f t="shared" ref="F5:F16" si="1">UPPER(C5)</f>
        <v>ARTURO CID SALDAÑA</v>
      </c>
      <c r="G5" s="56" t="str">
        <f t="shared" ref="G5:G16" si="2">LOWER(C5)</f>
        <v>arturo cid saldaña</v>
      </c>
      <c r="H5" s="56" t="str">
        <f t="shared" ref="H5:H16" ca="1" si="3">CONCATENATE(LEFT(A5,3),RIGHT(B5,2),LEFT(C5,3),RANDBETWEEN(18,100))</f>
        <v>ArtñaArt20</v>
      </c>
      <c r="I5" s="56" t="str">
        <f t="shared" ref="I5:I16" si="4">LEFT(A5, 4)</f>
        <v>Artu</v>
      </c>
      <c r="J5" s="57" t="str">
        <f t="shared" ref="J5:J16" si="5">RIGHT(A5, 5)</f>
        <v>o Cid</v>
      </c>
      <c r="K5" s="57" t="str">
        <f t="shared" ref="K5:K16" si="6">MID(A5,4,5)</f>
        <v>uro C</v>
      </c>
      <c r="L5" s="58">
        <f t="shared" ref="L5:L16" si="7">MONTH(E5)</f>
        <v>10</v>
      </c>
      <c r="M5" s="59" t="s">
        <v>174</v>
      </c>
      <c r="N5" s="78" t="str">
        <f t="shared" ref="N5:N16" si="8">CONCATENATE(M5,B5)</f>
        <v>Arturo Saldaña</v>
      </c>
    </row>
    <row r="6" spans="1:14" ht="31.5" x14ac:dyDescent="0.25">
      <c r="A6" s="53" t="s">
        <v>173</v>
      </c>
      <c r="B6" s="53" t="s">
        <v>172</v>
      </c>
      <c r="C6" s="50" t="str">
        <f t="shared" si="0"/>
        <v>Benedictina Hevia Pillco</v>
      </c>
      <c r="D6" s="54" t="s">
        <v>171</v>
      </c>
      <c r="E6" s="55">
        <v>29256</v>
      </c>
      <c r="F6" s="56" t="str">
        <f t="shared" si="1"/>
        <v>BENEDICTINA HEVIA PILLCO</v>
      </c>
      <c r="G6" s="56" t="str">
        <f t="shared" si="2"/>
        <v>benedictina hevia pillco</v>
      </c>
      <c r="H6" s="56" t="str">
        <f t="shared" ca="1" si="3"/>
        <v>BencoBen95</v>
      </c>
      <c r="I6" s="56" t="str">
        <f t="shared" si="4"/>
        <v>Bene</v>
      </c>
      <c r="J6" s="57" t="str">
        <f t="shared" si="5"/>
        <v>Hevia</v>
      </c>
      <c r="K6" s="57" t="str">
        <f t="shared" si="6"/>
        <v>edict</v>
      </c>
      <c r="L6" s="58">
        <f t="shared" si="7"/>
        <v>2</v>
      </c>
      <c r="M6" s="59" t="s">
        <v>170</v>
      </c>
      <c r="N6" s="78" t="str">
        <f t="shared" si="8"/>
        <v>BenedictinaPillco</v>
      </c>
    </row>
    <row r="7" spans="1:14" ht="31.5" x14ac:dyDescent="0.25">
      <c r="A7" s="53" t="s">
        <v>167</v>
      </c>
      <c r="B7" s="53" t="s">
        <v>169</v>
      </c>
      <c r="C7" s="50" t="str">
        <f t="shared" si="0"/>
        <v>Daniela Hevia Macedo</v>
      </c>
      <c r="D7" s="54" t="s">
        <v>168</v>
      </c>
      <c r="E7" s="55">
        <v>25880</v>
      </c>
      <c r="F7" s="56" t="str">
        <f t="shared" si="1"/>
        <v>DANIELA HEVIA MACEDO</v>
      </c>
      <c r="G7" s="56" t="str">
        <f t="shared" si="2"/>
        <v>daniela hevia macedo</v>
      </c>
      <c r="H7" s="56" t="str">
        <f t="shared" ca="1" si="3"/>
        <v>DandoDan80</v>
      </c>
      <c r="I7" s="56" t="str">
        <f t="shared" si="4"/>
        <v>Dani</v>
      </c>
      <c r="J7" s="57" t="str">
        <f t="shared" si="5"/>
        <v>Hevia</v>
      </c>
      <c r="K7" s="57" t="str">
        <f t="shared" si="6"/>
        <v xml:space="preserve">iela </v>
      </c>
      <c r="L7" s="58">
        <f t="shared" si="7"/>
        <v>11</v>
      </c>
      <c r="M7" s="59" t="s">
        <v>167</v>
      </c>
      <c r="N7" s="78" t="str">
        <f t="shared" si="8"/>
        <v>Daniela HeviaMacedo</v>
      </c>
    </row>
    <row r="8" spans="1:14" ht="47.25" x14ac:dyDescent="0.25">
      <c r="A8" s="53" t="s">
        <v>164</v>
      </c>
      <c r="B8" s="53" t="s">
        <v>166</v>
      </c>
      <c r="C8" s="50" t="str">
        <f t="shared" si="0"/>
        <v>Dorotea Montecinos Zegarra</v>
      </c>
      <c r="D8" s="54" t="s">
        <v>165</v>
      </c>
      <c r="E8" s="55">
        <v>29069</v>
      </c>
      <c r="F8" s="56" t="str">
        <f t="shared" si="1"/>
        <v>DOROTEA MONTECINOS ZEGARRA</v>
      </c>
      <c r="G8" s="56" t="str">
        <f t="shared" si="2"/>
        <v>dorotea montecinos zegarra</v>
      </c>
      <c r="H8" s="56" t="str">
        <f t="shared" ca="1" si="3"/>
        <v>DorraDor66</v>
      </c>
      <c r="I8" s="56" t="str">
        <f t="shared" si="4"/>
        <v>Doro</v>
      </c>
      <c r="J8" s="57" t="str">
        <f t="shared" si="5"/>
        <v>cinos</v>
      </c>
      <c r="K8" s="57" t="str">
        <f t="shared" si="6"/>
        <v xml:space="preserve">otea </v>
      </c>
      <c r="L8" s="58">
        <f t="shared" si="7"/>
        <v>8</v>
      </c>
      <c r="M8" s="59" t="s">
        <v>164</v>
      </c>
      <c r="N8" s="78" t="str">
        <f t="shared" si="8"/>
        <v>Dorotea MontecinosZegarra</v>
      </c>
    </row>
    <row r="9" spans="1:14" ht="31.5" x14ac:dyDescent="0.25">
      <c r="A9" s="53" t="s">
        <v>163</v>
      </c>
      <c r="B9" s="53" t="s">
        <v>162</v>
      </c>
      <c r="C9" s="50" t="str">
        <f t="shared" si="0"/>
        <v>Edward Opazo Salazar</v>
      </c>
      <c r="D9" s="54" t="s">
        <v>161</v>
      </c>
      <c r="E9" s="55">
        <v>23547</v>
      </c>
      <c r="F9" s="56" t="str">
        <f t="shared" si="1"/>
        <v>EDWARD OPAZO SALAZAR</v>
      </c>
      <c r="G9" s="56" t="str">
        <f t="shared" si="2"/>
        <v>edward opazo salazar</v>
      </c>
      <c r="H9" s="56" t="str">
        <f t="shared" ca="1" si="3"/>
        <v>EdwarEdw56</v>
      </c>
      <c r="I9" s="56" t="str">
        <f t="shared" si="4"/>
        <v>Edwa</v>
      </c>
      <c r="J9" s="57" t="str">
        <f t="shared" si="5"/>
        <v>Opazo</v>
      </c>
      <c r="K9" s="57" t="str">
        <f t="shared" si="6"/>
        <v>ard O</v>
      </c>
      <c r="L9" s="58">
        <f t="shared" si="7"/>
        <v>6</v>
      </c>
      <c r="M9" s="59" t="s">
        <v>160</v>
      </c>
      <c r="N9" s="78" t="str">
        <f t="shared" si="8"/>
        <v>Edward Salazar</v>
      </c>
    </row>
    <row r="10" spans="1:14" ht="47.25" x14ac:dyDescent="0.25">
      <c r="A10" s="53" t="s">
        <v>157</v>
      </c>
      <c r="B10" s="53" t="s">
        <v>159</v>
      </c>
      <c r="C10" s="50" t="str">
        <f t="shared" si="0"/>
        <v>Elba Palominos Taipe</v>
      </c>
      <c r="D10" s="54" t="s">
        <v>158</v>
      </c>
      <c r="E10" s="55">
        <v>29689</v>
      </c>
      <c r="F10" s="56" t="str">
        <f t="shared" si="1"/>
        <v>ELBA PALOMINOS TAIPE</v>
      </c>
      <c r="G10" s="56" t="str">
        <f t="shared" si="2"/>
        <v>elba palominos taipe</v>
      </c>
      <c r="H10" s="56" t="str">
        <f t="shared" ca="1" si="3"/>
        <v>ElbpeElb73</v>
      </c>
      <c r="I10" s="56" t="str">
        <f t="shared" si="4"/>
        <v>Elba</v>
      </c>
      <c r="J10" s="57" t="str">
        <f t="shared" si="5"/>
        <v>minos</v>
      </c>
      <c r="K10" s="57" t="str">
        <f t="shared" si="6"/>
        <v>a Pal</v>
      </c>
      <c r="L10" s="58">
        <f t="shared" si="7"/>
        <v>4</v>
      </c>
      <c r="M10" s="59" t="s">
        <v>157</v>
      </c>
      <c r="N10" s="78" t="str">
        <f t="shared" si="8"/>
        <v>Elba PalominosTaipe</v>
      </c>
    </row>
    <row r="11" spans="1:14" ht="31.5" x14ac:dyDescent="0.25">
      <c r="A11" s="53" t="s">
        <v>154</v>
      </c>
      <c r="B11" s="53" t="s">
        <v>156</v>
      </c>
      <c r="C11" s="50" t="str">
        <f t="shared" si="0"/>
        <v>Gladys Ramos Guerra</v>
      </c>
      <c r="D11" s="54" t="s">
        <v>155</v>
      </c>
      <c r="E11" s="55">
        <v>22509</v>
      </c>
      <c r="F11" s="56" t="str">
        <f t="shared" si="1"/>
        <v>GLADYS RAMOS GUERRA</v>
      </c>
      <c r="G11" s="56" t="str">
        <f t="shared" si="2"/>
        <v>gladys ramos guerra</v>
      </c>
      <c r="H11" s="56" t="str">
        <f t="shared" ca="1" si="3"/>
        <v>GlaraGla45</v>
      </c>
      <c r="I11" s="56" t="str">
        <f t="shared" si="4"/>
        <v>Glad</v>
      </c>
      <c r="J11" s="57" t="str">
        <f t="shared" si="5"/>
        <v>Ramos</v>
      </c>
      <c r="K11" s="57" t="str">
        <f t="shared" si="6"/>
        <v>dys R</v>
      </c>
      <c r="L11" s="58">
        <f t="shared" si="7"/>
        <v>8</v>
      </c>
      <c r="M11" s="59" t="s">
        <v>154</v>
      </c>
      <c r="N11" s="78" t="str">
        <f t="shared" si="8"/>
        <v>Gladys RamosGuerra</v>
      </c>
    </row>
    <row r="12" spans="1:14" ht="31.5" x14ac:dyDescent="0.25">
      <c r="A12" s="53" t="s">
        <v>153</v>
      </c>
      <c r="B12" s="53" t="s">
        <v>152</v>
      </c>
      <c r="C12" s="50" t="str">
        <f t="shared" si="0"/>
        <v>Jorge Sepulveda Zambrano</v>
      </c>
      <c r="D12" s="54" t="s">
        <v>151</v>
      </c>
      <c r="E12" s="55">
        <v>29682</v>
      </c>
      <c r="F12" s="56" t="str">
        <f t="shared" si="1"/>
        <v>JORGE SEPULVEDA ZAMBRANO</v>
      </c>
      <c r="G12" s="56" t="str">
        <f t="shared" si="2"/>
        <v>jorge sepulveda zambrano</v>
      </c>
      <c r="H12" s="56" t="str">
        <f t="shared" ca="1" si="3"/>
        <v>JornoJor47</v>
      </c>
      <c r="I12" s="56" t="str">
        <f t="shared" si="4"/>
        <v>Jorg</v>
      </c>
      <c r="J12" s="57" t="str">
        <f t="shared" si="5"/>
        <v>lveda</v>
      </c>
      <c r="K12" s="57" t="str">
        <f t="shared" si="6"/>
        <v>ge Se</v>
      </c>
      <c r="L12" s="58">
        <f t="shared" si="7"/>
        <v>4</v>
      </c>
      <c r="M12" s="59" t="s">
        <v>150</v>
      </c>
      <c r="N12" s="78" t="str">
        <f t="shared" si="8"/>
        <v>Jorge Zambrano</v>
      </c>
    </row>
    <row r="13" spans="1:14" ht="31.5" x14ac:dyDescent="0.25">
      <c r="A13" s="53" t="s">
        <v>147</v>
      </c>
      <c r="B13" s="53" t="s">
        <v>149</v>
      </c>
      <c r="C13" s="50" t="str">
        <f t="shared" si="0"/>
        <v>Jorge Soto Sencebe</v>
      </c>
      <c r="D13" s="54" t="s">
        <v>148</v>
      </c>
      <c r="E13" s="55">
        <v>23123</v>
      </c>
      <c r="F13" s="56" t="str">
        <f t="shared" si="1"/>
        <v>JORGE SOTO SENCEBE</v>
      </c>
      <c r="G13" s="56" t="str">
        <f t="shared" si="2"/>
        <v>jorge soto sencebe</v>
      </c>
      <c r="H13" s="56" t="str">
        <f t="shared" ca="1" si="3"/>
        <v>JorbeJor35</v>
      </c>
      <c r="I13" s="56" t="str">
        <f t="shared" si="4"/>
        <v>Jorg</v>
      </c>
      <c r="J13" s="57" t="str">
        <f t="shared" si="5"/>
        <v xml:space="preserve"> Soto</v>
      </c>
      <c r="K13" s="57" t="str">
        <f t="shared" si="6"/>
        <v>ge So</v>
      </c>
      <c r="L13" s="58">
        <f t="shared" si="7"/>
        <v>4</v>
      </c>
      <c r="M13" s="59" t="s">
        <v>147</v>
      </c>
      <c r="N13" s="78" t="str">
        <f t="shared" si="8"/>
        <v>Jorge SotoSencebe</v>
      </c>
    </row>
    <row r="14" spans="1:14" ht="31.5" x14ac:dyDescent="0.25">
      <c r="A14" s="53" t="s">
        <v>144</v>
      </c>
      <c r="B14" s="53" t="s">
        <v>146</v>
      </c>
      <c r="C14" s="50" t="str">
        <f t="shared" si="0"/>
        <v>Leonardo Soto Tello</v>
      </c>
      <c r="D14" s="54" t="s">
        <v>145</v>
      </c>
      <c r="E14" s="55">
        <v>31669</v>
      </c>
      <c r="F14" s="56" t="str">
        <f t="shared" si="1"/>
        <v>LEONARDO SOTO TELLO</v>
      </c>
      <c r="G14" s="56" t="str">
        <f t="shared" si="2"/>
        <v>leonardo soto tello</v>
      </c>
      <c r="H14" s="56" t="str">
        <f t="shared" ca="1" si="3"/>
        <v>LeoloLeo88</v>
      </c>
      <c r="I14" s="56" t="str">
        <f t="shared" si="4"/>
        <v>Leon</v>
      </c>
      <c r="J14" s="57" t="str">
        <f t="shared" si="5"/>
        <v xml:space="preserve"> Soto</v>
      </c>
      <c r="K14" s="57" t="str">
        <f t="shared" si="6"/>
        <v>nardo</v>
      </c>
      <c r="L14" s="58">
        <f t="shared" si="7"/>
        <v>9</v>
      </c>
      <c r="M14" s="59" t="s">
        <v>144</v>
      </c>
      <c r="N14" s="78" t="str">
        <f t="shared" si="8"/>
        <v>Leonardo SotoTello</v>
      </c>
    </row>
    <row r="15" spans="1:14" ht="31.5" x14ac:dyDescent="0.25">
      <c r="A15" s="53" t="s">
        <v>143</v>
      </c>
      <c r="B15" s="53" t="s">
        <v>142</v>
      </c>
      <c r="C15" s="50" t="str">
        <f t="shared" si="0"/>
        <v>Ricardo Yañez García</v>
      </c>
      <c r="D15" s="54" t="s">
        <v>141</v>
      </c>
      <c r="E15" s="55">
        <v>22167</v>
      </c>
      <c r="F15" s="56" t="str">
        <f t="shared" si="1"/>
        <v>RICARDO YAÑEZ GARCÍA</v>
      </c>
      <c r="G15" s="56" t="str">
        <f t="shared" si="2"/>
        <v>ricardo yañez garcía</v>
      </c>
      <c r="H15" s="56" t="str">
        <f t="shared" ca="1" si="3"/>
        <v>RicíaRic31</v>
      </c>
      <c r="I15" s="56" t="str">
        <f t="shared" si="4"/>
        <v>Rica</v>
      </c>
      <c r="J15" s="57" t="str">
        <f t="shared" si="5"/>
        <v>Yañez</v>
      </c>
      <c r="K15" s="57" t="str">
        <f t="shared" si="6"/>
        <v xml:space="preserve">ardo </v>
      </c>
      <c r="L15" s="58">
        <f t="shared" si="7"/>
        <v>9</v>
      </c>
      <c r="M15" s="59" t="s">
        <v>140</v>
      </c>
      <c r="N15" s="78" t="str">
        <f t="shared" si="8"/>
        <v>Ricardo García</v>
      </c>
    </row>
    <row r="16" spans="1:14" ht="31.5" x14ac:dyDescent="0.25">
      <c r="A16" s="53" t="s">
        <v>137</v>
      </c>
      <c r="B16" s="53" t="s">
        <v>139</v>
      </c>
      <c r="C16" s="50" t="str">
        <f t="shared" si="0"/>
        <v>Victor Pizarro Ruiz</v>
      </c>
      <c r="D16" s="54" t="s">
        <v>138</v>
      </c>
      <c r="E16" s="55">
        <v>28532</v>
      </c>
      <c r="F16" s="56" t="str">
        <f t="shared" si="1"/>
        <v>VICTOR PIZARRO RUIZ</v>
      </c>
      <c r="G16" s="56" t="str">
        <f t="shared" si="2"/>
        <v>victor pizarro ruiz</v>
      </c>
      <c r="H16" s="56" t="str">
        <f t="shared" ca="1" si="3"/>
        <v>VicizVic80</v>
      </c>
      <c r="I16" s="56" t="str">
        <f t="shared" si="4"/>
        <v>Vict</v>
      </c>
      <c r="J16" s="57" t="str">
        <f t="shared" si="5"/>
        <v>zarro</v>
      </c>
      <c r="K16" s="57" t="str">
        <f t="shared" si="6"/>
        <v>tor P</v>
      </c>
      <c r="L16" s="58">
        <f t="shared" si="7"/>
        <v>2</v>
      </c>
      <c r="M16" s="59" t="s">
        <v>137</v>
      </c>
      <c r="N16" s="78" t="str">
        <f t="shared" si="8"/>
        <v>Victor PizarroRuiz</v>
      </c>
    </row>
    <row r="17" spans="10:10" x14ac:dyDescent="0.25">
      <c r="J17" s="24"/>
    </row>
    <row r="18" spans="10:10" ht="17.25" customHeight="1" x14ac:dyDescent="0.25"/>
  </sheetData>
  <mergeCells count="3">
    <mergeCell ref="F2:H2"/>
    <mergeCell ref="I2:K2"/>
    <mergeCell ref="B1:C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28"/>
  <sheetViews>
    <sheetView topLeftCell="A13" workbookViewId="0">
      <selection activeCell="K8" sqref="K8"/>
    </sheetView>
  </sheetViews>
  <sheetFormatPr baseColWidth="10" defaultColWidth="10.85546875" defaultRowHeight="15.75" x14ac:dyDescent="0.25"/>
  <cols>
    <col min="1" max="16384" width="10.85546875" style="1"/>
  </cols>
  <sheetData>
    <row r="1" spans="1:9" s="6" customFormat="1" ht="19.5" thickBot="1" x14ac:dyDescent="0.35">
      <c r="A1" s="34" t="s">
        <v>87</v>
      </c>
      <c r="B1" s="35"/>
      <c r="C1" s="35"/>
      <c r="D1" s="35"/>
      <c r="E1" s="35"/>
      <c r="F1" s="35"/>
      <c r="G1" s="35"/>
      <c r="H1" s="35"/>
      <c r="I1" s="36"/>
    </row>
    <row r="3" spans="1:9" x14ac:dyDescent="0.25">
      <c r="A3" s="37" t="s">
        <v>74</v>
      </c>
      <c r="B3" s="37"/>
      <c r="C3" s="37"/>
      <c r="D3" s="38" t="s">
        <v>75</v>
      </c>
      <c r="E3" s="38"/>
      <c r="F3" s="38"/>
      <c r="G3" s="39" t="s">
        <v>88</v>
      </c>
      <c r="H3" s="39"/>
      <c r="I3" s="39"/>
    </row>
    <row r="4" spans="1:9" x14ac:dyDescent="0.25">
      <c r="A4" s="10" t="s">
        <v>77</v>
      </c>
      <c r="B4" s="10" t="s">
        <v>78</v>
      </c>
      <c r="C4" s="11" t="s">
        <v>79</v>
      </c>
      <c r="D4" s="12" t="s">
        <v>77</v>
      </c>
      <c r="E4" s="12" t="s">
        <v>78</v>
      </c>
      <c r="F4" s="13" t="s">
        <v>79</v>
      </c>
      <c r="G4" s="14" t="s">
        <v>77</v>
      </c>
      <c r="H4" s="14" t="s">
        <v>78</v>
      </c>
      <c r="I4" s="15" t="s">
        <v>79</v>
      </c>
    </row>
    <row r="5" spans="1:9" x14ac:dyDescent="0.25">
      <c r="A5" s="4">
        <v>150</v>
      </c>
      <c r="B5" s="4">
        <v>15</v>
      </c>
      <c r="C5" s="60">
        <f>SUM(A5:B5)</f>
        <v>165</v>
      </c>
      <c r="D5" s="4">
        <v>482</v>
      </c>
      <c r="E5" s="4">
        <v>1645</v>
      </c>
      <c r="F5" s="60">
        <f>D5-E5</f>
        <v>-1163</v>
      </c>
      <c r="G5" s="4">
        <v>12</v>
      </c>
      <c r="H5" s="4">
        <v>8</v>
      </c>
      <c r="I5" s="60">
        <f>G5*H5</f>
        <v>96</v>
      </c>
    </row>
    <row r="6" spans="1:9" x14ac:dyDescent="0.25">
      <c r="A6" s="4">
        <v>25</v>
      </c>
      <c r="B6" s="4">
        <v>1985</v>
      </c>
      <c r="C6" s="60">
        <f t="shared" ref="C6:C14" si="0">SUM(A6:B6)</f>
        <v>2010</v>
      </c>
      <c r="D6" s="4">
        <v>194</v>
      </c>
      <c r="E6" s="4">
        <v>1623</v>
      </c>
      <c r="F6" s="60">
        <f t="shared" ref="F6:F14" si="1">D6-E6</f>
        <v>-1429</v>
      </c>
      <c r="G6" s="4">
        <v>13</v>
      </c>
      <c r="H6" s="4">
        <v>5</v>
      </c>
      <c r="I6" s="60">
        <f t="shared" ref="I6:I14" si="2">G6*H6</f>
        <v>65</v>
      </c>
    </row>
    <row r="7" spans="1:9" x14ac:dyDescent="0.25">
      <c r="A7" s="4">
        <v>36</v>
      </c>
      <c r="B7" s="4">
        <v>16423</v>
      </c>
      <c r="C7" s="60">
        <f t="shared" si="0"/>
        <v>16459</v>
      </c>
      <c r="D7" s="4">
        <v>165</v>
      </c>
      <c r="E7" s="4">
        <v>12</v>
      </c>
      <c r="F7" s="60">
        <f t="shared" si="1"/>
        <v>153</v>
      </c>
      <c r="G7" s="4">
        <v>16</v>
      </c>
      <c r="H7" s="4">
        <v>6</v>
      </c>
      <c r="I7" s="60">
        <f t="shared" si="2"/>
        <v>96</v>
      </c>
    </row>
    <row r="8" spans="1:9" x14ac:dyDescent="0.25">
      <c r="A8" s="4">
        <v>19856</v>
      </c>
      <c r="B8" s="4">
        <v>16587</v>
      </c>
      <c r="C8" s="60">
        <f t="shared" si="0"/>
        <v>36443</v>
      </c>
      <c r="D8" s="4">
        <v>256</v>
      </c>
      <c r="E8" s="4">
        <v>15</v>
      </c>
      <c r="F8" s="60">
        <f t="shared" si="1"/>
        <v>241</v>
      </c>
      <c r="G8" s="4">
        <v>19</v>
      </c>
      <c r="H8" s="4">
        <v>3</v>
      </c>
      <c r="I8" s="60">
        <f t="shared" si="2"/>
        <v>57</v>
      </c>
    </row>
    <row r="9" spans="1:9" x14ac:dyDescent="0.25">
      <c r="A9" s="4">
        <v>23654</v>
      </c>
      <c r="B9" s="4">
        <v>152</v>
      </c>
      <c r="C9" s="60">
        <f t="shared" si="0"/>
        <v>23806</v>
      </c>
      <c r="D9" s="4">
        <v>3254</v>
      </c>
      <c r="E9" s="4">
        <v>564</v>
      </c>
      <c r="F9" s="60">
        <f t="shared" si="1"/>
        <v>2690</v>
      </c>
      <c r="G9" s="4">
        <v>25</v>
      </c>
      <c r="H9" s="4">
        <v>4</v>
      </c>
      <c r="I9" s="60">
        <f t="shared" si="2"/>
        <v>100</v>
      </c>
    </row>
    <row r="10" spans="1:9" x14ac:dyDescent="0.25">
      <c r="A10" s="4">
        <v>12568</v>
      </c>
      <c r="B10" s="4">
        <v>14</v>
      </c>
      <c r="C10" s="60">
        <f t="shared" si="0"/>
        <v>12582</v>
      </c>
      <c r="D10" s="4">
        <v>198562</v>
      </c>
      <c r="E10" s="4">
        <v>682</v>
      </c>
      <c r="F10" s="60">
        <f t="shared" si="1"/>
        <v>197880</v>
      </c>
      <c r="G10" s="4">
        <v>28</v>
      </c>
      <c r="H10" s="4">
        <v>7</v>
      </c>
      <c r="I10" s="60">
        <f t="shared" si="2"/>
        <v>196</v>
      </c>
    </row>
    <row r="11" spans="1:9" x14ac:dyDescent="0.25">
      <c r="A11" s="4">
        <v>56</v>
      </c>
      <c r="B11" s="4">
        <v>1632</v>
      </c>
      <c r="C11" s="60">
        <f t="shared" si="0"/>
        <v>1688</v>
      </c>
      <c r="D11" s="4">
        <v>23</v>
      </c>
      <c r="E11" s="4">
        <v>32</v>
      </c>
      <c r="F11" s="60">
        <f t="shared" si="1"/>
        <v>-9</v>
      </c>
      <c r="G11" s="4">
        <v>29</v>
      </c>
      <c r="H11" s="4">
        <v>9</v>
      </c>
      <c r="I11" s="60">
        <f t="shared" si="2"/>
        <v>261</v>
      </c>
    </row>
    <row r="12" spans="1:9" x14ac:dyDescent="0.25">
      <c r="A12" s="4">
        <v>98</v>
      </c>
      <c r="B12" s="4">
        <v>164</v>
      </c>
      <c r="C12" s="60">
        <f t="shared" si="0"/>
        <v>262</v>
      </c>
      <c r="D12" s="4">
        <v>57</v>
      </c>
      <c r="E12" s="4">
        <v>3616</v>
      </c>
      <c r="F12" s="60">
        <f t="shared" si="1"/>
        <v>-3559</v>
      </c>
      <c r="G12" s="4">
        <v>32</v>
      </c>
      <c r="H12" s="4">
        <v>6</v>
      </c>
      <c r="I12" s="60">
        <f t="shared" si="2"/>
        <v>192</v>
      </c>
    </row>
    <row r="13" spans="1:9" x14ac:dyDescent="0.25">
      <c r="A13" s="4">
        <v>1</v>
      </c>
      <c r="B13" s="4">
        <v>25</v>
      </c>
      <c r="C13" s="60">
        <f t="shared" si="0"/>
        <v>26</v>
      </c>
      <c r="D13" s="4">
        <v>48</v>
      </c>
      <c r="E13" s="4">
        <v>19</v>
      </c>
      <c r="F13" s="60">
        <f t="shared" si="1"/>
        <v>29</v>
      </c>
      <c r="G13" s="4">
        <v>45</v>
      </c>
      <c r="H13" s="4">
        <v>25</v>
      </c>
      <c r="I13" s="60">
        <f t="shared" si="2"/>
        <v>1125</v>
      </c>
    </row>
    <row r="14" spans="1:9" x14ac:dyDescent="0.25">
      <c r="A14" s="4">
        <v>25</v>
      </c>
      <c r="B14" s="4">
        <v>1642</v>
      </c>
      <c r="C14" s="60">
        <f t="shared" si="0"/>
        <v>1667</v>
      </c>
      <c r="D14" s="4">
        <v>963</v>
      </c>
      <c r="E14" s="4">
        <v>56</v>
      </c>
      <c r="F14" s="60">
        <f t="shared" si="1"/>
        <v>907</v>
      </c>
      <c r="G14" s="4">
        <v>59</v>
      </c>
      <c r="H14" s="4">
        <v>65</v>
      </c>
      <c r="I14" s="60">
        <f t="shared" si="2"/>
        <v>3835</v>
      </c>
    </row>
    <row r="16" spans="1:9" x14ac:dyDescent="0.25">
      <c r="A16" s="40" t="s">
        <v>89</v>
      </c>
      <c r="B16" s="40"/>
      <c r="C16" s="40"/>
      <c r="D16" s="41" t="s">
        <v>76</v>
      </c>
      <c r="E16" s="41"/>
      <c r="F16" s="41"/>
    </row>
    <row r="17" spans="1:6" x14ac:dyDescent="0.25">
      <c r="A17" s="16" t="s">
        <v>77</v>
      </c>
      <c r="B17" s="16" t="s">
        <v>78</v>
      </c>
      <c r="C17" s="17" t="s">
        <v>79</v>
      </c>
      <c r="D17" s="18" t="s">
        <v>77</v>
      </c>
      <c r="E17" s="18" t="s">
        <v>78</v>
      </c>
      <c r="F17" s="19" t="s">
        <v>79</v>
      </c>
    </row>
    <row r="18" spans="1:6" x14ac:dyDescent="0.25">
      <c r="A18" s="4">
        <v>186</v>
      </c>
      <c r="B18" s="4">
        <v>8</v>
      </c>
      <c r="C18" s="60">
        <f>A18/B18</f>
        <v>23.25</v>
      </c>
      <c r="D18" s="4">
        <v>2</v>
      </c>
      <c r="E18" s="4">
        <v>10</v>
      </c>
      <c r="F18" s="60">
        <f>POWER(D18,E18)</f>
        <v>1024</v>
      </c>
    </row>
    <row r="19" spans="1:6" x14ac:dyDescent="0.25">
      <c r="A19" s="4">
        <v>195</v>
      </c>
      <c r="B19" s="4">
        <v>9</v>
      </c>
      <c r="C19" s="60">
        <f t="shared" ref="C19:C28" si="3">A19/B19</f>
        <v>21.666666666666668</v>
      </c>
      <c r="D19" s="4">
        <v>3</v>
      </c>
      <c r="E19" s="4">
        <v>9</v>
      </c>
      <c r="F19" s="60">
        <f t="shared" ref="F19:F28" si="4">POWER(D19,E19)</f>
        <v>19683</v>
      </c>
    </row>
    <row r="20" spans="1:6" x14ac:dyDescent="0.25">
      <c r="A20" s="4">
        <v>125</v>
      </c>
      <c r="B20" s="4">
        <v>5</v>
      </c>
      <c r="C20" s="60">
        <f t="shared" si="3"/>
        <v>25</v>
      </c>
      <c r="D20" s="4">
        <v>4</v>
      </c>
      <c r="E20" s="4">
        <v>8</v>
      </c>
      <c r="F20" s="60">
        <f t="shared" si="4"/>
        <v>65536</v>
      </c>
    </row>
    <row r="21" spans="1:6" x14ac:dyDescent="0.25">
      <c r="A21" s="4">
        <v>64</v>
      </c>
      <c r="B21" s="4">
        <v>8</v>
      </c>
      <c r="C21" s="60">
        <f t="shared" si="3"/>
        <v>8</v>
      </c>
      <c r="D21" s="4">
        <v>5</v>
      </c>
      <c r="E21" s="4">
        <v>7</v>
      </c>
      <c r="F21" s="60">
        <f t="shared" si="4"/>
        <v>78125</v>
      </c>
    </row>
    <row r="22" spans="1:6" x14ac:dyDescent="0.25">
      <c r="A22" s="4">
        <v>81</v>
      </c>
      <c r="B22" s="4">
        <v>9</v>
      </c>
      <c r="C22" s="60">
        <f t="shared" si="3"/>
        <v>9</v>
      </c>
      <c r="D22" s="4">
        <v>6</v>
      </c>
      <c r="E22" s="4">
        <v>6</v>
      </c>
      <c r="F22" s="60">
        <f t="shared" si="4"/>
        <v>46656</v>
      </c>
    </row>
    <row r="23" spans="1:6" x14ac:dyDescent="0.25">
      <c r="A23" s="4">
        <v>25</v>
      </c>
      <c r="B23" s="4">
        <v>5</v>
      </c>
      <c r="C23" s="60">
        <f t="shared" si="3"/>
        <v>5</v>
      </c>
      <c r="D23" s="4">
        <v>7</v>
      </c>
      <c r="E23" s="4">
        <v>5</v>
      </c>
      <c r="F23" s="60">
        <f t="shared" si="4"/>
        <v>16807</v>
      </c>
    </row>
    <row r="24" spans="1:6" x14ac:dyDescent="0.25">
      <c r="A24" s="4">
        <v>36</v>
      </c>
      <c r="B24" s="4">
        <v>6</v>
      </c>
      <c r="C24" s="60">
        <f t="shared" si="3"/>
        <v>6</v>
      </c>
      <c r="D24" s="4">
        <v>8</v>
      </c>
      <c r="E24" s="4">
        <v>4</v>
      </c>
      <c r="F24" s="60">
        <f t="shared" si="4"/>
        <v>4096</v>
      </c>
    </row>
    <row r="25" spans="1:6" x14ac:dyDescent="0.25">
      <c r="A25" s="4">
        <v>24</v>
      </c>
      <c r="B25" s="4">
        <v>4</v>
      </c>
      <c r="C25" s="60">
        <f t="shared" si="3"/>
        <v>6</v>
      </c>
      <c r="D25" s="4">
        <v>9</v>
      </c>
      <c r="E25" s="4">
        <v>3</v>
      </c>
      <c r="F25" s="60">
        <f t="shared" si="4"/>
        <v>729</v>
      </c>
    </row>
    <row r="26" spans="1:6" x14ac:dyDescent="0.25">
      <c r="A26" s="4">
        <v>16</v>
      </c>
      <c r="B26" s="4">
        <v>3</v>
      </c>
      <c r="C26" s="60">
        <f t="shared" si="3"/>
        <v>5.333333333333333</v>
      </c>
      <c r="D26" s="4">
        <v>12</v>
      </c>
      <c r="E26" s="4">
        <v>4</v>
      </c>
      <c r="F26" s="60">
        <f t="shared" si="4"/>
        <v>20736</v>
      </c>
    </row>
    <row r="27" spans="1:6" x14ac:dyDescent="0.25">
      <c r="A27" s="4">
        <v>20</v>
      </c>
      <c r="B27" s="4">
        <v>2</v>
      </c>
      <c r="C27" s="60">
        <f t="shared" si="3"/>
        <v>10</v>
      </c>
      <c r="D27" s="4">
        <v>15</v>
      </c>
      <c r="E27" s="4">
        <v>5</v>
      </c>
      <c r="F27" s="60">
        <f t="shared" si="4"/>
        <v>759375</v>
      </c>
    </row>
    <row r="28" spans="1:6" x14ac:dyDescent="0.25">
      <c r="A28" s="4">
        <v>19</v>
      </c>
      <c r="B28" s="4">
        <v>3</v>
      </c>
      <c r="C28" s="60">
        <f t="shared" si="3"/>
        <v>6.333333333333333</v>
      </c>
      <c r="D28" s="4">
        <v>16</v>
      </c>
      <c r="E28" s="4">
        <v>5</v>
      </c>
      <c r="F28" s="60">
        <f t="shared" si="4"/>
        <v>1048576</v>
      </c>
    </row>
  </sheetData>
  <mergeCells count="6">
    <mergeCell ref="A1:I1"/>
    <mergeCell ref="A3:C3"/>
    <mergeCell ref="D3:F3"/>
    <mergeCell ref="G3:I3"/>
    <mergeCell ref="A16:C16"/>
    <mergeCell ref="D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5:G22"/>
  <sheetViews>
    <sheetView zoomScale="115" zoomScaleNormal="115" workbookViewId="0">
      <selection activeCell="H15" sqref="H15"/>
    </sheetView>
  </sheetViews>
  <sheetFormatPr baseColWidth="10" defaultColWidth="10.85546875" defaultRowHeight="15.75" x14ac:dyDescent="0.25"/>
  <cols>
    <col min="1" max="1" width="10.85546875" style="1"/>
    <col min="2" max="2" width="17.42578125" style="1" customWidth="1"/>
    <col min="3" max="4" width="10.85546875" style="1"/>
    <col min="5" max="5" width="11.140625" style="1" bestFit="1" customWidth="1"/>
    <col min="6" max="6" width="18" style="1" customWidth="1"/>
    <col min="7" max="7" width="14.42578125" style="1" customWidth="1"/>
    <col min="8" max="16384" width="10.85546875" style="1"/>
  </cols>
  <sheetData>
    <row r="5" spans="1:7" s="6" customFormat="1" ht="31.5" customHeight="1" x14ac:dyDescent="0.3">
      <c r="B5" s="42" t="s">
        <v>134</v>
      </c>
      <c r="C5" s="42"/>
      <c r="D5" s="42"/>
      <c r="E5" s="42"/>
      <c r="F5" s="42"/>
    </row>
    <row r="6" spans="1:7" x14ac:dyDescent="0.25">
      <c r="A6" s="1" t="s">
        <v>20</v>
      </c>
    </row>
    <row r="7" spans="1:7" x14ac:dyDescent="0.25">
      <c r="A7" s="1" t="s">
        <v>21</v>
      </c>
    </row>
    <row r="8" spans="1:7" x14ac:dyDescent="0.25">
      <c r="A8" s="1" t="s">
        <v>22</v>
      </c>
    </row>
    <row r="9" spans="1:7" x14ac:dyDescent="0.25">
      <c r="A9" s="8" t="s">
        <v>80</v>
      </c>
      <c r="B9" s="8" t="s">
        <v>135</v>
      </c>
      <c r="C9" s="8" t="s">
        <v>15</v>
      </c>
      <c r="D9" s="8" t="s">
        <v>17</v>
      </c>
      <c r="E9" s="8" t="s">
        <v>19</v>
      </c>
      <c r="F9" s="8" t="s">
        <v>18</v>
      </c>
      <c r="G9" s="9" t="s">
        <v>58</v>
      </c>
    </row>
    <row r="10" spans="1:7" x14ac:dyDescent="0.25">
      <c r="A10" s="4" t="s">
        <v>0</v>
      </c>
      <c r="B10" s="4" t="s">
        <v>8</v>
      </c>
      <c r="C10" s="4">
        <v>12</v>
      </c>
      <c r="D10" s="4">
        <v>1.9</v>
      </c>
      <c r="E10" s="61">
        <f>C10*D10</f>
        <v>22.799999999999997</v>
      </c>
      <c r="F10" s="61">
        <f>E10*0.02</f>
        <v>0.45599999999999996</v>
      </c>
      <c r="G10" s="61">
        <f>E10-F10</f>
        <v>22.343999999999998</v>
      </c>
    </row>
    <row r="11" spans="1:7" x14ac:dyDescent="0.25">
      <c r="A11" s="4" t="s">
        <v>1</v>
      </c>
      <c r="B11" s="4" t="s">
        <v>9</v>
      </c>
      <c r="C11" s="4">
        <v>50</v>
      </c>
      <c r="D11" s="4">
        <v>4</v>
      </c>
      <c r="E11" s="61">
        <f t="shared" ref="E11:E17" si="0">C11*D11</f>
        <v>200</v>
      </c>
      <c r="F11" s="61">
        <f t="shared" ref="F11:F17" si="1">E11*0.02</f>
        <v>4</v>
      </c>
      <c r="G11" s="61">
        <f t="shared" ref="G11:G17" si="2">E11-F11</f>
        <v>196</v>
      </c>
    </row>
    <row r="12" spans="1:7" x14ac:dyDescent="0.25">
      <c r="A12" s="4" t="s">
        <v>2</v>
      </c>
      <c r="B12" s="4" t="s">
        <v>10</v>
      </c>
      <c r="C12" s="4">
        <v>14</v>
      </c>
      <c r="D12" s="4">
        <v>3.5</v>
      </c>
      <c r="E12" s="61">
        <f t="shared" si="0"/>
        <v>49</v>
      </c>
      <c r="F12" s="61">
        <f t="shared" si="1"/>
        <v>0.98</v>
      </c>
      <c r="G12" s="61">
        <f t="shared" si="2"/>
        <v>48.02</v>
      </c>
    </row>
    <row r="13" spans="1:7" x14ac:dyDescent="0.25">
      <c r="A13" s="4" t="s">
        <v>3</v>
      </c>
      <c r="B13" s="4" t="s">
        <v>11</v>
      </c>
      <c r="C13" s="4">
        <v>18</v>
      </c>
      <c r="D13" s="4">
        <v>2.8</v>
      </c>
      <c r="E13" s="61">
        <f t="shared" si="0"/>
        <v>50.4</v>
      </c>
      <c r="F13" s="61">
        <f t="shared" si="1"/>
        <v>1.008</v>
      </c>
      <c r="G13" s="61">
        <f t="shared" si="2"/>
        <v>49.391999999999996</v>
      </c>
    </row>
    <row r="14" spans="1:7" x14ac:dyDescent="0.25">
      <c r="A14" s="4" t="s">
        <v>4</v>
      </c>
      <c r="B14" s="4" t="s">
        <v>12</v>
      </c>
      <c r="C14" s="4">
        <v>78</v>
      </c>
      <c r="D14" s="4">
        <v>3.6</v>
      </c>
      <c r="E14" s="61">
        <f t="shared" si="0"/>
        <v>280.8</v>
      </c>
      <c r="F14" s="61">
        <f t="shared" si="1"/>
        <v>5.6160000000000005</v>
      </c>
      <c r="G14" s="61">
        <f t="shared" si="2"/>
        <v>275.18400000000003</v>
      </c>
    </row>
    <row r="15" spans="1:7" x14ac:dyDescent="0.25">
      <c r="A15" s="4" t="s">
        <v>5</v>
      </c>
      <c r="B15" s="4" t="s">
        <v>90</v>
      </c>
      <c r="C15" s="4">
        <v>26</v>
      </c>
      <c r="D15" s="4">
        <v>2.5</v>
      </c>
      <c r="E15" s="61">
        <f t="shared" si="0"/>
        <v>65</v>
      </c>
      <c r="F15" s="61">
        <f t="shared" si="1"/>
        <v>1.3</v>
      </c>
      <c r="G15" s="61">
        <f t="shared" si="2"/>
        <v>63.7</v>
      </c>
    </row>
    <row r="16" spans="1:7" x14ac:dyDescent="0.25">
      <c r="A16" s="4" t="s">
        <v>6</v>
      </c>
      <c r="B16" s="4" t="s">
        <v>13</v>
      </c>
      <c r="C16" s="4">
        <v>98</v>
      </c>
      <c r="D16" s="4">
        <v>2</v>
      </c>
      <c r="E16" s="61">
        <f t="shared" si="0"/>
        <v>196</v>
      </c>
      <c r="F16" s="61">
        <f t="shared" si="1"/>
        <v>3.92</v>
      </c>
      <c r="G16" s="61">
        <f t="shared" si="2"/>
        <v>192.08</v>
      </c>
    </row>
    <row r="17" spans="1:7" x14ac:dyDescent="0.25">
      <c r="A17" s="4" t="s">
        <v>7</v>
      </c>
      <c r="B17" s="4" t="s">
        <v>14</v>
      </c>
      <c r="C17" s="4">
        <v>15</v>
      </c>
      <c r="D17" s="4">
        <v>1.5</v>
      </c>
      <c r="E17" s="61">
        <f t="shared" si="0"/>
        <v>22.5</v>
      </c>
      <c r="F17" s="61">
        <f t="shared" si="1"/>
        <v>0.45</v>
      </c>
      <c r="G17" s="61">
        <f t="shared" si="2"/>
        <v>22.05</v>
      </c>
    </row>
    <row r="18" spans="1:7" x14ac:dyDescent="0.25">
      <c r="F18" s="8" t="s">
        <v>55</v>
      </c>
      <c r="G18" s="61">
        <f>SUM(G10:G17)</f>
        <v>868.7700000000001</v>
      </c>
    </row>
    <row r="19" spans="1:7" x14ac:dyDescent="0.25">
      <c r="F19" s="8" t="s">
        <v>56</v>
      </c>
      <c r="G19" s="61">
        <f>G18*0.19</f>
        <v>165.06630000000001</v>
      </c>
    </row>
    <row r="20" spans="1:7" x14ac:dyDescent="0.25">
      <c r="F20" s="8" t="s">
        <v>57</v>
      </c>
      <c r="G20" s="62">
        <f>SUM(G18:G19)</f>
        <v>1033.8363000000002</v>
      </c>
    </row>
    <row r="22" spans="1:7" x14ac:dyDescent="0.25">
      <c r="A22" s="1" t="s">
        <v>136</v>
      </c>
    </row>
  </sheetData>
  <mergeCells count="1">
    <mergeCell ref="B5:F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K20"/>
  <sheetViews>
    <sheetView topLeftCell="A7" workbookViewId="0">
      <selection activeCell="K26" sqref="K26"/>
    </sheetView>
  </sheetViews>
  <sheetFormatPr baseColWidth="10" defaultColWidth="10.85546875" defaultRowHeight="15.75" x14ac:dyDescent="0.25"/>
  <cols>
    <col min="1" max="7" width="10.85546875" style="1"/>
    <col min="8" max="8" width="12" style="1" bestFit="1" customWidth="1"/>
    <col min="9" max="10" width="10.85546875" style="1"/>
    <col min="11" max="11" width="13.140625" style="1" bestFit="1" customWidth="1"/>
    <col min="12" max="16384" width="10.85546875" style="1"/>
  </cols>
  <sheetData>
    <row r="1" spans="1:11" s="6" customFormat="1" ht="18.75" x14ac:dyDescent="0.3">
      <c r="C1" s="45" t="s">
        <v>23</v>
      </c>
      <c r="D1" s="45"/>
      <c r="E1" s="45"/>
      <c r="F1" s="45"/>
      <c r="G1" s="45"/>
      <c r="H1" s="45"/>
    </row>
    <row r="2" spans="1:11" s="6" customFormat="1" ht="18.75" x14ac:dyDescent="0.3">
      <c r="C2" s="7"/>
      <c r="D2" s="7"/>
      <c r="E2" s="7"/>
      <c r="F2" s="7"/>
      <c r="G2" s="7"/>
      <c r="H2" s="7"/>
    </row>
    <row r="4" spans="1:11" ht="14.25" customHeight="1" x14ac:dyDescent="0.25">
      <c r="A4" s="46" t="s">
        <v>80</v>
      </c>
      <c r="B4" s="43" t="s">
        <v>81</v>
      </c>
      <c r="C4" s="43" t="s">
        <v>82</v>
      </c>
      <c r="D4" s="43" t="s">
        <v>24</v>
      </c>
      <c r="E4" s="43" t="s">
        <v>83</v>
      </c>
      <c r="F4" s="43" t="s">
        <v>84</v>
      </c>
      <c r="G4" s="46" t="s">
        <v>85</v>
      </c>
      <c r="H4" s="43" t="s">
        <v>73</v>
      </c>
      <c r="I4" s="2" t="s">
        <v>86</v>
      </c>
      <c r="J4" s="2" t="s">
        <v>25</v>
      </c>
      <c r="K4" s="43" t="s">
        <v>16</v>
      </c>
    </row>
    <row r="5" spans="1:11" x14ac:dyDescent="0.25">
      <c r="A5" s="47"/>
      <c r="B5" s="43"/>
      <c r="C5" s="43"/>
      <c r="D5" s="43"/>
      <c r="E5" s="43"/>
      <c r="F5" s="43"/>
      <c r="G5" s="47"/>
      <c r="H5" s="43"/>
      <c r="I5" s="3">
        <v>0.05</v>
      </c>
      <c r="J5" s="3">
        <v>0.09</v>
      </c>
      <c r="K5" s="43"/>
    </row>
    <row r="6" spans="1:11" x14ac:dyDescent="0.25">
      <c r="A6" s="4" t="s">
        <v>59</v>
      </c>
      <c r="B6" s="4" t="s">
        <v>26</v>
      </c>
      <c r="C6" s="4" t="s">
        <v>27</v>
      </c>
      <c r="D6" s="4">
        <v>8</v>
      </c>
      <c r="E6" s="5">
        <v>10</v>
      </c>
      <c r="F6" s="5">
        <f>E6*D6</f>
        <v>80</v>
      </c>
      <c r="G6" s="5">
        <f>F6*7</f>
        <v>560</v>
      </c>
      <c r="H6" s="5">
        <f>G6*4</f>
        <v>2240</v>
      </c>
      <c r="I6" s="5">
        <f>H6*0.05</f>
        <v>112</v>
      </c>
      <c r="J6" s="5">
        <f>H6*0.09</f>
        <v>201.6</v>
      </c>
      <c r="K6" s="5">
        <f>H6+I6-J6</f>
        <v>2150.4</v>
      </c>
    </row>
    <row r="7" spans="1:11" x14ac:dyDescent="0.25">
      <c r="A7" s="4" t="s">
        <v>60</v>
      </c>
      <c r="B7" s="4" t="s">
        <v>28</v>
      </c>
      <c r="C7" s="4" t="s">
        <v>29</v>
      </c>
      <c r="D7" s="4">
        <v>10</v>
      </c>
      <c r="E7" s="5">
        <v>5</v>
      </c>
      <c r="F7" s="5">
        <f t="shared" ref="F7:F19" si="0">E7*D7</f>
        <v>50</v>
      </c>
      <c r="G7" s="5">
        <f t="shared" ref="G7:G19" si="1">F7*7</f>
        <v>350</v>
      </c>
      <c r="H7" s="5">
        <f t="shared" ref="H7:H18" si="2">G7*4</f>
        <v>1400</v>
      </c>
      <c r="I7" s="5">
        <f t="shared" ref="I7:I19" si="3">H7*0.05</f>
        <v>70</v>
      </c>
      <c r="J7" s="5">
        <f t="shared" ref="J7:J19" si="4">H7*0.09</f>
        <v>126</v>
      </c>
      <c r="K7" s="5">
        <f t="shared" ref="K7:K19" si="5">H7+I7-J7</f>
        <v>1344</v>
      </c>
    </row>
    <row r="8" spans="1:11" x14ac:dyDescent="0.25">
      <c r="A8" s="4" t="s">
        <v>61</v>
      </c>
      <c r="B8" s="4" t="s">
        <v>30</v>
      </c>
      <c r="C8" s="4" t="s">
        <v>31</v>
      </c>
      <c r="D8" s="4">
        <v>6</v>
      </c>
      <c r="E8" s="5">
        <v>20</v>
      </c>
      <c r="F8" s="5">
        <f t="shared" si="0"/>
        <v>120</v>
      </c>
      <c r="G8" s="5">
        <f t="shared" si="1"/>
        <v>840</v>
      </c>
      <c r="H8" s="5">
        <f t="shared" si="2"/>
        <v>3360</v>
      </c>
      <c r="I8" s="5">
        <f t="shared" si="3"/>
        <v>168</v>
      </c>
      <c r="J8" s="5">
        <f t="shared" si="4"/>
        <v>302.39999999999998</v>
      </c>
      <c r="K8" s="5">
        <f t="shared" si="5"/>
        <v>3225.6</v>
      </c>
    </row>
    <row r="9" spans="1:11" x14ac:dyDescent="0.25">
      <c r="A9" s="4" t="s">
        <v>62</v>
      </c>
      <c r="B9" s="4" t="s">
        <v>32</v>
      </c>
      <c r="C9" s="4" t="s">
        <v>33</v>
      </c>
      <c r="D9" s="4">
        <v>8</v>
      </c>
      <c r="E9" s="5">
        <v>10</v>
      </c>
      <c r="F9" s="5">
        <f t="shared" si="0"/>
        <v>80</v>
      </c>
      <c r="G9" s="5">
        <f t="shared" si="1"/>
        <v>560</v>
      </c>
      <c r="H9" s="5">
        <f t="shared" si="2"/>
        <v>2240</v>
      </c>
      <c r="I9" s="5">
        <f t="shared" si="3"/>
        <v>112</v>
      </c>
      <c r="J9" s="5">
        <f t="shared" si="4"/>
        <v>201.6</v>
      </c>
      <c r="K9" s="5">
        <f t="shared" si="5"/>
        <v>2150.4</v>
      </c>
    </row>
    <row r="10" spans="1:11" x14ac:dyDescent="0.25">
      <c r="A10" s="4" t="s">
        <v>63</v>
      </c>
      <c r="B10" s="4" t="s">
        <v>34</v>
      </c>
      <c r="C10" s="4" t="s">
        <v>35</v>
      </c>
      <c r="D10" s="4">
        <v>10</v>
      </c>
      <c r="E10" s="5">
        <v>5</v>
      </c>
      <c r="F10" s="5">
        <f t="shared" si="0"/>
        <v>50</v>
      </c>
      <c r="G10" s="5">
        <f t="shared" si="1"/>
        <v>350</v>
      </c>
      <c r="H10" s="5">
        <f t="shared" si="2"/>
        <v>1400</v>
      </c>
      <c r="I10" s="5">
        <f t="shared" si="3"/>
        <v>70</v>
      </c>
      <c r="J10" s="5">
        <f t="shared" si="4"/>
        <v>126</v>
      </c>
      <c r="K10" s="5">
        <f t="shared" si="5"/>
        <v>1344</v>
      </c>
    </row>
    <row r="11" spans="1:11" x14ac:dyDescent="0.25">
      <c r="A11" s="4" t="s">
        <v>64</v>
      </c>
      <c r="B11" s="4" t="s">
        <v>36</v>
      </c>
      <c r="C11" s="4" t="s">
        <v>37</v>
      </c>
      <c r="D11" s="4">
        <v>8</v>
      </c>
      <c r="E11" s="5">
        <v>10</v>
      </c>
      <c r="F11" s="5">
        <f t="shared" si="0"/>
        <v>80</v>
      </c>
      <c r="G11" s="5">
        <f t="shared" si="1"/>
        <v>560</v>
      </c>
      <c r="H11" s="5">
        <f t="shared" si="2"/>
        <v>2240</v>
      </c>
      <c r="I11" s="5">
        <f t="shared" si="3"/>
        <v>112</v>
      </c>
      <c r="J11" s="5">
        <f t="shared" si="4"/>
        <v>201.6</v>
      </c>
      <c r="K11" s="5">
        <f t="shared" si="5"/>
        <v>2150.4</v>
      </c>
    </row>
    <row r="12" spans="1:11" x14ac:dyDescent="0.25">
      <c r="A12" s="4" t="s">
        <v>65</v>
      </c>
      <c r="B12" s="4" t="s">
        <v>38</v>
      </c>
      <c r="C12" s="4" t="s">
        <v>39</v>
      </c>
      <c r="D12" s="4">
        <v>8</v>
      </c>
      <c r="E12" s="5">
        <v>10</v>
      </c>
      <c r="F12" s="5">
        <f t="shared" si="0"/>
        <v>80</v>
      </c>
      <c r="G12" s="5">
        <f t="shared" si="1"/>
        <v>560</v>
      </c>
      <c r="H12" s="5">
        <f t="shared" si="2"/>
        <v>2240</v>
      </c>
      <c r="I12" s="5">
        <f t="shared" si="3"/>
        <v>112</v>
      </c>
      <c r="J12" s="5">
        <f t="shared" si="4"/>
        <v>201.6</v>
      </c>
      <c r="K12" s="5">
        <f t="shared" si="5"/>
        <v>2150.4</v>
      </c>
    </row>
    <row r="13" spans="1:11" x14ac:dyDescent="0.25">
      <c r="A13" s="4" t="s">
        <v>66</v>
      </c>
      <c r="B13" s="4" t="s">
        <v>40</v>
      </c>
      <c r="C13" s="4" t="s">
        <v>41</v>
      </c>
      <c r="D13" s="4">
        <v>8</v>
      </c>
      <c r="E13" s="5">
        <v>10</v>
      </c>
      <c r="F13" s="5">
        <f t="shared" si="0"/>
        <v>80</v>
      </c>
      <c r="G13" s="5">
        <f t="shared" si="1"/>
        <v>560</v>
      </c>
      <c r="H13" s="5">
        <f t="shared" si="2"/>
        <v>2240</v>
      </c>
      <c r="I13" s="5">
        <f t="shared" si="3"/>
        <v>112</v>
      </c>
      <c r="J13" s="5">
        <f t="shared" si="4"/>
        <v>201.6</v>
      </c>
      <c r="K13" s="5">
        <f t="shared" si="5"/>
        <v>2150.4</v>
      </c>
    </row>
    <row r="14" spans="1:11" x14ac:dyDescent="0.25">
      <c r="A14" s="4" t="s">
        <v>67</v>
      </c>
      <c r="B14" s="4" t="s">
        <v>42</v>
      </c>
      <c r="C14" s="4" t="s">
        <v>43</v>
      </c>
      <c r="D14" s="4">
        <v>10</v>
      </c>
      <c r="E14" s="5">
        <v>5</v>
      </c>
      <c r="F14" s="5">
        <f t="shared" si="0"/>
        <v>50</v>
      </c>
      <c r="G14" s="5">
        <f t="shared" si="1"/>
        <v>350</v>
      </c>
      <c r="H14" s="5">
        <f t="shared" si="2"/>
        <v>1400</v>
      </c>
      <c r="I14" s="5">
        <f t="shared" si="3"/>
        <v>70</v>
      </c>
      <c r="J14" s="5">
        <f t="shared" si="4"/>
        <v>126</v>
      </c>
      <c r="K14" s="5">
        <f t="shared" si="5"/>
        <v>1344</v>
      </c>
    </row>
    <row r="15" spans="1:11" x14ac:dyDescent="0.25">
      <c r="A15" s="4" t="s">
        <v>68</v>
      </c>
      <c r="B15" s="4" t="s">
        <v>44</v>
      </c>
      <c r="C15" s="4" t="s">
        <v>45</v>
      </c>
      <c r="D15" s="4">
        <v>12</v>
      </c>
      <c r="E15" s="5">
        <v>4</v>
      </c>
      <c r="F15" s="5">
        <f t="shared" si="0"/>
        <v>48</v>
      </c>
      <c r="G15" s="5">
        <f t="shared" si="1"/>
        <v>336</v>
      </c>
      <c r="H15" s="5">
        <f t="shared" si="2"/>
        <v>1344</v>
      </c>
      <c r="I15" s="5">
        <f t="shared" si="3"/>
        <v>67.2</v>
      </c>
      <c r="J15" s="5">
        <f t="shared" si="4"/>
        <v>120.96</v>
      </c>
      <c r="K15" s="5">
        <f t="shared" si="5"/>
        <v>1290.24</v>
      </c>
    </row>
    <row r="16" spans="1:11" x14ac:dyDescent="0.25">
      <c r="A16" s="4" t="s">
        <v>69</v>
      </c>
      <c r="B16" s="4" t="s">
        <v>46</v>
      </c>
      <c r="C16" s="4" t="s">
        <v>47</v>
      </c>
      <c r="D16" s="4">
        <v>12</v>
      </c>
      <c r="E16" s="5">
        <v>4</v>
      </c>
      <c r="F16" s="5">
        <f t="shared" si="0"/>
        <v>48</v>
      </c>
      <c r="G16" s="5">
        <f t="shared" si="1"/>
        <v>336</v>
      </c>
      <c r="H16" s="5">
        <f t="shared" si="2"/>
        <v>1344</v>
      </c>
      <c r="I16" s="5">
        <f t="shared" si="3"/>
        <v>67.2</v>
      </c>
      <c r="J16" s="5">
        <f t="shared" si="4"/>
        <v>120.96</v>
      </c>
      <c r="K16" s="5">
        <f t="shared" si="5"/>
        <v>1290.24</v>
      </c>
    </row>
    <row r="17" spans="1:11" x14ac:dyDescent="0.25">
      <c r="A17" s="4" t="s">
        <v>70</v>
      </c>
      <c r="B17" s="4" t="s">
        <v>48</v>
      </c>
      <c r="C17" s="4" t="s">
        <v>49</v>
      </c>
      <c r="D17" s="4">
        <v>8</v>
      </c>
      <c r="E17" s="5">
        <v>10</v>
      </c>
      <c r="F17" s="5">
        <f t="shared" si="0"/>
        <v>80</v>
      </c>
      <c r="G17" s="5">
        <f t="shared" si="1"/>
        <v>560</v>
      </c>
      <c r="H17" s="5">
        <f t="shared" si="2"/>
        <v>2240</v>
      </c>
      <c r="I17" s="5">
        <f t="shared" si="3"/>
        <v>112</v>
      </c>
      <c r="J17" s="5">
        <f t="shared" si="4"/>
        <v>201.6</v>
      </c>
      <c r="K17" s="5">
        <f t="shared" si="5"/>
        <v>2150.4</v>
      </c>
    </row>
    <row r="18" spans="1:11" x14ac:dyDescent="0.25">
      <c r="A18" s="4" t="s">
        <v>71</v>
      </c>
      <c r="B18" s="4" t="s">
        <v>50</v>
      </c>
      <c r="C18" s="4" t="s">
        <v>51</v>
      </c>
      <c r="D18" s="4">
        <v>10</v>
      </c>
      <c r="E18" s="5">
        <v>5</v>
      </c>
      <c r="F18" s="5">
        <f t="shared" si="0"/>
        <v>50</v>
      </c>
      <c r="G18" s="5">
        <f t="shared" si="1"/>
        <v>350</v>
      </c>
      <c r="H18" s="5">
        <f t="shared" si="2"/>
        <v>1400</v>
      </c>
      <c r="I18" s="5">
        <f t="shared" si="3"/>
        <v>70</v>
      </c>
      <c r="J18" s="5">
        <f t="shared" si="4"/>
        <v>126</v>
      </c>
      <c r="K18" s="5">
        <f t="shared" si="5"/>
        <v>1344</v>
      </c>
    </row>
    <row r="19" spans="1:11" x14ac:dyDescent="0.25">
      <c r="A19" s="4" t="s">
        <v>72</v>
      </c>
      <c r="B19" s="4" t="s">
        <v>52</v>
      </c>
      <c r="C19" s="4" t="s">
        <v>53</v>
      </c>
      <c r="D19" s="4">
        <v>10</v>
      </c>
      <c r="E19" s="5">
        <v>5</v>
      </c>
      <c r="F19" s="5">
        <f t="shared" si="0"/>
        <v>50</v>
      </c>
      <c r="G19" s="5">
        <f t="shared" si="1"/>
        <v>350</v>
      </c>
      <c r="H19" s="5">
        <f>G19*4</f>
        <v>1400</v>
      </c>
      <c r="I19" s="5">
        <f t="shared" si="3"/>
        <v>70</v>
      </c>
      <c r="J19" s="5">
        <f t="shared" si="4"/>
        <v>126</v>
      </c>
      <c r="K19" s="5">
        <f t="shared" si="5"/>
        <v>1344</v>
      </c>
    </row>
    <row r="20" spans="1:11" x14ac:dyDescent="0.25">
      <c r="I20" s="44" t="s">
        <v>54</v>
      </c>
      <c r="J20" s="44"/>
      <c r="K20" s="63">
        <f>SUM(K6:K19)</f>
        <v>25428.480000000003</v>
      </c>
    </row>
  </sheetData>
  <mergeCells count="11">
    <mergeCell ref="K4:K5"/>
    <mergeCell ref="I20:J20"/>
    <mergeCell ref="C1:H1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7:F19"/>
  <sheetViews>
    <sheetView zoomScale="90" workbookViewId="0">
      <selection activeCell="J26" sqref="J26"/>
    </sheetView>
  </sheetViews>
  <sheetFormatPr baseColWidth="10" defaultColWidth="10.85546875" defaultRowHeight="15.75" x14ac:dyDescent="0.25"/>
  <cols>
    <col min="1" max="1" width="21.42578125" style="1" customWidth="1"/>
    <col min="2" max="4" width="10.85546875" style="1"/>
    <col min="5" max="5" width="16.28515625" style="1" customWidth="1"/>
    <col min="6" max="6" width="20.140625" style="1" customWidth="1"/>
    <col min="7" max="7" width="18.140625" style="1" bestFit="1" customWidth="1"/>
    <col min="8" max="16384" width="10.85546875" style="1"/>
  </cols>
  <sheetData>
    <row r="7" spans="1:6" x14ac:dyDescent="0.25">
      <c r="A7" s="1" t="s">
        <v>91</v>
      </c>
      <c r="B7" s="1" t="s">
        <v>92</v>
      </c>
      <c r="C7" s="1" t="s">
        <v>93</v>
      </c>
      <c r="D7" s="1" t="s">
        <v>94</v>
      </c>
      <c r="E7" s="1" t="s">
        <v>95</v>
      </c>
      <c r="F7" s="1" t="s">
        <v>96</v>
      </c>
    </row>
    <row r="8" spans="1:6" x14ac:dyDescent="0.25">
      <c r="A8" s="1" t="s">
        <v>97</v>
      </c>
      <c r="B8" s="1">
        <v>8</v>
      </c>
      <c r="C8" s="1">
        <v>9</v>
      </c>
      <c r="D8" s="1">
        <v>10</v>
      </c>
      <c r="E8" s="1">
        <f>SUM(Tabla1[[#This Row],[Nota 01]:[Nota 03]])</f>
        <v>27</v>
      </c>
      <c r="F8" s="1">
        <f>AVERAGE(Tabla1[[#This Row],[Nota 01]:[Nota 03]])</f>
        <v>9</v>
      </c>
    </row>
    <row r="9" spans="1:6" x14ac:dyDescent="0.25">
      <c r="A9" s="1" t="s">
        <v>98</v>
      </c>
      <c r="B9" s="1">
        <v>11</v>
      </c>
      <c r="C9" s="1">
        <v>12</v>
      </c>
      <c r="D9" s="1">
        <v>13</v>
      </c>
      <c r="E9" s="1">
        <f>SUM(Tabla1[[#This Row],[Nota 01]:[Nota 03]])</f>
        <v>36</v>
      </c>
      <c r="F9" s="1">
        <f>AVERAGE(Tabla1[[#This Row],[Nota 01]:[Nota 03]])</f>
        <v>12</v>
      </c>
    </row>
    <row r="10" spans="1:6" x14ac:dyDescent="0.25">
      <c r="A10" s="1" t="s">
        <v>99</v>
      </c>
      <c r="B10" s="1">
        <v>13</v>
      </c>
      <c r="C10" s="1">
        <v>14</v>
      </c>
      <c r="D10" s="1">
        <v>18</v>
      </c>
      <c r="E10" s="1">
        <f>SUM(Tabla1[[#This Row],[Nota 01]:[Nota 03]])</f>
        <v>45</v>
      </c>
      <c r="F10" s="1">
        <f>AVERAGE(Tabla1[[#This Row],[Nota 01]:[Nota 03]])</f>
        <v>15</v>
      </c>
    </row>
    <row r="11" spans="1:6" x14ac:dyDescent="0.25">
      <c r="A11" s="1" t="s">
        <v>100</v>
      </c>
      <c r="B11" s="1">
        <v>16</v>
      </c>
      <c r="C11" s="1">
        <v>18</v>
      </c>
      <c r="D11" s="1">
        <v>15</v>
      </c>
      <c r="E11" s="1">
        <f>SUM(Tabla1[[#This Row],[Nota 01]:[Nota 03]])</f>
        <v>49</v>
      </c>
      <c r="F11" s="20">
        <f>AVERAGE(Tabla1[[#This Row],[Nota 01]:[Nota 03]])</f>
        <v>16.333333333333332</v>
      </c>
    </row>
    <row r="12" spans="1:6" x14ac:dyDescent="0.25">
      <c r="A12" s="1" t="s">
        <v>101</v>
      </c>
      <c r="B12" s="1">
        <v>5</v>
      </c>
      <c r="C12" s="1">
        <v>6</v>
      </c>
      <c r="D12" s="1">
        <v>8</v>
      </c>
      <c r="E12" s="1">
        <f>SUM(Tabla1[[#This Row],[Nota 01]:[Nota 03]])</f>
        <v>19</v>
      </c>
      <c r="F12" s="20">
        <f>AVERAGE(Tabla1[[#This Row],[Nota 01]:[Nota 03]])</f>
        <v>6.333333333333333</v>
      </c>
    </row>
    <row r="13" spans="1:6" x14ac:dyDescent="0.25">
      <c r="A13" s="1" t="s">
        <v>102</v>
      </c>
      <c r="B13" s="1">
        <v>18</v>
      </c>
      <c r="C13" s="1">
        <v>19</v>
      </c>
      <c r="D13" s="1">
        <v>20</v>
      </c>
      <c r="E13" s="1">
        <f>SUM(Tabla1[[#This Row],[Nota 01]:[Nota 03]])</f>
        <v>57</v>
      </c>
      <c r="F13" s="1">
        <f>AVERAGE(Tabla1[[#This Row],[Nota 01]:[Nota 03]])</f>
        <v>19</v>
      </c>
    </row>
    <row r="14" spans="1:6" x14ac:dyDescent="0.25">
      <c r="A14" s="1" t="s">
        <v>103</v>
      </c>
      <c r="B14" s="1">
        <v>18</v>
      </c>
      <c r="C14" s="1">
        <v>19</v>
      </c>
      <c r="D14" s="1">
        <v>20</v>
      </c>
      <c r="E14" s="1">
        <f>SUM(Tabla1[[#This Row],[Nota 01]:[Nota 03]])</f>
        <v>57</v>
      </c>
      <c r="F14" s="1">
        <f>AVERAGE(Tabla1[[#This Row],[Nota 01]:[Nota 03]])</f>
        <v>19</v>
      </c>
    </row>
    <row r="15" spans="1:6" x14ac:dyDescent="0.25">
      <c r="A15" s="1" t="s">
        <v>104</v>
      </c>
      <c r="B15" s="1">
        <v>18</v>
      </c>
      <c r="C15" s="1">
        <v>19</v>
      </c>
      <c r="D15" s="1">
        <v>20</v>
      </c>
      <c r="E15" s="1">
        <f>SUM(Tabla1[[#This Row],[Nota 01]:[Nota 03]])</f>
        <v>57</v>
      </c>
      <c r="F15" s="1">
        <f>AVERAGE(Tabla1[[#This Row],[Nota 01]:[Nota 03]])</f>
        <v>19</v>
      </c>
    </row>
    <row r="16" spans="1:6" x14ac:dyDescent="0.25">
      <c r="A16" s="1" t="s">
        <v>105</v>
      </c>
      <c r="B16" s="1">
        <v>18</v>
      </c>
      <c r="C16" s="1">
        <v>19</v>
      </c>
      <c r="D16" s="1">
        <v>20</v>
      </c>
      <c r="E16" s="1">
        <f>SUM(Tabla1[[#This Row],[Nota 01]:[Nota 03]])</f>
        <v>57</v>
      </c>
      <c r="F16" s="1">
        <f>AVERAGE(Tabla1[[#This Row],[Nota 01]:[Nota 03]])</f>
        <v>19</v>
      </c>
    </row>
    <row r="17" spans="1:6" x14ac:dyDescent="0.25">
      <c r="A17" s="1" t="s">
        <v>106</v>
      </c>
      <c r="B17" s="1">
        <v>18</v>
      </c>
      <c r="C17" s="1">
        <v>19</v>
      </c>
      <c r="D17" s="1">
        <v>20</v>
      </c>
      <c r="E17" s="1">
        <f>SUM(Tabla1[[#This Row],[Nota 01]:[Nota 03]])</f>
        <v>57</v>
      </c>
      <c r="F17" s="1">
        <f>AVERAGE(Tabla1[[#This Row],[Nota 01]:[Nota 03]])</f>
        <v>19</v>
      </c>
    </row>
    <row r="19" spans="1:6" x14ac:dyDescent="0.25"/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2:F24"/>
  <sheetViews>
    <sheetView workbookViewId="0">
      <selection activeCell="E16" sqref="E16"/>
    </sheetView>
  </sheetViews>
  <sheetFormatPr baseColWidth="10" defaultColWidth="10.85546875" defaultRowHeight="15.75" x14ac:dyDescent="0.25"/>
  <cols>
    <col min="1" max="1" width="18.42578125" style="1" bestFit="1" customWidth="1"/>
    <col min="2" max="2" width="19.7109375" style="1" customWidth="1"/>
    <col min="3" max="3" width="28.140625" style="1" customWidth="1"/>
    <col min="4" max="4" width="10.85546875" style="1"/>
    <col min="5" max="5" width="26.7109375" style="1" customWidth="1"/>
    <col min="6" max="6" width="17" style="1" customWidth="1"/>
    <col min="7" max="16384" width="10.85546875" style="1"/>
  </cols>
  <sheetData>
    <row r="2" spans="1:6" x14ac:dyDescent="0.25">
      <c r="A2" s="21" t="s">
        <v>81</v>
      </c>
      <c r="B2" s="21" t="s">
        <v>107</v>
      </c>
      <c r="C2" s="21" t="s">
        <v>108</v>
      </c>
    </row>
    <row r="3" spans="1:6" x14ac:dyDescent="0.25">
      <c r="A3" s="4" t="s">
        <v>109</v>
      </c>
      <c r="B3" s="22">
        <v>23</v>
      </c>
      <c r="C3" s="22">
        <v>10</v>
      </c>
    </row>
    <row r="4" spans="1:6" x14ac:dyDescent="0.25">
      <c r="A4" s="4" t="s">
        <v>110</v>
      </c>
      <c r="B4" s="22">
        <v>22</v>
      </c>
      <c r="C4" s="22">
        <v>15</v>
      </c>
    </row>
    <row r="5" spans="1:6" x14ac:dyDescent="0.25">
      <c r="A5" s="4" t="s">
        <v>111</v>
      </c>
      <c r="B5" s="22">
        <v>21</v>
      </c>
      <c r="C5" s="22">
        <v>12</v>
      </c>
    </row>
    <row r="6" spans="1:6" x14ac:dyDescent="0.25">
      <c r="A6" s="4" t="s">
        <v>112</v>
      </c>
      <c r="B6" s="22">
        <v>22</v>
      </c>
      <c r="C6" s="22">
        <v>18</v>
      </c>
    </row>
    <row r="7" spans="1:6" x14ac:dyDescent="0.25">
      <c r="A7" s="4" t="s">
        <v>113</v>
      </c>
      <c r="B7" s="22">
        <v>23</v>
      </c>
      <c r="C7" s="22">
        <v>5</v>
      </c>
    </row>
    <row r="8" spans="1:6" x14ac:dyDescent="0.25">
      <c r="A8" s="4" t="s">
        <v>114</v>
      </c>
      <c r="B8" s="22">
        <v>23</v>
      </c>
      <c r="C8" s="22">
        <v>6</v>
      </c>
    </row>
    <row r="9" spans="1:6" x14ac:dyDescent="0.25">
      <c r="A9" s="4" t="s">
        <v>115</v>
      </c>
      <c r="B9" s="22">
        <v>23</v>
      </c>
      <c r="C9" s="22">
        <v>48</v>
      </c>
    </row>
    <row r="10" spans="1:6" x14ac:dyDescent="0.25">
      <c r="A10" s="4" t="s">
        <v>116</v>
      </c>
      <c r="B10" s="22">
        <v>22</v>
      </c>
      <c r="C10" s="22">
        <v>5</v>
      </c>
    </row>
    <row r="11" spans="1:6" x14ac:dyDescent="0.25">
      <c r="A11" s="4" t="s">
        <v>117</v>
      </c>
      <c r="B11" s="22">
        <v>24</v>
      </c>
      <c r="C11" s="22">
        <v>20</v>
      </c>
    </row>
    <row r="12" spans="1:6" x14ac:dyDescent="0.25">
      <c r="A12" s="4" t="s">
        <v>118</v>
      </c>
      <c r="B12" s="22">
        <v>22</v>
      </c>
      <c r="C12" s="22">
        <v>1</v>
      </c>
    </row>
    <row r="13" spans="1:6" x14ac:dyDescent="0.25">
      <c r="A13" s="4" t="s">
        <v>119</v>
      </c>
      <c r="B13" s="22">
        <v>24</v>
      </c>
      <c r="C13" s="22">
        <v>2</v>
      </c>
    </row>
    <row r="14" spans="1:6" x14ac:dyDescent="0.25">
      <c r="A14" s="23" t="s">
        <v>120</v>
      </c>
      <c r="B14" s="22">
        <v>24</v>
      </c>
      <c r="C14" s="22">
        <v>6</v>
      </c>
    </row>
    <row r="15" spans="1:6" x14ac:dyDescent="0.25">
      <c r="A15" s="23" t="s">
        <v>121</v>
      </c>
      <c r="B15" s="22">
        <v>25</v>
      </c>
      <c r="C15" s="22">
        <v>4</v>
      </c>
      <c r="E15" s="21" t="s">
        <v>122</v>
      </c>
      <c r="F15" s="4">
        <f>MAX(C3:C22)</f>
        <v>48</v>
      </c>
    </row>
    <row r="16" spans="1:6" x14ac:dyDescent="0.25">
      <c r="A16" s="23" t="s">
        <v>123</v>
      </c>
      <c r="B16" s="22">
        <v>22</v>
      </c>
      <c r="C16" s="22">
        <v>9</v>
      </c>
      <c r="E16" s="21" t="s">
        <v>124</v>
      </c>
      <c r="F16" s="4">
        <f>MIN(C3:C22)</f>
        <v>1</v>
      </c>
    </row>
    <row r="17" spans="1:6" x14ac:dyDescent="0.25">
      <c r="A17" s="23" t="s">
        <v>125</v>
      </c>
      <c r="B17" s="22">
        <v>22</v>
      </c>
      <c r="C17" s="22">
        <v>8</v>
      </c>
    </row>
    <row r="18" spans="1:6" x14ac:dyDescent="0.25">
      <c r="A18" s="23" t="s">
        <v>126</v>
      </c>
      <c r="B18" s="22">
        <v>24</v>
      </c>
      <c r="C18" s="22">
        <v>12</v>
      </c>
    </row>
    <row r="19" spans="1:6" x14ac:dyDescent="0.25">
      <c r="A19" s="23" t="s">
        <v>127</v>
      </c>
      <c r="B19" s="22">
        <v>24</v>
      </c>
      <c r="C19" s="22">
        <v>14</v>
      </c>
    </row>
    <row r="20" spans="1:6" x14ac:dyDescent="0.25">
      <c r="A20" s="23" t="s">
        <v>128</v>
      </c>
      <c r="B20" s="22">
        <v>20</v>
      </c>
      <c r="C20" s="22">
        <v>15</v>
      </c>
    </row>
    <row r="21" spans="1:6" x14ac:dyDescent="0.25">
      <c r="A21" s="23" t="s">
        <v>129</v>
      </c>
      <c r="B21" s="22">
        <v>21</v>
      </c>
      <c r="C21" s="22">
        <v>18</v>
      </c>
      <c r="E21" s="21" t="s">
        <v>130</v>
      </c>
      <c r="F21" s="4">
        <f>MAX(B3:B22)</f>
        <v>25</v>
      </c>
    </row>
    <row r="22" spans="1:6" x14ac:dyDescent="0.25">
      <c r="A22" s="23" t="s">
        <v>131</v>
      </c>
      <c r="B22" s="22">
        <v>21</v>
      </c>
      <c r="C22" s="22">
        <v>12</v>
      </c>
      <c r="E22" s="21" t="s">
        <v>132</v>
      </c>
      <c r="F22" s="4">
        <f>MIN(B3:B22)</f>
        <v>20</v>
      </c>
    </row>
    <row r="24" spans="1:6" x14ac:dyDescent="0.25">
      <c r="A24" s="21" t="s">
        <v>133</v>
      </c>
      <c r="B24" s="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Indicaciones de formato</vt:lpstr>
      <vt:lpstr>Formato</vt:lpstr>
      <vt:lpstr>Funciones de Texto</vt:lpstr>
      <vt:lpstr>F. Matemáticas</vt:lpstr>
      <vt:lpstr>F. Matemáticas (2)</vt:lpstr>
      <vt:lpstr>F. Matemáticas (3)</vt:lpstr>
      <vt:lpstr>F. Matemáticas (4)</vt:lpstr>
      <vt:lpstr>Otras 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Carmen</cp:lastModifiedBy>
  <dcterms:created xsi:type="dcterms:W3CDTF">2009-08-25T21:39:07Z</dcterms:created>
  <dcterms:modified xsi:type="dcterms:W3CDTF">2021-06-02T03:55:37Z</dcterms:modified>
</cp:coreProperties>
</file>