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Default Extension="png" ContentType="image/png"/>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60" windowWidth="28635" windowHeight="14565" activeTab="6"/>
  </bookViews>
  <sheets>
    <sheet name="main stats" sheetId="3" r:id="rId1"/>
    <sheet name="rstats and p-derived formulas" sheetId="2" r:id="rId2"/>
    <sheet name="Sheet1" sheetId="4" r:id="rId3"/>
    <sheet name="Sheet4" sheetId="5" r:id="rId4"/>
    <sheet name="Sheet5" sheetId="6" r:id="rId5"/>
    <sheet name="probability tester" sheetId="7" r:id="rId6"/>
    <sheet name="formulas" sheetId="8" r:id="rId7"/>
  </sheets>
  <calcPr calcId="125725"/>
</workbook>
</file>

<file path=xl/calcChain.xml><?xml version="1.0" encoding="utf-8"?>
<calcChain xmlns="http://schemas.openxmlformats.org/spreadsheetml/2006/main">
  <c r="F33" i="8"/>
  <c r="M69"/>
  <c r="L67"/>
  <c r="M67" s="1"/>
  <c r="K67"/>
  <c r="M65"/>
  <c r="L65"/>
  <c r="K65"/>
  <c r="AJ1" i="3"/>
  <c r="P3"/>
  <c r="P4"/>
  <c r="P5"/>
  <c r="P6"/>
  <c r="P7"/>
  <c r="P8"/>
  <c r="P9"/>
  <c r="P10"/>
  <c r="P11"/>
  <c r="P12"/>
  <c r="P13"/>
  <c r="P14"/>
  <c r="P15"/>
  <c r="P16"/>
  <c r="P17"/>
  <c r="P18"/>
  <c r="P19"/>
  <c r="P20"/>
  <c r="P21"/>
  <c r="P22"/>
  <c r="P23"/>
  <c r="P24"/>
  <c r="P25"/>
  <c r="P26"/>
  <c r="P27"/>
  <c r="P28"/>
  <c r="P29"/>
  <c r="P30"/>
  <c r="P31"/>
  <c r="P32"/>
  <c r="P33"/>
  <c r="P34"/>
  <c r="P35"/>
  <c r="P36"/>
  <c r="P37"/>
  <c r="P38"/>
  <c r="P39"/>
  <c r="P40"/>
  <c r="P41"/>
  <c r="P42"/>
  <c r="P43"/>
  <c r="P44"/>
  <c r="P45"/>
  <c r="P46"/>
  <c r="P47"/>
  <c r="P48"/>
  <c r="P49"/>
  <c r="P50"/>
  <c r="P51"/>
  <c r="P52"/>
  <c r="P53"/>
  <c r="P54"/>
  <c r="P55"/>
  <c r="P56"/>
  <c r="P57"/>
  <c r="P58"/>
  <c r="P59"/>
  <c r="P60"/>
  <c r="P61"/>
  <c r="P62"/>
  <c r="P63"/>
  <c r="P64"/>
  <c r="P65"/>
  <c r="P66"/>
  <c r="P67"/>
  <c r="P68"/>
  <c r="P69"/>
  <c r="P70"/>
  <c r="P71"/>
  <c r="P72"/>
  <c r="P73"/>
  <c r="P74"/>
  <c r="P75"/>
  <c r="P76"/>
  <c r="P77"/>
  <c r="P78"/>
  <c r="P79"/>
  <c r="P80"/>
  <c r="P81"/>
  <c r="P82"/>
  <c r="P83"/>
  <c r="P84"/>
  <c r="P85"/>
  <c r="P86"/>
  <c r="P87"/>
  <c r="P88"/>
  <c r="P89"/>
  <c r="P90"/>
  <c r="P91"/>
  <c r="P92"/>
  <c r="P93"/>
  <c r="P94"/>
  <c r="P95"/>
  <c r="P96"/>
  <c r="P97"/>
  <c r="P98"/>
  <c r="P99"/>
  <c r="P100"/>
  <c r="P101"/>
  <c r="P102"/>
  <c r="P103"/>
  <c r="P104"/>
  <c r="P105"/>
  <c r="P106"/>
  <c r="P107"/>
  <c r="P108"/>
  <c r="P109"/>
  <c r="P110"/>
  <c r="P111"/>
  <c r="P112"/>
  <c r="P113"/>
  <c r="P114"/>
  <c r="P115"/>
  <c r="P116"/>
  <c r="P117"/>
  <c r="P118"/>
  <c r="P119"/>
  <c r="P120"/>
  <c r="P121"/>
  <c r="P122"/>
  <c r="P123"/>
  <c r="P124"/>
  <c r="P125"/>
  <c r="P126"/>
  <c r="P127"/>
  <c r="P128"/>
  <c r="P129"/>
  <c r="P130"/>
  <c r="P131"/>
  <c r="P132"/>
  <c r="P133"/>
  <c r="P134"/>
  <c r="P135"/>
  <c r="P136"/>
  <c r="P137"/>
  <c r="P138"/>
  <c r="P139"/>
  <c r="P140"/>
  <c r="P141"/>
  <c r="P142"/>
  <c r="P143"/>
  <c r="P144"/>
  <c r="P145"/>
  <c r="P146"/>
  <c r="P147"/>
  <c r="P148"/>
  <c r="P149"/>
  <c r="P150"/>
  <c r="P151"/>
  <c r="P152"/>
  <c r="P153"/>
  <c r="P154"/>
  <c r="P155"/>
  <c r="P156"/>
  <c r="P157"/>
  <c r="P158"/>
  <c r="P159"/>
  <c r="P160"/>
  <c r="P161"/>
  <c r="P162"/>
  <c r="P163"/>
  <c r="P164"/>
  <c r="P165"/>
  <c r="P166"/>
  <c r="P167"/>
  <c r="P168"/>
  <c r="P169"/>
  <c r="P170"/>
  <c r="P171"/>
  <c r="P172"/>
  <c r="P173"/>
  <c r="P174"/>
  <c r="P175"/>
  <c r="P176"/>
  <c r="P177"/>
  <c r="P178"/>
  <c r="P179"/>
  <c r="P180"/>
  <c r="P181"/>
  <c r="P182"/>
  <c r="P183"/>
  <c r="P184"/>
  <c r="P185"/>
  <c r="P186"/>
  <c r="P187"/>
  <c r="P188"/>
  <c r="P189"/>
  <c r="P190"/>
  <c r="P191"/>
  <c r="P192"/>
  <c r="P193"/>
  <c r="P194"/>
  <c r="P195"/>
  <c r="P196"/>
  <c r="P197"/>
  <c r="P198"/>
  <c r="P199"/>
  <c r="P200"/>
  <c r="P201"/>
  <c r="P202"/>
  <c r="P203"/>
  <c r="P204"/>
  <c r="P205"/>
  <c r="P206"/>
  <c r="P207"/>
  <c r="P208"/>
  <c r="P209"/>
  <c r="P210"/>
  <c r="P211"/>
  <c r="P212"/>
  <c r="P213"/>
  <c r="P214"/>
  <c r="P215"/>
  <c r="P216"/>
  <c r="P217"/>
  <c r="P218"/>
  <c r="A1" i="7"/>
  <c r="E189" i="3"/>
  <c r="K189" s="1"/>
  <c r="J189"/>
  <c r="L189" s="1"/>
  <c r="M189"/>
  <c r="E187"/>
  <c r="K187" s="1"/>
  <c r="J187"/>
  <c r="L187" s="1"/>
  <c r="M187"/>
  <c r="E150"/>
  <c r="K150" s="1"/>
  <c r="J150"/>
  <c r="L150" s="1"/>
  <c r="M150"/>
  <c r="E171"/>
  <c r="K171" s="1"/>
  <c r="J171"/>
  <c r="L171" s="1"/>
  <c r="M171"/>
  <c r="E172"/>
  <c r="K172" s="1"/>
  <c r="J172"/>
  <c r="L172" s="1"/>
  <c r="M172"/>
  <c r="E159"/>
  <c r="K159" s="1"/>
  <c r="J159"/>
  <c r="L159" s="1"/>
  <c r="M159"/>
  <c r="E128"/>
  <c r="K128" s="1"/>
  <c r="J128"/>
  <c r="L128" s="1"/>
  <c r="M128"/>
  <c r="E102"/>
  <c r="K102" s="1"/>
  <c r="J102"/>
  <c r="L102" s="1"/>
  <c r="M102"/>
  <c r="E39"/>
  <c r="K39" s="1"/>
  <c r="J39"/>
  <c r="L39" s="1"/>
  <c r="M39"/>
  <c r="E72"/>
  <c r="K72" s="1"/>
  <c r="J72"/>
  <c r="L72" s="1"/>
  <c r="M72"/>
  <c r="E191"/>
  <c r="K191" s="1"/>
  <c r="N191" s="1"/>
  <c r="J191"/>
  <c r="L191" s="1"/>
  <c r="M191"/>
  <c r="E217"/>
  <c r="K217" s="1"/>
  <c r="J217"/>
  <c r="L217" s="1"/>
  <c r="M217"/>
  <c r="E211"/>
  <c r="K211" s="1"/>
  <c r="J211"/>
  <c r="L211" s="1"/>
  <c r="M211"/>
  <c r="E183"/>
  <c r="K183" s="1"/>
  <c r="J183"/>
  <c r="L183" s="1"/>
  <c r="M183"/>
  <c r="E144"/>
  <c r="K144" s="1"/>
  <c r="N144" s="1"/>
  <c r="J144"/>
  <c r="L144" s="1"/>
  <c r="M144"/>
  <c r="E124"/>
  <c r="K124" s="1"/>
  <c r="J124"/>
  <c r="L124" s="1"/>
  <c r="M124"/>
  <c r="E147"/>
  <c r="K147" s="1"/>
  <c r="J147"/>
  <c r="L147" s="1"/>
  <c r="M147"/>
  <c r="E123"/>
  <c r="K123" s="1"/>
  <c r="J123"/>
  <c r="L123" s="1"/>
  <c r="M123"/>
  <c r="E122"/>
  <c r="K122" s="1"/>
  <c r="N122" s="1"/>
  <c r="J122"/>
  <c r="L122" s="1"/>
  <c r="M122"/>
  <c r="E133"/>
  <c r="K133" s="1"/>
  <c r="J133"/>
  <c r="L133" s="1"/>
  <c r="M133"/>
  <c r="E216"/>
  <c r="K216" s="1"/>
  <c r="J216"/>
  <c r="L216" s="1"/>
  <c r="M216"/>
  <c r="E213"/>
  <c r="K213" s="1"/>
  <c r="J213"/>
  <c r="L213" s="1"/>
  <c r="M213"/>
  <c r="E203"/>
  <c r="K203" s="1"/>
  <c r="N203" s="1"/>
  <c r="J203"/>
  <c r="L203" s="1"/>
  <c r="M203"/>
  <c r="E137"/>
  <c r="K137" s="1"/>
  <c r="J137"/>
  <c r="L137" s="1"/>
  <c r="M137"/>
  <c r="E197"/>
  <c r="K197" s="1"/>
  <c r="J197"/>
  <c r="L197" s="1"/>
  <c r="M197"/>
  <c r="E193"/>
  <c r="K193" s="1"/>
  <c r="J193"/>
  <c r="L193" s="1"/>
  <c r="M193"/>
  <c r="E212"/>
  <c r="K212" s="1"/>
  <c r="N212" s="1"/>
  <c r="J212"/>
  <c r="L212" s="1"/>
  <c r="M212"/>
  <c r="E207"/>
  <c r="K207" s="1"/>
  <c r="J207"/>
  <c r="L207" s="1"/>
  <c r="M207"/>
  <c r="E200"/>
  <c r="K200" s="1"/>
  <c r="J200"/>
  <c r="L200" s="1"/>
  <c r="M200"/>
  <c r="E196"/>
  <c r="K196" s="1"/>
  <c r="J196"/>
  <c r="L196" s="1"/>
  <c r="M196"/>
  <c r="E192"/>
  <c r="K192" s="1"/>
  <c r="N192" s="1"/>
  <c r="J192"/>
  <c r="L192" s="1"/>
  <c r="M192"/>
  <c r="E194"/>
  <c r="K194" s="1"/>
  <c r="J194"/>
  <c r="L194" s="1"/>
  <c r="M194"/>
  <c r="E186"/>
  <c r="K186" s="1"/>
  <c r="J186"/>
  <c r="L186" s="1"/>
  <c r="M186"/>
  <c r="E169"/>
  <c r="K169" s="1"/>
  <c r="J169"/>
  <c r="L169" s="1"/>
  <c r="M169"/>
  <c r="E139"/>
  <c r="K139" s="1"/>
  <c r="N139" s="1"/>
  <c r="J139"/>
  <c r="L139" s="1"/>
  <c r="M139"/>
  <c r="E104"/>
  <c r="K104" s="1"/>
  <c r="J104"/>
  <c r="L104" s="1"/>
  <c r="M104"/>
  <c r="E105"/>
  <c r="K105" s="1"/>
  <c r="J105"/>
  <c r="L105" s="1"/>
  <c r="M105"/>
  <c r="E166"/>
  <c r="K166" s="1"/>
  <c r="J166"/>
  <c r="L166" s="1"/>
  <c r="M166"/>
  <c r="E179"/>
  <c r="K179" s="1"/>
  <c r="N179" s="1"/>
  <c r="J179"/>
  <c r="L179" s="1"/>
  <c r="M179"/>
  <c r="E148"/>
  <c r="K148" s="1"/>
  <c r="J148"/>
  <c r="L148" s="1"/>
  <c r="M148"/>
  <c r="E152"/>
  <c r="K152" s="1"/>
  <c r="J152"/>
  <c r="L152" s="1"/>
  <c r="M152"/>
  <c r="E151"/>
  <c r="K151" s="1"/>
  <c r="J151"/>
  <c r="L151" s="1"/>
  <c r="M151"/>
  <c r="E155"/>
  <c r="K155" s="1"/>
  <c r="N155" s="1"/>
  <c r="J155"/>
  <c r="L155" s="1"/>
  <c r="M155"/>
  <c r="E29"/>
  <c r="K29" s="1"/>
  <c r="J29"/>
  <c r="L29" s="1"/>
  <c r="M29"/>
  <c r="E107"/>
  <c r="K107" s="1"/>
  <c r="J107"/>
  <c r="L107" s="1"/>
  <c r="M107"/>
  <c r="E208"/>
  <c r="K208" s="1"/>
  <c r="J208"/>
  <c r="L208" s="1"/>
  <c r="M208"/>
  <c r="E215"/>
  <c r="K215" s="1"/>
  <c r="N215" s="1"/>
  <c r="J215"/>
  <c r="L215" s="1"/>
  <c r="M215"/>
  <c r="E209"/>
  <c r="K209" s="1"/>
  <c r="J209"/>
  <c r="L209" s="1"/>
  <c r="M209"/>
  <c r="E205"/>
  <c r="K205" s="1"/>
  <c r="J205"/>
  <c r="L205" s="1"/>
  <c r="M205"/>
  <c r="E199"/>
  <c r="K199" s="1"/>
  <c r="J199"/>
  <c r="L199" s="1"/>
  <c r="M199"/>
  <c r="E184"/>
  <c r="K184" s="1"/>
  <c r="N184" s="1"/>
  <c r="J184"/>
  <c r="L184" s="1"/>
  <c r="M184"/>
  <c r="E201"/>
  <c r="K201" s="1"/>
  <c r="J201"/>
  <c r="L201" s="1"/>
  <c r="M201"/>
  <c r="E170"/>
  <c r="K170" s="1"/>
  <c r="J170"/>
  <c r="L170" s="1"/>
  <c r="M170"/>
  <c r="E181"/>
  <c r="K181" s="1"/>
  <c r="J181"/>
  <c r="L181" s="1"/>
  <c r="M181"/>
  <c r="E188"/>
  <c r="K188" s="1"/>
  <c r="N188" s="1"/>
  <c r="J188"/>
  <c r="L188" s="1"/>
  <c r="M188"/>
  <c r="E158"/>
  <c r="K158" s="1"/>
  <c r="J158"/>
  <c r="L158" s="1"/>
  <c r="M158"/>
  <c r="E163"/>
  <c r="K163" s="1"/>
  <c r="J163"/>
  <c r="L163" s="1"/>
  <c r="M163"/>
  <c r="E153"/>
  <c r="K153" s="1"/>
  <c r="J153"/>
  <c r="L153" s="1"/>
  <c r="M153"/>
  <c r="E111"/>
  <c r="E61"/>
  <c r="K61" s="1"/>
  <c r="E44"/>
  <c r="E14"/>
  <c r="E23"/>
  <c r="E214"/>
  <c r="K214" s="1"/>
  <c r="J214"/>
  <c r="L214" s="1"/>
  <c r="M214"/>
  <c r="E165"/>
  <c r="K165" s="1"/>
  <c r="J165"/>
  <c r="L165" s="1"/>
  <c r="M165"/>
  <c r="E206"/>
  <c r="K206" s="1"/>
  <c r="J206"/>
  <c r="L206" s="1"/>
  <c r="M206"/>
  <c r="E180"/>
  <c r="K180" s="1"/>
  <c r="J180"/>
  <c r="L180" s="1"/>
  <c r="M180"/>
  <c r="E198"/>
  <c r="K198" s="1"/>
  <c r="J198"/>
  <c r="L198" s="1"/>
  <c r="M198"/>
  <c r="E210"/>
  <c r="K210" s="1"/>
  <c r="N210" s="1"/>
  <c r="J210"/>
  <c r="L210" s="1"/>
  <c r="M210"/>
  <c r="E195"/>
  <c r="K195" s="1"/>
  <c r="J195"/>
  <c r="L195" s="1"/>
  <c r="M195"/>
  <c r="E190"/>
  <c r="K190" s="1"/>
  <c r="J190"/>
  <c r="L190" s="1"/>
  <c r="M190"/>
  <c r="E182"/>
  <c r="K182" s="1"/>
  <c r="J182"/>
  <c r="L182" s="1"/>
  <c r="M182"/>
  <c r="E185"/>
  <c r="K185" s="1"/>
  <c r="N185" s="1"/>
  <c r="J185"/>
  <c r="L185" s="1"/>
  <c r="M185"/>
  <c r="E157"/>
  <c r="K157" s="1"/>
  <c r="J157"/>
  <c r="L157" s="1"/>
  <c r="M157"/>
  <c r="M149"/>
  <c r="J149"/>
  <c r="L149" s="1"/>
  <c r="E218"/>
  <c r="K218" s="1"/>
  <c r="N218" s="1"/>
  <c r="J218"/>
  <c r="L218" s="1"/>
  <c r="M218"/>
  <c r="E174"/>
  <c r="K174" s="1"/>
  <c r="J174"/>
  <c r="L174" s="1"/>
  <c r="M174"/>
  <c r="E202"/>
  <c r="K202" s="1"/>
  <c r="J202"/>
  <c r="L202" s="1"/>
  <c r="M202"/>
  <c r="E168"/>
  <c r="K168" s="1"/>
  <c r="J168"/>
  <c r="L168" s="1"/>
  <c r="M168"/>
  <c r="E164"/>
  <c r="K164" s="1"/>
  <c r="N164" s="1"/>
  <c r="J164"/>
  <c r="L164" s="1"/>
  <c r="M164"/>
  <c r="E126"/>
  <c r="K126" s="1"/>
  <c r="J126"/>
  <c r="L126" s="1"/>
  <c r="M126"/>
  <c r="E98"/>
  <c r="K98" s="1"/>
  <c r="J98"/>
  <c r="L98" s="1"/>
  <c r="M98"/>
  <c r="E162"/>
  <c r="K162" s="1"/>
  <c r="J162"/>
  <c r="L162" s="1"/>
  <c r="M162"/>
  <c r="E204"/>
  <c r="K204" s="1"/>
  <c r="N204" s="1"/>
  <c r="J204"/>
  <c r="L204" s="1"/>
  <c r="M204"/>
  <c r="E149"/>
  <c r="K149" s="1"/>
  <c r="N149" s="1"/>
  <c r="E84"/>
  <c r="K84" s="1"/>
  <c r="N84" s="1"/>
  <c r="J84"/>
  <c r="L84" s="1"/>
  <c r="M84"/>
  <c r="E154"/>
  <c r="K154" s="1"/>
  <c r="J154"/>
  <c r="L154" s="1"/>
  <c r="M154"/>
  <c r="E176"/>
  <c r="K176" s="1"/>
  <c r="J176"/>
  <c r="L176" s="1"/>
  <c r="M176"/>
  <c r="F31" i="4"/>
  <c r="E31"/>
  <c r="E30"/>
  <c r="F30" s="1"/>
  <c r="F29"/>
  <c r="E29"/>
  <c r="F28"/>
  <c r="E28"/>
  <c r="F27"/>
  <c r="E27"/>
  <c r="F26"/>
  <c r="E26"/>
  <c r="F25"/>
  <c r="E25"/>
  <c r="F24"/>
  <c r="E24"/>
  <c r="F23"/>
  <c r="E23"/>
  <c r="F22"/>
  <c r="E22"/>
  <c r="F21"/>
  <c r="E21"/>
  <c r="F20"/>
  <c r="E20"/>
  <c r="F19"/>
  <c r="E19"/>
  <c r="F18"/>
  <c r="E18"/>
  <c r="F17"/>
  <c r="E17"/>
  <c r="F16"/>
  <c r="E16"/>
  <c r="F15"/>
  <c r="E15"/>
  <c r="F14"/>
  <c r="E14"/>
  <c r="F13"/>
  <c r="E13"/>
  <c r="F12"/>
  <c r="E12"/>
  <c r="F11"/>
  <c r="E11"/>
  <c r="F10"/>
  <c r="E10"/>
  <c r="F9"/>
  <c r="E9"/>
  <c r="F8"/>
  <c r="E8"/>
  <c r="F7"/>
  <c r="E7"/>
  <c r="F6"/>
  <c r="E6"/>
  <c r="F5"/>
  <c r="E5"/>
  <c r="F4"/>
  <c r="E4"/>
  <c r="F3"/>
  <c r="E3"/>
  <c r="F2"/>
  <c r="E2"/>
  <c r="M178" i="3"/>
  <c r="J178"/>
  <c r="L178" s="1"/>
  <c r="E178"/>
  <c r="K178" s="1"/>
  <c r="M175"/>
  <c r="J175"/>
  <c r="L175" s="1"/>
  <c r="E175"/>
  <c r="K175" s="1"/>
  <c r="M173"/>
  <c r="J173"/>
  <c r="L173" s="1"/>
  <c r="E173"/>
  <c r="K173" s="1"/>
  <c r="N173" s="1"/>
  <c r="M167"/>
  <c r="J167"/>
  <c r="L167" s="1"/>
  <c r="E167"/>
  <c r="K167" s="1"/>
  <c r="M161"/>
  <c r="J161"/>
  <c r="L161" s="1"/>
  <c r="E161"/>
  <c r="K161" s="1"/>
  <c r="M156"/>
  <c r="J156"/>
  <c r="L156" s="1"/>
  <c r="E156"/>
  <c r="K156" s="1"/>
  <c r="M146"/>
  <c r="J146"/>
  <c r="L146" s="1"/>
  <c r="E146"/>
  <c r="K146" s="1"/>
  <c r="N146" s="1"/>
  <c r="M145"/>
  <c r="J145"/>
  <c r="L145" s="1"/>
  <c r="E145"/>
  <c r="K145" s="1"/>
  <c r="M143"/>
  <c r="J143"/>
  <c r="L143" s="1"/>
  <c r="E143"/>
  <c r="K143" s="1"/>
  <c r="M142"/>
  <c r="J142"/>
  <c r="L142" s="1"/>
  <c r="E142"/>
  <c r="K142" s="1"/>
  <c r="M140"/>
  <c r="J140"/>
  <c r="L140" s="1"/>
  <c r="E140"/>
  <c r="K140" s="1"/>
  <c r="N140" s="1"/>
  <c r="M134"/>
  <c r="J134"/>
  <c r="L134" s="1"/>
  <c r="E134"/>
  <c r="K134" s="1"/>
  <c r="M138"/>
  <c r="J138"/>
  <c r="L138" s="1"/>
  <c r="E138"/>
  <c r="K138" s="1"/>
  <c r="M136"/>
  <c r="J136"/>
  <c r="L136" s="1"/>
  <c r="E136"/>
  <c r="K136" s="1"/>
  <c r="M141"/>
  <c r="J141"/>
  <c r="L141" s="1"/>
  <c r="E141"/>
  <c r="K141" s="1"/>
  <c r="N141" s="1"/>
  <c r="M160"/>
  <c r="J160"/>
  <c r="L160" s="1"/>
  <c r="E160"/>
  <c r="K160" s="1"/>
  <c r="M132"/>
  <c r="J132"/>
  <c r="L132" s="1"/>
  <c r="E132"/>
  <c r="K132" s="1"/>
  <c r="M131"/>
  <c r="J131"/>
  <c r="L131" s="1"/>
  <c r="E131"/>
  <c r="K131" s="1"/>
  <c r="M130"/>
  <c r="J130"/>
  <c r="L130" s="1"/>
  <c r="E130"/>
  <c r="K130" s="1"/>
  <c r="N130" s="1"/>
  <c r="M129"/>
  <c r="J129"/>
  <c r="L129" s="1"/>
  <c r="E129"/>
  <c r="K129" s="1"/>
  <c r="M127"/>
  <c r="J127"/>
  <c r="L127" s="1"/>
  <c r="E127"/>
  <c r="K127" s="1"/>
  <c r="M177"/>
  <c r="J177"/>
  <c r="L177" s="1"/>
  <c r="E177"/>
  <c r="K177" s="1"/>
  <c r="M111"/>
  <c r="J111"/>
  <c r="L111" s="1"/>
  <c r="K111"/>
  <c r="N111" s="1"/>
  <c r="M121"/>
  <c r="J121"/>
  <c r="L121" s="1"/>
  <c r="E121"/>
  <c r="K121" s="1"/>
  <c r="M120"/>
  <c r="J120"/>
  <c r="L120" s="1"/>
  <c r="E120"/>
  <c r="K120" s="1"/>
  <c r="M108"/>
  <c r="J108"/>
  <c r="L108" s="1"/>
  <c r="E108"/>
  <c r="K108" s="1"/>
  <c r="M118"/>
  <c r="J118"/>
  <c r="L118" s="1"/>
  <c r="E118"/>
  <c r="K118" s="1"/>
  <c r="N118" s="1"/>
  <c r="M78"/>
  <c r="J78"/>
  <c r="L78" s="1"/>
  <c r="E78"/>
  <c r="K78" s="1"/>
  <c r="M116"/>
  <c r="J116"/>
  <c r="L116" s="1"/>
  <c r="E116"/>
  <c r="K116" s="1"/>
  <c r="M115"/>
  <c r="J115"/>
  <c r="L115" s="1"/>
  <c r="E115"/>
  <c r="K115" s="1"/>
  <c r="M135"/>
  <c r="J135"/>
  <c r="L135" s="1"/>
  <c r="E135"/>
  <c r="K135" s="1"/>
  <c r="N135" s="1"/>
  <c r="M114"/>
  <c r="J114"/>
  <c r="L114" s="1"/>
  <c r="E114"/>
  <c r="K114" s="1"/>
  <c r="M113"/>
  <c r="J113"/>
  <c r="L113" s="1"/>
  <c r="E113"/>
  <c r="K113" s="1"/>
  <c r="M112"/>
  <c r="J112"/>
  <c r="L112" s="1"/>
  <c r="E112"/>
  <c r="K112" s="1"/>
  <c r="M110"/>
  <c r="J110"/>
  <c r="L110" s="1"/>
  <c r="E110"/>
  <c r="K110" s="1"/>
  <c r="N110" s="1"/>
  <c r="M109"/>
  <c r="J109"/>
  <c r="L109" s="1"/>
  <c r="E109"/>
  <c r="K109" s="1"/>
  <c r="M106"/>
  <c r="J106"/>
  <c r="L106" s="1"/>
  <c r="E106"/>
  <c r="K106" s="1"/>
  <c r="M100"/>
  <c r="J100"/>
  <c r="L100" s="1"/>
  <c r="E100"/>
  <c r="K100" s="1"/>
  <c r="M99"/>
  <c r="J99"/>
  <c r="L99" s="1"/>
  <c r="E99"/>
  <c r="K99" s="1"/>
  <c r="N99" s="1"/>
  <c r="M97"/>
  <c r="J97"/>
  <c r="L97" s="1"/>
  <c r="E97"/>
  <c r="K97" s="1"/>
  <c r="M96"/>
  <c r="J96"/>
  <c r="L96" s="1"/>
  <c r="E96"/>
  <c r="K96" s="1"/>
  <c r="M95"/>
  <c r="J95"/>
  <c r="L95" s="1"/>
  <c r="E95"/>
  <c r="K95" s="1"/>
  <c r="M82"/>
  <c r="J82"/>
  <c r="L82" s="1"/>
  <c r="E82"/>
  <c r="K82" s="1"/>
  <c r="N82" s="1"/>
  <c r="M94"/>
  <c r="J94"/>
  <c r="L94" s="1"/>
  <c r="E94"/>
  <c r="K94" s="1"/>
  <c r="M93"/>
  <c r="J93"/>
  <c r="L93" s="1"/>
  <c r="E93"/>
  <c r="K93" s="1"/>
  <c r="M92"/>
  <c r="J92"/>
  <c r="L92" s="1"/>
  <c r="E92"/>
  <c r="K92" s="1"/>
  <c r="M91"/>
  <c r="J91"/>
  <c r="L91" s="1"/>
  <c r="E91"/>
  <c r="K91" s="1"/>
  <c r="N91" s="1"/>
  <c r="M90"/>
  <c r="J90"/>
  <c r="L90" s="1"/>
  <c r="E90"/>
  <c r="K90" s="1"/>
  <c r="M89"/>
  <c r="J89"/>
  <c r="L89" s="1"/>
  <c r="E89"/>
  <c r="K89" s="1"/>
  <c r="M101"/>
  <c r="J101"/>
  <c r="L101" s="1"/>
  <c r="E101"/>
  <c r="K101" s="1"/>
  <c r="M103"/>
  <c r="J103"/>
  <c r="L103" s="1"/>
  <c r="E103"/>
  <c r="K103" s="1"/>
  <c r="N103" s="1"/>
  <c r="M119"/>
  <c r="J119"/>
  <c r="L119" s="1"/>
  <c r="E119"/>
  <c r="K119" s="1"/>
  <c r="M88"/>
  <c r="J88"/>
  <c r="L88" s="1"/>
  <c r="E88"/>
  <c r="K88" s="1"/>
  <c r="M87"/>
  <c r="J87"/>
  <c r="L87" s="1"/>
  <c r="E87"/>
  <c r="K87" s="1"/>
  <c r="M86"/>
  <c r="J86"/>
  <c r="L86" s="1"/>
  <c r="E86"/>
  <c r="K86" s="1"/>
  <c r="N86" s="1"/>
  <c r="M85"/>
  <c r="J85"/>
  <c r="L85" s="1"/>
  <c r="E85"/>
  <c r="K85" s="1"/>
  <c r="M83"/>
  <c r="J83"/>
  <c r="L83" s="1"/>
  <c r="E83"/>
  <c r="K83" s="1"/>
  <c r="M81"/>
  <c r="J81"/>
  <c r="L81" s="1"/>
  <c r="E81"/>
  <c r="K81" s="1"/>
  <c r="M79"/>
  <c r="J79"/>
  <c r="L79" s="1"/>
  <c r="E79"/>
  <c r="K79" s="1"/>
  <c r="N79" s="1"/>
  <c r="M80"/>
  <c r="J80"/>
  <c r="L80" s="1"/>
  <c r="E80"/>
  <c r="K80" s="1"/>
  <c r="M59"/>
  <c r="J59"/>
  <c r="L59" s="1"/>
  <c r="E59"/>
  <c r="K59" s="1"/>
  <c r="M76"/>
  <c r="J76"/>
  <c r="L76" s="1"/>
  <c r="E76"/>
  <c r="K76" s="1"/>
  <c r="M125"/>
  <c r="J125"/>
  <c r="L125" s="1"/>
  <c r="E125"/>
  <c r="K125" s="1"/>
  <c r="N125" s="1"/>
  <c r="M75"/>
  <c r="J75"/>
  <c r="L75" s="1"/>
  <c r="E75"/>
  <c r="K75" s="1"/>
  <c r="M55"/>
  <c r="J55"/>
  <c r="L55" s="1"/>
  <c r="E55"/>
  <c r="K55" s="1"/>
  <c r="M74"/>
  <c r="J74"/>
  <c r="L74" s="1"/>
  <c r="E74"/>
  <c r="K74" s="1"/>
  <c r="M73"/>
  <c r="J73"/>
  <c r="L73" s="1"/>
  <c r="E73"/>
  <c r="K73" s="1"/>
  <c r="N73" s="1"/>
  <c r="M61"/>
  <c r="J61"/>
  <c r="L61" s="1"/>
  <c r="M71"/>
  <c r="J71"/>
  <c r="L71" s="1"/>
  <c r="E71"/>
  <c r="K71" s="1"/>
  <c r="M70"/>
  <c r="J70"/>
  <c r="L70" s="1"/>
  <c r="E70"/>
  <c r="K70" s="1"/>
  <c r="N70" s="1"/>
  <c r="M69"/>
  <c r="J69"/>
  <c r="L69" s="1"/>
  <c r="E69"/>
  <c r="K69" s="1"/>
  <c r="M68"/>
  <c r="J68"/>
  <c r="L68" s="1"/>
  <c r="E68"/>
  <c r="K68" s="1"/>
  <c r="M67"/>
  <c r="J67"/>
  <c r="L67" s="1"/>
  <c r="E67"/>
  <c r="K67" s="1"/>
  <c r="M66"/>
  <c r="J66"/>
  <c r="L66" s="1"/>
  <c r="E66"/>
  <c r="K66" s="1"/>
  <c r="N66" s="1"/>
  <c r="M65"/>
  <c r="J65"/>
  <c r="L65" s="1"/>
  <c r="E65"/>
  <c r="K65" s="1"/>
  <c r="M64"/>
  <c r="J64"/>
  <c r="L64" s="1"/>
  <c r="E64"/>
  <c r="K64" s="1"/>
  <c r="M63"/>
  <c r="J63"/>
  <c r="L63" s="1"/>
  <c r="E63"/>
  <c r="K63" s="1"/>
  <c r="M62"/>
  <c r="J62"/>
  <c r="L62" s="1"/>
  <c r="E62"/>
  <c r="K62" s="1"/>
  <c r="N62" s="1"/>
  <c r="M117"/>
  <c r="J117"/>
  <c r="L117" s="1"/>
  <c r="E117"/>
  <c r="K117" s="1"/>
  <c r="M77"/>
  <c r="J77"/>
  <c r="L77" s="1"/>
  <c r="E77"/>
  <c r="K77" s="1"/>
  <c r="M60"/>
  <c r="J60"/>
  <c r="L60" s="1"/>
  <c r="E60"/>
  <c r="K60" s="1"/>
  <c r="M44"/>
  <c r="J44"/>
  <c r="L44" s="1"/>
  <c r="K44"/>
  <c r="N44" s="1"/>
  <c r="M58"/>
  <c r="J58"/>
  <c r="L58" s="1"/>
  <c r="E58"/>
  <c r="K58" s="1"/>
  <c r="M18"/>
  <c r="J18"/>
  <c r="L18" s="1"/>
  <c r="E18"/>
  <c r="K18" s="1"/>
  <c r="M43"/>
  <c r="J43"/>
  <c r="L43" s="1"/>
  <c r="E43"/>
  <c r="K43" s="1"/>
  <c r="M57"/>
  <c r="J57"/>
  <c r="L57" s="1"/>
  <c r="E57"/>
  <c r="K57" s="1"/>
  <c r="N57" s="1"/>
  <c r="M56"/>
  <c r="J56"/>
  <c r="L56" s="1"/>
  <c r="E56"/>
  <c r="K56" s="1"/>
  <c r="M54"/>
  <c r="J54"/>
  <c r="L54" s="1"/>
  <c r="E54"/>
  <c r="K54" s="1"/>
  <c r="M52"/>
  <c r="J52"/>
  <c r="L52" s="1"/>
  <c r="E52"/>
  <c r="K52" s="1"/>
  <c r="M48"/>
  <c r="J48"/>
  <c r="L48" s="1"/>
  <c r="E48"/>
  <c r="K48" s="1"/>
  <c r="N48" s="1"/>
  <c r="M51"/>
  <c r="J51"/>
  <c r="L51" s="1"/>
  <c r="E51"/>
  <c r="K51" s="1"/>
  <c r="M49"/>
  <c r="J49"/>
  <c r="L49" s="1"/>
  <c r="E49"/>
  <c r="K49" s="1"/>
  <c r="M47"/>
  <c r="J47"/>
  <c r="L47" s="1"/>
  <c r="E47"/>
  <c r="K47" s="1"/>
  <c r="M46"/>
  <c r="J46"/>
  <c r="L46" s="1"/>
  <c r="E46"/>
  <c r="K46" s="1"/>
  <c r="N46" s="1"/>
  <c r="M32"/>
  <c r="J32"/>
  <c r="L32" s="1"/>
  <c r="E32"/>
  <c r="K32" s="1"/>
  <c r="M45"/>
  <c r="J45"/>
  <c r="L45" s="1"/>
  <c r="E45"/>
  <c r="K45" s="1"/>
  <c r="M53"/>
  <c r="J53"/>
  <c r="L53" s="1"/>
  <c r="E53"/>
  <c r="K53" s="1"/>
  <c r="M42"/>
  <c r="J42"/>
  <c r="L42" s="1"/>
  <c r="E42"/>
  <c r="K42" s="1"/>
  <c r="N42" s="1"/>
  <c r="M21"/>
  <c r="J21"/>
  <c r="L21" s="1"/>
  <c r="E21"/>
  <c r="K21" s="1"/>
  <c r="M41"/>
  <c r="J41"/>
  <c r="L41" s="1"/>
  <c r="E41"/>
  <c r="K41" s="1"/>
  <c r="M40"/>
  <c r="J40"/>
  <c r="L40" s="1"/>
  <c r="E40"/>
  <c r="K40" s="1"/>
  <c r="M38"/>
  <c r="J38"/>
  <c r="L38" s="1"/>
  <c r="E38"/>
  <c r="K38" s="1"/>
  <c r="N38" s="1"/>
  <c r="M37"/>
  <c r="J37"/>
  <c r="L37" s="1"/>
  <c r="E37"/>
  <c r="K37" s="1"/>
  <c r="M36"/>
  <c r="J36"/>
  <c r="L36" s="1"/>
  <c r="E36"/>
  <c r="K36" s="1"/>
  <c r="M35"/>
  <c r="J35"/>
  <c r="L35" s="1"/>
  <c r="E35"/>
  <c r="K35" s="1"/>
  <c r="M34"/>
  <c r="J34"/>
  <c r="L34" s="1"/>
  <c r="E34"/>
  <c r="K34" s="1"/>
  <c r="N34" s="1"/>
  <c r="M33"/>
  <c r="J33"/>
  <c r="L33" s="1"/>
  <c r="E33"/>
  <c r="K33" s="1"/>
  <c r="M31"/>
  <c r="J31"/>
  <c r="L31" s="1"/>
  <c r="E31"/>
  <c r="K31" s="1"/>
  <c r="M30"/>
  <c r="J30"/>
  <c r="L30" s="1"/>
  <c r="E30"/>
  <c r="K30" s="1"/>
  <c r="M14"/>
  <c r="J14"/>
  <c r="L14" s="1"/>
  <c r="K14"/>
  <c r="N14" s="1"/>
  <c r="M50"/>
  <c r="J50"/>
  <c r="L50" s="1"/>
  <c r="E50"/>
  <c r="K50" s="1"/>
  <c r="M15"/>
  <c r="J15"/>
  <c r="L15" s="1"/>
  <c r="E15"/>
  <c r="K15" s="1"/>
  <c r="M28"/>
  <c r="J28"/>
  <c r="L28" s="1"/>
  <c r="E28"/>
  <c r="K28" s="1"/>
  <c r="M27"/>
  <c r="J27"/>
  <c r="L27" s="1"/>
  <c r="E27"/>
  <c r="K27" s="1"/>
  <c r="N27" s="1"/>
  <c r="M26"/>
  <c r="J26"/>
  <c r="L26" s="1"/>
  <c r="E26"/>
  <c r="K26" s="1"/>
  <c r="M25"/>
  <c r="J25"/>
  <c r="L25" s="1"/>
  <c r="E25"/>
  <c r="K25" s="1"/>
  <c r="M24"/>
  <c r="J24"/>
  <c r="L24" s="1"/>
  <c r="E24"/>
  <c r="K24" s="1"/>
  <c r="M23"/>
  <c r="J23"/>
  <c r="L23" s="1"/>
  <c r="K23"/>
  <c r="N23" s="1"/>
  <c r="M22"/>
  <c r="J22"/>
  <c r="L22" s="1"/>
  <c r="E22"/>
  <c r="K22" s="1"/>
  <c r="M20"/>
  <c r="J20"/>
  <c r="L20" s="1"/>
  <c r="E20"/>
  <c r="K20" s="1"/>
  <c r="M19"/>
  <c r="J19"/>
  <c r="L19" s="1"/>
  <c r="E19"/>
  <c r="K19" s="1"/>
  <c r="M17"/>
  <c r="J17"/>
  <c r="L17" s="1"/>
  <c r="E17"/>
  <c r="K17" s="1"/>
  <c r="N17" s="1"/>
  <c r="M16"/>
  <c r="J16"/>
  <c r="L16" s="1"/>
  <c r="E16"/>
  <c r="K16" s="1"/>
  <c r="M10"/>
  <c r="J10"/>
  <c r="L10" s="1"/>
  <c r="E10"/>
  <c r="K10" s="1"/>
  <c r="M13"/>
  <c r="J13"/>
  <c r="L13" s="1"/>
  <c r="E13"/>
  <c r="K13" s="1"/>
  <c r="M12"/>
  <c r="J12"/>
  <c r="L12" s="1"/>
  <c r="E12"/>
  <c r="K12" s="1"/>
  <c r="N12" s="1"/>
  <c r="M11"/>
  <c r="J11"/>
  <c r="L11" s="1"/>
  <c r="E11"/>
  <c r="K11" s="1"/>
  <c r="M9"/>
  <c r="J9"/>
  <c r="L9" s="1"/>
  <c r="E9"/>
  <c r="K9" s="1"/>
  <c r="M8"/>
  <c r="J8"/>
  <c r="L8" s="1"/>
  <c r="E8"/>
  <c r="K8" s="1"/>
  <c r="M7"/>
  <c r="J7"/>
  <c r="L7" s="1"/>
  <c r="E7"/>
  <c r="K7" s="1"/>
  <c r="N7" s="1"/>
  <c r="M6"/>
  <c r="J6"/>
  <c r="L6" s="1"/>
  <c r="E6"/>
  <c r="K6" s="1"/>
  <c r="M5"/>
  <c r="J5"/>
  <c r="L5" s="1"/>
  <c r="E5"/>
  <c r="K5" s="1"/>
  <c r="M4"/>
  <c r="J4"/>
  <c r="L4" s="1"/>
  <c r="E4"/>
  <c r="K4" s="1"/>
  <c r="M3"/>
  <c r="J3"/>
  <c r="L3" s="1"/>
  <c r="E3"/>
  <c r="K3" s="1"/>
  <c r="N3" s="1"/>
  <c r="M2"/>
  <c r="J2"/>
  <c r="L2" s="1"/>
  <c r="E2"/>
  <c r="K2" s="1"/>
  <c r="N128" l="1"/>
  <c r="N150"/>
  <c r="N162"/>
  <c r="N168"/>
  <c r="N182"/>
  <c r="N198"/>
  <c r="N214"/>
  <c r="N153"/>
  <c r="N181"/>
  <c r="N199"/>
  <c r="N208"/>
  <c r="N151"/>
  <c r="N166"/>
  <c r="N169"/>
  <c r="N196"/>
  <c r="N193"/>
  <c r="N213"/>
  <c r="N123"/>
  <c r="N183"/>
  <c r="N72"/>
  <c r="N159"/>
  <c r="N187"/>
  <c r="N165"/>
  <c r="N4"/>
  <c r="N8"/>
  <c r="N13"/>
  <c r="N19"/>
  <c r="N24"/>
  <c r="N28"/>
  <c r="N30"/>
  <c r="N35"/>
  <c r="N40"/>
  <c r="N53"/>
  <c r="N47"/>
  <c r="N52"/>
  <c r="N43"/>
  <c r="N60"/>
  <c r="N63"/>
  <c r="N67"/>
  <c r="N71"/>
  <c r="N74"/>
  <c r="N76"/>
  <c r="N81"/>
  <c r="N87"/>
  <c r="N101"/>
  <c r="N92"/>
  <c r="N95"/>
  <c r="N100"/>
  <c r="N112"/>
  <c r="N115"/>
  <c r="N108"/>
  <c r="N177"/>
  <c r="N131"/>
  <c r="N136"/>
  <c r="N142"/>
  <c r="N156"/>
  <c r="N175"/>
  <c r="N61"/>
  <c r="N5"/>
  <c r="N9"/>
  <c r="N10"/>
  <c r="N20"/>
  <c r="N25"/>
  <c r="N15"/>
  <c r="N31"/>
  <c r="N36"/>
  <c r="N41"/>
  <c r="N45"/>
  <c r="N49"/>
  <c r="N54"/>
  <c r="N18"/>
  <c r="N77"/>
  <c r="N64"/>
  <c r="N68"/>
  <c r="N55"/>
  <c r="N59"/>
  <c r="N83"/>
  <c r="N88"/>
  <c r="N89"/>
  <c r="N93"/>
  <c r="N96"/>
  <c r="N106"/>
  <c r="N113"/>
  <c r="N116"/>
  <c r="N120"/>
  <c r="N127"/>
  <c r="N132"/>
  <c r="N138"/>
  <c r="N143"/>
  <c r="N161"/>
  <c r="N178"/>
  <c r="N176"/>
  <c r="N98"/>
  <c r="N202"/>
  <c r="N190"/>
  <c r="N180"/>
  <c r="N163"/>
  <c r="N170"/>
  <c r="N205"/>
  <c r="N107"/>
  <c r="N152"/>
  <c r="N105"/>
  <c r="N186"/>
  <c r="N200"/>
  <c r="N197"/>
  <c r="N216"/>
  <c r="N147"/>
  <c r="N211"/>
  <c r="N39"/>
  <c r="N172"/>
  <c r="N189"/>
  <c r="N2"/>
  <c r="N6"/>
  <c r="N11"/>
  <c r="N16"/>
  <c r="N22"/>
  <c r="N26"/>
  <c r="N50"/>
  <c r="N33"/>
  <c r="N37"/>
  <c r="N21"/>
  <c r="N32"/>
  <c r="N51"/>
  <c r="N56"/>
  <c r="N58"/>
  <c r="N117"/>
  <c r="N65"/>
  <c r="N69"/>
  <c r="N75"/>
  <c r="N80"/>
  <c r="N85"/>
  <c r="N119"/>
  <c r="N90"/>
  <c r="N94"/>
  <c r="N97"/>
  <c r="N109"/>
  <c r="N114"/>
  <c r="N78"/>
  <c r="N121"/>
  <c r="N129"/>
  <c r="N160"/>
  <c r="N134"/>
  <c r="N145"/>
  <c r="N167"/>
  <c r="N154"/>
  <c r="N126"/>
  <c r="N174"/>
  <c r="N157"/>
  <c r="N195"/>
  <c r="N206"/>
  <c r="N158"/>
  <c r="N201"/>
  <c r="N209"/>
  <c r="N29"/>
  <c r="N148"/>
  <c r="N104"/>
  <c r="N194"/>
  <c r="N207"/>
  <c r="N137"/>
  <c r="N133"/>
  <c r="N124"/>
  <c r="N217"/>
  <c r="N102"/>
  <c r="N171"/>
  <c r="O24"/>
  <c r="O31"/>
  <c r="O5" l="1"/>
  <c r="O93"/>
  <c r="O88"/>
  <c r="O59"/>
  <c r="O71"/>
  <c r="O63"/>
  <c r="O43"/>
  <c r="O47"/>
  <c r="O37"/>
  <c r="O22"/>
  <c r="O8"/>
  <c r="O134"/>
  <c r="O129"/>
  <c r="O78"/>
  <c r="O106"/>
  <c r="O30"/>
  <c r="O4"/>
  <c r="O140"/>
  <c r="O130"/>
  <c r="O118"/>
  <c r="O112"/>
  <c r="O95"/>
  <c r="O101"/>
  <c r="O81"/>
  <c r="O74"/>
  <c r="O66"/>
  <c r="O44"/>
  <c r="O48"/>
  <c r="O42"/>
  <c r="O34"/>
  <c r="O173"/>
  <c r="O28"/>
  <c r="O25"/>
  <c r="O174"/>
  <c r="O126"/>
  <c r="O149"/>
  <c r="O214"/>
  <c r="O198"/>
  <c r="O182"/>
  <c r="O158"/>
  <c r="O188"/>
  <c r="O205"/>
  <c r="O29"/>
  <c r="O152"/>
  <c r="O216"/>
  <c r="O197"/>
  <c r="O200"/>
  <c r="O186"/>
  <c r="O105"/>
  <c r="O122"/>
  <c r="O211"/>
  <c r="O72"/>
  <c r="O159"/>
  <c r="O187"/>
  <c r="O99"/>
  <c r="O79"/>
  <c r="O73"/>
  <c r="O65"/>
  <c r="O58"/>
  <c r="O51"/>
  <c r="O40"/>
  <c r="O6"/>
  <c r="O11"/>
  <c r="O142"/>
  <c r="O131"/>
  <c r="O108"/>
  <c r="O110"/>
  <c r="O21"/>
  <c r="O20"/>
  <c r="O143"/>
  <c r="O132"/>
  <c r="O120"/>
  <c r="O114"/>
  <c r="O97"/>
  <c r="O90"/>
  <c r="O85"/>
  <c r="O75"/>
  <c r="O68"/>
  <c r="O77"/>
  <c r="O54"/>
  <c r="O45"/>
  <c r="O36"/>
  <c r="O2"/>
  <c r="O175"/>
  <c r="O7"/>
  <c r="O218"/>
  <c r="O164"/>
  <c r="O204"/>
  <c r="O176"/>
  <c r="O180"/>
  <c r="O190"/>
  <c r="O184"/>
  <c r="O163"/>
  <c r="O199"/>
  <c r="O208"/>
  <c r="O151"/>
  <c r="O166"/>
  <c r="O137"/>
  <c r="O207"/>
  <c r="O194"/>
  <c r="O104"/>
  <c r="O133"/>
  <c r="O183"/>
  <c r="O189"/>
  <c r="O128"/>
  <c r="O150"/>
  <c r="O103"/>
  <c r="O19"/>
  <c r="O89"/>
  <c r="O83"/>
  <c r="O55"/>
  <c r="O67"/>
  <c r="O60"/>
  <c r="O52"/>
  <c r="O53"/>
  <c r="O33"/>
  <c r="O13"/>
  <c r="O145"/>
  <c r="O160"/>
  <c r="O121"/>
  <c r="O113"/>
  <c r="O82"/>
  <c r="O23"/>
  <c r="O146"/>
  <c r="O141"/>
  <c r="O111"/>
  <c r="O115"/>
  <c r="O100"/>
  <c r="O92"/>
  <c r="O87"/>
  <c r="O76"/>
  <c r="O70"/>
  <c r="O62"/>
  <c r="O57"/>
  <c r="O46"/>
  <c r="O38"/>
  <c r="O167"/>
  <c r="O178"/>
  <c r="O12"/>
  <c r="O9"/>
  <c r="O168"/>
  <c r="O162"/>
  <c r="O154"/>
  <c r="O206"/>
  <c r="O195"/>
  <c r="O157"/>
  <c r="O153"/>
  <c r="O201"/>
  <c r="O215"/>
  <c r="O155"/>
  <c r="O179"/>
  <c r="O203"/>
  <c r="O212"/>
  <c r="O192"/>
  <c r="O139"/>
  <c r="O123"/>
  <c r="O144"/>
  <c r="O191"/>
  <c r="O102"/>
  <c r="O171"/>
  <c r="O15"/>
  <c r="O14"/>
  <c r="O3"/>
  <c r="O91"/>
  <c r="O86"/>
  <c r="O125"/>
  <c r="O69"/>
  <c r="O117"/>
  <c r="O56"/>
  <c r="O32"/>
  <c r="O35"/>
  <c r="O16"/>
  <c r="O156"/>
  <c r="O136"/>
  <c r="O177"/>
  <c r="O135"/>
  <c r="O96"/>
  <c r="O50"/>
  <c r="O161"/>
  <c r="O138"/>
  <c r="O127"/>
  <c r="O116"/>
  <c r="O109"/>
  <c r="O94"/>
  <c r="O119"/>
  <c r="O80"/>
  <c r="O61"/>
  <c r="O64"/>
  <c r="O18"/>
  <c r="O49"/>
  <c r="O41"/>
  <c r="O26"/>
  <c r="O27"/>
  <c r="O17"/>
  <c r="O10"/>
  <c r="O202"/>
  <c r="O98"/>
  <c r="O84"/>
  <c r="O165"/>
  <c r="O210"/>
  <c r="O185"/>
  <c r="O170"/>
  <c r="O181"/>
  <c r="O209"/>
  <c r="O107"/>
  <c r="O148"/>
  <c r="O213"/>
  <c r="O193"/>
  <c r="O196"/>
  <c r="O169"/>
  <c r="O124"/>
  <c r="O147"/>
  <c r="O217"/>
  <c r="O39"/>
  <c r="O172"/>
  <c r="H5" i="2"/>
  <c r="H2"/>
  <c r="H3"/>
  <c r="H9"/>
  <c r="H4"/>
  <c r="H7"/>
  <c r="H24"/>
  <c r="H15"/>
  <c r="H17"/>
  <c r="H6"/>
  <c r="H14"/>
  <c r="H13"/>
  <c r="H20"/>
  <c r="H12"/>
  <c r="H21"/>
  <c r="H29"/>
  <c r="H8"/>
  <c r="H18"/>
  <c r="H22"/>
  <c r="H10"/>
  <c r="H11"/>
  <c r="H33"/>
  <c r="H16"/>
  <c r="H23"/>
  <c r="H37"/>
  <c r="H35"/>
  <c r="H31"/>
  <c r="H27"/>
  <c r="H36"/>
  <c r="H32"/>
  <c r="H19"/>
  <c r="H26"/>
  <c r="H28"/>
  <c r="H25"/>
  <c r="H30"/>
  <c r="H34"/>
  <c r="E2"/>
  <c r="G2" s="1"/>
  <c r="I2" s="1"/>
  <c r="E5"/>
  <c r="G5" s="1"/>
  <c r="E3"/>
  <c r="G3" s="1"/>
  <c r="I3" s="1"/>
  <c r="E4"/>
  <c r="G4" s="1"/>
  <c r="E7"/>
  <c r="G7" s="1"/>
  <c r="I7" s="1"/>
  <c r="E9"/>
  <c r="G9" s="1"/>
  <c r="I9" s="1"/>
  <c r="E8"/>
  <c r="G8" s="1"/>
  <c r="E6"/>
  <c r="G6" s="1"/>
  <c r="I6" s="1"/>
  <c r="E10"/>
  <c r="G10" s="1"/>
  <c r="I10" s="1"/>
  <c r="E13"/>
  <c r="G13" s="1"/>
  <c r="I13" s="1"/>
  <c r="E12"/>
  <c r="G12" s="1"/>
  <c r="I12" s="1"/>
  <c r="E14"/>
  <c r="G14" s="1"/>
  <c r="E11"/>
  <c r="G11" s="1"/>
  <c r="I11" s="1"/>
  <c r="E15"/>
  <c r="G15" s="1"/>
  <c r="I15" s="1"/>
  <c r="E24"/>
  <c r="G24" s="1"/>
  <c r="I24" s="1"/>
  <c r="E17"/>
  <c r="G17" s="1"/>
  <c r="E21"/>
  <c r="G21" s="1"/>
  <c r="E18"/>
  <c r="G18" s="1"/>
  <c r="I18" s="1"/>
  <c r="E20"/>
  <c r="G20" s="1"/>
  <c r="E16"/>
  <c r="G16" s="1"/>
  <c r="E22"/>
  <c r="G22" s="1"/>
  <c r="E23"/>
  <c r="G23" s="1"/>
  <c r="I23" s="1"/>
  <c r="E19"/>
  <c r="G19" s="1"/>
  <c r="I19" s="1"/>
  <c r="E37"/>
  <c r="G37" s="1"/>
  <c r="E33"/>
  <c r="G33" s="1"/>
  <c r="I33" s="1"/>
  <c r="E29"/>
  <c r="G29" s="1"/>
  <c r="I29" s="1"/>
  <c r="E35"/>
  <c r="G35" s="1"/>
  <c r="I35" s="1"/>
  <c r="E32"/>
  <c r="G32" s="1"/>
  <c r="I32" s="1"/>
  <c r="E27"/>
  <c r="G27" s="1"/>
  <c r="I27" s="1"/>
  <c r="E31"/>
  <c r="G31" s="1"/>
  <c r="E26"/>
  <c r="G26" s="1"/>
  <c r="I26" s="1"/>
  <c r="E25"/>
  <c r="G25" s="1"/>
  <c r="I25" s="1"/>
  <c r="E36"/>
  <c r="G36" s="1"/>
  <c r="I36" s="1"/>
  <c r="E28"/>
  <c r="G28" s="1"/>
  <c r="E30"/>
  <c r="G30" s="1"/>
  <c r="I30" s="1"/>
  <c r="E34"/>
  <c r="G34" s="1"/>
  <c r="I34" s="1"/>
  <c r="AY1" i="3" l="1"/>
  <c r="I22" i="2"/>
  <c r="I21"/>
  <c r="I31"/>
  <c r="I16"/>
  <c r="I14"/>
  <c r="I28"/>
  <c r="I5"/>
  <c r="I20"/>
  <c r="I8"/>
  <c r="I37"/>
  <c r="I17"/>
  <c r="I4"/>
</calcChain>
</file>

<file path=xl/sharedStrings.xml><?xml version="1.0" encoding="utf-8"?>
<sst xmlns="http://schemas.openxmlformats.org/spreadsheetml/2006/main" count="1344" uniqueCount="662">
  <si>
    <t>Player</t>
  </si>
  <si>
    <t>Bismack Biyombo</t>
  </si>
  <si>
    <t>Kemba Walker</t>
  </si>
  <si>
    <t>Cory Higgins</t>
  </si>
  <si>
    <t>Team</t>
  </si>
  <si>
    <t>Roland Rating</t>
  </si>
  <si>
    <t>Ivan Johnson</t>
  </si>
  <si>
    <t>Atlanta Hawks</t>
  </si>
  <si>
    <t>Playing time</t>
  </si>
  <si>
    <t>E'Twaun Moore</t>
  </si>
  <si>
    <t>Boston Celtics</t>
  </si>
  <si>
    <t>Charlotte Bobcats</t>
  </si>
  <si>
    <t>PER</t>
  </si>
  <si>
    <t>Jimmy Butler</t>
  </si>
  <si>
    <t>Chicago Bulls</t>
  </si>
  <si>
    <t>Cleveland Cavaliers</t>
  </si>
  <si>
    <t>Kyrie Irving</t>
  </si>
  <si>
    <t>Tristan Thompson</t>
  </si>
  <si>
    <t>Kenneth Faried</t>
  </si>
  <si>
    <t>Denver Nuggets</t>
  </si>
  <si>
    <t>Adjusted Rrating</t>
  </si>
  <si>
    <t>Detroit Pistons</t>
  </si>
  <si>
    <t>Walker Russell</t>
  </si>
  <si>
    <t>Brandon Knight</t>
  </si>
  <si>
    <t>Golden State Warriors</t>
  </si>
  <si>
    <t>Charles Jenkins</t>
  </si>
  <si>
    <t>Klay Thompson</t>
  </si>
  <si>
    <t>Chandler Parsons</t>
  </si>
  <si>
    <t>Houston Rockets</t>
  </si>
  <si>
    <t>Andrew Goudelock</t>
  </si>
  <si>
    <t>LA Lakers</t>
  </si>
  <si>
    <t>Memphis Grizzlies</t>
  </si>
  <si>
    <t>Jeremy Pargo</t>
  </si>
  <si>
    <t>Norris Cole</t>
  </si>
  <si>
    <t>Miami Heat</t>
  </si>
  <si>
    <t>Jon Leuer</t>
  </si>
  <si>
    <t>Milwaukee Bucks</t>
  </si>
  <si>
    <t>Tobias Harris</t>
  </si>
  <si>
    <t>Ricky Rubio</t>
  </si>
  <si>
    <t>Minnesota Timberwolves</t>
  </si>
  <si>
    <t>Derrick Williams</t>
  </si>
  <si>
    <t>Jordan Williams</t>
  </si>
  <si>
    <t>New Jersey Nets</t>
  </si>
  <si>
    <t>Gustavo Ayon</t>
  </si>
  <si>
    <t>New Orleans Hornets</t>
  </si>
  <si>
    <t>New York Knicks</t>
  </si>
  <si>
    <t>Josh Harrellson</t>
  </si>
  <si>
    <t>Iman Shumpert</t>
  </si>
  <si>
    <t>Reggie Jackson</t>
  </si>
  <si>
    <t>OKC Thunder</t>
  </si>
  <si>
    <t>Nikola Vucevic</t>
  </si>
  <si>
    <t>Philadelphia 76ers</t>
  </si>
  <si>
    <t>Markieff Morris</t>
  </si>
  <si>
    <t>Phoenix Suns</t>
  </si>
  <si>
    <t>Nolan Smith</t>
  </si>
  <si>
    <t>Portland Trailblazers</t>
  </si>
  <si>
    <t>Isaiah Thomas</t>
  </si>
  <si>
    <t>Sacramento Kings</t>
  </si>
  <si>
    <t>San Antonio Spurs</t>
  </si>
  <si>
    <t>Kawhi Leonard</t>
  </si>
  <si>
    <t>Utah Jazz</t>
  </si>
  <si>
    <t>Alec Burks</t>
  </si>
  <si>
    <t>Enes Kanter</t>
  </si>
  <si>
    <t>Washington Wizards</t>
  </si>
  <si>
    <t>Jan Vesely</t>
  </si>
  <si>
    <t>Chris Singleton</t>
  </si>
  <si>
    <t>Shelvin Mack</t>
  </si>
  <si>
    <t>adj adj rrating</t>
  </si>
  <si>
    <t>ad per</t>
  </si>
  <si>
    <t>adj average</t>
  </si>
  <si>
    <t>upside?</t>
  </si>
  <si>
    <t>age</t>
  </si>
  <si>
    <t>Min%</t>
  </si>
  <si>
    <t>Rrating</t>
  </si>
  <si>
    <t>Adjusted rrating</t>
  </si>
  <si>
    <t>Win shares</t>
  </si>
  <si>
    <t>Win share / 48</t>
  </si>
  <si>
    <t>Position</t>
  </si>
  <si>
    <t>Adjusted Win stat</t>
  </si>
  <si>
    <t>Nadjrr</t>
  </si>
  <si>
    <t>Nwin</t>
  </si>
  <si>
    <t>Nper</t>
  </si>
  <si>
    <t>KRANK</t>
  </si>
  <si>
    <t>RANK</t>
  </si>
  <si>
    <t>Lebron James</t>
  </si>
  <si>
    <t>Miami</t>
  </si>
  <si>
    <t>SF</t>
  </si>
  <si>
    <t>Kevin Durant</t>
  </si>
  <si>
    <t>OKC</t>
  </si>
  <si>
    <t>Kevin Love</t>
  </si>
  <si>
    <t>Minnesota</t>
  </si>
  <si>
    <t>PF</t>
  </si>
  <si>
    <t>Ryan Anderson</t>
  </si>
  <si>
    <t>Orlando</t>
  </si>
  <si>
    <t>Chris Paul</t>
  </si>
  <si>
    <t>LA Clippers</t>
  </si>
  <si>
    <t>PG</t>
  </si>
  <si>
    <t>Dwight Howard</t>
  </si>
  <si>
    <t>C</t>
  </si>
  <si>
    <t>LaMarcus Aldridge</t>
  </si>
  <si>
    <t>Portland</t>
  </si>
  <si>
    <t>Dwyane Wade</t>
  </si>
  <si>
    <t>SG</t>
  </si>
  <si>
    <t xml:space="preserve">Blake Griffin </t>
  </si>
  <si>
    <t>Kobe Bryant</t>
  </si>
  <si>
    <t>Marc Gasol</t>
  </si>
  <si>
    <t>Memphis</t>
  </si>
  <si>
    <t>Derrick Rose</t>
  </si>
  <si>
    <t>Chicago</t>
  </si>
  <si>
    <t>James Harden</t>
  </si>
  <si>
    <t>Steve Nash</t>
  </si>
  <si>
    <t>Phoenix</t>
  </si>
  <si>
    <t>Andrew Bynum</t>
  </si>
  <si>
    <t>Pau Gasol</t>
  </si>
  <si>
    <t>Marcin Gortat</t>
  </si>
  <si>
    <t>Paul Pierce</t>
  </si>
  <si>
    <t>Boston</t>
  </si>
  <si>
    <t>Russell Westbrook</t>
  </si>
  <si>
    <t>Paul Millsap</t>
  </si>
  <si>
    <t>Utah</t>
  </si>
  <si>
    <t>Tyson Chandler</t>
  </si>
  <si>
    <t>New York</t>
  </si>
  <si>
    <t>Tony Parker</t>
  </si>
  <si>
    <t>San Antonio</t>
  </si>
  <si>
    <t>Kyle Lowry</t>
  </si>
  <si>
    <t>Houston</t>
  </si>
  <si>
    <t>Dirk Nowitzki</t>
  </si>
  <si>
    <t>Dallas</t>
  </si>
  <si>
    <t>Danilo Gallinari</t>
  </si>
  <si>
    <t>Denver</t>
  </si>
  <si>
    <t>Kevin Garnett</t>
  </si>
  <si>
    <t>Lou Williams</t>
  </si>
  <si>
    <t>Philadelphia</t>
  </si>
  <si>
    <t>Danny Granger</t>
  </si>
  <si>
    <t>Indiana</t>
  </si>
  <si>
    <t>Greg Monroe</t>
  </si>
  <si>
    <t>Detroit</t>
  </si>
  <si>
    <t>Nikola Pekovic</t>
  </si>
  <si>
    <t>Gerald Wallace</t>
  </si>
  <si>
    <t>Andre Iguodala</t>
  </si>
  <si>
    <t>Chris Bosh</t>
  </si>
  <si>
    <t>Tim Duncan</t>
  </si>
  <si>
    <t>Al Jefferson</t>
  </si>
  <si>
    <t>Jeremy Lin</t>
  </si>
  <si>
    <t>Joakim Noah</t>
  </si>
  <si>
    <t>Manu Ginobili</t>
  </si>
  <si>
    <t>Luol Deng</t>
  </si>
  <si>
    <t>Mike Conley</t>
  </si>
  <si>
    <t>Joe Johnson</t>
  </si>
  <si>
    <t>Atlanta</t>
  </si>
  <si>
    <t>Kris Humphries</t>
  </si>
  <si>
    <t>New Jersey</t>
  </si>
  <si>
    <t>Andrea Bargnani</t>
  </si>
  <si>
    <t>Toronto</t>
  </si>
  <si>
    <t>Nicolas Batum</t>
  </si>
  <si>
    <t>Thaddeus Young</t>
  </si>
  <si>
    <t>Cleveland</t>
  </si>
  <si>
    <t>Tony Allen</t>
  </si>
  <si>
    <t>Stephen Curry</t>
  </si>
  <si>
    <t>Golden State</t>
  </si>
  <si>
    <t>DeMarcus Cousins</t>
  </si>
  <si>
    <t>Sacramento</t>
  </si>
  <si>
    <t>Carmelo Anthony</t>
  </si>
  <si>
    <t>Ty Lawson</t>
  </si>
  <si>
    <t>Josh Smith</t>
  </si>
  <si>
    <t>DeAndre Jordan</t>
  </si>
  <si>
    <t>Rajon Rondo</t>
  </si>
  <si>
    <t>Roy Hibbert</t>
  </si>
  <si>
    <t>Anderson Varejao</t>
  </si>
  <si>
    <t>Vince Carter</t>
  </si>
  <si>
    <t>New Orleans</t>
  </si>
  <si>
    <t>David West</t>
  </si>
  <si>
    <t>Tiago Splitter</t>
  </si>
  <si>
    <t>Rodney Stuckey</t>
  </si>
  <si>
    <t>David Lee</t>
  </si>
  <si>
    <t>Deron Williams</t>
  </si>
  <si>
    <t>Serge Ibaka</t>
  </si>
  <si>
    <t>Mario Chalmers</t>
  </si>
  <si>
    <t>Sam Dalembert</t>
  </si>
  <si>
    <t>Ray Allen</t>
  </si>
  <si>
    <t>Spencer Hawes</t>
  </si>
  <si>
    <t>Kevin Martin</t>
  </si>
  <si>
    <t>Brandan Wright</t>
  </si>
  <si>
    <t>Jrue Holiday</t>
  </si>
  <si>
    <t>Antawn Jamison</t>
  </si>
  <si>
    <t>Landry Fields</t>
  </si>
  <si>
    <t>Taj Gibson</t>
  </si>
  <si>
    <t>Jared Dudley</t>
  </si>
  <si>
    <t>Chris Andersen</t>
  </si>
  <si>
    <t>Caron Butler</t>
  </si>
  <si>
    <t>Chase Budinger</t>
  </si>
  <si>
    <t>Darren Collison</t>
  </si>
  <si>
    <t>Sundiata Gaines</t>
  </si>
  <si>
    <t>Tyreke Evans</t>
  </si>
  <si>
    <t>Nate Robinson</t>
  </si>
  <si>
    <t>Andre Miller</t>
  </si>
  <si>
    <t>Al Harrington</t>
  </si>
  <si>
    <t>Jason Terry</t>
  </si>
  <si>
    <t>Milwaukee</t>
  </si>
  <si>
    <t>Wesley Matthews</t>
  </si>
  <si>
    <t>Monta Ellis</t>
  </si>
  <si>
    <t>John Wall</t>
  </si>
  <si>
    <t>Washington</t>
  </si>
  <si>
    <t>JJ Redick</t>
  </si>
  <si>
    <t>Elton Brand</t>
  </si>
  <si>
    <t>Jeff Teague</t>
  </si>
  <si>
    <t>Nick Young</t>
  </si>
  <si>
    <t>Jordan Farmar</t>
  </si>
  <si>
    <t>Matt Bonner</t>
  </si>
  <si>
    <t>Rudy Gay</t>
  </si>
  <si>
    <t>Brandon Rush</t>
  </si>
  <si>
    <t>Mike Dunleavy</t>
  </si>
  <si>
    <t>Jason Richardson</t>
  </si>
  <si>
    <t>Greivis Vasquez</t>
  </si>
  <si>
    <t>Jamal Crawford</t>
  </si>
  <si>
    <t>Steve Novak</t>
  </si>
  <si>
    <t>Linas Kleiza</t>
  </si>
  <si>
    <t>Rodrigue Beaubois</t>
  </si>
  <si>
    <t>Trevor Booker</t>
  </si>
  <si>
    <t>Tracy McGrady</t>
  </si>
  <si>
    <t>Marcus Camby</t>
  </si>
  <si>
    <t>Kyle Korver</t>
  </si>
  <si>
    <t>Carl Landry</t>
  </si>
  <si>
    <t>Nene</t>
  </si>
  <si>
    <t>Marcus Thornton</t>
  </si>
  <si>
    <t>Mike Miller</t>
  </si>
  <si>
    <t>Brandon Bass</t>
  </si>
  <si>
    <t>DJ Augustin</t>
  </si>
  <si>
    <t>Charlotte</t>
  </si>
  <si>
    <t>OJ Mayo</t>
  </si>
  <si>
    <t>Jodie Meeks</t>
  </si>
  <si>
    <t>Amir Johnson</t>
  </si>
  <si>
    <t>Gordon Hayward</t>
  </si>
  <si>
    <t>JJ Barea</t>
  </si>
  <si>
    <t>Corey Brewer</t>
  </si>
  <si>
    <t>Ronnie Brewer</t>
  </si>
  <si>
    <t>Danny Green</t>
  </si>
  <si>
    <t>Derrick Brown</t>
  </si>
  <si>
    <t>Derrick Favors</t>
  </si>
  <si>
    <t>James Johnson</t>
  </si>
  <si>
    <t>Thabo Sefolosha</t>
  </si>
  <si>
    <t>Kevin Seraphin</t>
  </si>
  <si>
    <t>Ekpe Udoh</t>
  </si>
  <si>
    <t>Grant Hill</t>
  </si>
  <si>
    <t>Beno Udrih</t>
  </si>
  <si>
    <t>Shane Battier</t>
  </si>
  <si>
    <t>include:</t>
  </si>
  <si>
    <t>also</t>
  </si>
  <si>
    <t>ORTING</t>
  </si>
  <si>
    <t>DRTING</t>
  </si>
  <si>
    <t>attack</t>
  </si>
  <si>
    <t>defense</t>
  </si>
  <si>
    <t>generates stamina/HP</t>
  </si>
  <si>
    <t>generates offense; adjust and weight using KRANK with offensive win shares</t>
  </si>
  <si>
    <t>generates defense; adjust and weight using KRANK with defensive win shares</t>
  </si>
  <si>
    <t>defensive rbd%, block%, steal%</t>
  </si>
  <si>
    <t>generates special defense</t>
  </si>
  <si>
    <t>offensive rbd%, 3 pt%, assist%</t>
  </si>
  <si>
    <t>generates special offense</t>
  </si>
  <si>
    <t>adjust with offense stat</t>
  </si>
  <si>
    <t>adjust with defense stat</t>
  </si>
  <si>
    <t>age and minutes played (adjust this/rank)</t>
  </si>
  <si>
    <t>arbitrarily rank each player's speed 1 to 10</t>
  </si>
  <si>
    <t>then do tie breaks/order within the divisions</t>
  </si>
  <si>
    <t>HP% Lost = (Base Power * Attack)/(HP * Defense) * (Level/125 + 0.04) * Random</t>
  </si>
  <si>
    <t>Since the formula depends on the attacker's level, a Level 20 Pokemon always does less damage than a level 30 Pokemon even if they have identical stats and moves.</t>
  </si>
  <si>
    <t>When the attacker is level 100, the formula simplifies to:</t>
  </si>
  <si>
    <t>HP% Lost = (Base Power * Attack)/(HP * Defense) * 0.84 * Random</t>
  </si>
  <si>
    <t>Where</t>
  </si>
  <si>
    <t>* Base Power is the power of the attack used, and is multiplied by x1.5 if the attack's Type matches either Type of the attacker. This bonus is called STAB - Same Type Attack Bonus</t>
  </si>
  <si>
    <t>* Special Attack and Special Defense are used instead of Attack and Defense when using special attacks</t>
  </si>
  <si>
    <t>* Random is a random number between 0.85 and 1 inclusive, with a mean of 0.92.</t>
  </si>
  <si>
    <t>By substituting these values of Random into the formula above, we get these three variations of the formula:</t>
  </si>
  <si>
    <t>Minimum HP% Lost = (Base Power * Attack)/(HP * Defense) * 0.714</t>
  </si>
  <si>
    <t>Average HP% Lost = (Base Power * Attack)/(HP * Defense) * 0.7728</t>
  </si>
  <si>
    <t>Maximum HP% Lost = (Base Power * Attack)/(HP * Defense) * 0.84</t>
  </si>
  <si>
    <t>Taking a close look at the formulas reveals that that your damage is directly proportional to the two stats in the numerator (Base Power and Attack) and inversely proportional to the two stats in the denominator (opponent's HP and Defense.) So boosting your Attack by X% you'll also boost your damage by that much, and if the opponent boosts his defense by X% then your damage is reduced by 1/X%.</t>
  </si>
  <si>
    <t>An equally useful detail is the fact that the (Base Power * Attack) and (HP * Defense) products give us a way to directly compare the damage and ability to take hits of different Pokemon. For example, if we have these Pokemon:</t>
  </si>
  <si>
    <t>Pokemon 1</t>
  </si>
  <si>
    <t>HP = 300</t>
  </si>
  <si>
    <t>Defense = 250</t>
  </si>
  <si>
    <t>Pokemon 2</t>
  </si>
  <si>
    <t>HP = 200</t>
  </si>
  <si>
    <t>Defense = 400</t>
  </si>
  <si>
    <t>Then Pokemon 1's HP * Defense = 75k and Pokemon 2's HP * Defense = 80k, revealing that Pokemon 2 is better at taking physical hits; in fact, Pokemon 1 takes 80/75 = 1.06667 = 6.667% more damage. The same calculations could be repeated with their Special Defenses to find which one is better at taking Special hits. When investing EVs into defenses, you'll generally want to maximize your HP * Defense, and this is accomplished by boosting the lower of the two stats. However, sometimes it's worth investing points in HP even when it's higher than your Defenses; your EVs are limited, and boosting HP reduces damage from both physical and special hits simultaneously.</t>
  </si>
  <si>
    <t>TEAM</t>
  </si>
  <si>
    <t>TEAM AVERAGE</t>
  </si>
  <si>
    <t>Number of Players</t>
  </si>
  <si>
    <t>ADJ Average</t>
  </si>
  <si>
    <t>ADJ 2 Rank</t>
  </si>
  <si>
    <t>mechanics:</t>
  </si>
  <si>
    <t>points scored (number of points required rises with HIGHER STAMINA); stamina determines this; young players will want to play longer</t>
  </si>
  <si>
    <t>accuracy of offense is offset by player's defense by a percentage</t>
  </si>
  <si>
    <t>see above; they're interrelated</t>
  </si>
  <si>
    <t>special attacks - default is 3 pointers, but any sort of special move enhancing attacks or future attacks</t>
  </si>
  <si>
    <t>speical defense</t>
  </si>
  <si>
    <t>default is shotblock, but any sort of special move enhancing defense or insta defense; obvious stuff</t>
  </si>
  <si>
    <t>Nature</t>
  </si>
  <si>
    <t>Attack (high usage, high rrating, high PER, high ORT)</t>
  </si>
  <si>
    <t>Defense (low usage but high minutes used, Drag, adjusted +/-, Rrating)</t>
  </si>
  <si>
    <t>Speed (assign a value to every player similar to nba2k12)</t>
  </si>
  <si>
    <t>Spec Atk (3 pt %/assist%/oreb% overly waited relative to ortg)</t>
  </si>
  <si>
    <t>Spec Def (block%/steal% relative to drtg)</t>
  </si>
  <si>
    <t>Likes</t>
  </si>
  <si>
    <t>Dislikes</t>
  </si>
  <si>
    <t>rename</t>
  </si>
  <si>
    <t>example:</t>
  </si>
  <si>
    <t>elements will be roles on team:</t>
  </si>
  <si>
    <t>Adamant</t>
  </si>
  <si>
    <t>+</t>
  </si>
  <si>
    <t>=</t>
  </si>
  <si>
    <t>-</t>
  </si>
  <si>
    <t>Spicy</t>
  </si>
  <si>
    <t>Dry</t>
  </si>
  <si>
    <t>aggressive</t>
  </si>
  <si>
    <t>slasher/aggressive off the dribble scorer</t>
  </si>
  <si>
    <t>russell westbrook</t>
  </si>
  <si>
    <t>Star</t>
  </si>
  <si>
    <t>Bashful</t>
  </si>
  <si>
    <t>cautious</t>
  </si>
  <si>
    <t>well-rounded</t>
  </si>
  <si>
    <t>chris bosh</t>
  </si>
  <si>
    <t>Role player</t>
  </si>
  <si>
    <t>Bold</t>
  </si>
  <si>
    <t>Sour</t>
  </si>
  <si>
    <t>bold</t>
  </si>
  <si>
    <t>defensive stopper</t>
  </si>
  <si>
    <t>tony allen</t>
  </si>
  <si>
    <t>Starter</t>
  </si>
  <si>
    <t>Brave</t>
  </si>
  <si>
    <t>Sweet</t>
  </si>
  <si>
    <t>veteran</t>
  </si>
  <si>
    <t>old slasher vet</t>
  </si>
  <si>
    <t>paul pierce</t>
  </si>
  <si>
    <t>Calm</t>
  </si>
  <si>
    <t>Bitter</t>
  </si>
  <si>
    <t>low usage, rangey blocker</t>
  </si>
  <si>
    <t>greg stiemmsa</t>
  </si>
  <si>
    <t>Careful</t>
  </si>
  <si>
    <t>Docile</t>
  </si>
  <si>
    <t>Gentle</t>
  </si>
  <si>
    <t>Hardy</t>
  </si>
  <si>
    <t>Hasty</t>
  </si>
  <si>
    <t>Impish</t>
  </si>
  <si>
    <t>Jolly</t>
  </si>
  <si>
    <t>Lax</t>
  </si>
  <si>
    <t>Lonely</t>
  </si>
  <si>
    <t>Mild</t>
  </si>
  <si>
    <t>Modest</t>
  </si>
  <si>
    <t>Naïve</t>
  </si>
  <si>
    <t>Naughty</t>
  </si>
  <si>
    <t>Quiet</t>
  </si>
  <si>
    <t>Quirky</t>
  </si>
  <si>
    <t>Rash</t>
  </si>
  <si>
    <t>Relaxed</t>
  </si>
  <si>
    <t>Sassy</t>
  </si>
  <si>
    <t>Serious</t>
  </si>
  <si>
    <t>Timid</t>
  </si>
  <si>
    <t>moves</t>
  </si>
  <si>
    <t>descrip</t>
  </si>
  <si>
    <t>(awesome players who have a certain threshold met in both)</t>
  </si>
  <si>
    <t>3 point shot</t>
  </si>
  <si>
    <t>attack hits very hard, but less accurate</t>
  </si>
  <si>
    <t>2 generic moves will always either be</t>
  </si>
  <si>
    <t>: slam dunk and 3 point shot</t>
  </si>
  <si>
    <t xml:space="preserve">or </t>
  </si>
  <si>
    <t>jumpshot and 3 point shot</t>
  </si>
  <si>
    <t>(small guys)</t>
  </si>
  <si>
    <t>slam dunk</t>
  </si>
  <si>
    <t>attack is more accurate but is less punishing</t>
  </si>
  <si>
    <t>slam dunk and jump shot</t>
  </si>
  <si>
    <t>(big guys)</t>
  </si>
  <si>
    <t>jump shot</t>
  </si>
  <si>
    <t>attack is medium accurate but is less punishing; some players have very high jumpshot attacks</t>
  </si>
  <si>
    <t>assist</t>
  </si>
  <si>
    <t>swaps someone in (at their assist %; so better passers have higher chance of the attack works) and randomly does an attack, modified with a +% to whatever their normal stat is based on THEIR PERCENTAGE COMING OFF AN ASSIST (see: 82 games); this is an interesting stat and can be used effectively with some players but not all players</t>
  </si>
  <si>
    <t>steal</t>
  </si>
  <si>
    <t>very rarely hits but if it does, takes away players next 2 turns</t>
  </si>
  <si>
    <t>block</t>
  </si>
  <si>
    <t>very rarely hits but if it doe</t>
  </si>
  <si>
    <t>each player gets a special attack</t>
  </si>
  <si>
    <t>Maybe have the battles be "21" matches</t>
  </si>
  <si>
    <t>move</t>
  </si>
  <si>
    <t>player</t>
  </si>
  <si>
    <t>description</t>
  </si>
  <si>
    <t>shimmy dribble</t>
  </si>
  <si>
    <t>crazy behind the back crossover</t>
  </si>
  <si>
    <t>major DEFENSE weakener</t>
  </si>
  <si>
    <t>teabag dunk</t>
  </si>
  <si>
    <t>Blake Griffin</t>
  </si>
  <si>
    <t>teabags guy for insta offense and major morality dropper; more likely to flee</t>
  </si>
  <si>
    <t>robot staredown</t>
  </si>
  <si>
    <t>3 point shot that boosts player defense</t>
  </si>
  <si>
    <t>BAD P</t>
  </si>
  <si>
    <t>Corey maggette</t>
  </si>
  <si>
    <t>gets to the foul line; career ft% likely to hit for 2 points of "damage"</t>
  </si>
  <si>
    <t>Crash</t>
  </si>
  <si>
    <t>gets to the foul line AND scores; 50% chance of 3 points or 2 points; always works but a not insignificant chance (like 1-3%) of getting injured and being out until rehabbed/healed</t>
  </si>
  <si>
    <t>Shuttlesworth</t>
  </si>
  <si>
    <t>slam dunk that never misses; very few uses of it (1-3)</t>
  </si>
  <si>
    <t>World Peace</t>
  </si>
  <si>
    <t>Ron Artest</t>
  </si>
  <si>
    <t>pulls out a chair leg and attacks for massive decrease in defense; +bonus to artest's offense (chance of getting suspended from that arena - 20-33% -- kind of a suicide attack)</t>
  </si>
  <si>
    <t>Black Mamba</t>
  </si>
  <si>
    <t>Flurry of 2-3 shots</t>
  </si>
  <si>
    <t>Donut</t>
  </si>
  <si>
    <t>3 point shot; if misses, immediately gets offensive board for another attack attempt</t>
  </si>
  <si>
    <t>Skittles</t>
  </si>
  <si>
    <t>stamina health and  attack stats increase dramatically but if xx rounds happen, he sugar crashes</t>
  </si>
  <si>
    <t>Redneck</t>
  </si>
  <si>
    <t>3 Gallons of Gravy</t>
  </si>
  <si>
    <t>Sean May</t>
  </si>
  <si>
    <t>All or nothing attack; either eats himself out of the league (permanent stat reduction) or knocks out the opponent immediately; can't be used in tournaments</t>
  </si>
  <si>
    <t>American the Beautiful</t>
  </si>
  <si>
    <t>Josh Howard</t>
  </si>
  <si>
    <t>Temporary stat reduction (end of match), but gives extra-speed/playing time/usage to replacement player -- increasing their attack power</t>
  </si>
  <si>
    <t>STAT</t>
  </si>
  <si>
    <t>Amare Stoudemire</t>
  </si>
  <si>
    <t>if PNR point guard in team (basically, a whole category of players), instantly scores for 2 points AND decreases defense of opposing team for future attacks</t>
  </si>
  <si>
    <t>French Connection</t>
  </si>
  <si>
    <t>Boris Diaw</t>
  </si>
  <si>
    <t>If another French player is on the team, 33% increase in stats</t>
  </si>
  <si>
    <t>Red rocket</t>
  </si>
  <si>
    <t>Jamal Crawford's shimmy decreases defense majorly for next two attacks; so a 50% shooting% adjusted for players defense -- say going to 35% -- rises to 60% for next two moves.</t>
  </si>
  <si>
    <t>Crawford shimmies and scores!</t>
  </si>
  <si>
    <t>Points scored = (Base Power * Offense) / (Points * Defense) * .84 * random</t>
  </si>
  <si>
    <t>this is calculated</t>
  </si>
  <si>
    <t>before/after this is calculated, determine if successful; this is determined by type of attack and defensive metrics (82games data) of that player guarding it, with any modifiers present</t>
  </si>
  <si>
    <t>Player (stats as of 4/12/12)</t>
  </si>
  <si>
    <t>Donald Sloan</t>
  </si>
  <si>
    <t>Jerry Stackhouse</t>
  </si>
  <si>
    <t>Al Horford</t>
  </si>
  <si>
    <t>Erick Dampier</t>
  </si>
  <si>
    <t>Vladimir Radmanovic</t>
  </si>
  <si>
    <t>Marvin Williams</t>
  </si>
  <si>
    <t>Zaza Pachulia</t>
  </si>
  <si>
    <t>Jannero Pargo</t>
  </si>
  <si>
    <t>Kirk Hinrich</t>
  </si>
  <si>
    <t>Willie Green</t>
  </si>
  <si>
    <t>Jason Collins</t>
  </si>
  <si>
    <t>JaJuan Johnson</t>
  </si>
  <si>
    <t>Avery Bradley</t>
  </si>
  <si>
    <t>Ryan Hollins</t>
  </si>
  <si>
    <t>Mickael Pietrus</t>
  </si>
  <si>
    <t>Marquis Daniels</t>
  </si>
  <si>
    <t>Jermaine O'Neal</t>
  </si>
  <si>
    <t>Chris Wilcox</t>
  </si>
  <si>
    <t>Sasha Pavlovic</t>
  </si>
  <si>
    <t>Greg Stiemsma</t>
  </si>
  <si>
    <t>Keyon Dooling</t>
  </si>
  <si>
    <t>Corey Maggette</t>
  </si>
  <si>
    <t>Gerald Henderson</t>
  </si>
  <si>
    <t>Byron Mullens</t>
  </si>
  <si>
    <t>Eduardo Najera</t>
  </si>
  <si>
    <t>Reggie Williams</t>
  </si>
  <si>
    <t>Matt Carroll</t>
  </si>
  <si>
    <t>DJ White</t>
  </si>
  <si>
    <t>Tyrus Thomas</t>
  </si>
  <si>
    <t>DeSagana Diop</t>
  </si>
  <si>
    <t>John Lucas III</t>
  </si>
  <si>
    <t>Carlos Boozer</t>
  </si>
  <si>
    <t>Richard Hamilton</t>
  </si>
  <si>
    <t>Mike James</t>
  </si>
  <si>
    <t>Omer Asik</t>
  </si>
  <si>
    <t>CJ Watson</t>
  </si>
  <si>
    <t>Brian Scalabrine</t>
  </si>
  <si>
    <t>Ben Uzoh</t>
  </si>
  <si>
    <t>offense: based on ortg</t>
  </si>
  <si>
    <t>defense: based on drating</t>
  </si>
  <si>
    <t>spl offense: based on 3 pt%, orbng%, asst%</t>
  </si>
  <si>
    <t>spl defense: based on block%, steal%, defensive rbd%</t>
  </si>
  <si>
    <t>speed: based on POSITION (ie 10 for PG, 8 for SG, 6 for SF, 4 for PF, 2 for C); notoriously fast guys (ie John Wall, Ty Lawson, et al) will get a special move that helps them</t>
  </si>
  <si>
    <t>Ramon Sessions</t>
  </si>
  <si>
    <t>Alonzo Gee</t>
  </si>
  <si>
    <t>Sarmado Samuels</t>
  </si>
  <si>
    <t>Daniel Gibson</t>
  </si>
  <si>
    <t>Manny Harris</t>
  </si>
  <si>
    <t>Omri Casspi</t>
  </si>
  <si>
    <t>Anthony Parker</t>
  </si>
  <si>
    <t>Mychel Thompson</t>
  </si>
  <si>
    <t>Semih Erden</t>
  </si>
  <si>
    <t>Lester Hudson</t>
  </si>
  <si>
    <t>Luke Harangody</t>
  </si>
  <si>
    <t>Christian Eyenga</t>
  </si>
  <si>
    <t>Luke Walton</t>
  </si>
  <si>
    <t>Delonte West</t>
  </si>
  <si>
    <t>Sean Williams</t>
  </si>
  <si>
    <t>Shawn Marion</t>
  </si>
  <si>
    <t>Jason Kidd</t>
  </si>
  <si>
    <t>Ian Mahinmi</t>
  </si>
  <si>
    <t>Brendan Haywood</t>
  </si>
  <si>
    <t>Dominique Jones</t>
  </si>
  <si>
    <t>Lamar Odom</t>
  </si>
  <si>
    <t>Brian Cardinal</t>
  </si>
  <si>
    <t>Yi Jianlian</t>
  </si>
  <si>
    <t>DeMarre Carroll</t>
  </si>
  <si>
    <t>Kosta Koufos</t>
  </si>
  <si>
    <t>Javale McGee</t>
  </si>
  <si>
    <t>Rudy Fernandez</t>
  </si>
  <si>
    <t>Jordan Hamilton</t>
  </si>
  <si>
    <t>Julyan Stone</t>
  </si>
  <si>
    <t>Timofey Mozgov</t>
  </si>
  <si>
    <t>Wilson Chandler</t>
  </si>
  <si>
    <t>HP (will be stamina in game): based on min% and maybe usage%; if guy plays on multiple teams, use highest min% for all stats</t>
  </si>
  <si>
    <t>Arron Afflalo</t>
  </si>
  <si>
    <t>Special Move 1</t>
  </si>
  <si>
    <t>Move description 1</t>
  </si>
  <si>
    <t>Special Move 2</t>
  </si>
  <si>
    <t>Move description 2</t>
  </si>
  <si>
    <t>The Decision</t>
  </si>
  <si>
    <t>Ballpunch</t>
  </si>
  <si>
    <t>The Indecision</t>
  </si>
  <si>
    <t>Teabag</t>
  </si>
  <si>
    <t>Cheapshot</t>
  </si>
  <si>
    <t>Celebration Steal</t>
  </si>
  <si>
    <t>Montenegrin Bull</t>
  </si>
  <si>
    <t>The Fundamental</t>
  </si>
  <si>
    <t>Linsanity</t>
  </si>
  <si>
    <t>Eurostep</t>
  </si>
  <si>
    <t>Greg Oden</t>
  </si>
  <si>
    <t>Kardashian</t>
  </si>
  <si>
    <t>Tweetwhore</t>
  </si>
  <si>
    <t>Darfur Awareness</t>
  </si>
  <si>
    <t>Spicy Curry</t>
  </si>
  <si>
    <t>Braces</t>
  </si>
  <si>
    <t>Coach firing</t>
  </si>
  <si>
    <t>BFF</t>
  </si>
  <si>
    <t>Staph Infection</t>
  </si>
  <si>
    <t>Stockton Crossover</t>
  </si>
  <si>
    <t>Supermario</t>
  </si>
  <si>
    <t>Chalmers is on fire; 3 point shot (special attack) majorly increases</t>
  </si>
  <si>
    <t>Insta-shotblock; if Blake Griffin is also in lineup, he switches in and instahits on a DUNK</t>
  </si>
  <si>
    <t>Smile</t>
  </si>
  <si>
    <t>Rip through</t>
  </si>
  <si>
    <t>Libertarian</t>
  </si>
  <si>
    <t>Geekshake</t>
  </si>
  <si>
    <t>Flop artist</t>
  </si>
  <si>
    <t>STANDARD MOVE2</t>
  </si>
  <si>
    <t>STANDARD MOVE1 DESCRIPT</t>
  </si>
  <si>
    <t>STANDARD MOVE2 DESCRIPTION</t>
  </si>
  <si>
    <t>3POINT SHOT</t>
  </si>
  <si>
    <t>STANDARD MOVE3</t>
  </si>
  <si>
    <t>STANDARD MOVE3 DESCRIPT</t>
  </si>
  <si>
    <t>STANDARD MOVE4</t>
  </si>
  <si>
    <t>STANDARD MOVE 4 DESCRIPT</t>
  </si>
  <si>
    <t>SLAM DUNK</t>
  </si>
  <si>
    <t>BLOCK</t>
  </si>
  <si>
    <t>ASSIST</t>
  </si>
  <si>
    <t>Big Three</t>
  </si>
  <si>
    <t>Rip Through</t>
  </si>
  <si>
    <t>Mama's Boy</t>
  </si>
  <si>
    <t>JUMP SHOT</t>
  </si>
  <si>
    <t>Stretch Four</t>
  </si>
  <si>
    <t>KG</t>
  </si>
  <si>
    <t>Fake Toughguy</t>
  </si>
  <si>
    <t>The Polish Hammer</t>
  </si>
  <si>
    <t>Volleyball Spike</t>
  </si>
  <si>
    <t>D-leaguer</t>
  </si>
  <si>
    <t>The Duck</t>
  </si>
  <si>
    <t>Three Goggles</t>
  </si>
  <si>
    <t>The Great Wall</t>
  </si>
  <si>
    <t>Teach Me How to Dougie</t>
  </si>
  <si>
    <t>Off screens</t>
  </si>
  <si>
    <t>Duke Hustle</t>
  </si>
  <si>
    <t>AND1</t>
  </si>
  <si>
    <t>Red Rocket</t>
  </si>
  <si>
    <t>Marvin Gaye</t>
  </si>
  <si>
    <t>Tattoo</t>
  </si>
  <si>
    <t>Championship Belt</t>
  </si>
  <si>
    <t>NCAA violation</t>
  </si>
  <si>
    <t>Vinsanity</t>
  </si>
  <si>
    <t>The Matrix</t>
  </si>
  <si>
    <t>Lockdown</t>
  </si>
  <si>
    <t>Lockdown defense; shooting percentage MAJORLY decreases</t>
  </si>
  <si>
    <t>MAJORLY confuses opponent</t>
  </si>
  <si>
    <t>ENRAGES opponent; opponent randomly uses skills with a decreased chance to hit</t>
  </si>
  <si>
    <t>Opponent fouls you and you get 3 freethrows at your ft%</t>
  </si>
  <si>
    <t>Can only be used once and has a significant fail rate; increases morale, stamina, offense and defense majorly</t>
  </si>
  <si>
    <t>Chance to score increases for next 3 (30) attempts (days)</t>
  </si>
  <si>
    <t>Oden appears on the sideline and his melancholy demeanor distracts the opponent; your defense majorly increases</t>
  </si>
  <si>
    <t>Lockdown defense but the opponent cannot score for the next 2 turns; additionally, they have no control over their moves</t>
  </si>
  <si>
    <t>WEAKLEVEL5</t>
  </si>
  <si>
    <t>Shane Battier, Shawn Marion, Gerald Wallace</t>
  </si>
  <si>
    <t>Ron Artest, Thabo Sefolosha, Tony Allen</t>
  </si>
  <si>
    <t>Tyson Chandler, Bismack Biyombo</t>
  </si>
  <si>
    <t>STANDARD MOVE 1 (standard moves should be shot-types, dependent on location shooting from bref graphs and 82games percentages on player details)</t>
  </si>
  <si>
    <t>testing for weighted probabilities</t>
  </si>
  <si>
    <t>Probability tester</t>
  </si>
  <si>
    <t>eq = ( weighted probability of player value v. 1) -- have it return 0 if comp wins, 1 if player wins; if one player = 0 and one player = 1, player 1 wins; if both 0 or 1, reroll</t>
  </si>
  <si>
    <t>formulas</t>
  </si>
  <si>
    <t>example</t>
  </si>
  <si>
    <t>at rim</t>
  </si>
  <si>
    <t>3 to 9 ft</t>
  </si>
  <si>
    <t>COMBINED</t>
  </si>
  <si>
    <t>CLOSE</t>
  </si>
  <si>
    <t>SHOT TYPE</t>
  </si>
  <si>
    <t>10 to 15 ft</t>
  </si>
  <si>
    <t>16 ft to 3 - pt</t>
  </si>
  <si>
    <t>Mid-RANGE</t>
  </si>
  <si>
    <t>3 pt</t>
  </si>
  <si>
    <t>IS</t>
  </si>
  <si>
    <t>3 POINT</t>
  </si>
  <si>
    <t>For 3 point shot:</t>
  </si>
  <si>
    <t>Kevin Love's shot chart for 2011-2012</t>
  </si>
  <si>
    <t>calculates</t>
  </si>
  <si>
    <t>these</t>
  </si>
  <si>
    <t>stats</t>
  </si>
  <si>
    <t>(note: this is not a jump shot by 82games standards; use blk'd for "Inside")</t>
  </si>
  <si>
    <t>v.</t>
  </si>
  <si>
    <t>1 - Love's probability</t>
  </si>
  <si>
    <t>randint</t>
  </si>
  <si>
    <t>this function can be repeated:</t>
  </si>
  <si>
    <t>Weighted probability of love hitting the shot (so, for 3's, .387 -- this variable changes depending on shot-type selected; no FT's in pick up ball so not eFg%)</t>
  </si>
  <si>
    <t>weighted probability of 1 - love's TO%</t>
  </si>
  <si>
    <t>THIS</t>
  </si>
  <si>
    <t>weighted probability of Durant's steal%</t>
  </si>
  <si>
    <t>1 - Durant's steal%</t>
  </si>
  <si>
    <t>weighted probability of Durant's block%</t>
  </si>
  <si>
    <t>(make these incredibly easily available)</t>
  </si>
  <si>
    <t>(make these medium available)</t>
  </si>
  <si>
    <t>(make fewer of these shot types available; maybe a slight steal% modifier here)</t>
  </si>
  <si>
    <t>For mid-range:</t>
  </si>
  <si>
    <t>same as above, 1-to-1</t>
  </si>
  <si>
    <t>For close:</t>
  </si>
  <si>
    <t>0 or 1</t>
  </si>
  <si>
    <t>if both 1, guy with higher max speed wins (beat to spot)</t>
  </si>
  <si>
    <t>If both 0, guy with higher max stamina wins (more hustle/grit/determination in face of adversity)</t>
  </si>
  <si>
    <t>if attacker 1, opponent 0, next function applies!</t>
  </si>
  <si>
    <t>if opponent 1, attacker 0, TURNOVER -- OPPONENT'S TURN!</t>
  </si>
  <si>
    <t>this is "the next function" from above --</t>
  </si>
  <si>
    <t>if both 0, guy with higher height wins (if both fail positioning wise, tall guy can make or break)</t>
  </si>
  <si>
    <t>if both 1, guy with higher modified speed wins; modified speed is ATTACKER'S SPEED V. OPPONENT'S SPEED/2 (since attacker theoretically already got open/beat to spot)</t>
  </si>
  <si>
    <t>if attacker 1, opponent 0, SHOT SUCCESSFULLY FIRED AT PERCENTAGE ABOVE</t>
  </si>
  <si>
    <t>love's TO% (consider using 82games "Hands" rating here)</t>
  </si>
  <si>
    <t>1 - Durant's block% (consider using 82games BLOCK RATING here)</t>
  </si>
  <si>
    <t>if opponent 1, attacker 0, SHOT BLOCKED; chance to recover is a weighted probability like these of ATTACKER'S O'REBOUNDING PERCENTAGE / 2 (b/c it's blocked) v. DEFENDER'S D'REBOUNDING PERCENTAGE</t>
  </si>
  <si>
    <t>if offense recovers shot, new attack!</t>
  </si>
  <si>
    <t>(instead of speed/stamina/height tie breaks, have the dice reroll until a clear winner)</t>
  </si>
  <si>
    <t>if defense recovers shot, TURNOVER; opponent's turn!</t>
  </si>
  <si>
    <t>if no block and shot misses, O'RBING V. D'RBING weight probabilities, no tie breaks as above with shot block</t>
  </si>
  <si>
    <t>if shot makes, add points (3 or 2) to score</t>
  </si>
  <si>
    <t>probably takes about 20-30 shots to end game</t>
  </si>
  <si>
    <t>GAME IS 21; FIRST TO SCORE 21 WINS</t>
  </si>
  <si>
    <t>maybe slight increase in to%/decrease in hands rating; no effect on opponent steals%</t>
  </si>
  <si>
    <t>maybe slight increase in block% for opponent</t>
  </si>
  <si>
    <t xml:space="preserve">maybe slight increase for opponent's drebounding </t>
  </si>
  <si>
    <t>just because it's long range/worth more</t>
  </si>
  <si>
    <t>significant increase block% for opponent, as a modifier of shooter's blk'd against % seen in 82games shot chart</t>
  </si>
  <si>
    <t>TO%</t>
  </si>
  <si>
    <t>steal%</t>
  </si>
  <si>
    <t>block%</t>
  </si>
  <si>
    <t>close%</t>
  </si>
  <si>
    <t>mid%</t>
  </si>
  <si>
    <t>3point%</t>
  </si>
  <si>
    <t>orb%</t>
  </si>
  <si>
    <t>drb%</t>
  </si>
  <si>
    <t>Kevin Durant's numbers</t>
  </si>
  <si>
    <t>MID</t>
  </si>
  <si>
    <t>3PT</t>
  </si>
  <si>
    <t>FG</t>
  </si>
  <si>
    <t>FGA</t>
  </si>
  <si>
    <t>FG%</t>
  </si>
</sst>
</file>

<file path=xl/styles.xml><?xml version="1.0" encoding="utf-8"?>
<styleSheet xmlns="http://schemas.openxmlformats.org/spreadsheetml/2006/main">
  <fonts count="13">
    <font>
      <sz val="11"/>
      <color theme="1"/>
      <name val="Calibri"/>
      <family val="2"/>
      <scheme val="minor"/>
    </font>
    <font>
      <sz val="11"/>
      <color rgb="FF006100"/>
      <name val="Calibri"/>
      <family val="2"/>
      <scheme val="minor"/>
    </font>
    <font>
      <b/>
      <sz val="11"/>
      <color theme="1"/>
      <name val="Calibri"/>
      <family val="2"/>
      <scheme val="minor"/>
    </font>
    <font>
      <sz val="9"/>
      <color rgb="FF000000"/>
      <name val="Verdana"/>
      <family val="2"/>
    </font>
    <font>
      <sz val="10"/>
      <color rgb="FF333333"/>
      <name val="Verdana"/>
      <family val="2"/>
    </font>
    <font>
      <b/>
      <sz val="10"/>
      <color rgb="FF333333"/>
      <name val="Verdana"/>
      <family val="2"/>
    </font>
    <font>
      <u/>
      <sz val="11"/>
      <color theme="10"/>
      <name val="Calibri"/>
      <family val="2"/>
    </font>
    <font>
      <b/>
      <sz val="10"/>
      <color rgb="FF000000"/>
      <name val="Verdana"/>
      <family val="2"/>
    </font>
    <font>
      <sz val="10"/>
      <color rgb="FFFFFFFF"/>
      <name val="Verdana"/>
      <family val="2"/>
    </font>
    <font>
      <b/>
      <sz val="14"/>
      <color rgb="FF00FFFF"/>
      <name val="Verdana"/>
      <family val="2"/>
    </font>
    <font>
      <b/>
      <sz val="14"/>
      <color rgb="FFFFFF00"/>
      <name val="Verdana"/>
      <family val="2"/>
    </font>
    <font>
      <b/>
      <sz val="14"/>
      <color rgb="FF00FF00"/>
      <name val="Verdana"/>
      <family val="2"/>
    </font>
    <font>
      <sz val="11"/>
      <color rgb="FFFF0000"/>
      <name val="Calibri"/>
      <family val="2"/>
      <scheme val="minor"/>
    </font>
  </fonts>
  <fills count="6">
    <fill>
      <patternFill patternType="none"/>
    </fill>
    <fill>
      <patternFill patternType="gray125"/>
    </fill>
    <fill>
      <patternFill patternType="solid">
        <fgColor rgb="FFC6EFCE"/>
      </patternFill>
    </fill>
    <fill>
      <patternFill patternType="solid">
        <fgColor rgb="FF87CEFA"/>
        <bgColor indexed="64"/>
      </patternFill>
    </fill>
    <fill>
      <patternFill patternType="solid">
        <fgColor rgb="FF060143"/>
        <bgColor indexed="64"/>
      </patternFill>
    </fill>
    <fill>
      <patternFill patternType="solid">
        <fgColor rgb="FFFFFF00"/>
        <bgColor indexed="64"/>
      </patternFill>
    </fill>
  </fills>
  <borders count="3">
    <border>
      <left/>
      <right/>
      <top/>
      <bottom/>
      <diagonal/>
    </border>
    <border>
      <left style="medium">
        <color rgb="FF004AA5"/>
      </left>
      <right style="medium">
        <color rgb="FF004AA5"/>
      </right>
      <top style="medium">
        <color rgb="FF004AA5"/>
      </top>
      <bottom style="medium">
        <color rgb="FF004AA5"/>
      </bottom>
      <diagonal/>
    </border>
    <border>
      <left style="medium">
        <color rgb="FF004AA5"/>
      </left>
      <right/>
      <top/>
      <bottom/>
      <diagonal/>
    </border>
  </borders>
  <cellStyleXfs count="3">
    <xf numFmtId="0" fontId="0" fillId="0" borderId="0"/>
    <xf numFmtId="0" fontId="1" fillId="2" borderId="0" applyNumberFormat="0" applyBorder="0" applyAlignment="0" applyProtection="0"/>
    <xf numFmtId="0" fontId="6" fillId="0" borderId="0" applyNumberFormat="0" applyFill="0" applyBorder="0" applyAlignment="0" applyProtection="0">
      <alignment vertical="top"/>
      <protection locked="0"/>
    </xf>
  </cellStyleXfs>
  <cellXfs count="23">
    <xf numFmtId="0" fontId="0" fillId="0" borderId="0" xfId="0"/>
    <xf numFmtId="0" fontId="0" fillId="0" borderId="0" xfId="0" applyNumberFormat="1"/>
    <xf numFmtId="0" fontId="3" fillId="0" borderId="0" xfId="0" applyFont="1"/>
    <xf numFmtId="0" fontId="2" fillId="0" borderId="0" xfId="0" applyFont="1"/>
    <xf numFmtId="0" fontId="4" fillId="0" borderId="0" xfId="0" applyFont="1"/>
    <xf numFmtId="0" fontId="5" fillId="0" borderId="0" xfId="0" applyFont="1"/>
    <xf numFmtId="0" fontId="6" fillId="0" borderId="0" xfId="2" applyAlignment="1" applyProtection="1"/>
    <xf numFmtId="0" fontId="1" fillId="2" borderId="0" xfId="1"/>
    <xf numFmtId="0" fontId="7" fillId="3" borderId="1" xfId="0" applyFont="1" applyFill="1" applyBorder="1" applyAlignment="1">
      <alignment horizontal="left" wrapText="1"/>
    </xf>
    <xf numFmtId="0" fontId="7" fillId="3" borderId="1" xfId="0" applyFont="1" applyFill="1" applyBorder="1" applyAlignment="1">
      <alignment wrapText="1"/>
    </xf>
    <xf numFmtId="0" fontId="7" fillId="3" borderId="2" xfId="0" applyFont="1" applyFill="1" applyBorder="1" applyAlignment="1">
      <alignment wrapText="1"/>
    </xf>
    <xf numFmtId="0" fontId="7" fillId="3" borderId="0" xfId="0" applyFont="1" applyFill="1" applyBorder="1" applyAlignment="1">
      <alignment wrapText="1"/>
    </xf>
    <xf numFmtId="0" fontId="8" fillId="4" borderId="1" xfId="0" applyFont="1" applyFill="1" applyBorder="1" applyAlignment="1">
      <alignment horizontal="left" wrapText="1"/>
    </xf>
    <xf numFmtId="0" fontId="9" fillId="4" borderId="1" xfId="0" applyFont="1" applyFill="1" applyBorder="1" applyAlignment="1">
      <alignment wrapText="1"/>
    </xf>
    <xf numFmtId="0" fontId="10" fillId="4" borderId="1" xfId="0" applyFont="1" applyFill="1" applyBorder="1" applyAlignment="1">
      <alignment wrapText="1"/>
    </xf>
    <xf numFmtId="0" fontId="11" fillId="4" borderId="1" xfId="0" applyFont="1" applyFill="1" applyBorder="1" applyAlignment="1">
      <alignment wrapText="1"/>
    </xf>
    <xf numFmtId="0" fontId="8" fillId="4" borderId="1" xfId="0" applyFont="1" applyFill="1" applyBorder="1" applyAlignment="1">
      <alignment wrapText="1"/>
    </xf>
    <xf numFmtId="0" fontId="0" fillId="0" borderId="0" xfId="0" applyBorder="1"/>
    <xf numFmtId="0" fontId="12" fillId="5" borderId="0" xfId="0" applyFont="1" applyFill="1"/>
    <xf numFmtId="0" fontId="0" fillId="0" borderId="0" xfId="0" applyNumberFormat="1" applyBorder="1"/>
    <xf numFmtId="0" fontId="0" fillId="5" borderId="0" xfId="0" applyFill="1"/>
    <xf numFmtId="0" fontId="2" fillId="5" borderId="0" xfId="0" applyFont="1" applyFill="1"/>
    <xf numFmtId="2" fontId="0" fillId="0" borderId="0" xfId="0" applyNumberFormat="1"/>
  </cellXfs>
  <cellStyles count="3">
    <cellStyle name="Good" xfId="1" builtinId="26"/>
    <cellStyle name="Hyperlink" xfId="2" builtinId="8"/>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1</xdr:row>
      <xdr:rowOff>28575</xdr:rowOff>
    </xdr:from>
    <xdr:to>
      <xdr:col>16</xdr:col>
      <xdr:colOff>381000</xdr:colOff>
      <xdr:row>7</xdr:row>
      <xdr:rowOff>85725</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4876800" y="219075"/>
          <a:ext cx="5257800" cy="1200150"/>
        </a:xfrm>
        <a:prstGeom prst="rect">
          <a:avLst/>
        </a:prstGeom>
        <a:noFill/>
        <a:ln w="1">
          <a:noFill/>
          <a:miter lim="800000"/>
          <a:headEnd/>
          <a:tailEnd type="none" w="med" len="med"/>
        </a:ln>
        <a:effectLst/>
      </xdr:spPr>
    </xdr:pic>
    <xdr:clientData/>
  </xdr:twoCellAnchor>
  <xdr:twoCellAnchor editAs="oneCell">
    <xdr:from>
      <xdr:col>8</xdr:col>
      <xdr:colOff>0</xdr:colOff>
      <xdr:row>8</xdr:row>
      <xdr:rowOff>9525</xdr:rowOff>
    </xdr:from>
    <xdr:to>
      <xdr:col>12</xdr:col>
      <xdr:colOff>561975</xdr:colOff>
      <xdr:row>14</xdr:row>
      <xdr:rowOff>161925</xdr:rowOff>
    </xdr:to>
    <xdr:pic>
      <xdr:nvPicPr>
        <xdr:cNvPr id="1026"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4876800" y="1533525"/>
          <a:ext cx="3000375" cy="1295400"/>
        </a:xfrm>
        <a:prstGeom prst="rect">
          <a:avLst/>
        </a:prstGeom>
        <a:noFill/>
        <a:ln w="1">
          <a:noFill/>
          <a:miter lim="800000"/>
          <a:headEnd/>
          <a:tailEnd type="none" w="med" len="med"/>
        </a:ln>
        <a:effectLst/>
      </xdr:spPr>
    </xdr:pic>
    <xdr:clientData/>
  </xdr:twoCellAnchor>
  <xdr:twoCellAnchor editAs="oneCell">
    <xdr:from>
      <xdr:col>4</xdr:col>
      <xdr:colOff>0</xdr:colOff>
      <xdr:row>21</xdr:row>
      <xdr:rowOff>0</xdr:rowOff>
    </xdr:from>
    <xdr:to>
      <xdr:col>13</xdr:col>
      <xdr:colOff>419100</xdr:colOff>
      <xdr:row>28</xdr:row>
      <xdr:rowOff>114300</xdr:rowOff>
    </xdr:to>
    <xdr:pic>
      <xdr:nvPicPr>
        <xdr:cNvPr id="1027"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2438400" y="4000500"/>
          <a:ext cx="5905500" cy="1447800"/>
        </a:xfrm>
        <a:prstGeom prst="rect">
          <a:avLst/>
        </a:prstGeom>
        <a:noFill/>
        <a:ln w="1">
          <a:noFill/>
          <a:miter lim="800000"/>
          <a:headEnd/>
          <a:tailEnd type="none" w="med" len="med"/>
        </a:ln>
        <a:effectLst/>
      </xdr:spPr>
    </xdr:pic>
    <xdr:clientData/>
  </xdr:twoCellAnchor>
  <xdr:twoCellAnchor editAs="oneCell">
    <xdr:from>
      <xdr:col>17</xdr:col>
      <xdr:colOff>0</xdr:colOff>
      <xdr:row>47</xdr:row>
      <xdr:rowOff>171450</xdr:rowOff>
    </xdr:from>
    <xdr:to>
      <xdr:col>22</xdr:col>
      <xdr:colOff>352425</xdr:colOff>
      <xdr:row>55</xdr:row>
      <xdr:rowOff>47625</xdr:rowOff>
    </xdr:to>
    <xdr:pic>
      <xdr:nvPicPr>
        <xdr:cNvPr id="2" name="Picture 1"/>
        <xdr:cNvPicPr>
          <a:picLocks noChangeAspect="1" noChangeArrowheads="1"/>
        </xdr:cNvPicPr>
      </xdr:nvPicPr>
      <xdr:blipFill>
        <a:blip xmlns:r="http://schemas.openxmlformats.org/officeDocument/2006/relationships" r:embed="rId4" cstate="print"/>
        <a:srcRect/>
        <a:stretch>
          <a:fillRect/>
        </a:stretch>
      </xdr:blipFill>
      <xdr:spPr bwMode="auto">
        <a:xfrm>
          <a:off x="10363200" y="9124950"/>
          <a:ext cx="3400425" cy="1400175"/>
        </a:xfrm>
        <a:prstGeom prst="rect">
          <a:avLst/>
        </a:prstGeom>
        <a:noFill/>
        <a:ln w="1">
          <a:noFill/>
          <a:miter lim="800000"/>
          <a:headEnd/>
          <a:tailEnd type="none" w="med" len="med"/>
        </a:ln>
        <a:effectLst/>
      </xdr:spPr>
    </xdr:pic>
    <xdr:clientData/>
  </xdr:twoCellAnchor>
  <xdr:twoCellAnchor editAs="oneCell">
    <xdr:from>
      <xdr:col>18</xdr:col>
      <xdr:colOff>0</xdr:colOff>
      <xdr:row>58</xdr:row>
      <xdr:rowOff>0</xdr:rowOff>
    </xdr:from>
    <xdr:to>
      <xdr:col>29</xdr:col>
      <xdr:colOff>66675</xdr:colOff>
      <xdr:row>66</xdr:row>
      <xdr:rowOff>66675</xdr:rowOff>
    </xdr:to>
    <xdr:pic>
      <xdr:nvPicPr>
        <xdr:cNvPr id="3" name="Picture 2"/>
        <xdr:cNvPicPr>
          <a:picLocks noChangeAspect="1" noChangeArrowheads="1"/>
        </xdr:cNvPicPr>
      </xdr:nvPicPr>
      <xdr:blipFill>
        <a:blip xmlns:r="http://schemas.openxmlformats.org/officeDocument/2006/relationships" r:embed="rId5" cstate="print"/>
        <a:srcRect/>
        <a:stretch>
          <a:fillRect/>
        </a:stretch>
      </xdr:blipFill>
      <xdr:spPr bwMode="auto">
        <a:xfrm>
          <a:off x="10972800" y="11049000"/>
          <a:ext cx="6772275" cy="1590675"/>
        </a:xfrm>
        <a:prstGeom prst="rect">
          <a:avLst/>
        </a:prstGeom>
        <a:noFill/>
        <a:ln w="1">
          <a:noFill/>
          <a:miter lim="800000"/>
          <a:headEnd/>
          <a:tailEnd type="none" w="med" len="med"/>
        </a:ln>
        <a:effectLst/>
      </xdr:spPr>
    </xdr:pic>
    <xdr:clientData/>
  </xdr:twoCellAnchor>
  <xdr:twoCellAnchor editAs="oneCell">
    <xdr:from>
      <xdr:col>8</xdr:col>
      <xdr:colOff>419100</xdr:colOff>
      <xdr:row>55</xdr:row>
      <xdr:rowOff>85725</xdr:rowOff>
    </xdr:from>
    <xdr:to>
      <xdr:col>17</xdr:col>
      <xdr:colOff>219075</xdr:colOff>
      <xdr:row>61</xdr:row>
      <xdr:rowOff>123825</xdr:rowOff>
    </xdr:to>
    <xdr:pic>
      <xdr:nvPicPr>
        <xdr:cNvPr id="4" name="Picture 3"/>
        <xdr:cNvPicPr>
          <a:picLocks noChangeAspect="1" noChangeArrowheads="1"/>
        </xdr:cNvPicPr>
      </xdr:nvPicPr>
      <xdr:blipFill>
        <a:blip xmlns:r="http://schemas.openxmlformats.org/officeDocument/2006/relationships" r:embed="rId6" cstate="print"/>
        <a:srcRect/>
        <a:stretch>
          <a:fillRect/>
        </a:stretch>
      </xdr:blipFill>
      <xdr:spPr bwMode="auto">
        <a:xfrm>
          <a:off x="5295900" y="10563225"/>
          <a:ext cx="5286375" cy="1181100"/>
        </a:xfrm>
        <a:prstGeom prst="rect">
          <a:avLst/>
        </a:prstGeom>
        <a:noFill/>
        <a:ln w="1">
          <a:noFill/>
          <a:miter lim="800000"/>
          <a:headEnd/>
          <a:tailEnd type="none" w="med" len="med"/>
        </a:ln>
        <a:effectLst/>
      </xdr:spPr>
    </xdr:pic>
    <xdr:clientData/>
  </xdr:twoCellAnchor>
</xdr:wsDr>
</file>

<file path=xl/tables/table1.xml><?xml version="1.0" encoding="utf-8"?>
<table xmlns="http://schemas.openxmlformats.org/spreadsheetml/2006/main" id="2" name="Table2" displayName="Table2" ref="A1:AC218" totalsRowShown="0">
  <autoFilter ref="A1:AC218">
    <filterColumn colId="15"/>
    <filterColumn colId="16"/>
    <filterColumn colId="17"/>
    <filterColumn colId="18"/>
    <filterColumn colId="19"/>
    <filterColumn colId="20"/>
    <filterColumn colId="21"/>
    <filterColumn colId="22"/>
    <filterColumn colId="23"/>
    <filterColumn colId="24"/>
    <filterColumn colId="25"/>
    <filterColumn colId="26"/>
    <filterColumn colId="27"/>
    <filterColumn colId="28"/>
  </autoFilter>
  <sortState ref="A2:AC218">
    <sortCondition descending="1" ref="N1:N218"/>
  </sortState>
  <tableColumns count="29">
    <tableColumn id="1" name="Player (stats as of 4/12/12)"/>
    <tableColumn id="2" name="Team"/>
    <tableColumn id="3" name="Min%"/>
    <tableColumn id="4" name="Rrating"/>
    <tableColumn id="5" name="Adjusted rrating">
      <calculatedColumnFormula>(C2*D2)</calculatedColumnFormula>
    </tableColumn>
    <tableColumn id="6" name="Win shares"/>
    <tableColumn id="7" name="Win share / 48"/>
    <tableColumn id="8" name="PER"/>
    <tableColumn id="9" name="Position"/>
    <tableColumn id="10" name="Adjusted Win stat">
      <calculatedColumnFormula>(F2*G2)</calculatedColumnFormula>
    </tableColumn>
    <tableColumn id="11" name="Nadjrr">
      <calculatedColumnFormula>(7.09773582227269*E2)</calculatedColumnFormula>
    </tableColumn>
    <tableColumn id="12" name="Nwin">
      <calculatedColumnFormula>(37.0741111481852*J2)</calculatedColumnFormula>
    </tableColumn>
    <tableColumn id="13" name="Nper">
      <calculatedColumnFormula>(3.06748466257668*H2)</calculatedColumnFormula>
    </tableColumn>
    <tableColumn id="14" name="KRANK" dataDxfId="8">
      <calculatedColumnFormula>((K2+L2+M2)/3)/100</calculatedColumnFormula>
    </tableColumn>
    <tableColumn id="15" name="RANK" dataDxfId="7">
      <calculatedColumnFormula>RANK(Table2[[#This Row],[KRANK]],$N$2:$N$218)</calculatedColumnFormula>
    </tableColumn>
    <tableColumn id="29" name="Probability tester" dataDxfId="6">
      <calculatedColumnFormula>MATCH(RAND(),(N3,N44), -1)</calculatedColumnFormula>
    </tableColumn>
    <tableColumn id="16" name="Special Move 1"/>
    <tableColumn id="17" name="Move description 1"/>
    <tableColumn id="18" name="Special Move 2"/>
    <tableColumn id="19" name="Move description 2"/>
    <tableColumn id="20" name="STANDARD MOVE 1 (standard moves should be shot-types, dependent on location shooting from bref graphs and 82games percentages on player details)"/>
    <tableColumn id="21" name="STANDARD MOVE1 DESCRIPT"/>
    <tableColumn id="22" name="STANDARD MOVE2"/>
    <tableColumn id="23" name="STANDARD MOVE2 DESCRIPTION"/>
    <tableColumn id="24" name="STANDARD MOVE3"/>
    <tableColumn id="25" name="STANDARD MOVE3 DESCRIPT"/>
    <tableColumn id="26" name="STANDARD MOVE4"/>
    <tableColumn id="27" name="STANDARD MOVE 4 DESCRIPT"/>
    <tableColumn id="28" name="WEAKLEVEL5"/>
  </tableColumns>
  <tableStyleInfo name="TableStyleMedium9" showFirstColumn="0" showLastColumn="0" showRowStripes="1" showColumnStripes="0"/>
</table>
</file>

<file path=xl/tables/table2.xml><?xml version="1.0" encoding="utf-8"?>
<table xmlns="http://schemas.openxmlformats.org/spreadsheetml/2006/main" id="1" name="Table1" displayName="Table1" ref="A1:I37" totalsRowShown="0">
  <autoFilter ref="A1:I37">
    <filterColumn colId="2"/>
    <filterColumn colId="3"/>
    <filterColumn colId="4"/>
    <filterColumn colId="5"/>
    <filterColumn colId="6"/>
    <filterColumn colId="7"/>
    <filterColumn colId="8"/>
  </autoFilter>
  <sortState ref="A2:I37">
    <sortCondition descending="1" ref="I1:I37"/>
  </sortState>
  <tableColumns count="9">
    <tableColumn id="1" name="Player"/>
    <tableColumn id="2" name="Team"/>
    <tableColumn id="3" name="Roland Rating"/>
    <tableColumn id="4" name="Playing time"/>
    <tableColumn id="6" name="Adjusted Rrating" dataDxfId="5">
      <calculatedColumnFormula>C2*D2</calculatedColumnFormula>
    </tableColumn>
    <tableColumn id="7" name="PER"/>
    <tableColumn id="8" name="adj adj rrating" dataDxfId="4">
      <calculatedColumnFormula>E2*54.67469</calculatedColumnFormula>
    </tableColumn>
    <tableColumn id="9" name="ad per" dataDxfId="3">
      <calculatedColumnFormula>F2*4.5045045045045</calculatedColumnFormula>
    </tableColumn>
    <tableColumn id="10" name="adj average" dataDxfId="2">
      <calculatedColumnFormula>AVERAGE(G2, H2)</calculatedColumnFormula>
    </tableColumn>
  </tableColumns>
  <tableStyleInfo name="TableStyleMedium9" showFirstColumn="0" showLastColumn="0" showRowStripes="1" showColumnStripes="0"/>
</table>
</file>

<file path=xl/tables/table3.xml><?xml version="1.0" encoding="utf-8"?>
<table xmlns="http://schemas.openxmlformats.org/spreadsheetml/2006/main" id="3" name="Table4" displayName="Table4" ref="A1:F4" totalsRowShown="0">
  <autoFilter ref="A1:F4"/>
  <sortState ref="A2:F31">
    <sortCondition ref="E1:E31"/>
  </sortState>
  <tableColumns count="6">
    <tableColumn id="1" name="RANK"/>
    <tableColumn id="2" name="TEAM"/>
    <tableColumn id="3" name="TEAM AVERAGE"/>
    <tableColumn id="4" name="Number of Players"/>
    <tableColumn id="5" name="ADJ Average" dataDxfId="1">
      <calculatedColumnFormula>(C2/D2)</calculatedColumnFormula>
    </tableColumn>
    <tableColumn id="6" name="ADJ 2 Rank" dataDxfId="0">
      <calculatedColumnFormula>(E2*1)</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Y218"/>
  <sheetViews>
    <sheetView workbookViewId="0">
      <pane xSplit="1" topLeftCell="Y1" activePane="topRight" state="frozen"/>
      <selection pane="topRight" activeCell="AP16" sqref="AP16"/>
    </sheetView>
  </sheetViews>
  <sheetFormatPr defaultRowHeight="15"/>
  <cols>
    <col min="1" max="1" width="13.7109375" customWidth="1"/>
    <col min="4" max="4" width="9.42578125" customWidth="1"/>
    <col min="5" max="5" width="17.42578125" customWidth="1"/>
    <col min="6" max="6" width="12.85546875" customWidth="1"/>
    <col min="7" max="7" width="15.7109375" customWidth="1"/>
    <col min="9" max="9" width="10.42578125" customWidth="1"/>
    <col min="10" max="10" width="27.85546875" customWidth="1"/>
    <col min="14" max="14" width="9.28515625" customWidth="1"/>
  </cols>
  <sheetData>
    <row r="1" spans="1:51">
      <c r="A1" t="s">
        <v>428</v>
      </c>
      <c r="B1" t="s">
        <v>4</v>
      </c>
      <c r="C1" t="s">
        <v>72</v>
      </c>
      <c r="D1" t="s">
        <v>73</v>
      </c>
      <c r="E1" t="s">
        <v>74</v>
      </c>
      <c r="F1" t="s">
        <v>75</v>
      </c>
      <c r="G1" t="s">
        <v>76</v>
      </c>
      <c r="H1" t="s">
        <v>12</v>
      </c>
      <c r="I1" t="s">
        <v>77</v>
      </c>
      <c r="J1" t="s">
        <v>78</v>
      </c>
      <c r="K1" t="s">
        <v>79</v>
      </c>
      <c r="L1" t="s">
        <v>80</v>
      </c>
      <c r="M1" t="s">
        <v>81</v>
      </c>
      <c r="N1" s="18" t="s">
        <v>82</v>
      </c>
      <c r="O1" s="18" t="s">
        <v>83</v>
      </c>
      <c r="P1" s="18" t="s">
        <v>587</v>
      </c>
      <c r="Q1" t="s">
        <v>505</v>
      </c>
      <c r="R1" t="s">
        <v>506</v>
      </c>
      <c r="S1" t="s">
        <v>507</v>
      </c>
      <c r="T1" t="s">
        <v>508</v>
      </c>
      <c r="U1" t="s">
        <v>585</v>
      </c>
      <c r="V1" t="s">
        <v>538</v>
      </c>
      <c r="W1" t="s">
        <v>537</v>
      </c>
      <c r="X1" t="s">
        <v>539</v>
      </c>
      <c r="Y1" t="s">
        <v>541</v>
      </c>
      <c r="Z1" t="s">
        <v>542</v>
      </c>
      <c r="AA1" t="s">
        <v>543</v>
      </c>
      <c r="AB1" t="s">
        <v>544</v>
      </c>
      <c r="AC1" t="s">
        <v>581</v>
      </c>
      <c r="AJ1" t="e">
        <f ca="1">MATCH(RAND(), N3,1)</f>
        <v>#N/A</v>
      </c>
      <c r="AQ1" t="s">
        <v>471</v>
      </c>
      <c r="AR1" t="s">
        <v>503</v>
      </c>
      <c r="AS1" t="s">
        <v>467</v>
      </c>
      <c r="AT1" t="s">
        <v>468</v>
      </c>
      <c r="AU1" t="s">
        <v>469</v>
      </c>
      <c r="AV1" t="s">
        <v>470</v>
      </c>
      <c r="AY1" s="2">
        <f>SUBTOTAL(1,O2:O218)</f>
        <v>109</v>
      </c>
    </row>
    <row r="2" spans="1:51">
      <c r="A2" t="s">
        <v>84</v>
      </c>
      <c r="B2" t="s">
        <v>85</v>
      </c>
      <c r="C2">
        <v>0.73</v>
      </c>
      <c r="D2">
        <v>19.3</v>
      </c>
      <c r="E2">
        <f t="shared" ref="E2:E65" si="0">(C2*D2)</f>
        <v>14.089</v>
      </c>
      <c r="F2">
        <v>8.1</v>
      </c>
      <c r="G2">
        <v>0.33300000000000002</v>
      </c>
      <c r="H2">
        <v>32.6</v>
      </c>
      <c r="I2" t="s">
        <v>86</v>
      </c>
      <c r="J2">
        <f t="shared" ref="J2:J65" si="1">(F2*G2)</f>
        <v>2.6972999999999998</v>
      </c>
      <c r="K2">
        <f t="shared" ref="K2:K65" si="2">(7.09773582227269*E2)</f>
        <v>99.999999999999929</v>
      </c>
      <c r="L2">
        <f t="shared" ref="L2:L65" si="3">(37.0741111481852*J2)</f>
        <v>99.999999999999943</v>
      </c>
      <c r="M2">
        <f t="shared" ref="M2:M65" si="4">(3.06748466257668*H2)</f>
        <v>99.999999999999773</v>
      </c>
      <c r="N2" s="1">
        <f t="shared" ref="N2:N65" si="5">((K2+L2+M2)/3)/100</f>
        <v>0.99999999999999889</v>
      </c>
      <c r="O2" s="1">
        <f>RANK(Table2[[#This Row],[KRANK]],$N$2:$N$218)</f>
        <v>1</v>
      </c>
      <c r="P2" s="1"/>
      <c r="Q2" t="s">
        <v>509</v>
      </c>
      <c r="R2" t="s">
        <v>575</v>
      </c>
      <c r="S2" t="s">
        <v>548</v>
      </c>
      <c r="U2" t="s">
        <v>545</v>
      </c>
      <c r="W2" t="s">
        <v>540</v>
      </c>
      <c r="Y2" t="s">
        <v>546</v>
      </c>
      <c r="AA2" t="s">
        <v>547</v>
      </c>
      <c r="AC2" t="s">
        <v>582</v>
      </c>
    </row>
    <row r="3" spans="1:51">
      <c r="A3" t="s">
        <v>87</v>
      </c>
      <c r="B3" t="s">
        <v>88</v>
      </c>
      <c r="C3">
        <v>0.78</v>
      </c>
      <c r="D3">
        <v>10.4</v>
      </c>
      <c r="E3">
        <f t="shared" si="0"/>
        <v>8.1120000000000001</v>
      </c>
      <c r="F3">
        <v>6</v>
      </c>
      <c r="G3">
        <v>0.23899999999999999</v>
      </c>
      <c r="H3">
        <v>27.4</v>
      </c>
      <c r="I3" t="s">
        <v>86</v>
      </c>
      <c r="J3">
        <f t="shared" si="1"/>
        <v>1.4339999999999999</v>
      </c>
      <c r="K3">
        <f t="shared" si="2"/>
        <v>57.57683299027606</v>
      </c>
      <c r="L3">
        <f t="shared" si="3"/>
        <v>53.164275386497579</v>
      </c>
      <c r="M3">
        <f t="shared" si="4"/>
        <v>84.049079754601024</v>
      </c>
      <c r="N3" s="1">
        <f t="shared" si="5"/>
        <v>0.64930062710458214</v>
      </c>
      <c r="O3" s="1">
        <f>RANK(Table2[[#This Row],[KRANK]],$N$2:$N$218)</f>
        <v>2</v>
      </c>
      <c r="P3" s="1" t="e">
        <f ca="1">MATCH(RAND(),(N4,N45), -1)</f>
        <v>#N/A</v>
      </c>
      <c r="Q3" t="s">
        <v>549</v>
      </c>
      <c r="R3" t="s">
        <v>576</v>
      </c>
      <c r="S3" t="s">
        <v>550</v>
      </c>
      <c r="AC3" t="s">
        <v>583</v>
      </c>
      <c r="AJ3" t="s">
        <v>588</v>
      </c>
    </row>
    <row r="4" spans="1:51">
      <c r="A4" t="s">
        <v>89</v>
      </c>
      <c r="B4" t="s">
        <v>90</v>
      </c>
      <c r="C4">
        <v>0.77</v>
      </c>
      <c r="D4">
        <v>9.8000000000000007</v>
      </c>
      <c r="E4">
        <f t="shared" si="0"/>
        <v>7.5460000000000012</v>
      </c>
      <c r="F4">
        <v>6.4</v>
      </c>
      <c r="G4">
        <v>0.23899999999999999</v>
      </c>
      <c r="H4">
        <v>24.6</v>
      </c>
      <c r="I4" t="s">
        <v>91</v>
      </c>
      <c r="J4">
        <f t="shared" si="1"/>
        <v>1.5296000000000001</v>
      </c>
      <c r="K4">
        <f t="shared" si="2"/>
        <v>53.559514514869726</v>
      </c>
      <c r="L4">
        <f t="shared" si="3"/>
        <v>56.708560412264092</v>
      </c>
      <c r="M4">
        <f t="shared" si="4"/>
        <v>75.460122699386332</v>
      </c>
      <c r="N4" s="1">
        <f t="shared" si="5"/>
        <v>0.61909399208840055</v>
      </c>
      <c r="O4" s="1">
        <f>RANK(Table2[[#This Row],[KRANK]],$N$2:$N$218)</f>
        <v>3</v>
      </c>
      <c r="P4" s="1" t="e">
        <f ca="1">MATCH(RAND(),(N5,N46), -1)</f>
        <v>#N/A</v>
      </c>
      <c r="U4" t="s">
        <v>551</v>
      </c>
      <c r="W4" t="s">
        <v>540</v>
      </c>
    </row>
    <row r="5" spans="1:51">
      <c r="A5" t="s">
        <v>92</v>
      </c>
      <c r="B5" t="s">
        <v>93</v>
      </c>
      <c r="C5">
        <v>0.62</v>
      </c>
      <c r="D5">
        <v>14.2</v>
      </c>
      <c r="E5">
        <f t="shared" si="0"/>
        <v>8.8040000000000003</v>
      </c>
      <c r="F5">
        <v>5.4</v>
      </c>
      <c r="G5">
        <v>0.26100000000000001</v>
      </c>
      <c r="H5">
        <v>22.9</v>
      </c>
      <c r="I5" t="s">
        <v>91</v>
      </c>
      <c r="J5">
        <f t="shared" si="1"/>
        <v>1.4094000000000002</v>
      </c>
      <c r="K5">
        <f t="shared" si="2"/>
        <v>62.488466179288764</v>
      </c>
      <c r="L5">
        <f t="shared" si="3"/>
        <v>52.252252252252234</v>
      </c>
      <c r="M5">
        <f t="shared" si="4"/>
        <v>70.245398773005974</v>
      </c>
      <c r="N5" s="1">
        <f t="shared" si="5"/>
        <v>0.61662039068182328</v>
      </c>
      <c r="O5" s="1">
        <f>RANK(Table2[[#This Row],[KRANK]],$N$2:$N$218)</f>
        <v>4</v>
      </c>
      <c r="P5" s="1" t="e">
        <f ca="1">MATCH(RAND(),(N6,N47), -1)</f>
        <v>#N/A</v>
      </c>
      <c r="S5" t="s">
        <v>552</v>
      </c>
    </row>
    <row r="6" spans="1:51">
      <c r="A6" t="s">
        <v>94</v>
      </c>
      <c r="B6" t="s">
        <v>95</v>
      </c>
      <c r="C6">
        <v>0.6</v>
      </c>
      <c r="D6">
        <v>14.5</v>
      </c>
      <c r="E6">
        <f t="shared" si="0"/>
        <v>8.6999999999999993</v>
      </c>
      <c r="F6">
        <v>4.7</v>
      </c>
      <c r="G6">
        <v>0.248</v>
      </c>
      <c r="H6">
        <v>25.2</v>
      </c>
      <c r="I6" t="s">
        <v>96</v>
      </c>
      <c r="J6">
        <f t="shared" si="1"/>
        <v>1.1656</v>
      </c>
      <c r="K6">
        <f t="shared" si="2"/>
        <v>61.750301653772397</v>
      </c>
      <c r="L6">
        <f t="shared" si="3"/>
        <v>43.213583954324669</v>
      </c>
      <c r="M6">
        <f t="shared" si="4"/>
        <v>77.300613496932328</v>
      </c>
      <c r="N6" s="1">
        <f t="shared" si="5"/>
        <v>0.60754833035009792</v>
      </c>
      <c r="O6" s="1">
        <f>RANK(Table2[[#This Row],[KRANK]],$N$2:$N$218)</f>
        <v>5</v>
      </c>
      <c r="P6" s="1" t="e">
        <f ca="1">MATCH(RAND(),(N7,N48), -1)</f>
        <v>#N/A</v>
      </c>
      <c r="Q6" t="s">
        <v>510</v>
      </c>
      <c r="AC6" t="s">
        <v>441</v>
      </c>
    </row>
    <row r="7" spans="1:51">
      <c r="A7" t="s">
        <v>97</v>
      </c>
      <c r="B7" t="s">
        <v>93</v>
      </c>
      <c r="C7">
        <v>0.79</v>
      </c>
      <c r="D7">
        <v>12.6</v>
      </c>
      <c r="E7">
        <f t="shared" si="0"/>
        <v>9.9540000000000006</v>
      </c>
      <c r="F7">
        <v>4.9000000000000004</v>
      </c>
      <c r="G7">
        <v>0.187</v>
      </c>
      <c r="H7">
        <v>23.8</v>
      </c>
      <c r="I7" t="s">
        <v>98</v>
      </c>
      <c r="J7">
        <f t="shared" si="1"/>
        <v>0.91630000000000011</v>
      </c>
      <c r="K7">
        <f t="shared" si="2"/>
        <v>70.65086237490236</v>
      </c>
      <c r="L7">
        <f t="shared" si="3"/>
        <v>33.971008045082108</v>
      </c>
      <c r="M7">
        <f t="shared" si="4"/>
        <v>73.006134969324989</v>
      </c>
      <c r="N7" s="1">
        <f t="shared" si="5"/>
        <v>0.59209335129769824</v>
      </c>
      <c r="O7" s="1">
        <f>RANK(Table2[[#This Row],[KRANK]],$N$2:$N$218)</f>
        <v>6</v>
      </c>
      <c r="P7" s="1" t="e">
        <f ca="1">MATCH(RAND(),(N8,N49), -1)</f>
        <v>#N/A</v>
      </c>
      <c r="Q7" t="s">
        <v>511</v>
      </c>
      <c r="R7" t="s">
        <v>574</v>
      </c>
      <c r="S7" t="s">
        <v>572</v>
      </c>
      <c r="T7" t="s">
        <v>573</v>
      </c>
      <c r="AC7" t="s">
        <v>584</v>
      </c>
    </row>
    <row r="8" spans="1:51">
      <c r="A8" t="s">
        <v>99</v>
      </c>
      <c r="B8" t="s">
        <v>100</v>
      </c>
      <c r="C8">
        <v>0.74</v>
      </c>
      <c r="D8">
        <v>11</v>
      </c>
      <c r="E8">
        <f t="shared" si="0"/>
        <v>8.14</v>
      </c>
      <c r="F8">
        <v>5.0999999999999996</v>
      </c>
      <c r="G8">
        <v>0.214</v>
      </c>
      <c r="H8">
        <v>23.8</v>
      </c>
      <c r="I8" t="s">
        <v>91</v>
      </c>
      <c r="J8">
        <f t="shared" si="1"/>
        <v>1.0913999999999999</v>
      </c>
      <c r="K8">
        <f t="shared" si="2"/>
        <v>57.7755695932997</v>
      </c>
      <c r="L8">
        <f t="shared" si="3"/>
        <v>40.462684907129329</v>
      </c>
      <c r="M8">
        <f t="shared" si="4"/>
        <v>73.006134969324989</v>
      </c>
      <c r="N8" s="1">
        <f t="shared" si="5"/>
        <v>0.57081463156584678</v>
      </c>
      <c r="O8" s="1">
        <f>RANK(Table2[[#This Row],[KRANK]],$N$2:$N$218)</f>
        <v>7</v>
      </c>
      <c r="P8" s="1" t="e">
        <f ca="1">MATCH(RAND(),(N9,N50), -1)</f>
        <v>#N/A</v>
      </c>
      <c r="AJ8">
        <v>0</v>
      </c>
    </row>
    <row r="9" spans="1:51">
      <c r="A9" t="s">
        <v>101</v>
      </c>
      <c r="B9" t="s">
        <v>85</v>
      </c>
      <c r="C9">
        <v>0.47</v>
      </c>
      <c r="D9">
        <v>12</v>
      </c>
      <c r="E9">
        <f t="shared" si="0"/>
        <v>5.64</v>
      </c>
      <c r="F9">
        <v>4.0999999999999996</v>
      </c>
      <c r="G9">
        <v>0.25800000000000001</v>
      </c>
      <c r="H9">
        <v>28.3</v>
      </c>
      <c r="I9" t="s">
        <v>102</v>
      </c>
      <c r="J9">
        <f t="shared" si="1"/>
        <v>1.0577999999999999</v>
      </c>
      <c r="K9">
        <f t="shared" si="2"/>
        <v>40.031230037617966</v>
      </c>
      <c r="L9">
        <f t="shared" si="3"/>
        <v>39.216994772550301</v>
      </c>
      <c r="M9">
        <f t="shared" si="4"/>
        <v>86.809815950920054</v>
      </c>
      <c r="N9" s="1">
        <f t="shared" si="5"/>
        <v>0.55352680253696096</v>
      </c>
      <c r="O9" s="1">
        <f>RANK(Table2[[#This Row],[KRANK]],$N$2:$N$218)</f>
        <v>8</v>
      </c>
      <c r="P9" s="1" t="e">
        <f ca="1">MATCH(RAND(),(N10,N51), -1)</f>
        <v>#N/A</v>
      </c>
      <c r="S9" t="s">
        <v>548</v>
      </c>
      <c r="AJ9">
        <v>0</v>
      </c>
    </row>
    <row r="10" spans="1:51">
      <c r="A10" t="s">
        <v>107</v>
      </c>
      <c r="B10" t="s">
        <v>108</v>
      </c>
      <c r="C10">
        <v>0.48</v>
      </c>
      <c r="D10">
        <v>10.4</v>
      </c>
      <c r="E10">
        <f t="shared" si="0"/>
        <v>4.992</v>
      </c>
      <c r="F10">
        <v>5.9</v>
      </c>
      <c r="G10">
        <v>0.22600000000000001</v>
      </c>
      <c r="H10">
        <v>24.2</v>
      </c>
      <c r="I10" t="s">
        <v>96</v>
      </c>
      <c r="J10">
        <f t="shared" si="1"/>
        <v>1.3334000000000001</v>
      </c>
      <c r="K10">
        <f t="shared" si="2"/>
        <v>35.431897224785267</v>
      </c>
      <c r="L10">
        <f t="shared" si="3"/>
        <v>49.434619804990156</v>
      </c>
      <c r="M10">
        <f t="shared" si="4"/>
        <v>74.233128834355654</v>
      </c>
      <c r="N10" s="1">
        <f t="shared" si="5"/>
        <v>0.53033215288043689</v>
      </c>
      <c r="O10" s="1">
        <f>RANK(Table2[[#This Row],[KRANK]],$N$2:$N$218)</f>
        <v>9</v>
      </c>
      <c r="P10" s="1" t="e">
        <f ca="1">MATCH(RAND(),(N11,N52), -1)</f>
        <v>#N/A</v>
      </c>
      <c r="U10" t="s">
        <v>545</v>
      </c>
      <c r="AA10" t="s">
        <v>547</v>
      </c>
      <c r="AJ10">
        <v>1</v>
      </c>
    </row>
    <row r="11" spans="1:51">
      <c r="A11" t="s">
        <v>103</v>
      </c>
      <c r="B11" t="s">
        <v>95</v>
      </c>
      <c r="C11">
        <v>0.76</v>
      </c>
      <c r="D11">
        <v>11.5</v>
      </c>
      <c r="E11">
        <f t="shared" si="0"/>
        <v>8.74</v>
      </c>
      <c r="F11">
        <v>3.9</v>
      </c>
      <c r="G11">
        <v>0.17100000000000001</v>
      </c>
      <c r="H11">
        <v>23</v>
      </c>
      <c r="I11" t="s">
        <v>91</v>
      </c>
      <c r="J11">
        <f t="shared" si="1"/>
        <v>0.66690000000000005</v>
      </c>
      <c r="K11">
        <f t="shared" si="2"/>
        <v>62.034211086663312</v>
      </c>
      <c r="L11">
        <f t="shared" si="3"/>
        <v>24.724724724724712</v>
      </c>
      <c r="M11">
        <f t="shared" si="4"/>
        <v>70.552147239263647</v>
      </c>
      <c r="N11" s="1">
        <f t="shared" si="5"/>
        <v>0.52437027683550563</v>
      </c>
      <c r="O11" s="1">
        <f>RANK(Table2[[#This Row],[KRANK]],$N$2:$N$218)</f>
        <v>10</v>
      </c>
      <c r="P11" s="1" t="e">
        <f ca="1">MATCH(RAND(),(N12,N53), -1)</f>
        <v>#N/A</v>
      </c>
      <c r="Q11" t="s">
        <v>512</v>
      </c>
      <c r="AJ11">
        <v>1</v>
      </c>
    </row>
    <row r="12" spans="1:51">
      <c r="A12" t="s">
        <v>104</v>
      </c>
      <c r="B12" t="s">
        <v>30</v>
      </c>
      <c r="C12">
        <v>0.79</v>
      </c>
      <c r="D12">
        <v>10</v>
      </c>
      <c r="E12">
        <f t="shared" si="0"/>
        <v>7.9</v>
      </c>
      <c r="F12">
        <v>4.0999999999999996</v>
      </c>
      <c r="G12">
        <v>0.156</v>
      </c>
      <c r="H12">
        <v>23.7</v>
      </c>
      <c r="I12" t="s">
        <v>102</v>
      </c>
      <c r="J12">
        <f t="shared" si="1"/>
        <v>0.63959999999999995</v>
      </c>
      <c r="K12">
        <f t="shared" si="2"/>
        <v>56.072112995954257</v>
      </c>
      <c r="L12">
        <f t="shared" si="3"/>
        <v>23.712601490379253</v>
      </c>
      <c r="M12">
        <f t="shared" si="4"/>
        <v>72.699386503067316</v>
      </c>
      <c r="N12" s="1">
        <f t="shared" si="5"/>
        <v>0.50828033663133598</v>
      </c>
      <c r="O12" s="1">
        <f>RANK(Table2[[#This Row],[KRANK]],$N$2:$N$218)</f>
        <v>11</v>
      </c>
      <c r="P12" s="1" t="e">
        <f ca="1">MATCH(RAND(),(N13,N54), -1)</f>
        <v>#N/A</v>
      </c>
      <c r="Q12" t="s">
        <v>403</v>
      </c>
      <c r="AJ12">
        <v>0</v>
      </c>
    </row>
    <row r="13" spans="1:51">
      <c r="A13" t="s">
        <v>105</v>
      </c>
      <c r="B13" t="s">
        <v>106</v>
      </c>
      <c r="C13">
        <v>0.78</v>
      </c>
      <c r="D13">
        <v>11.2</v>
      </c>
      <c r="E13">
        <f t="shared" si="0"/>
        <v>8.7359999999999989</v>
      </c>
      <c r="F13">
        <v>4.8</v>
      </c>
      <c r="G13">
        <v>0.17699999999999999</v>
      </c>
      <c r="H13">
        <v>19.2</v>
      </c>
      <c r="I13" t="s">
        <v>98</v>
      </c>
      <c r="J13">
        <f t="shared" si="1"/>
        <v>0.84959999999999991</v>
      </c>
      <c r="K13">
        <f t="shared" si="2"/>
        <v>62.005820143374216</v>
      </c>
      <c r="L13">
        <f t="shared" si="3"/>
        <v>31.498164831498144</v>
      </c>
      <c r="M13">
        <f t="shared" si="4"/>
        <v>58.895705521472252</v>
      </c>
      <c r="N13" s="1">
        <f t="shared" si="5"/>
        <v>0.50799896832114877</v>
      </c>
      <c r="O13" s="1">
        <f>RANK(Table2[[#This Row],[KRANK]],$N$2:$N$218)</f>
        <v>12</v>
      </c>
      <c r="P13" s="1" t="e">
        <f ca="1">MATCH(RAND(),(N14,N55), -1)</f>
        <v>#N/A</v>
      </c>
      <c r="AJ13">
        <v>0</v>
      </c>
    </row>
    <row r="14" spans="1:51">
      <c r="A14" t="s">
        <v>130</v>
      </c>
      <c r="B14" t="s">
        <v>116</v>
      </c>
      <c r="C14">
        <v>0.61</v>
      </c>
      <c r="D14">
        <v>10.4</v>
      </c>
      <c r="E14" s="17">
        <f t="shared" si="0"/>
        <v>6.3440000000000003</v>
      </c>
      <c r="F14">
        <v>6.5</v>
      </c>
      <c r="G14">
        <v>0.18099999999999999</v>
      </c>
      <c r="H14">
        <v>20.399999999999999</v>
      </c>
      <c r="I14" t="s">
        <v>91</v>
      </c>
      <c r="J14">
        <f t="shared" si="1"/>
        <v>1.1764999999999999</v>
      </c>
      <c r="K14">
        <f t="shared" si="2"/>
        <v>45.028036056497946</v>
      </c>
      <c r="L14">
        <f t="shared" si="3"/>
        <v>43.617691765839886</v>
      </c>
      <c r="M14">
        <f t="shared" si="4"/>
        <v>62.576687116564266</v>
      </c>
      <c r="N14" s="1">
        <f t="shared" si="5"/>
        <v>0.50407471646300694</v>
      </c>
      <c r="O14" s="1">
        <f>RANK(Table2[[#This Row],[KRANK]],$N$2:$N$218)</f>
        <v>13</v>
      </c>
      <c r="P14" s="1" t="e">
        <f ca="1">MATCH(RAND(),(N15,N56), -1)</f>
        <v>#N/A</v>
      </c>
      <c r="Q14" t="s">
        <v>553</v>
      </c>
      <c r="S14" t="s">
        <v>554</v>
      </c>
      <c r="AJ14">
        <v>1</v>
      </c>
    </row>
    <row r="15" spans="1:51">
      <c r="A15" t="s">
        <v>126</v>
      </c>
      <c r="B15" t="s">
        <v>127</v>
      </c>
      <c r="C15">
        <v>0.63</v>
      </c>
      <c r="D15">
        <v>8.5</v>
      </c>
      <c r="E15">
        <f t="shared" si="0"/>
        <v>5.3550000000000004</v>
      </c>
      <c r="F15">
        <v>6.6</v>
      </c>
      <c r="G15">
        <v>0.17699999999999999</v>
      </c>
      <c r="H15">
        <v>21.6</v>
      </c>
      <c r="I15" t="s">
        <v>91</v>
      </c>
      <c r="J15">
        <f t="shared" si="1"/>
        <v>1.1681999999999999</v>
      </c>
      <c r="K15">
        <f t="shared" si="2"/>
        <v>38.008375328270262</v>
      </c>
      <c r="L15">
        <f t="shared" si="3"/>
        <v>43.309976643309952</v>
      </c>
      <c r="M15">
        <f t="shared" si="4"/>
        <v>66.257668711656294</v>
      </c>
      <c r="N15" s="1">
        <f t="shared" si="5"/>
        <v>0.49192006894412166</v>
      </c>
      <c r="O15" s="1">
        <f>RANK(Table2[[#This Row],[KRANK]],$N$2:$N$218)</f>
        <v>14</v>
      </c>
      <c r="P15" s="1" t="e">
        <f ca="1">MATCH(RAND(),(N16,N57), -1)</f>
        <v>#N/A</v>
      </c>
      <c r="AJ15">
        <v>1</v>
      </c>
    </row>
    <row r="16" spans="1:51">
      <c r="A16" t="s">
        <v>109</v>
      </c>
      <c r="B16" t="s">
        <v>88</v>
      </c>
      <c r="C16">
        <v>0.65</v>
      </c>
      <c r="D16">
        <v>7.2</v>
      </c>
      <c r="E16">
        <f t="shared" si="0"/>
        <v>4.6800000000000006</v>
      </c>
      <c r="F16">
        <v>4.9000000000000004</v>
      </c>
      <c r="G16">
        <v>0.23400000000000001</v>
      </c>
      <c r="H16">
        <v>21.1</v>
      </c>
      <c r="I16" t="s">
        <v>102</v>
      </c>
      <c r="J16">
        <f t="shared" si="1"/>
        <v>1.1466000000000001</v>
      </c>
      <c r="K16">
        <f t="shared" si="2"/>
        <v>33.217403648236193</v>
      </c>
      <c r="L16">
        <f t="shared" si="3"/>
        <v>42.509175842509158</v>
      </c>
      <c r="M16">
        <f t="shared" si="4"/>
        <v>64.723926380367956</v>
      </c>
      <c r="N16" s="1">
        <f t="shared" si="5"/>
        <v>0.468168352903711</v>
      </c>
      <c r="O16" s="1">
        <f>RANK(Table2[[#This Row],[KRANK]],$N$2:$N$218)</f>
        <v>15</v>
      </c>
      <c r="P16" s="1" t="e">
        <f ca="1">MATCH(RAND(),(N17,N58), -1)</f>
        <v>#N/A</v>
      </c>
      <c r="AJ16">
        <v>0</v>
      </c>
    </row>
    <row r="17" spans="1:36">
      <c r="A17" t="s">
        <v>110</v>
      </c>
      <c r="B17" t="s">
        <v>111</v>
      </c>
      <c r="C17">
        <v>0.59</v>
      </c>
      <c r="D17">
        <v>11.9</v>
      </c>
      <c r="E17">
        <f t="shared" si="0"/>
        <v>7.0209999999999999</v>
      </c>
      <c r="F17">
        <v>3.4</v>
      </c>
      <c r="G17">
        <v>0.16500000000000001</v>
      </c>
      <c r="H17">
        <v>22.5</v>
      </c>
      <c r="I17" t="s">
        <v>96</v>
      </c>
      <c r="J17">
        <f t="shared" si="1"/>
        <v>0.56100000000000005</v>
      </c>
      <c r="K17">
        <f t="shared" si="2"/>
        <v>49.833203208176556</v>
      </c>
      <c r="L17">
        <f t="shared" si="3"/>
        <v>20.7985763541319</v>
      </c>
      <c r="M17">
        <f t="shared" si="4"/>
        <v>69.018404907975295</v>
      </c>
      <c r="N17" s="1">
        <f t="shared" si="5"/>
        <v>0.46550061490094585</v>
      </c>
      <c r="O17" s="1">
        <f>RANK(Table2[[#This Row],[KRANK]],$N$2:$N$218)</f>
        <v>16</v>
      </c>
      <c r="P17" s="1" t="e">
        <f ca="1">MATCH(RAND(),(N18,N59), -1)</f>
        <v>#N/A</v>
      </c>
      <c r="AA17" t="s">
        <v>547</v>
      </c>
      <c r="AJ17">
        <v>1</v>
      </c>
    </row>
    <row r="18" spans="1:36">
      <c r="A18" t="s">
        <v>164</v>
      </c>
      <c r="B18" t="s">
        <v>149</v>
      </c>
      <c r="C18">
        <v>0.73</v>
      </c>
      <c r="D18">
        <v>7.7</v>
      </c>
      <c r="E18">
        <f t="shared" si="0"/>
        <v>5.6209999999999996</v>
      </c>
      <c r="F18">
        <v>5.9</v>
      </c>
      <c r="G18">
        <v>0.13500000000000001</v>
      </c>
      <c r="H18">
        <v>20.9</v>
      </c>
      <c r="I18" t="s">
        <v>91</v>
      </c>
      <c r="J18">
        <f t="shared" si="1"/>
        <v>0.7965000000000001</v>
      </c>
      <c r="K18">
        <f t="shared" si="2"/>
        <v>39.89637305699479</v>
      </c>
      <c r="L18">
        <f t="shared" si="3"/>
        <v>29.529529529529519</v>
      </c>
      <c r="M18">
        <f t="shared" si="4"/>
        <v>64.11042944785261</v>
      </c>
      <c r="N18" s="1">
        <f t="shared" si="5"/>
        <v>0.44512110678125644</v>
      </c>
      <c r="O18" s="1">
        <f>RANK(Table2[[#This Row],[KRANK]],$N$2:$N$218)</f>
        <v>17</v>
      </c>
      <c r="P18" s="1" t="e">
        <f ca="1">MATCH(RAND(),(N19,N60), -1)</f>
        <v>#N/A</v>
      </c>
      <c r="AJ18">
        <v>1</v>
      </c>
    </row>
    <row r="19" spans="1:36">
      <c r="A19" t="s">
        <v>112</v>
      </c>
      <c r="B19" t="s">
        <v>30</v>
      </c>
      <c r="C19">
        <v>0.62</v>
      </c>
      <c r="D19">
        <v>8.1</v>
      </c>
      <c r="E19">
        <f t="shared" si="0"/>
        <v>5.0219999999999994</v>
      </c>
      <c r="F19">
        <v>4</v>
      </c>
      <c r="G19">
        <v>0.192</v>
      </c>
      <c r="H19">
        <v>22</v>
      </c>
      <c r="I19" t="s">
        <v>98</v>
      </c>
      <c r="J19">
        <f t="shared" si="1"/>
        <v>0.76800000000000002</v>
      </c>
      <c r="K19">
        <f t="shared" si="2"/>
        <v>35.644829299453448</v>
      </c>
      <c r="L19">
        <f t="shared" si="3"/>
        <v>28.472917361806235</v>
      </c>
      <c r="M19">
        <f t="shared" si="4"/>
        <v>67.484662576686958</v>
      </c>
      <c r="N19" s="1">
        <f t="shared" si="5"/>
        <v>0.43867469745982213</v>
      </c>
      <c r="O19" s="1">
        <f>RANK(Table2[[#This Row],[KRANK]],$N$2:$N$218)</f>
        <v>18</v>
      </c>
      <c r="P19" s="1" t="e">
        <f ca="1">MATCH(RAND(),(N20,N61), -1)</f>
        <v>#N/A</v>
      </c>
      <c r="Q19" t="s">
        <v>513</v>
      </c>
      <c r="AJ19">
        <v>1</v>
      </c>
    </row>
    <row r="20" spans="1:36">
      <c r="A20" t="s">
        <v>113</v>
      </c>
      <c r="B20" t="s">
        <v>30</v>
      </c>
      <c r="C20">
        <v>0.77</v>
      </c>
      <c r="D20">
        <v>5.7</v>
      </c>
      <c r="E20">
        <f t="shared" si="0"/>
        <v>4.3890000000000002</v>
      </c>
      <c r="F20">
        <v>4.9000000000000004</v>
      </c>
      <c r="G20">
        <v>0.191</v>
      </c>
      <c r="H20">
        <v>21</v>
      </c>
      <c r="I20" t="s">
        <v>91</v>
      </c>
      <c r="J20">
        <f t="shared" si="1"/>
        <v>0.93590000000000007</v>
      </c>
      <c r="K20">
        <f t="shared" si="2"/>
        <v>31.15196252395484</v>
      </c>
      <c r="L20">
        <f t="shared" si="3"/>
        <v>34.697660623586536</v>
      </c>
      <c r="M20">
        <f t="shared" si="4"/>
        <v>64.417177914110283</v>
      </c>
      <c r="N20" s="1">
        <f t="shared" si="5"/>
        <v>0.43422267020550559</v>
      </c>
      <c r="O20" s="1">
        <f>RANK(Table2[[#This Row],[KRANK]],$N$2:$N$218)</f>
        <v>19</v>
      </c>
      <c r="P20" s="1" t="e">
        <f ca="1">MATCH(RAND(),(N21,N62), -1)</f>
        <v>#N/A</v>
      </c>
      <c r="AJ20">
        <v>0</v>
      </c>
    </row>
    <row r="21" spans="1:36">
      <c r="A21" t="s">
        <v>144</v>
      </c>
      <c r="B21" t="s">
        <v>108</v>
      </c>
      <c r="C21">
        <v>0.61</v>
      </c>
      <c r="D21">
        <v>2.2000000000000002</v>
      </c>
      <c r="E21">
        <f t="shared" si="0"/>
        <v>1.3420000000000001</v>
      </c>
      <c r="F21">
        <v>7.6</v>
      </c>
      <c r="G21">
        <v>0.215</v>
      </c>
      <c r="H21">
        <v>19.3</v>
      </c>
      <c r="I21" t="s">
        <v>98</v>
      </c>
      <c r="J21">
        <f t="shared" si="1"/>
        <v>1.6339999999999999</v>
      </c>
      <c r="K21">
        <f t="shared" si="2"/>
        <v>9.5251614734899501</v>
      </c>
      <c r="L21">
        <f t="shared" si="3"/>
        <v>60.579097616134618</v>
      </c>
      <c r="M21">
        <f t="shared" si="4"/>
        <v>59.202453987729925</v>
      </c>
      <c r="N21" s="1">
        <f t="shared" si="5"/>
        <v>0.43102237692451495</v>
      </c>
      <c r="O21" s="1">
        <f>RANK(Table2[[#This Row],[KRANK]],$N$2:$N$218)</f>
        <v>20</v>
      </c>
      <c r="P21" s="1" t="e">
        <f ca="1">MATCH(RAND(),(N22,N63), -1)</f>
        <v>#N/A</v>
      </c>
      <c r="AJ21">
        <v>0</v>
      </c>
    </row>
    <row r="22" spans="1:36">
      <c r="A22" t="s">
        <v>114</v>
      </c>
      <c r="B22" t="s">
        <v>111</v>
      </c>
      <c r="C22">
        <v>0.68</v>
      </c>
      <c r="D22">
        <v>7.4</v>
      </c>
      <c r="E22">
        <f t="shared" si="0"/>
        <v>5.0320000000000009</v>
      </c>
      <c r="F22">
        <v>4</v>
      </c>
      <c r="G22">
        <v>0.16900000000000001</v>
      </c>
      <c r="H22">
        <v>21.3</v>
      </c>
      <c r="I22" t="s">
        <v>98</v>
      </c>
      <c r="J22">
        <f t="shared" si="1"/>
        <v>0.67600000000000005</v>
      </c>
      <c r="K22">
        <f t="shared" si="2"/>
        <v>35.715806657676183</v>
      </c>
      <c r="L22">
        <f t="shared" si="3"/>
        <v>25.062099136173199</v>
      </c>
      <c r="M22">
        <f t="shared" si="4"/>
        <v>65.337423312883288</v>
      </c>
      <c r="N22" s="1">
        <f t="shared" si="5"/>
        <v>0.42038443035577555</v>
      </c>
      <c r="O22" s="1">
        <f>RANK(Table2[[#This Row],[KRANK]],$N$2:$N$218)</f>
        <v>21</v>
      </c>
      <c r="P22" s="1" t="e">
        <f ca="1">MATCH(RAND(),(N23,N64), -1)</f>
        <v>#N/A</v>
      </c>
      <c r="Q22" t="s">
        <v>555</v>
      </c>
      <c r="AJ22">
        <v>1</v>
      </c>
    </row>
    <row r="23" spans="1:36">
      <c r="A23" t="s">
        <v>115</v>
      </c>
      <c r="B23" t="s">
        <v>116</v>
      </c>
      <c r="C23">
        <v>0.67</v>
      </c>
      <c r="D23">
        <v>7.2</v>
      </c>
      <c r="E23" s="17">
        <f t="shared" si="0"/>
        <v>4.8240000000000007</v>
      </c>
      <c r="F23">
        <v>5.9</v>
      </c>
      <c r="G23">
        <v>0.14899999999999999</v>
      </c>
      <c r="H23">
        <v>18.8</v>
      </c>
      <c r="I23" t="s">
        <v>86</v>
      </c>
      <c r="J23">
        <f t="shared" si="1"/>
        <v>0.87909999999999999</v>
      </c>
      <c r="K23">
        <f t="shared" si="2"/>
        <v>34.239477606643462</v>
      </c>
      <c r="L23">
        <f t="shared" si="3"/>
        <v>32.59185111036961</v>
      </c>
      <c r="M23">
        <f t="shared" si="4"/>
        <v>57.668711656441587</v>
      </c>
      <c r="N23" s="1">
        <f t="shared" si="5"/>
        <v>0.41500013457818219</v>
      </c>
      <c r="O23" s="1">
        <f>RANK(Table2[[#This Row],[KRANK]],$N$2:$N$218)</f>
        <v>22</v>
      </c>
      <c r="P23" s="1" t="e">
        <f ca="1">MATCH(RAND(),(N24,N65), -1)</f>
        <v>#N/A</v>
      </c>
      <c r="AJ23">
        <v>1</v>
      </c>
    </row>
    <row r="24" spans="1:36">
      <c r="A24" t="s">
        <v>117</v>
      </c>
      <c r="B24" t="s">
        <v>88</v>
      </c>
      <c r="C24">
        <v>0.72</v>
      </c>
      <c r="D24">
        <v>5.6</v>
      </c>
      <c r="E24">
        <f t="shared" si="0"/>
        <v>4.032</v>
      </c>
      <c r="F24">
        <v>3.8</v>
      </c>
      <c r="G24">
        <v>0.159</v>
      </c>
      <c r="H24">
        <v>23.5</v>
      </c>
      <c r="I24" t="s">
        <v>96</v>
      </c>
      <c r="J24">
        <f t="shared" si="1"/>
        <v>0.60419999999999996</v>
      </c>
      <c r="K24">
        <f t="shared" si="2"/>
        <v>28.618070835403486</v>
      </c>
      <c r="L24">
        <f t="shared" si="3"/>
        <v>22.400177955733497</v>
      </c>
      <c r="M24">
        <f t="shared" si="4"/>
        <v>72.085889570551984</v>
      </c>
      <c r="N24" s="1">
        <f t="shared" si="5"/>
        <v>0.4103471278722966</v>
      </c>
      <c r="O24" s="1">
        <f>RANK(Table2[[#This Row],[KRANK]],$N$2:$N$218)</f>
        <v>23</v>
      </c>
      <c r="P24" s="1" t="e">
        <f ca="1">MATCH(RAND(),(N25,N66), -1)</f>
        <v>#N/A</v>
      </c>
      <c r="AJ24">
        <v>0</v>
      </c>
    </row>
    <row r="25" spans="1:36">
      <c r="A25" t="s">
        <v>118</v>
      </c>
      <c r="B25" t="s">
        <v>119</v>
      </c>
      <c r="C25">
        <v>0.64</v>
      </c>
      <c r="D25">
        <v>4.9000000000000004</v>
      </c>
      <c r="E25">
        <f t="shared" si="0"/>
        <v>3.1360000000000001</v>
      </c>
      <c r="F25">
        <v>4</v>
      </c>
      <c r="G25">
        <v>0.192</v>
      </c>
      <c r="H25">
        <v>22.9</v>
      </c>
      <c r="I25" t="s">
        <v>91</v>
      </c>
      <c r="J25">
        <f t="shared" si="1"/>
        <v>0.76800000000000002</v>
      </c>
      <c r="K25">
        <f t="shared" si="2"/>
        <v>22.258499538647158</v>
      </c>
      <c r="L25">
        <f t="shared" si="3"/>
        <v>28.472917361806235</v>
      </c>
      <c r="M25">
        <f t="shared" si="4"/>
        <v>70.245398773005974</v>
      </c>
      <c r="N25" s="1">
        <f t="shared" si="5"/>
        <v>0.4032560522448646</v>
      </c>
      <c r="O25" s="1">
        <f>RANK(Table2[[#This Row],[KRANK]],$N$2:$N$218)</f>
        <v>24</v>
      </c>
      <c r="P25" s="1" t="e">
        <f ca="1">MATCH(RAND(),(N26,N67), -1)</f>
        <v>#N/A</v>
      </c>
      <c r="AJ25">
        <v>0</v>
      </c>
    </row>
    <row r="26" spans="1:36">
      <c r="A26" t="s">
        <v>120</v>
      </c>
      <c r="B26" t="s">
        <v>121</v>
      </c>
      <c r="C26">
        <v>0.7</v>
      </c>
      <c r="D26">
        <v>1.6</v>
      </c>
      <c r="E26">
        <f t="shared" si="0"/>
        <v>1.1199999999999999</v>
      </c>
      <c r="F26">
        <v>5.8</v>
      </c>
      <c r="G26">
        <v>0.24399999999999999</v>
      </c>
      <c r="H26">
        <v>19.600000000000001</v>
      </c>
      <c r="I26" t="s">
        <v>98</v>
      </c>
      <c r="J26">
        <f t="shared" si="1"/>
        <v>1.4152</v>
      </c>
      <c r="K26">
        <f t="shared" si="2"/>
        <v>7.9494641209454118</v>
      </c>
      <c r="L26">
        <f t="shared" si="3"/>
        <v>52.467282096911703</v>
      </c>
      <c r="M26">
        <f t="shared" si="4"/>
        <v>60.122699386502937</v>
      </c>
      <c r="N26" s="1">
        <f t="shared" si="5"/>
        <v>0.40179815201453351</v>
      </c>
      <c r="O26" s="1">
        <f>RANK(Table2[[#This Row],[KRANK]],$N$2:$N$218)</f>
        <v>25</v>
      </c>
      <c r="P26" s="1" t="e">
        <f ca="1">MATCH(RAND(),(N27,N68), -1)</f>
        <v>#N/A</v>
      </c>
      <c r="AJ26">
        <v>1</v>
      </c>
    </row>
    <row r="27" spans="1:36">
      <c r="A27" t="s">
        <v>122</v>
      </c>
      <c r="B27" t="s">
        <v>123</v>
      </c>
      <c r="C27">
        <v>0.69</v>
      </c>
      <c r="D27">
        <v>4.9000000000000004</v>
      </c>
      <c r="E27">
        <f t="shared" si="0"/>
        <v>3.3809999999999998</v>
      </c>
      <c r="F27">
        <v>3.8</v>
      </c>
      <c r="G27">
        <v>0.16700000000000001</v>
      </c>
      <c r="H27">
        <v>22.4</v>
      </c>
      <c r="I27" t="s">
        <v>96</v>
      </c>
      <c r="J27">
        <f t="shared" si="1"/>
        <v>0.63460000000000005</v>
      </c>
      <c r="K27">
        <f t="shared" si="2"/>
        <v>23.997444815103965</v>
      </c>
      <c r="L27">
        <f t="shared" si="3"/>
        <v>23.527230934638332</v>
      </c>
      <c r="M27">
        <f t="shared" si="4"/>
        <v>68.711656441717622</v>
      </c>
      <c r="N27" s="1">
        <f t="shared" si="5"/>
        <v>0.38745444063819973</v>
      </c>
      <c r="O27" s="1">
        <f>RANK(Table2[[#This Row],[KRANK]],$N$2:$N$218)</f>
        <v>26</v>
      </c>
      <c r="P27" s="1" t="e">
        <f ca="1">MATCH(RAND(),(N28,N69), -1)</f>
        <v>#N/A</v>
      </c>
      <c r="AJ27">
        <v>0</v>
      </c>
    </row>
    <row r="28" spans="1:36">
      <c r="A28" t="s">
        <v>124</v>
      </c>
      <c r="B28" t="s">
        <v>125</v>
      </c>
      <c r="C28">
        <v>0.67</v>
      </c>
      <c r="D28">
        <v>5.4</v>
      </c>
      <c r="E28">
        <f t="shared" si="0"/>
        <v>3.6180000000000003</v>
      </c>
      <c r="F28">
        <v>4.2</v>
      </c>
      <c r="G28">
        <v>0.17899999999999999</v>
      </c>
      <c r="H28">
        <v>20.3</v>
      </c>
      <c r="I28" t="s">
        <v>96</v>
      </c>
      <c r="J28">
        <f t="shared" si="1"/>
        <v>0.75180000000000002</v>
      </c>
      <c r="K28">
        <f t="shared" si="2"/>
        <v>25.679608204982596</v>
      </c>
      <c r="L28">
        <f t="shared" si="3"/>
        <v>27.872316761205635</v>
      </c>
      <c r="M28">
        <f t="shared" si="4"/>
        <v>62.269938650306607</v>
      </c>
      <c r="N28" s="1">
        <f t="shared" si="5"/>
        <v>0.38607287872164947</v>
      </c>
      <c r="O28" s="1">
        <f>RANK(Table2[[#This Row],[KRANK]],$N$2:$N$218)</f>
        <v>27</v>
      </c>
      <c r="P28" s="1" t="e">
        <f ca="1">MATCH(RAND(),(N29,N70), -1)</f>
        <v>#N/A</v>
      </c>
      <c r="AJ28">
        <v>1</v>
      </c>
    </row>
    <row r="29" spans="1:36">
      <c r="A29" s="17" t="s">
        <v>460</v>
      </c>
      <c r="B29" s="17" t="s">
        <v>108</v>
      </c>
      <c r="C29" s="17">
        <v>0.62</v>
      </c>
      <c r="D29" s="17">
        <v>1.7</v>
      </c>
      <c r="E29" s="17">
        <f t="shared" si="0"/>
        <v>1.054</v>
      </c>
      <c r="F29" s="17">
        <v>6.7</v>
      </c>
      <c r="G29" s="17">
        <v>0.185</v>
      </c>
      <c r="H29" s="17">
        <v>19.8</v>
      </c>
      <c r="I29" s="17" t="s">
        <v>91</v>
      </c>
      <c r="J29" s="17">
        <f t="shared" si="1"/>
        <v>1.2395</v>
      </c>
      <c r="K29" s="17">
        <f t="shared" si="2"/>
        <v>7.4810135566754159</v>
      </c>
      <c r="L29" s="17">
        <f t="shared" si="3"/>
        <v>45.953360768175564</v>
      </c>
      <c r="M29" s="17">
        <f t="shared" si="4"/>
        <v>60.736196319018269</v>
      </c>
      <c r="N29" s="19">
        <f t="shared" si="5"/>
        <v>0.38056856881289747</v>
      </c>
      <c r="O29" s="19">
        <f>RANK(Table2[[#This Row],[KRANK]],$N$2:$N$218)</f>
        <v>28</v>
      </c>
      <c r="P29" s="19" t="e">
        <f ca="1">MATCH(RAND(),(N30,N71), -1)</f>
        <v>#N/A</v>
      </c>
      <c r="Q29" t="s">
        <v>564</v>
      </c>
      <c r="S29" t="s">
        <v>563</v>
      </c>
      <c r="AJ29">
        <v>0</v>
      </c>
    </row>
    <row r="30" spans="1:36">
      <c r="A30" t="s">
        <v>131</v>
      </c>
      <c r="B30" t="s">
        <v>132</v>
      </c>
      <c r="C30">
        <v>0.53</v>
      </c>
      <c r="D30">
        <v>5.5</v>
      </c>
      <c r="E30">
        <f t="shared" si="0"/>
        <v>2.915</v>
      </c>
      <c r="F30">
        <v>3.6</v>
      </c>
      <c r="G30">
        <v>0.191</v>
      </c>
      <c r="H30">
        <v>21.7</v>
      </c>
      <c r="I30" t="s">
        <v>102</v>
      </c>
      <c r="J30">
        <f t="shared" si="1"/>
        <v>0.68759999999999999</v>
      </c>
      <c r="K30">
        <f t="shared" si="2"/>
        <v>20.689899921924891</v>
      </c>
      <c r="L30">
        <f t="shared" si="3"/>
        <v>25.492158825492144</v>
      </c>
      <c r="M30">
        <f t="shared" si="4"/>
        <v>66.564417177913953</v>
      </c>
      <c r="N30" s="1">
        <f t="shared" si="5"/>
        <v>0.37582158641776992</v>
      </c>
      <c r="O30" s="1">
        <f>RANK(Table2[[#This Row],[KRANK]],$N$2:$N$218)</f>
        <v>29</v>
      </c>
      <c r="P30" s="1" t="e">
        <f ca="1">MATCH(RAND(),(N31,N72), -1)</f>
        <v>#N/A</v>
      </c>
      <c r="AJ30">
        <v>0</v>
      </c>
    </row>
    <row r="31" spans="1:36">
      <c r="A31" t="s">
        <v>133</v>
      </c>
      <c r="B31" t="s">
        <v>134</v>
      </c>
      <c r="C31">
        <v>0.67</v>
      </c>
      <c r="D31">
        <v>8.5</v>
      </c>
      <c r="E31">
        <f t="shared" si="0"/>
        <v>5.6950000000000003</v>
      </c>
      <c r="F31">
        <v>3</v>
      </c>
      <c r="G31">
        <v>0.13800000000000001</v>
      </c>
      <c r="H31">
        <v>17.399999999999999</v>
      </c>
      <c r="I31" t="s">
        <v>86</v>
      </c>
      <c r="J31">
        <f t="shared" si="1"/>
        <v>0.41400000000000003</v>
      </c>
      <c r="K31">
        <f t="shared" si="2"/>
        <v>40.421605507842969</v>
      </c>
      <c r="L31">
        <f t="shared" si="3"/>
        <v>15.348682015348675</v>
      </c>
      <c r="M31">
        <f t="shared" si="4"/>
        <v>53.374233128834227</v>
      </c>
      <c r="N31" s="1">
        <f t="shared" si="5"/>
        <v>0.36381506884008624</v>
      </c>
      <c r="O31" s="1">
        <f>RANK(Table2[[#This Row],[KRANK]],$N$2:$N$218)</f>
        <v>30</v>
      </c>
      <c r="P31" s="1" t="e">
        <f ca="1">MATCH(RAND(),(N32,N73), -1)</f>
        <v>#N/A</v>
      </c>
      <c r="Q31" t="s">
        <v>514</v>
      </c>
      <c r="AJ31">
        <v>1</v>
      </c>
    </row>
    <row r="32" spans="1:36">
      <c r="A32" t="s">
        <v>148</v>
      </c>
      <c r="B32" t="s">
        <v>149</v>
      </c>
      <c r="C32">
        <v>0.66</v>
      </c>
      <c r="D32">
        <v>5.8</v>
      </c>
      <c r="E32">
        <f t="shared" si="0"/>
        <v>3.8279999999999998</v>
      </c>
      <c r="F32">
        <v>5.0999999999999996</v>
      </c>
      <c r="G32">
        <v>0.13100000000000001</v>
      </c>
      <c r="H32">
        <v>17.7</v>
      </c>
      <c r="I32" t="s">
        <v>102</v>
      </c>
      <c r="J32">
        <f t="shared" si="1"/>
        <v>0.66810000000000003</v>
      </c>
      <c r="K32">
        <f t="shared" si="2"/>
        <v>27.170132727659855</v>
      </c>
      <c r="L32">
        <f t="shared" si="3"/>
        <v>24.769213658102537</v>
      </c>
      <c r="M32">
        <f t="shared" si="4"/>
        <v>54.294478527607232</v>
      </c>
      <c r="N32" s="1">
        <f t="shared" si="5"/>
        <v>0.35411274971123213</v>
      </c>
      <c r="O32" s="1">
        <f>RANK(Table2[[#This Row],[KRANK]],$N$2:$N$218)</f>
        <v>31</v>
      </c>
      <c r="P32" s="1" t="e">
        <f ca="1">MATCH(RAND(),(N33,N74), -1)</f>
        <v>#N/A</v>
      </c>
      <c r="AJ32">
        <v>1</v>
      </c>
    </row>
    <row r="33" spans="1:36">
      <c r="A33" t="s">
        <v>135</v>
      </c>
      <c r="B33" t="s">
        <v>136</v>
      </c>
      <c r="C33">
        <v>0.67</v>
      </c>
      <c r="D33">
        <v>2.8</v>
      </c>
      <c r="E33">
        <f t="shared" si="0"/>
        <v>1.8759999999999999</v>
      </c>
      <c r="F33">
        <v>3.8</v>
      </c>
      <c r="G33">
        <v>0.157</v>
      </c>
      <c r="H33">
        <v>22.9</v>
      </c>
      <c r="I33" t="s">
        <v>98</v>
      </c>
      <c r="J33">
        <f t="shared" si="1"/>
        <v>0.59660000000000002</v>
      </c>
      <c r="K33">
        <f t="shared" si="2"/>
        <v>13.315352402583565</v>
      </c>
      <c r="L33">
        <f t="shared" si="3"/>
        <v>22.118414711007294</v>
      </c>
      <c r="M33">
        <f t="shared" si="4"/>
        <v>70.245398773005974</v>
      </c>
      <c r="N33" s="1">
        <f t="shared" si="5"/>
        <v>0.35226388628865613</v>
      </c>
      <c r="O33" s="1">
        <f>RANK(Table2[[#This Row],[KRANK]],$N$2:$N$218)</f>
        <v>32</v>
      </c>
      <c r="P33" s="1" t="e">
        <f ca="1">MATCH(RAND(),(N34,N75), -1)</f>
        <v>#N/A</v>
      </c>
      <c r="S33" s="3"/>
      <c r="T33" s="3"/>
      <c r="AJ33">
        <v>0</v>
      </c>
    </row>
    <row r="34" spans="1:36">
      <c r="A34" t="s">
        <v>137</v>
      </c>
      <c r="B34" t="s">
        <v>90</v>
      </c>
      <c r="C34">
        <v>0.31</v>
      </c>
      <c r="D34">
        <v>8.8000000000000007</v>
      </c>
      <c r="E34">
        <f t="shared" si="0"/>
        <v>2.7280000000000002</v>
      </c>
      <c r="F34">
        <v>2.4</v>
      </c>
      <c r="G34">
        <v>0.192</v>
      </c>
      <c r="H34">
        <v>22.4</v>
      </c>
      <c r="I34" t="s">
        <v>98</v>
      </c>
      <c r="J34">
        <f t="shared" si="1"/>
        <v>0.46079999999999999</v>
      </c>
      <c r="K34">
        <f t="shared" si="2"/>
        <v>19.362623323159902</v>
      </c>
      <c r="L34">
        <f t="shared" si="3"/>
        <v>17.083750417083742</v>
      </c>
      <c r="M34">
        <f t="shared" si="4"/>
        <v>68.711656441717622</v>
      </c>
      <c r="N34" s="1">
        <f t="shared" si="5"/>
        <v>0.35052676727320425</v>
      </c>
      <c r="O34" s="1">
        <f>RANK(Table2[[#This Row],[KRANK]],$N$2:$N$218)</f>
        <v>33</v>
      </c>
      <c r="P34" s="1" t="e">
        <f ca="1">MATCH(RAND(),(N35,N76), -1)</f>
        <v>#N/A</v>
      </c>
      <c r="Q34" t="s">
        <v>515</v>
      </c>
      <c r="S34" s="3"/>
      <c r="T34" s="3"/>
      <c r="AJ34">
        <v>0</v>
      </c>
    </row>
    <row r="35" spans="1:36">
      <c r="A35" t="s">
        <v>138</v>
      </c>
      <c r="B35" t="s">
        <v>100</v>
      </c>
      <c r="C35">
        <v>0.71</v>
      </c>
      <c r="D35">
        <v>6.9</v>
      </c>
      <c r="E35">
        <f t="shared" si="0"/>
        <v>4.899</v>
      </c>
      <c r="F35">
        <v>3.7</v>
      </c>
      <c r="G35">
        <v>0.151</v>
      </c>
      <c r="H35">
        <v>15.9</v>
      </c>
      <c r="I35" t="s">
        <v>86</v>
      </c>
      <c r="J35">
        <f t="shared" si="1"/>
        <v>0.55869999999999997</v>
      </c>
      <c r="K35">
        <f t="shared" si="2"/>
        <v>34.771807793313911</v>
      </c>
      <c r="L35">
        <f t="shared" si="3"/>
        <v>20.713305898491072</v>
      </c>
      <c r="M35">
        <f t="shared" si="4"/>
        <v>48.773006134969215</v>
      </c>
      <c r="N35" s="1">
        <f t="shared" si="5"/>
        <v>0.34752706608924733</v>
      </c>
      <c r="O35" s="1">
        <f>RANK(Table2[[#This Row],[KRANK]],$N$2:$N$218)</f>
        <v>34</v>
      </c>
      <c r="P35" s="1" t="e">
        <f ca="1">MATCH(RAND(),(N36,N77), -1)</f>
        <v>#N/A</v>
      </c>
      <c r="Q35" t="s">
        <v>396</v>
      </c>
      <c r="AJ35">
        <v>0</v>
      </c>
    </row>
    <row r="36" spans="1:36">
      <c r="A36" t="s">
        <v>139</v>
      </c>
      <c r="B36" t="s">
        <v>132</v>
      </c>
      <c r="C36">
        <v>0.72</v>
      </c>
      <c r="D36">
        <v>6.9</v>
      </c>
      <c r="E36">
        <f t="shared" si="0"/>
        <v>4.968</v>
      </c>
      <c r="F36">
        <v>2.5</v>
      </c>
      <c r="G36">
        <v>0.156</v>
      </c>
      <c r="H36">
        <v>17.7</v>
      </c>
      <c r="I36" t="s">
        <v>86</v>
      </c>
      <c r="J36">
        <f t="shared" si="1"/>
        <v>0.39</v>
      </c>
      <c r="K36">
        <f t="shared" si="2"/>
        <v>35.261551565050723</v>
      </c>
      <c r="L36">
        <f t="shared" si="3"/>
        <v>14.45890334779223</v>
      </c>
      <c r="M36">
        <f t="shared" si="4"/>
        <v>54.294478527607232</v>
      </c>
      <c r="N36" s="1">
        <f t="shared" si="5"/>
        <v>0.34671644480150066</v>
      </c>
      <c r="O36" s="1">
        <f>RANK(Table2[[#This Row],[KRANK]],$N$2:$N$218)</f>
        <v>35</v>
      </c>
      <c r="P36" s="1" t="e">
        <f ca="1">MATCH(RAND(),(N37,N78), -1)</f>
        <v>#N/A</v>
      </c>
      <c r="AJ36">
        <v>0</v>
      </c>
    </row>
    <row r="37" spans="1:36">
      <c r="A37" t="s">
        <v>140</v>
      </c>
      <c r="B37" t="s">
        <v>85</v>
      </c>
      <c r="C37">
        <v>0.73</v>
      </c>
      <c r="D37">
        <v>3.3</v>
      </c>
      <c r="E37">
        <f t="shared" si="0"/>
        <v>2.4089999999999998</v>
      </c>
      <c r="F37">
        <v>4.2</v>
      </c>
      <c r="G37">
        <v>0.17499999999999999</v>
      </c>
      <c r="H37">
        <v>19.3</v>
      </c>
      <c r="I37" t="s">
        <v>91</v>
      </c>
      <c r="J37">
        <f t="shared" si="1"/>
        <v>0.73499999999999999</v>
      </c>
      <c r="K37">
        <f t="shared" si="2"/>
        <v>17.098445595854908</v>
      </c>
      <c r="L37">
        <f t="shared" si="3"/>
        <v>27.249471693916124</v>
      </c>
      <c r="M37">
        <f t="shared" si="4"/>
        <v>59.202453987729925</v>
      </c>
      <c r="N37" s="1">
        <f t="shared" si="5"/>
        <v>0.34516790425833654</v>
      </c>
      <c r="O37" s="1">
        <f>RANK(Table2[[#This Row],[KRANK]],$N$2:$N$218)</f>
        <v>36</v>
      </c>
      <c r="P37" s="1" t="e">
        <f ca="1">MATCH(RAND(),(N38,N79), -1)</f>
        <v>#N/A</v>
      </c>
      <c r="AJ37">
        <v>0</v>
      </c>
    </row>
    <row r="38" spans="1:36">
      <c r="A38" t="s">
        <v>141</v>
      </c>
      <c r="B38" t="s">
        <v>123</v>
      </c>
      <c r="C38">
        <v>0.55000000000000004</v>
      </c>
      <c r="D38">
        <v>5.9</v>
      </c>
      <c r="E38">
        <f t="shared" si="0"/>
        <v>3.2450000000000006</v>
      </c>
      <c r="F38">
        <v>2.7</v>
      </c>
      <c r="G38">
        <v>0.15</v>
      </c>
      <c r="H38">
        <v>21.3</v>
      </c>
      <c r="I38" t="s">
        <v>98</v>
      </c>
      <c r="J38">
        <f t="shared" si="1"/>
        <v>0.40500000000000003</v>
      </c>
      <c r="K38">
        <f t="shared" si="2"/>
        <v>23.032152743274882</v>
      </c>
      <c r="L38">
        <f t="shared" si="3"/>
        <v>15.015015015015008</v>
      </c>
      <c r="M38">
        <f t="shared" si="4"/>
        <v>65.337423312883288</v>
      </c>
      <c r="N38" s="1">
        <f t="shared" si="5"/>
        <v>0.34461530357057724</v>
      </c>
      <c r="O38" s="1">
        <f>RANK(Table2[[#This Row],[KRANK]],$N$2:$N$218)</f>
        <v>37</v>
      </c>
      <c r="P38" s="1" t="e">
        <f ca="1">MATCH(RAND(),(N39,N80), -1)</f>
        <v>#N/A</v>
      </c>
      <c r="Q38" t="s">
        <v>516</v>
      </c>
      <c r="AJ38">
        <v>0</v>
      </c>
    </row>
    <row r="39" spans="1:36">
      <c r="A39" s="17" t="s">
        <v>18</v>
      </c>
      <c r="B39" s="17" t="s">
        <v>129</v>
      </c>
      <c r="C39" s="17">
        <v>0.26</v>
      </c>
      <c r="D39" s="17">
        <v>1.8</v>
      </c>
      <c r="E39" s="17">
        <f t="shared" si="0"/>
        <v>0.46800000000000003</v>
      </c>
      <c r="F39" s="17">
        <v>3.8</v>
      </c>
      <c r="G39" s="17">
        <v>0.219</v>
      </c>
      <c r="H39" s="17">
        <v>22.4</v>
      </c>
      <c r="I39" s="17" t="s">
        <v>91</v>
      </c>
      <c r="J39" s="17">
        <f t="shared" si="1"/>
        <v>0.83219999999999994</v>
      </c>
      <c r="K39" s="17">
        <f t="shared" si="2"/>
        <v>3.321740364823619</v>
      </c>
      <c r="L39" s="17">
        <f t="shared" si="3"/>
        <v>30.853075297519723</v>
      </c>
      <c r="M39" s="17">
        <f t="shared" si="4"/>
        <v>68.711656441717622</v>
      </c>
      <c r="N39" s="19">
        <f t="shared" si="5"/>
        <v>0.34295490701353659</v>
      </c>
      <c r="O39" s="19">
        <f>RANK(Table2[[#This Row],[KRANK]],$N$2:$N$218)</f>
        <v>38</v>
      </c>
      <c r="P39" s="19" t="e">
        <f ca="1">MATCH(RAND(),(N40,N81), -1)</f>
        <v>#N/A</v>
      </c>
      <c r="AJ39">
        <v>0</v>
      </c>
    </row>
    <row r="40" spans="1:36">
      <c r="A40" t="s">
        <v>142</v>
      </c>
      <c r="B40" t="s">
        <v>119</v>
      </c>
      <c r="C40">
        <v>0.6</v>
      </c>
      <c r="D40">
        <v>2.5</v>
      </c>
      <c r="E40">
        <f t="shared" si="0"/>
        <v>1.5</v>
      </c>
      <c r="F40">
        <v>3.1</v>
      </c>
      <c r="G40">
        <v>0.158</v>
      </c>
      <c r="H40">
        <v>23.6</v>
      </c>
      <c r="I40" t="s">
        <v>98</v>
      </c>
      <c r="J40">
        <f t="shared" si="1"/>
        <v>0.48980000000000001</v>
      </c>
      <c r="K40">
        <f t="shared" si="2"/>
        <v>10.646603733409036</v>
      </c>
      <c r="L40">
        <f t="shared" si="3"/>
        <v>18.158899640381112</v>
      </c>
      <c r="M40">
        <f t="shared" si="4"/>
        <v>72.392638036809657</v>
      </c>
      <c r="N40" s="1">
        <f t="shared" si="5"/>
        <v>0.33732713803533265</v>
      </c>
      <c r="O40" s="1">
        <f>RANK(Table2[[#This Row],[KRANK]],$N$2:$N$218)</f>
        <v>39</v>
      </c>
      <c r="P40" s="1" t="e">
        <f ca="1">MATCH(RAND(),(N41,N82), -1)</f>
        <v>#N/A</v>
      </c>
      <c r="R40" s="4"/>
      <c r="AJ40">
        <v>0</v>
      </c>
    </row>
    <row r="41" spans="1:36">
      <c r="A41" t="s">
        <v>143</v>
      </c>
      <c r="B41" t="s">
        <v>121</v>
      </c>
      <c r="C41">
        <v>0.21</v>
      </c>
      <c r="D41">
        <v>9.6</v>
      </c>
      <c r="E41">
        <f t="shared" si="0"/>
        <v>2.016</v>
      </c>
      <c r="F41">
        <v>1.9</v>
      </c>
      <c r="G41">
        <v>0.188</v>
      </c>
      <c r="H41">
        <v>24</v>
      </c>
      <c r="I41" t="s">
        <v>96</v>
      </c>
      <c r="J41">
        <f t="shared" si="1"/>
        <v>0.35719999999999996</v>
      </c>
      <c r="K41">
        <f t="shared" si="2"/>
        <v>14.309035417701743</v>
      </c>
      <c r="L41">
        <f t="shared" si="3"/>
        <v>13.242872502131753</v>
      </c>
      <c r="M41">
        <f t="shared" si="4"/>
        <v>73.619631901840322</v>
      </c>
      <c r="N41" s="1">
        <f t="shared" si="5"/>
        <v>0.33723846607224606</v>
      </c>
      <c r="O41" s="1">
        <f>RANK(Table2[[#This Row],[KRANK]],$N$2:$N$218)</f>
        <v>40</v>
      </c>
      <c r="P41" s="1" t="e">
        <f ca="1">MATCH(RAND(),(N42,N83), -1)</f>
        <v>#N/A</v>
      </c>
      <c r="Q41" t="s">
        <v>517</v>
      </c>
      <c r="S41" t="s">
        <v>535</v>
      </c>
      <c r="AJ41">
        <v>0</v>
      </c>
    </row>
    <row r="42" spans="1:36">
      <c r="A42" t="s">
        <v>145</v>
      </c>
      <c r="B42" t="s">
        <v>123</v>
      </c>
      <c r="C42">
        <v>0.11</v>
      </c>
      <c r="D42">
        <v>14.9</v>
      </c>
      <c r="E42">
        <f t="shared" si="0"/>
        <v>1.639</v>
      </c>
      <c r="F42">
        <v>1.1000000000000001</v>
      </c>
      <c r="G42">
        <v>0.27300000000000002</v>
      </c>
      <c r="H42">
        <v>25.1</v>
      </c>
      <c r="I42" t="s">
        <v>102</v>
      </c>
      <c r="J42">
        <f t="shared" si="1"/>
        <v>0.30030000000000007</v>
      </c>
      <c r="K42">
        <f t="shared" si="2"/>
        <v>11.633189012704939</v>
      </c>
      <c r="L42">
        <f t="shared" si="3"/>
        <v>11.133355577800019</v>
      </c>
      <c r="M42">
        <f t="shared" si="4"/>
        <v>76.993865030674669</v>
      </c>
      <c r="N42" s="1">
        <f t="shared" si="5"/>
        <v>0.33253469873726543</v>
      </c>
      <c r="O42" s="1">
        <f>RANK(Table2[[#This Row],[KRANK]],$N$2:$N$218)</f>
        <v>41</v>
      </c>
      <c r="P42" s="1" t="e">
        <f ca="1">MATCH(RAND(),(N43,N84), -1)</f>
        <v>#N/A</v>
      </c>
      <c r="Q42" t="s">
        <v>518</v>
      </c>
      <c r="R42" s="4"/>
      <c r="S42" t="s">
        <v>536</v>
      </c>
      <c r="AJ42">
        <v>0</v>
      </c>
    </row>
    <row r="43" spans="1:36">
      <c r="A43" t="s">
        <v>163</v>
      </c>
      <c r="B43" t="s">
        <v>129</v>
      </c>
      <c r="C43">
        <v>0.65</v>
      </c>
      <c r="D43">
        <v>3.3</v>
      </c>
      <c r="E43">
        <f t="shared" si="0"/>
        <v>2.145</v>
      </c>
      <c r="F43">
        <v>5.3</v>
      </c>
      <c r="G43">
        <v>0.13700000000000001</v>
      </c>
      <c r="H43">
        <v>18.399999999999999</v>
      </c>
      <c r="I43" t="s">
        <v>96</v>
      </c>
      <c r="J43">
        <f t="shared" si="1"/>
        <v>0.72610000000000008</v>
      </c>
      <c r="K43">
        <f t="shared" si="2"/>
        <v>15.22464333877492</v>
      </c>
      <c r="L43">
        <f t="shared" si="3"/>
        <v>26.919512104697279</v>
      </c>
      <c r="M43">
        <f t="shared" si="4"/>
        <v>56.441717791410909</v>
      </c>
      <c r="N43" s="1">
        <f t="shared" si="5"/>
        <v>0.3286195774496104</v>
      </c>
      <c r="O43" s="1">
        <f>RANK(Table2[[#This Row],[KRANK]],$N$2:$N$218)</f>
        <v>42</v>
      </c>
      <c r="P43" s="1" t="e">
        <f ca="1">MATCH(RAND(),(N44,N85), -1)</f>
        <v>#N/A</v>
      </c>
      <c r="AJ43">
        <v>0</v>
      </c>
    </row>
    <row r="44" spans="1:36">
      <c r="A44" t="s">
        <v>166</v>
      </c>
      <c r="B44" t="s">
        <v>116</v>
      </c>
      <c r="C44">
        <v>0.61</v>
      </c>
      <c r="D44">
        <v>6.1</v>
      </c>
      <c r="E44" s="17">
        <f t="shared" si="0"/>
        <v>3.7209999999999996</v>
      </c>
      <c r="F44">
        <v>4.3</v>
      </c>
      <c r="G44">
        <v>0.11600000000000001</v>
      </c>
      <c r="H44">
        <v>17.3</v>
      </c>
      <c r="I44" t="s">
        <v>96</v>
      </c>
      <c r="J44">
        <f t="shared" si="1"/>
        <v>0.49880000000000002</v>
      </c>
      <c r="K44">
        <f t="shared" si="2"/>
        <v>26.410674994676675</v>
      </c>
      <c r="L44">
        <f t="shared" si="3"/>
        <v>18.492566640714781</v>
      </c>
      <c r="M44">
        <f t="shared" si="4"/>
        <v>53.067484662576568</v>
      </c>
      <c r="N44" s="1">
        <f t="shared" si="5"/>
        <v>0.32656908765989334</v>
      </c>
      <c r="O44" s="1">
        <f>RANK(Table2[[#This Row],[KRANK]],$N$2:$N$218)</f>
        <v>43</v>
      </c>
      <c r="P44" s="1" t="e">
        <f ca="1">MATCH(RAND(),(N45,N86), -1)</f>
        <v>#N/A</v>
      </c>
      <c r="AJ44">
        <v>1</v>
      </c>
    </row>
    <row r="45" spans="1:36">
      <c r="A45" t="s">
        <v>147</v>
      </c>
      <c r="B45" t="s">
        <v>106</v>
      </c>
      <c r="C45">
        <v>0.68</v>
      </c>
      <c r="D45">
        <v>6.1</v>
      </c>
      <c r="E45">
        <f t="shared" si="0"/>
        <v>4.1479999999999997</v>
      </c>
      <c r="F45">
        <v>3.2</v>
      </c>
      <c r="G45">
        <v>0.13300000000000001</v>
      </c>
      <c r="H45">
        <v>17.100000000000001</v>
      </c>
      <c r="I45" t="s">
        <v>96</v>
      </c>
      <c r="J45">
        <f t="shared" si="1"/>
        <v>0.42560000000000003</v>
      </c>
      <c r="K45">
        <f t="shared" si="2"/>
        <v>29.441408190787115</v>
      </c>
      <c r="L45">
        <f t="shared" si="3"/>
        <v>15.778741704667624</v>
      </c>
      <c r="M45">
        <f t="shared" si="4"/>
        <v>52.453987730061236</v>
      </c>
      <c r="N45" s="1">
        <f t="shared" si="5"/>
        <v>0.32558045875171993</v>
      </c>
      <c r="O45" s="1">
        <f>RANK(Table2[[#This Row],[KRANK]],$N$2:$N$218)</f>
        <v>44</v>
      </c>
      <c r="P45" s="1" t="e">
        <f ca="1">MATCH(RAND(),(N46,N87), -1)</f>
        <v>#N/A</v>
      </c>
      <c r="Q45" t="s">
        <v>519</v>
      </c>
      <c r="R45" s="4" t="s">
        <v>579</v>
      </c>
      <c r="AJ45">
        <v>0</v>
      </c>
    </row>
    <row r="46" spans="1:36">
      <c r="A46" t="s">
        <v>150</v>
      </c>
      <c r="B46" t="s">
        <v>151</v>
      </c>
      <c r="C46">
        <v>0.65</v>
      </c>
      <c r="D46">
        <v>6</v>
      </c>
      <c r="E46">
        <f t="shared" si="0"/>
        <v>3.9000000000000004</v>
      </c>
      <c r="F46">
        <v>2.8</v>
      </c>
      <c r="G46">
        <v>0.12</v>
      </c>
      <c r="H46">
        <v>18.5</v>
      </c>
      <c r="I46" t="s">
        <v>91</v>
      </c>
      <c r="J46">
        <f t="shared" si="1"/>
        <v>0.33599999999999997</v>
      </c>
      <c r="K46">
        <f t="shared" si="2"/>
        <v>27.681169706863493</v>
      </c>
      <c r="L46">
        <f t="shared" si="3"/>
        <v>12.456901345790227</v>
      </c>
      <c r="M46">
        <f t="shared" si="4"/>
        <v>56.748466257668582</v>
      </c>
      <c r="N46" s="1">
        <f t="shared" si="5"/>
        <v>0.32295512436774099</v>
      </c>
      <c r="O46" s="1">
        <f>RANK(Table2[[#This Row],[KRANK]],$N$2:$N$218)</f>
        <v>45</v>
      </c>
      <c r="P46" s="1" t="e">
        <f ca="1">MATCH(RAND(),(N47,N88), -1)</f>
        <v>#N/A</v>
      </c>
      <c r="Q46" t="s">
        <v>520</v>
      </c>
      <c r="R46" s="4" t="s">
        <v>578</v>
      </c>
      <c r="AJ46">
        <v>0</v>
      </c>
    </row>
    <row r="47" spans="1:36">
      <c r="A47" t="s">
        <v>152</v>
      </c>
      <c r="B47" t="s">
        <v>153</v>
      </c>
      <c r="C47">
        <v>0.32</v>
      </c>
      <c r="D47">
        <v>8.8000000000000007</v>
      </c>
      <c r="E47">
        <f t="shared" si="0"/>
        <v>2.8160000000000003</v>
      </c>
      <c r="F47">
        <v>1.5</v>
      </c>
      <c r="G47">
        <v>0.153</v>
      </c>
      <c r="H47">
        <v>22</v>
      </c>
      <c r="I47" t="s">
        <v>91</v>
      </c>
      <c r="J47">
        <f t="shared" si="1"/>
        <v>0.22949999999999998</v>
      </c>
      <c r="K47">
        <f t="shared" si="2"/>
        <v>19.987224075519897</v>
      </c>
      <c r="L47">
        <f t="shared" si="3"/>
        <v>8.5085085085085037</v>
      </c>
      <c r="M47">
        <f t="shared" si="4"/>
        <v>67.484662576686958</v>
      </c>
      <c r="N47" s="1">
        <f t="shared" si="5"/>
        <v>0.31993465053571785</v>
      </c>
      <c r="O47" s="1">
        <f>RANK(Table2[[#This Row],[KRANK]],$N$2:$N$218)</f>
        <v>46</v>
      </c>
      <c r="P47" s="1" t="e">
        <f ca="1">MATCH(RAND(),(N48,N89), -1)</f>
        <v>#N/A</v>
      </c>
      <c r="AJ47">
        <v>1</v>
      </c>
    </row>
    <row r="48" spans="1:36">
      <c r="A48" t="s">
        <v>16</v>
      </c>
      <c r="B48" t="s">
        <v>156</v>
      </c>
      <c r="C48">
        <v>0.59</v>
      </c>
      <c r="D48">
        <v>3.1</v>
      </c>
      <c r="E48">
        <f t="shared" si="0"/>
        <v>1.829</v>
      </c>
      <c r="F48">
        <v>3.8</v>
      </c>
      <c r="G48">
        <v>0.128</v>
      </c>
      <c r="H48">
        <v>21.1</v>
      </c>
      <c r="I48" t="s">
        <v>96</v>
      </c>
      <c r="J48">
        <f t="shared" si="1"/>
        <v>0.4864</v>
      </c>
      <c r="K48">
        <f t="shared" si="2"/>
        <v>12.981758818936751</v>
      </c>
      <c r="L48">
        <f t="shared" si="3"/>
        <v>18.032847662477284</v>
      </c>
      <c r="M48">
        <f t="shared" si="4"/>
        <v>64.723926380367956</v>
      </c>
      <c r="N48" s="1">
        <f t="shared" si="5"/>
        <v>0.31912844287260667</v>
      </c>
      <c r="O48" s="1">
        <f>RANK(Table2[[#This Row],[KRANK]],$N$2:$N$218)</f>
        <v>47</v>
      </c>
      <c r="P48" s="1" t="e">
        <f ca="1">MATCH(RAND(),(N49,N90), -1)</f>
        <v>#N/A</v>
      </c>
      <c r="Q48" t="s">
        <v>521</v>
      </c>
      <c r="R48" s="4"/>
      <c r="S48" t="s">
        <v>563</v>
      </c>
    </row>
    <row r="49" spans="1:28">
      <c r="A49" t="s">
        <v>154</v>
      </c>
      <c r="B49" t="s">
        <v>100</v>
      </c>
      <c r="C49">
        <v>0.51</v>
      </c>
      <c r="D49">
        <v>2.5</v>
      </c>
      <c r="E49">
        <f t="shared" si="0"/>
        <v>1.2749999999999999</v>
      </c>
      <c r="F49">
        <v>3.6</v>
      </c>
      <c r="G49">
        <v>0.19500000000000001</v>
      </c>
      <c r="H49">
        <v>19.600000000000001</v>
      </c>
      <c r="I49" t="s">
        <v>86</v>
      </c>
      <c r="J49">
        <f t="shared" si="1"/>
        <v>0.70200000000000007</v>
      </c>
      <c r="K49">
        <f t="shared" si="2"/>
        <v>9.0496131733976792</v>
      </c>
      <c r="L49">
        <f t="shared" si="3"/>
        <v>26.026026026026017</v>
      </c>
      <c r="M49">
        <f t="shared" si="4"/>
        <v>60.122699386502937</v>
      </c>
      <c r="N49" s="1">
        <f t="shared" si="5"/>
        <v>0.31732779528642213</v>
      </c>
      <c r="O49" s="1">
        <f>RANK(Table2[[#This Row],[KRANK]],$N$2:$N$218)</f>
        <v>48</v>
      </c>
      <c r="P49" s="1" t="e">
        <f ca="1">MATCH(RAND(),(N50,N91), -1)</f>
        <v>#N/A</v>
      </c>
      <c r="R49" s="4"/>
    </row>
    <row r="50" spans="1:28">
      <c r="A50" t="s">
        <v>128</v>
      </c>
      <c r="B50" t="s">
        <v>129</v>
      </c>
      <c r="C50">
        <v>0.41</v>
      </c>
      <c r="D50">
        <v>6.6</v>
      </c>
      <c r="E50">
        <f t="shared" si="0"/>
        <v>2.7059999999999995</v>
      </c>
      <c r="F50">
        <v>3.6</v>
      </c>
      <c r="G50">
        <v>0.156</v>
      </c>
      <c r="H50">
        <v>17.8</v>
      </c>
      <c r="I50" t="s">
        <v>86</v>
      </c>
      <c r="J50">
        <f t="shared" si="1"/>
        <v>0.56159999999999999</v>
      </c>
      <c r="K50">
        <f t="shared" si="2"/>
        <v>19.206473135069896</v>
      </c>
      <c r="L50">
        <f t="shared" si="3"/>
        <v>20.82082082082081</v>
      </c>
      <c r="M50">
        <f t="shared" si="4"/>
        <v>54.601226993864906</v>
      </c>
      <c r="N50" s="1">
        <f t="shared" si="5"/>
        <v>0.31542840316585202</v>
      </c>
      <c r="O50" s="1">
        <f>RANK(Table2[[#This Row],[KRANK]],$N$2:$N$218)</f>
        <v>49</v>
      </c>
      <c r="P50" s="1" t="e">
        <f ca="1">MATCH(RAND(),(N51,N92), -1)</f>
        <v>#N/A</v>
      </c>
      <c r="Q50" t="s">
        <v>518</v>
      </c>
      <c r="S50" t="s">
        <v>558</v>
      </c>
    </row>
    <row r="51" spans="1:28">
      <c r="A51" t="s">
        <v>155</v>
      </c>
      <c r="B51" t="s">
        <v>132</v>
      </c>
      <c r="C51">
        <v>0.56999999999999995</v>
      </c>
      <c r="D51">
        <v>2.9</v>
      </c>
      <c r="E51">
        <f t="shared" si="0"/>
        <v>1.6529999999999998</v>
      </c>
      <c r="F51">
        <v>3.6</v>
      </c>
      <c r="G51">
        <v>0.182</v>
      </c>
      <c r="H51">
        <v>18.899999999999999</v>
      </c>
      <c r="I51" t="s">
        <v>86</v>
      </c>
      <c r="J51">
        <f t="shared" si="1"/>
        <v>0.6552</v>
      </c>
      <c r="K51">
        <f t="shared" si="2"/>
        <v>11.732557314216756</v>
      </c>
      <c r="L51">
        <f t="shared" si="3"/>
        <v>24.290957624290947</v>
      </c>
      <c r="M51">
        <f t="shared" si="4"/>
        <v>57.975460122699246</v>
      </c>
      <c r="N51" s="1">
        <f t="shared" si="5"/>
        <v>0.31332991687068984</v>
      </c>
      <c r="O51" s="1">
        <f>RANK(Table2[[#This Row],[KRANK]],$N$2:$N$218)</f>
        <v>50</v>
      </c>
      <c r="P51" s="1" t="e">
        <f ca="1">MATCH(RAND(),(N52,N93), -1)</f>
        <v>#N/A</v>
      </c>
      <c r="R51" s="7"/>
      <c r="S51" s="7"/>
      <c r="T51" s="7"/>
      <c r="U51" s="7"/>
      <c r="V51" s="7"/>
      <c r="W51" s="7"/>
      <c r="X51" s="7"/>
      <c r="Y51" s="7"/>
      <c r="Z51" s="7"/>
      <c r="AA51" s="7"/>
      <c r="AB51" s="7"/>
    </row>
    <row r="52" spans="1:28">
      <c r="A52" t="s">
        <v>157</v>
      </c>
      <c r="B52" t="s">
        <v>106</v>
      </c>
      <c r="C52">
        <v>0.48</v>
      </c>
      <c r="D52">
        <v>8</v>
      </c>
      <c r="E52">
        <f t="shared" si="0"/>
        <v>3.84</v>
      </c>
      <c r="F52">
        <v>2.5</v>
      </c>
      <c r="G52">
        <v>0.14899999999999999</v>
      </c>
      <c r="H52">
        <v>17.100000000000001</v>
      </c>
      <c r="I52" t="s">
        <v>102</v>
      </c>
      <c r="J52">
        <f t="shared" si="1"/>
        <v>0.3725</v>
      </c>
      <c r="K52">
        <f t="shared" si="2"/>
        <v>27.25530555752713</v>
      </c>
      <c r="L52">
        <f t="shared" si="3"/>
        <v>13.810106402698988</v>
      </c>
      <c r="M52">
        <f t="shared" si="4"/>
        <v>52.453987730061236</v>
      </c>
      <c r="N52" s="1">
        <f t="shared" si="5"/>
        <v>0.31173133230095784</v>
      </c>
      <c r="O52" s="1">
        <f>RANK(Table2[[#This Row],[KRANK]],$N$2:$N$218)</f>
        <v>51</v>
      </c>
      <c r="P52" s="1" t="e">
        <f ca="1">MATCH(RAND(),(N53,N94), -1)</f>
        <v>#N/A</v>
      </c>
      <c r="R52" s="5"/>
      <c r="S52" s="3"/>
      <c r="T52" s="3"/>
      <c r="U52" s="3"/>
      <c r="V52" s="3"/>
      <c r="W52" s="3"/>
      <c r="X52" s="3"/>
      <c r="Y52" s="3"/>
      <c r="Z52" s="3"/>
    </row>
    <row r="53" spans="1:28">
      <c r="A53" t="s">
        <v>146</v>
      </c>
      <c r="B53" t="s">
        <v>108</v>
      </c>
      <c r="C53">
        <v>0.68</v>
      </c>
      <c r="D53">
        <v>4.4000000000000004</v>
      </c>
      <c r="E53">
        <f t="shared" si="0"/>
        <v>2.9920000000000004</v>
      </c>
      <c r="F53">
        <v>5.4</v>
      </c>
      <c r="G53">
        <v>0.13400000000000001</v>
      </c>
      <c r="H53">
        <v>14.7</v>
      </c>
      <c r="I53" t="s">
        <v>86</v>
      </c>
      <c r="J53">
        <f t="shared" si="1"/>
        <v>0.72360000000000013</v>
      </c>
      <c r="K53">
        <f t="shared" si="2"/>
        <v>21.236425580239892</v>
      </c>
      <c r="L53">
        <f t="shared" si="3"/>
        <v>26.826826826826817</v>
      </c>
      <c r="M53">
        <f t="shared" si="4"/>
        <v>45.092024539877194</v>
      </c>
      <c r="N53" s="1">
        <f t="shared" si="5"/>
        <v>0.31051758982314637</v>
      </c>
      <c r="O53" s="1">
        <f>RANK(Table2[[#This Row],[KRANK]],$N$2:$N$218)</f>
        <v>52</v>
      </c>
      <c r="P53" s="1" t="e">
        <f ca="1">MATCH(RAND(),(N54,N95), -1)</f>
        <v>#N/A</v>
      </c>
      <c r="Q53" t="s">
        <v>522</v>
      </c>
    </row>
    <row r="54" spans="1:28">
      <c r="A54" t="s">
        <v>158</v>
      </c>
      <c r="B54" t="s">
        <v>159</v>
      </c>
      <c r="C54">
        <v>0.43</v>
      </c>
      <c r="D54">
        <v>4.5</v>
      </c>
      <c r="E54">
        <f t="shared" si="0"/>
        <v>1.9350000000000001</v>
      </c>
      <c r="F54">
        <v>2.2000000000000002</v>
      </c>
      <c r="G54">
        <v>0.156</v>
      </c>
      <c r="H54">
        <v>21.6</v>
      </c>
      <c r="I54" t="s">
        <v>96</v>
      </c>
      <c r="J54">
        <f t="shared" si="1"/>
        <v>0.34320000000000001</v>
      </c>
      <c r="K54">
        <f t="shared" si="2"/>
        <v>13.734118816097656</v>
      </c>
      <c r="L54">
        <f t="shared" si="3"/>
        <v>12.723834946057162</v>
      </c>
      <c r="M54">
        <f t="shared" si="4"/>
        <v>66.257668711656294</v>
      </c>
      <c r="N54" s="1">
        <f t="shared" si="5"/>
        <v>0.3090520749127037</v>
      </c>
      <c r="O54" s="1">
        <f>RANK(Table2[[#This Row],[KRANK]],$N$2:$N$218)</f>
        <v>53</v>
      </c>
      <c r="P54" s="1" t="e">
        <f ca="1">MATCH(RAND(),(N55,N96), -1)</f>
        <v>#N/A</v>
      </c>
      <c r="Q54" t="s">
        <v>523</v>
      </c>
      <c r="R54" s="4"/>
    </row>
    <row r="55" spans="1:28">
      <c r="A55" t="s">
        <v>182</v>
      </c>
      <c r="B55" t="s">
        <v>127</v>
      </c>
      <c r="C55">
        <v>0.21</v>
      </c>
      <c r="D55">
        <v>2.9</v>
      </c>
      <c r="E55">
        <f t="shared" si="0"/>
        <v>0.60899999999999999</v>
      </c>
      <c r="F55">
        <v>2.9</v>
      </c>
      <c r="G55">
        <v>0.21299999999999999</v>
      </c>
      <c r="H55">
        <v>21.1</v>
      </c>
      <c r="I55" t="s">
        <v>98</v>
      </c>
      <c r="J55">
        <f t="shared" si="1"/>
        <v>0.61769999999999992</v>
      </c>
      <c r="K55">
        <f t="shared" si="2"/>
        <v>4.3225211157640677</v>
      </c>
      <c r="L55">
        <f t="shared" si="3"/>
        <v>22.900678456233997</v>
      </c>
      <c r="M55">
        <f t="shared" si="4"/>
        <v>64.723926380367956</v>
      </c>
      <c r="N55" s="1">
        <f t="shared" si="5"/>
        <v>0.30649041984122005</v>
      </c>
      <c r="O55" s="1">
        <f>RANK(Table2[[#This Row],[KRANK]],$N$2:$N$218)</f>
        <v>54</v>
      </c>
      <c r="P55" s="1" t="e">
        <f ca="1">MATCH(RAND(),(N56,N97), -1)</f>
        <v>#N/A</v>
      </c>
      <c r="Q55" t="s">
        <v>524</v>
      </c>
      <c r="R55" s="5"/>
    </row>
    <row r="56" spans="1:28">
      <c r="A56" t="s">
        <v>160</v>
      </c>
      <c r="B56" t="s">
        <v>161</v>
      </c>
      <c r="C56">
        <v>0.59</v>
      </c>
      <c r="D56">
        <v>5.0999999999999996</v>
      </c>
      <c r="E56">
        <f t="shared" si="0"/>
        <v>3.0089999999999995</v>
      </c>
      <c r="F56">
        <v>1.9</v>
      </c>
      <c r="G56">
        <v>9.5000000000000001E-2</v>
      </c>
      <c r="H56">
        <v>20.8</v>
      </c>
      <c r="I56" t="s">
        <v>98</v>
      </c>
      <c r="J56">
        <f t="shared" si="1"/>
        <v>0.18049999999999999</v>
      </c>
      <c r="K56">
        <f t="shared" si="2"/>
        <v>21.357087089218521</v>
      </c>
      <c r="L56">
        <f t="shared" si="3"/>
        <v>6.6918770622474293</v>
      </c>
      <c r="M56">
        <f t="shared" si="4"/>
        <v>63.803680981594951</v>
      </c>
      <c r="N56" s="1">
        <f t="shared" si="5"/>
        <v>0.30617548377686971</v>
      </c>
      <c r="O56" s="1">
        <f>RANK(Table2[[#This Row],[KRANK]],$N$2:$N$218)</f>
        <v>55</v>
      </c>
      <c r="P56" s="1" t="e">
        <f ca="1">MATCH(RAND(),(N57,N98), -1)</f>
        <v>#N/A</v>
      </c>
      <c r="Q56" t="s">
        <v>525</v>
      </c>
      <c r="R56" s="4" t="s">
        <v>577</v>
      </c>
    </row>
    <row r="57" spans="1:28">
      <c r="A57" t="s">
        <v>162</v>
      </c>
      <c r="B57" t="s">
        <v>121</v>
      </c>
      <c r="C57">
        <v>0.54</v>
      </c>
      <c r="D57">
        <v>6</v>
      </c>
      <c r="E57">
        <f t="shared" si="0"/>
        <v>3.24</v>
      </c>
      <c r="F57">
        <v>2.1</v>
      </c>
      <c r="G57">
        <v>0.121</v>
      </c>
      <c r="H57">
        <v>19.3</v>
      </c>
      <c r="I57" t="s">
        <v>86</v>
      </c>
      <c r="J57">
        <f t="shared" si="1"/>
        <v>0.25409999999999999</v>
      </c>
      <c r="K57">
        <f t="shared" si="2"/>
        <v>22.996664064163518</v>
      </c>
      <c r="L57">
        <f t="shared" si="3"/>
        <v>9.4205316427538595</v>
      </c>
      <c r="M57">
        <f t="shared" si="4"/>
        <v>59.202453987729925</v>
      </c>
      <c r="N57" s="1">
        <f t="shared" si="5"/>
        <v>0.30539883231549103</v>
      </c>
      <c r="O57" s="1">
        <f>RANK(Table2[[#This Row],[KRANK]],$N$2:$N$218)</f>
        <v>56</v>
      </c>
      <c r="P57" s="1" t="e">
        <f ca="1">MATCH(RAND(),(N58,N99), -1)</f>
        <v>#N/A</v>
      </c>
      <c r="R57" s="5"/>
    </row>
    <row r="58" spans="1:28">
      <c r="A58" t="s">
        <v>165</v>
      </c>
      <c r="B58" t="s">
        <v>95</v>
      </c>
      <c r="C58">
        <v>0.62</v>
      </c>
      <c r="D58">
        <v>4.8</v>
      </c>
      <c r="E58">
        <f t="shared" si="0"/>
        <v>2.976</v>
      </c>
      <c r="F58">
        <v>2.9</v>
      </c>
      <c r="G58">
        <v>0.154</v>
      </c>
      <c r="H58">
        <v>17.100000000000001</v>
      </c>
      <c r="I58" t="s">
        <v>98</v>
      </c>
      <c r="J58">
        <f t="shared" si="1"/>
        <v>0.4466</v>
      </c>
      <c r="K58">
        <f t="shared" si="2"/>
        <v>21.122861807083524</v>
      </c>
      <c r="L58">
        <f t="shared" si="3"/>
        <v>16.557298038779511</v>
      </c>
      <c r="M58">
        <f t="shared" si="4"/>
        <v>52.453987730061236</v>
      </c>
      <c r="N58" s="1">
        <f t="shared" si="5"/>
        <v>0.30044715858641419</v>
      </c>
      <c r="O58" s="1">
        <f>RANK(Table2[[#This Row],[KRANK]],$N$2:$N$218)</f>
        <v>57</v>
      </c>
      <c r="P58" s="1" t="e">
        <f ca="1">MATCH(RAND(),(N59,N100), -1)</f>
        <v>#N/A</v>
      </c>
      <c r="Q58" t="s">
        <v>526</v>
      </c>
      <c r="R58" s="4" t="s">
        <v>531</v>
      </c>
    </row>
    <row r="59" spans="1:28">
      <c r="A59" t="s">
        <v>186</v>
      </c>
      <c r="B59" t="s">
        <v>108</v>
      </c>
      <c r="C59">
        <v>0.39</v>
      </c>
      <c r="D59">
        <v>4.7</v>
      </c>
      <c r="E59">
        <f t="shared" si="0"/>
        <v>1.8330000000000002</v>
      </c>
      <c r="F59">
        <v>3.8</v>
      </c>
      <c r="G59">
        <v>0.16500000000000001</v>
      </c>
      <c r="H59">
        <v>17.399999999999999</v>
      </c>
      <c r="I59" t="s">
        <v>91</v>
      </c>
      <c r="J59">
        <f t="shared" si="1"/>
        <v>0.627</v>
      </c>
      <c r="K59">
        <f t="shared" si="2"/>
        <v>13.010149762225842</v>
      </c>
      <c r="L59">
        <f t="shared" si="3"/>
        <v>23.245467689912122</v>
      </c>
      <c r="M59">
        <f t="shared" si="4"/>
        <v>53.374233128834227</v>
      </c>
      <c r="N59" s="1">
        <f t="shared" si="5"/>
        <v>0.29876616860324062</v>
      </c>
      <c r="O59" s="1">
        <f>RANK(Table2[[#This Row],[KRANK]],$N$2:$N$218)</f>
        <v>58</v>
      </c>
      <c r="P59" s="1" t="e">
        <f ca="1">MATCH(RAND(),(N60,N101), -1)</f>
        <v>#N/A</v>
      </c>
    </row>
    <row r="60" spans="1:28">
      <c r="A60" t="s">
        <v>167</v>
      </c>
      <c r="B60" t="s">
        <v>134</v>
      </c>
      <c r="C60">
        <v>0.63</v>
      </c>
      <c r="D60">
        <v>2</v>
      </c>
      <c r="E60">
        <f t="shared" si="0"/>
        <v>1.26</v>
      </c>
      <c r="F60">
        <v>3.3</v>
      </c>
      <c r="G60">
        <v>0.158</v>
      </c>
      <c r="H60">
        <v>19.7</v>
      </c>
      <c r="I60" t="s">
        <v>98</v>
      </c>
      <c r="J60">
        <f t="shared" si="1"/>
        <v>0.52139999999999997</v>
      </c>
      <c r="K60">
        <f t="shared" si="2"/>
        <v>8.9431471360635904</v>
      </c>
      <c r="L60">
        <f t="shared" si="3"/>
        <v>19.330441552663764</v>
      </c>
      <c r="M60">
        <f t="shared" si="4"/>
        <v>60.429447852760596</v>
      </c>
      <c r="N60" s="1">
        <f t="shared" si="5"/>
        <v>0.29567678847162648</v>
      </c>
      <c r="O60" s="1">
        <f>RANK(Table2[[#This Row],[KRANK]],$N$2:$N$218)</f>
        <v>59</v>
      </c>
      <c r="P60" s="1" t="e">
        <f ca="1">MATCH(RAND(),(N61,N102), -1)</f>
        <v>#N/A</v>
      </c>
      <c r="R60" s="4"/>
    </row>
    <row r="61" spans="1:28">
      <c r="A61" t="s">
        <v>179</v>
      </c>
      <c r="B61" t="s">
        <v>116</v>
      </c>
      <c r="C61">
        <v>0.56999999999999995</v>
      </c>
      <c r="D61">
        <v>3.7</v>
      </c>
      <c r="E61" s="17">
        <f t="shared" si="0"/>
        <v>2.109</v>
      </c>
      <c r="F61">
        <v>4.7</v>
      </c>
      <c r="G61">
        <v>0.14499999999999999</v>
      </c>
      <c r="H61">
        <v>14.8</v>
      </c>
      <c r="I61" t="s">
        <v>102</v>
      </c>
      <c r="J61">
        <f t="shared" si="1"/>
        <v>0.68149999999999999</v>
      </c>
      <c r="K61">
        <f t="shared" si="2"/>
        <v>14.969124849173102</v>
      </c>
      <c r="L61">
        <f t="shared" si="3"/>
        <v>25.266006747488216</v>
      </c>
      <c r="M61">
        <f t="shared" si="4"/>
        <v>45.398773006134867</v>
      </c>
      <c r="N61" s="1">
        <f t="shared" si="5"/>
        <v>0.28544634867598728</v>
      </c>
      <c r="O61" s="1">
        <f>RANK(Table2[[#This Row],[KRANK]],$N$2:$N$218)</f>
        <v>60</v>
      </c>
      <c r="P61" s="1" t="e">
        <f ca="1">MATCH(RAND(),(N62,N103), -1)</f>
        <v>#N/A</v>
      </c>
    </row>
    <row r="62" spans="1:28">
      <c r="A62" t="s">
        <v>43</v>
      </c>
      <c r="B62" t="s">
        <v>170</v>
      </c>
      <c r="C62">
        <v>0.24</v>
      </c>
      <c r="D62">
        <v>8.4</v>
      </c>
      <c r="E62">
        <f t="shared" si="0"/>
        <v>2.016</v>
      </c>
      <c r="F62">
        <v>1.6</v>
      </c>
      <c r="G62">
        <v>0.17</v>
      </c>
      <c r="H62">
        <v>19.7</v>
      </c>
      <c r="I62" t="s">
        <v>91</v>
      </c>
      <c r="J62">
        <f t="shared" si="1"/>
        <v>0.27200000000000002</v>
      </c>
      <c r="K62">
        <f t="shared" si="2"/>
        <v>14.309035417701743</v>
      </c>
      <c r="L62">
        <f t="shared" si="3"/>
        <v>10.084158232306375</v>
      </c>
      <c r="M62">
        <f t="shared" si="4"/>
        <v>60.429447852760596</v>
      </c>
      <c r="N62" s="1">
        <f t="shared" si="5"/>
        <v>0.2827421383425624</v>
      </c>
      <c r="O62" s="1">
        <f>RANK(Table2[[#This Row],[KRANK]],$N$2:$N$218)</f>
        <v>61</v>
      </c>
      <c r="P62" s="1" t="e">
        <f ca="1">MATCH(RAND(),(N63,N104), -1)</f>
        <v>#N/A</v>
      </c>
      <c r="R62" s="4"/>
    </row>
    <row r="63" spans="1:28">
      <c r="A63" t="s">
        <v>171</v>
      </c>
      <c r="B63" t="s">
        <v>134</v>
      </c>
      <c r="C63">
        <v>0.62</v>
      </c>
      <c r="D63">
        <v>4.2</v>
      </c>
      <c r="E63">
        <f t="shared" si="0"/>
        <v>2.6040000000000001</v>
      </c>
      <c r="F63">
        <v>2.8</v>
      </c>
      <c r="G63">
        <v>0.13800000000000001</v>
      </c>
      <c r="H63">
        <v>16.899999999999999</v>
      </c>
      <c r="I63" t="s">
        <v>91</v>
      </c>
      <c r="J63">
        <f t="shared" si="1"/>
        <v>0.38640000000000002</v>
      </c>
      <c r="K63">
        <f t="shared" si="2"/>
        <v>18.482504081198087</v>
      </c>
      <c r="L63">
        <f t="shared" si="3"/>
        <v>14.325436547658763</v>
      </c>
      <c r="M63">
        <f t="shared" si="4"/>
        <v>51.84049079754589</v>
      </c>
      <c r="N63" s="1">
        <f t="shared" si="5"/>
        <v>0.28216143808800909</v>
      </c>
      <c r="O63" s="1">
        <f>RANK(Table2[[#This Row],[KRANK]],$N$2:$N$218)</f>
        <v>62</v>
      </c>
      <c r="P63" s="1" t="e">
        <f ca="1">MATCH(RAND(),(N64,N105), -1)</f>
        <v>#N/A</v>
      </c>
      <c r="R63" s="4"/>
    </row>
    <row r="64" spans="1:28">
      <c r="A64" t="s">
        <v>172</v>
      </c>
      <c r="B64" t="s">
        <v>123</v>
      </c>
      <c r="C64">
        <v>0.43</v>
      </c>
      <c r="D64">
        <v>4.2</v>
      </c>
      <c r="E64">
        <f t="shared" si="0"/>
        <v>1.806</v>
      </c>
      <c r="F64">
        <v>2.2000000000000002</v>
      </c>
      <c r="G64">
        <v>0.16500000000000001</v>
      </c>
      <c r="H64">
        <v>19</v>
      </c>
      <c r="I64" t="s">
        <v>98</v>
      </c>
      <c r="J64">
        <f t="shared" si="1"/>
        <v>0.36300000000000004</v>
      </c>
      <c r="K64">
        <f t="shared" si="2"/>
        <v>12.818510895024479</v>
      </c>
      <c r="L64">
        <f t="shared" si="3"/>
        <v>13.457902346791231</v>
      </c>
      <c r="M64">
        <f t="shared" si="4"/>
        <v>58.282208588956919</v>
      </c>
      <c r="N64" s="1">
        <f t="shared" si="5"/>
        <v>0.28186207276924213</v>
      </c>
      <c r="O64" s="1">
        <f>RANK(Table2[[#This Row],[KRANK]],$N$2:$N$218)</f>
        <v>63</v>
      </c>
      <c r="P64" s="1" t="e">
        <f ca="1">MATCH(RAND(),(N65,N106), -1)</f>
        <v>#N/A</v>
      </c>
      <c r="R64" s="4"/>
    </row>
    <row r="65" spans="1:19">
      <c r="A65" t="s">
        <v>173</v>
      </c>
      <c r="B65" t="s">
        <v>136</v>
      </c>
      <c r="C65">
        <v>0.51</v>
      </c>
      <c r="D65">
        <v>4.9000000000000004</v>
      </c>
      <c r="E65">
        <f t="shared" si="0"/>
        <v>2.4990000000000001</v>
      </c>
      <c r="F65">
        <v>2.4</v>
      </c>
      <c r="G65">
        <v>0.13</v>
      </c>
      <c r="H65">
        <v>18</v>
      </c>
      <c r="I65" t="s">
        <v>96</v>
      </c>
      <c r="J65">
        <f t="shared" si="1"/>
        <v>0.312</v>
      </c>
      <c r="K65">
        <f t="shared" si="2"/>
        <v>17.737241819859452</v>
      </c>
      <c r="L65">
        <f t="shared" si="3"/>
        <v>11.567122678233783</v>
      </c>
      <c r="M65">
        <f t="shared" si="4"/>
        <v>55.214723926380245</v>
      </c>
      <c r="N65" s="1">
        <f t="shared" si="5"/>
        <v>0.2817302947482449</v>
      </c>
      <c r="O65" s="1">
        <f>RANK(Table2[[#This Row],[KRANK]],$N$2:$N$218)</f>
        <v>64</v>
      </c>
      <c r="P65" s="1" t="e">
        <f ca="1">MATCH(RAND(),(N66,N107), -1)</f>
        <v>#N/A</v>
      </c>
    </row>
    <row r="66" spans="1:19">
      <c r="A66" t="s">
        <v>174</v>
      </c>
      <c r="B66" t="s">
        <v>159</v>
      </c>
      <c r="C66">
        <v>0.74</v>
      </c>
      <c r="D66">
        <v>2.1</v>
      </c>
      <c r="E66">
        <f t="shared" ref="E66:E129" si="6">(C66*D66)</f>
        <v>1.554</v>
      </c>
      <c r="F66">
        <v>2.8</v>
      </c>
      <c r="G66">
        <v>0.122</v>
      </c>
      <c r="H66">
        <v>19.7</v>
      </c>
      <c r="I66" t="s">
        <v>91</v>
      </c>
      <c r="J66">
        <f t="shared" ref="J66:J129" si="7">(F66*G66)</f>
        <v>0.34159999999999996</v>
      </c>
      <c r="K66">
        <f t="shared" ref="K66:K129" si="8">(7.09773582227269*E66)</f>
        <v>11.02988146781176</v>
      </c>
      <c r="L66">
        <f t="shared" ref="L66:L129" si="9">(37.0741111481852*J66)</f>
        <v>12.664516368220063</v>
      </c>
      <c r="M66">
        <f t="shared" ref="M66:M129" si="10">(3.06748466257668*H66)</f>
        <v>60.429447852760596</v>
      </c>
      <c r="N66" s="1">
        <f t="shared" ref="N66:N129" si="11">((K66+L66+M66)/3)/100</f>
        <v>0.28041281896264136</v>
      </c>
      <c r="O66" s="1">
        <f>RANK(Table2[[#This Row],[KRANK]],$N$2:$N$218)</f>
        <v>65</v>
      </c>
      <c r="P66" s="1" t="e">
        <f ca="1">MATCH(RAND(),(N67,N108), -1)</f>
        <v>#N/A</v>
      </c>
      <c r="Q66" t="s">
        <v>527</v>
      </c>
      <c r="R66" s="4"/>
    </row>
    <row r="67" spans="1:19">
      <c r="A67" t="s">
        <v>175</v>
      </c>
      <c r="B67" t="s">
        <v>151</v>
      </c>
      <c r="C67">
        <v>0.75</v>
      </c>
      <c r="D67">
        <v>1.1000000000000001</v>
      </c>
      <c r="E67">
        <f t="shared" si="6"/>
        <v>0.82500000000000007</v>
      </c>
      <c r="F67">
        <v>2.9</v>
      </c>
      <c r="G67">
        <v>0.11</v>
      </c>
      <c r="H67">
        <v>21.3</v>
      </c>
      <c r="I67" t="s">
        <v>96</v>
      </c>
      <c r="J67">
        <f t="shared" si="7"/>
        <v>0.31900000000000001</v>
      </c>
      <c r="K67">
        <f t="shared" si="8"/>
        <v>5.8556320533749702</v>
      </c>
      <c r="L67">
        <f t="shared" si="9"/>
        <v>11.82664145627108</v>
      </c>
      <c r="M67">
        <f t="shared" si="10"/>
        <v>65.337423312883288</v>
      </c>
      <c r="N67" s="1">
        <f t="shared" si="11"/>
        <v>0.27673232274176446</v>
      </c>
      <c r="O67" s="1">
        <f>RANK(Table2[[#This Row],[KRANK]],$N$2:$N$218)</f>
        <v>66</v>
      </c>
      <c r="P67" s="1" t="e">
        <f ca="1">MATCH(RAND(),(N68,N109), -1)</f>
        <v>#N/A</v>
      </c>
      <c r="Q67" t="s">
        <v>525</v>
      </c>
      <c r="R67" s="4"/>
      <c r="S67" t="s">
        <v>528</v>
      </c>
    </row>
    <row r="68" spans="1:19">
      <c r="A68" t="s">
        <v>176</v>
      </c>
      <c r="B68" t="s">
        <v>88</v>
      </c>
      <c r="C68">
        <v>0.56999999999999995</v>
      </c>
      <c r="D68">
        <v>3.1</v>
      </c>
      <c r="E68">
        <f t="shared" si="6"/>
        <v>1.7669999999999999</v>
      </c>
      <c r="F68">
        <v>2.9</v>
      </c>
      <c r="G68">
        <v>0.152</v>
      </c>
      <c r="H68">
        <v>17.399999999999999</v>
      </c>
      <c r="I68" t="s">
        <v>98</v>
      </c>
      <c r="J68">
        <f t="shared" si="7"/>
        <v>0.44079999999999997</v>
      </c>
      <c r="K68">
        <f t="shared" si="8"/>
        <v>12.541699197955843</v>
      </c>
      <c r="L68">
        <f t="shared" si="9"/>
        <v>16.342268194120038</v>
      </c>
      <c r="M68">
        <f t="shared" si="10"/>
        <v>53.374233128834227</v>
      </c>
      <c r="N68" s="1">
        <f t="shared" si="11"/>
        <v>0.27419400173636704</v>
      </c>
      <c r="O68" s="1">
        <f>RANK(Table2[[#This Row],[KRANK]],$N$2:$N$218)</f>
        <v>67</v>
      </c>
      <c r="P68" s="1" t="e">
        <f ca="1">MATCH(RAND(),(N69,N110), -1)</f>
        <v>#N/A</v>
      </c>
      <c r="R68" s="4"/>
    </row>
    <row r="69" spans="1:19">
      <c r="A69" t="s">
        <v>177</v>
      </c>
      <c r="B69" t="s">
        <v>85</v>
      </c>
      <c r="C69">
        <v>0.55000000000000004</v>
      </c>
      <c r="D69">
        <v>3.1</v>
      </c>
      <c r="E69">
        <f t="shared" si="6"/>
        <v>1.7050000000000003</v>
      </c>
      <c r="F69">
        <v>3.2</v>
      </c>
      <c r="G69">
        <v>0.16900000000000001</v>
      </c>
      <c r="H69">
        <v>16.2</v>
      </c>
      <c r="I69" t="s">
        <v>96</v>
      </c>
      <c r="J69">
        <f t="shared" si="7"/>
        <v>0.54080000000000006</v>
      </c>
      <c r="K69">
        <f t="shared" si="8"/>
        <v>12.101639576974939</v>
      </c>
      <c r="L69">
        <f t="shared" si="9"/>
        <v>20.049679308938561</v>
      </c>
      <c r="M69">
        <f t="shared" si="10"/>
        <v>49.693251533742213</v>
      </c>
      <c r="N69" s="1">
        <f t="shared" si="11"/>
        <v>0.27281523473218572</v>
      </c>
      <c r="O69" s="1">
        <f>RANK(Table2[[#This Row],[KRANK]],$N$2:$N$218)</f>
        <v>68</v>
      </c>
      <c r="P69" s="1" t="e">
        <f ca="1">MATCH(RAND(),(N70,N111), -1)</f>
        <v>#N/A</v>
      </c>
      <c r="Q69" t="s">
        <v>529</v>
      </c>
      <c r="R69" t="s">
        <v>530</v>
      </c>
    </row>
    <row r="70" spans="1:19">
      <c r="A70" t="s">
        <v>178</v>
      </c>
      <c r="B70" t="s">
        <v>125</v>
      </c>
      <c r="C70">
        <v>0.48</v>
      </c>
      <c r="D70">
        <v>4.3</v>
      </c>
      <c r="E70">
        <f t="shared" si="6"/>
        <v>2.0640000000000001</v>
      </c>
      <c r="F70">
        <v>2.4</v>
      </c>
      <c r="G70">
        <v>0.14599999999999999</v>
      </c>
      <c r="H70">
        <v>17.3</v>
      </c>
      <c r="I70" t="s">
        <v>98</v>
      </c>
      <c r="J70">
        <f t="shared" si="7"/>
        <v>0.35039999999999999</v>
      </c>
      <c r="K70">
        <f t="shared" si="8"/>
        <v>14.649726737170832</v>
      </c>
      <c r="L70">
        <f t="shared" si="9"/>
        <v>12.990768546324095</v>
      </c>
      <c r="M70">
        <f t="shared" si="10"/>
        <v>53.067484662576568</v>
      </c>
      <c r="N70" s="1">
        <f t="shared" si="11"/>
        <v>0.26902659982023835</v>
      </c>
      <c r="O70" s="1">
        <f>RANK(Table2[[#This Row],[KRANK]],$N$2:$N$218)</f>
        <v>69</v>
      </c>
      <c r="P70" s="1" t="e">
        <f ca="1">MATCH(RAND(),(N71,N112), -1)</f>
        <v>#N/A</v>
      </c>
      <c r="R70" s="4"/>
    </row>
    <row r="71" spans="1:19">
      <c r="A71" t="s">
        <v>38</v>
      </c>
      <c r="B71" t="s">
        <v>90</v>
      </c>
      <c r="C71">
        <v>0.73</v>
      </c>
      <c r="D71">
        <v>4.0999999999999996</v>
      </c>
      <c r="E71">
        <f t="shared" si="6"/>
        <v>2.9929999999999999</v>
      </c>
      <c r="F71">
        <v>2.6</v>
      </c>
      <c r="G71">
        <v>0.105</v>
      </c>
      <c r="H71">
        <v>15.7</v>
      </c>
      <c r="I71" t="s">
        <v>96</v>
      </c>
      <c r="J71">
        <f t="shared" si="7"/>
        <v>0.27300000000000002</v>
      </c>
      <c r="K71">
        <f t="shared" si="8"/>
        <v>21.243523316062159</v>
      </c>
      <c r="L71">
        <f t="shared" si="9"/>
        <v>10.121232343454562</v>
      </c>
      <c r="M71">
        <f t="shared" si="10"/>
        <v>48.159509202453876</v>
      </c>
      <c r="N71" s="1">
        <f t="shared" si="11"/>
        <v>0.26508088287323534</v>
      </c>
      <c r="O71" s="1">
        <f>RANK(Table2[[#This Row],[KRANK]],$N$2:$N$218)</f>
        <v>70</v>
      </c>
      <c r="P71" s="1" t="e">
        <f ca="1">MATCH(RAND(),(N72,N113), -1)</f>
        <v>#N/A</v>
      </c>
      <c r="Q71" t="s">
        <v>532</v>
      </c>
      <c r="R71" s="4"/>
    </row>
    <row r="72" spans="1:19">
      <c r="A72" s="17" t="s">
        <v>495</v>
      </c>
      <c r="B72" s="17" t="s">
        <v>129</v>
      </c>
      <c r="C72" s="17">
        <v>0.01</v>
      </c>
      <c r="D72" s="17">
        <v>12</v>
      </c>
      <c r="E72" s="17">
        <f t="shared" si="6"/>
        <v>0.12</v>
      </c>
      <c r="F72" s="17">
        <v>0.1</v>
      </c>
      <c r="G72" s="17">
        <v>0.20699999999999999</v>
      </c>
      <c r="H72" s="17">
        <v>25.2</v>
      </c>
      <c r="I72" s="17" t="s">
        <v>86</v>
      </c>
      <c r="J72" s="17">
        <f t="shared" si="7"/>
        <v>2.07E-2</v>
      </c>
      <c r="K72" s="17">
        <f t="shared" si="8"/>
        <v>0.85172829867272282</v>
      </c>
      <c r="L72" s="17">
        <f t="shared" si="9"/>
        <v>0.76743410076743368</v>
      </c>
      <c r="M72" s="17">
        <f t="shared" si="10"/>
        <v>77.300613496932328</v>
      </c>
      <c r="N72" s="19">
        <f t="shared" si="11"/>
        <v>0.26306591965457499</v>
      </c>
      <c r="O72" s="19">
        <f>RANK(Table2[[#This Row],[KRANK]],$N$2:$N$218)</f>
        <v>71</v>
      </c>
      <c r="P72" s="19" t="e">
        <f ca="1">MATCH(RAND(),(N73,N114), -1)</f>
        <v>#N/A</v>
      </c>
    </row>
    <row r="73" spans="1:19">
      <c r="A73" t="s">
        <v>180</v>
      </c>
      <c r="B73" t="s">
        <v>132</v>
      </c>
      <c r="C73">
        <v>0.28000000000000003</v>
      </c>
      <c r="D73">
        <v>1.1000000000000001</v>
      </c>
      <c r="E73">
        <f t="shared" si="6"/>
        <v>0.30800000000000005</v>
      </c>
      <c r="F73">
        <v>1.7</v>
      </c>
      <c r="G73">
        <v>0.214</v>
      </c>
      <c r="H73">
        <v>20.5</v>
      </c>
      <c r="I73" t="s">
        <v>98</v>
      </c>
      <c r="J73">
        <f t="shared" si="7"/>
        <v>0.36379999999999996</v>
      </c>
      <c r="K73">
        <f t="shared" si="8"/>
        <v>2.1861026332599889</v>
      </c>
      <c r="L73">
        <f t="shared" si="9"/>
        <v>13.487561635709776</v>
      </c>
      <c r="M73">
        <f t="shared" si="10"/>
        <v>62.883435582821939</v>
      </c>
      <c r="N73" s="1">
        <f t="shared" si="11"/>
        <v>0.26185699950597235</v>
      </c>
      <c r="O73" s="1">
        <f>RANK(Table2[[#This Row],[KRANK]],$N$2:$N$218)</f>
        <v>72</v>
      </c>
      <c r="P73" s="1" t="e">
        <f ca="1">MATCH(RAND(),(N74,N115), -1)</f>
        <v>#N/A</v>
      </c>
      <c r="Q73" t="s">
        <v>534</v>
      </c>
      <c r="R73" s="6"/>
    </row>
    <row r="74" spans="1:19">
      <c r="A74" t="s">
        <v>181</v>
      </c>
      <c r="B74" t="s">
        <v>125</v>
      </c>
      <c r="C74">
        <v>0.62</v>
      </c>
      <c r="D74">
        <v>1</v>
      </c>
      <c r="E74">
        <f t="shared" si="6"/>
        <v>0.62</v>
      </c>
      <c r="F74">
        <v>3.4</v>
      </c>
      <c r="G74">
        <v>0.154</v>
      </c>
      <c r="H74">
        <v>17.8</v>
      </c>
      <c r="I74" t="s">
        <v>102</v>
      </c>
      <c r="J74">
        <f t="shared" si="7"/>
        <v>0.52359999999999995</v>
      </c>
      <c r="K74">
        <f t="shared" si="8"/>
        <v>4.4005962098090681</v>
      </c>
      <c r="L74">
        <f t="shared" si="9"/>
        <v>19.412004597189771</v>
      </c>
      <c r="M74">
        <f t="shared" si="10"/>
        <v>54.601226993864906</v>
      </c>
      <c r="N74" s="1">
        <f t="shared" si="11"/>
        <v>0.26137942600287917</v>
      </c>
      <c r="O74" s="1">
        <f>RANK(Table2[[#This Row],[KRANK]],$N$2:$N$218)</f>
        <v>73</v>
      </c>
      <c r="P74" s="1" t="e">
        <f ca="1">MATCH(RAND(),(N75,N116), -1)</f>
        <v>#N/A</v>
      </c>
      <c r="Q74" t="s">
        <v>533</v>
      </c>
    </row>
    <row r="75" spans="1:19">
      <c r="A75" t="s">
        <v>183</v>
      </c>
      <c r="B75" t="s">
        <v>132</v>
      </c>
      <c r="C75">
        <v>0.73</v>
      </c>
      <c r="D75">
        <v>3.4</v>
      </c>
      <c r="E75">
        <f t="shared" si="6"/>
        <v>2.4819999999999998</v>
      </c>
      <c r="F75">
        <v>2.2000000000000002</v>
      </c>
      <c r="G75">
        <v>9.0999999999999998E-2</v>
      </c>
      <c r="H75">
        <v>17.2</v>
      </c>
      <c r="I75" t="s">
        <v>96</v>
      </c>
      <c r="J75">
        <f t="shared" si="7"/>
        <v>0.20020000000000002</v>
      </c>
      <c r="K75">
        <f t="shared" si="8"/>
        <v>17.616580310880813</v>
      </c>
      <c r="L75">
        <f t="shared" si="9"/>
        <v>7.422237051866678</v>
      </c>
      <c r="M75">
        <f t="shared" si="10"/>
        <v>52.760736196318895</v>
      </c>
      <c r="N75" s="1">
        <f t="shared" si="11"/>
        <v>0.25933184519688796</v>
      </c>
      <c r="O75" s="1">
        <f>RANK(Table2[[#This Row],[KRANK]],$N$2:$N$218)</f>
        <v>74</v>
      </c>
      <c r="P75" s="1" t="e">
        <f ca="1">MATCH(RAND(),(N76,N117), -1)</f>
        <v>#N/A</v>
      </c>
    </row>
    <row r="76" spans="1:19">
      <c r="A76" t="s">
        <v>185</v>
      </c>
      <c r="B76" t="s">
        <v>121</v>
      </c>
      <c r="C76">
        <v>0.67</v>
      </c>
      <c r="D76">
        <v>5.6</v>
      </c>
      <c r="E76">
        <f t="shared" si="6"/>
        <v>3.7519999999999998</v>
      </c>
      <c r="F76">
        <v>2.5</v>
      </c>
      <c r="G76">
        <v>0.111</v>
      </c>
      <c r="H76">
        <v>13.3</v>
      </c>
      <c r="I76" t="s">
        <v>102</v>
      </c>
      <c r="J76">
        <f t="shared" si="7"/>
        <v>0.27750000000000002</v>
      </c>
      <c r="K76">
        <f t="shared" si="8"/>
        <v>26.630704805167131</v>
      </c>
      <c r="L76">
        <f t="shared" si="9"/>
        <v>10.288065843621395</v>
      </c>
      <c r="M76">
        <f t="shared" si="10"/>
        <v>40.797546012269848</v>
      </c>
      <c r="N76" s="1">
        <f t="shared" si="11"/>
        <v>0.25905438887019455</v>
      </c>
      <c r="O76" s="1">
        <f>RANK(Table2[[#This Row],[KRANK]],$N$2:$N$218)</f>
        <v>75</v>
      </c>
      <c r="P76" s="1" t="e">
        <f ca="1">MATCH(RAND(),(N77,N118), -1)</f>
        <v>#N/A</v>
      </c>
      <c r="Q76" t="s">
        <v>535</v>
      </c>
    </row>
    <row r="77" spans="1:19">
      <c r="A77" t="s">
        <v>168</v>
      </c>
      <c r="B77" t="s">
        <v>156</v>
      </c>
      <c r="C77">
        <v>0.32</v>
      </c>
      <c r="D77">
        <v>3.7</v>
      </c>
      <c r="E77">
        <f t="shared" si="6"/>
        <v>1.1840000000000002</v>
      </c>
      <c r="F77">
        <v>2.2000000000000002</v>
      </c>
      <c r="G77">
        <v>0.13500000000000001</v>
      </c>
      <c r="H77">
        <v>18.899999999999999</v>
      </c>
      <c r="I77" t="s">
        <v>98</v>
      </c>
      <c r="J77">
        <f t="shared" si="7"/>
        <v>0.29700000000000004</v>
      </c>
      <c r="K77">
        <f t="shared" si="8"/>
        <v>8.4037192135708665</v>
      </c>
      <c r="L77">
        <f t="shared" si="9"/>
        <v>11.011011011011007</v>
      </c>
      <c r="M77">
        <f t="shared" si="10"/>
        <v>57.975460122699246</v>
      </c>
      <c r="N77" s="1">
        <f t="shared" si="11"/>
        <v>0.25796730115760375</v>
      </c>
      <c r="O77" s="1">
        <f>RANK(Table2[[#This Row],[KRANK]],$N$2:$N$218)</f>
        <v>76</v>
      </c>
      <c r="P77" s="1" t="e">
        <f ca="1">MATCH(RAND(),(N78,N119), -1)</f>
        <v>#N/A</v>
      </c>
      <c r="Q77" t="s">
        <v>536</v>
      </c>
    </row>
    <row r="78" spans="1:19">
      <c r="A78" t="s">
        <v>221</v>
      </c>
      <c r="B78" t="s">
        <v>108</v>
      </c>
      <c r="C78">
        <v>0.47</v>
      </c>
      <c r="D78">
        <v>2.1</v>
      </c>
      <c r="E78">
        <f t="shared" si="6"/>
        <v>0.98699999999999999</v>
      </c>
      <c r="F78">
        <v>4.5</v>
      </c>
      <c r="G78">
        <v>0.16300000000000001</v>
      </c>
      <c r="H78">
        <v>13.2</v>
      </c>
      <c r="I78" t="s">
        <v>102</v>
      </c>
      <c r="J78">
        <f t="shared" si="7"/>
        <v>0.73350000000000004</v>
      </c>
      <c r="K78">
        <f t="shared" si="8"/>
        <v>7.005465256583145</v>
      </c>
      <c r="L78">
        <f t="shared" si="9"/>
        <v>27.193860527193848</v>
      </c>
      <c r="M78">
        <f t="shared" si="10"/>
        <v>40.490797546012175</v>
      </c>
      <c r="N78" s="1">
        <f t="shared" si="11"/>
        <v>0.24896707776596391</v>
      </c>
      <c r="O78" s="1">
        <f>RANK(Table2[[#This Row],[KRANK]],$N$2:$N$218)</f>
        <v>77</v>
      </c>
      <c r="P78" s="1" t="e">
        <f ca="1">MATCH(RAND(),(N79,N120), -1)</f>
        <v>#N/A</v>
      </c>
    </row>
    <row r="79" spans="1:19">
      <c r="A79" t="s">
        <v>188</v>
      </c>
      <c r="B79" t="s">
        <v>129</v>
      </c>
      <c r="C79">
        <v>0.19</v>
      </c>
      <c r="D79">
        <v>3</v>
      </c>
      <c r="E79">
        <f t="shared" si="6"/>
        <v>0.57000000000000006</v>
      </c>
      <c r="F79">
        <v>1.8</v>
      </c>
      <c r="G79">
        <v>0.18099999999999999</v>
      </c>
      <c r="H79">
        <v>18.899999999999999</v>
      </c>
      <c r="I79" t="s">
        <v>98</v>
      </c>
      <c r="J79">
        <f t="shared" si="7"/>
        <v>0.32579999999999998</v>
      </c>
      <c r="K79">
        <f t="shared" si="8"/>
        <v>4.0457094186954334</v>
      </c>
      <c r="L79">
        <f t="shared" si="9"/>
        <v>12.078745412078739</v>
      </c>
      <c r="M79">
        <f t="shared" si="10"/>
        <v>57.975460122699246</v>
      </c>
      <c r="N79" s="1">
        <f t="shared" si="11"/>
        <v>0.24699971651157807</v>
      </c>
      <c r="O79" s="1">
        <f>RANK(Table2[[#This Row],[KRANK]],$N$2:$N$218)</f>
        <v>78</v>
      </c>
      <c r="P79" s="1" t="e">
        <f ca="1">MATCH(RAND(),(N80,N121), -1)</f>
        <v>#N/A</v>
      </c>
    </row>
    <row r="80" spans="1:19">
      <c r="A80" t="s">
        <v>187</v>
      </c>
      <c r="B80" t="s">
        <v>111</v>
      </c>
      <c r="C80">
        <v>0.61</v>
      </c>
      <c r="D80">
        <v>3.7</v>
      </c>
      <c r="E80">
        <f t="shared" si="6"/>
        <v>2.2570000000000001</v>
      </c>
      <c r="F80">
        <v>2.4</v>
      </c>
      <c r="G80">
        <v>0.11799999999999999</v>
      </c>
      <c r="H80">
        <v>15.5</v>
      </c>
      <c r="I80" t="s">
        <v>102</v>
      </c>
      <c r="J80">
        <f t="shared" si="7"/>
        <v>0.28319999999999995</v>
      </c>
      <c r="K80">
        <f t="shared" si="8"/>
        <v>16.019589750869461</v>
      </c>
      <c r="L80">
        <f t="shared" si="9"/>
        <v>10.499388277166048</v>
      </c>
      <c r="M80">
        <f t="shared" si="10"/>
        <v>47.546012269938544</v>
      </c>
      <c r="N80" s="1">
        <f t="shared" si="11"/>
        <v>0.24688330099324685</v>
      </c>
      <c r="O80" s="1">
        <f>RANK(Table2[[#This Row],[KRANK]],$N$2:$N$218)</f>
        <v>79</v>
      </c>
      <c r="P80" s="1" t="e">
        <f ca="1">MATCH(RAND(),(N81,N122), -1)</f>
        <v>#N/A</v>
      </c>
    </row>
    <row r="81" spans="1:21">
      <c r="A81" t="s">
        <v>189</v>
      </c>
      <c r="B81" t="s">
        <v>95</v>
      </c>
      <c r="C81">
        <v>0.63</v>
      </c>
      <c r="D81">
        <v>5.5</v>
      </c>
      <c r="E81">
        <f t="shared" si="6"/>
        <v>3.4649999999999999</v>
      </c>
      <c r="F81">
        <v>1.8</v>
      </c>
      <c r="G81">
        <v>0.09</v>
      </c>
      <c r="H81">
        <v>13.9</v>
      </c>
      <c r="I81" t="s">
        <v>86</v>
      </c>
      <c r="J81">
        <f t="shared" si="7"/>
        <v>0.16200000000000001</v>
      </c>
      <c r="K81">
        <f t="shared" si="8"/>
        <v>24.593654624174871</v>
      </c>
      <c r="L81">
        <f t="shared" si="9"/>
        <v>6.006006006006003</v>
      </c>
      <c r="M81">
        <f t="shared" si="10"/>
        <v>42.638036809815851</v>
      </c>
      <c r="N81" s="1">
        <f t="shared" si="11"/>
        <v>0.2441256581333224</v>
      </c>
      <c r="O81" s="1">
        <f>RANK(Table2[[#This Row],[KRANK]],$N$2:$N$218)</f>
        <v>80</v>
      </c>
      <c r="P81" s="1" t="e">
        <f ca="1">MATCH(RAND(),(N82,N123), -1)</f>
        <v>#N/A</v>
      </c>
    </row>
    <row r="82" spans="1:21">
      <c r="A82" t="s">
        <v>205</v>
      </c>
      <c r="B82" t="s">
        <v>149</v>
      </c>
      <c r="C82">
        <v>0.69</v>
      </c>
      <c r="D82">
        <v>0.8</v>
      </c>
      <c r="E82">
        <f t="shared" si="6"/>
        <v>0.55199999999999994</v>
      </c>
      <c r="F82">
        <v>4.9000000000000004</v>
      </c>
      <c r="G82">
        <v>0.12</v>
      </c>
      <c r="H82">
        <v>15.3</v>
      </c>
      <c r="I82" t="s">
        <v>96</v>
      </c>
      <c r="J82">
        <f t="shared" si="7"/>
        <v>0.58799999999999997</v>
      </c>
      <c r="K82">
        <f t="shared" si="8"/>
        <v>3.9179501738945244</v>
      </c>
      <c r="L82">
        <f t="shared" si="9"/>
        <v>21.799577355132897</v>
      </c>
      <c r="M82">
        <f t="shared" si="10"/>
        <v>46.932515337423204</v>
      </c>
      <c r="N82" s="1">
        <f t="shared" si="11"/>
        <v>0.24216680955483544</v>
      </c>
      <c r="O82" s="1">
        <f>RANK(Table2[[#This Row],[KRANK]],$N$2:$N$218)</f>
        <v>81</v>
      </c>
      <c r="P82" s="1" t="e">
        <f ca="1">MATCH(RAND(),(N83,N124), -1)</f>
        <v>#N/A</v>
      </c>
    </row>
    <row r="83" spans="1:21">
      <c r="A83" t="s">
        <v>190</v>
      </c>
      <c r="B83" t="s">
        <v>125</v>
      </c>
      <c r="C83">
        <v>0.39</v>
      </c>
      <c r="D83">
        <v>5.4</v>
      </c>
      <c r="E83">
        <f t="shared" si="6"/>
        <v>2.1060000000000003</v>
      </c>
      <c r="F83">
        <v>1.7</v>
      </c>
      <c r="G83">
        <v>0.14000000000000001</v>
      </c>
      <c r="H83">
        <v>15.9</v>
      </c>
      <c r="I83" t="s">
        <v>86</v>
      </c>
      <c r="J83">
        <f t="shared" si="7"/>
        <v>0.23800000000000002</v>
      </c>
      <c r="K83">
        <f t="shared" si="8"/>
        <v>14.947831641706287</v>
      </c>
      <c r="L83">
        <f t="shared" si="9"/>
        <v>8.8236384532680798</v>
      </c>
      <c r="M83">
        <f t="shared" si="10"/>
        <v>48.773006134969215</v>
      </c>
      <c r="N83" s="1">
        <f t="shared" si="11"/>
        <v>0.24181492076647859</v>
      </c>
      <c r="O83" s="1">
        <f>RANK(Table2[[#This Row],[KRANK]],$N$2:$N$218)</f>
        <v>82</v>
      </c>
      <c r="P83" s="1" t="e">
        <f ca="1">MATCH(RAND(),(N84,N125), -1)</f>
        <v>#N/A</v>
      </c>
      <c r="Q83" t="s">
        <v>556</v>
      </c>
    </row>
    <row r="84" spans="1:21">
      <c r="A84" s="17" t="s">
        <v>431</v>
      </c>
      <c r="B84" s="17" t="s">
        <v>149</v>
      </c>
      <c r="C84" s="17">
        <v>0.13</v>
      </c>
      <c r="D84" s="17">
        <v>5.6</v>
      </c>
      <c r="E84" s="17">
        <f t="shared" si="6"/>
        <v>0.72799999999999998</v>
      </c>
      <c r="F84" s="17">
        <v>1.3</v>
      </c>
      <c r="G84" s="17">
        <v>0.18</v>
      </c>
      <c r="H84" s="17">
        <v>19.100000000000001</v>
      </c>
      <c r="I84" s="17" t="s">
        <v>91</v>
      </c>
      <c r="J84" s="17">
        <f t="shared" si="7"/>
        <v>0.23399999999999999</v>
      </c>
      <c r="K84" s="17">
        <f t="shared" si="8"/>
        <v>5.167151678614518</v>
      </c>
      <c r="L84" s="17">
        <f t="shared" si="9"/>
        <v>8.6753420086753366</v>
      </c>
      <c r="M84" s="17">
        <f t="shared" si="10"/>
        <v>58.588957055214593</v>
      </c>
      <c r="N84" s="19">
        <f t="shared" si="11"/>
        <v>0.24143816914168151</v>
      </c>
      <c r="O84" s="19">
        <f>RANK(Table2[[#This Row],[KRANK]],$N$2:$N$218)</f>
        <v>83</v>
      </c>
      <c r="P84" s="19" t="e">
        <f ca="1">MATCH(RAND(),(N85,N126), -1)</f>
        <v>#N/A</v>
      </c>
    </row>
    <row r="85" spans="1:21">
      <c r="A85" t="s">
        <v>191</v>
      </c>
      <c r="B85" t="s">
        <v>134</v>
      </c>
      <c r="C85">
        <v>0.7</v>
      </c>
      <c r="D85">
        <v>2.2999999999999998</v>
      </c>
      <c r="E85">
        <f t="shared" si="6"/>
        <v>1.6099999999999999</v>
      </c>
      <c r="F85">
        <v>3</v>
      </c>
      <c r="G85">
        <v>0.13</v>
      </c>
      <c r="H85">
        <v>15.1</v>
      </c>
      <c r="I85" t="s">
        <v>96</v>
      </c>
      <c r="J85">
        <f t="shared" si="7"/>
        <v>0.39</v>
      </c>
      <c r="K85">
        <f t="shared" si="8"/>
        <v>11.42735467385903</v>
      </c>
      <c r="L85">
        <f t="shared" si="9"/>
        <v>14.45890334779223</v>
      </c>
      <c r="M85">
        <f t="shared" si="10"/>
        <v>46.319018404907865</v>
      </c>
      <c r="N85" s="1">
        <f t="shared" si="11"/>
        <v>0.24068425475519706</v>
      </c>
      <c r="O85" s="1">
        <f>RANK(Table2[[#This Row],[KRANK]],$N$2:$N$218)</f>
        <v>84</v>
      </c>
      <c r="P85" s="1" t="e">
        <f ca="1">MATCH(RAND(),(N86,N127), -1)</f>
        <v>#N/A</v>
      </c>
    </row>
    <row r="86" spans="1:21">
      <c r="A86" t="s">
        <v>192</v>
      </c>
      <c r="B86" t="s">
        <v>151</v>
      </c>
      <c r="C86">
        <v>0.24</v>
      </c>
      <c r="D86">
        <v>5.6</v>
      </c>
      <c r="E86">
        <f t="shared" si="6"/>
        <v>1.3439999999999999</v>
      </c>
      <c r="F86">
        <v>1</v>
      </c>
      <c r="G86">
        <v>0.109</v>
      </c>
      <c r="H86">
        <v>19.100000000000001</v>
      </c>
      <c r="I86" t="s">
        <v>102</v>
      </c>
      <c r="J86">
        <f t="shared" si="7"/>
        <v>0.109</v>
      </c>
      <c r="K86">
        <f t="shared" si="8"/>
        <v>9.5393569451344948</v>
      </c>
      <c r="L86">
        <f t="shared" si="9"/>
        <v>4.0410781151521871</v>
      </c>
      <c r="M86">
        <f t="shared" si="10"/>
        <v>58.588957055214593</v>
      </c>
      <c r="N86" s="1">
        <f t="shared" si="11"/>
        <v>0.24056464038500422</v>
      </c>
      <c r="O86" s="1">
        <f>RANK(Table2[[#This Row],[KRANK]],$N$2:$N$218)</f>
        <v>85</v>
      </c>
      <c r="P86" s="1" t="e">
        <f ca="1">MATCH(RAND(),(N87,N128), -1)</f>
        <v>#N/A</v>
      </c>
      <c r="Q86" t="s">
        <v>557</v>
      </c>
    </row>
    <row r="87" spans="1:21">
      <c r="A87" t="s">
        <v>193</v>
      </c>
      <c r="B87" t="s">
        <v>161</v>
      </c>
      <c r="C87">
        <v>0.76</v>
      </c>
      <c r="D87">
        <v>2.7</v>
      </c>
      <c r="E87">
        <f t="shared" si="6"/>
        <v>2.052</v>
      </c>
      <c r="F87">
        <v>1.8</v>
      </c>
      <c r="G87">
        <v>7.1999999999999995E-2</v>
      </c>
      <c r="H87">
        <v>17.2</v>
      </c>
      <c r="I87" t="s">
        <v>96</v>
      </c>
      <c r="J87">
        <f t="shared" si="7"/>
        <v>0.12959999999999999</v>
      </c>
      <c r="K87">
        <f t="shared" si="8"/>
        <v>14.56455390730356</v>
      </c>
      <c r="L87">
        <f t="shared" si="9"/>
        <v>4.8048048048048022</v>
      </c>
      <c r="M87">
        <f t="shared" si="10"/>
        <v>52.760736196318895</v>
      </c>
      <c r="N87" s="1">
        <f t="shared" si="11"/>
        <v>0.2404336496947575</v>
      </c>
      <c r="O87" s="1">
        <f>RANK(Table2[[#This Row],[KRANK]],$N$2:$N$218)</f>
        <v>86</v>
      </c>
      <c r="P87" s="1" t="e">
        <f ca="1">MATCH(RAND(),(N88,N129), -1)</f>
        <v>#N/A</v>
      </c>
    </row>
    <row r="88" spans="1:21">
      <c r="A88" t="s">
        <v>194</v>
      </c>
      <c r="B88" t="s">
        <v>159</v>
      </c>
      <c r="C88">
        <v>0.33</v>
      </c>
      <c r="D88">
        <v>6</v>
      </c>
      <c r="E88">
        <f t="shared" si="6"/>
        <v>1.98</v>
      </c>
      <c r="F88">
        <v>1</v>
      </c>
      <c r="G88">
        <v>0.104</v>
      </c>
      <c r="H88">
        <v>17.600000000000001</v>
      </c>
      <c r="I88" t="s">
        <v>102</v>
      </c>
      <c r="J88">
        <f t="shared" si="7"/>
        <v>0.104</v>
      </c>
      <c r="K88">
        <f t="shared" si="8"/>
        <v>14.053516928099926</v>
      </c>
      <c r="L88">
        <f t="shared" si="9"/>
        <v>3.8557075594112611</v>
      </c>
      <c r="M88">
        <f t="shared" si="10"/>
        <v>53.987730061349573</v>
      </c>
      <c r="N88" s="1">
        <f t="shared" si="11"/>
        <v>0.23965651516286923</v>
      </c>
      <c r="O88" s="1">
        <f>RANK(Table2[[#This Row],[KRANK]],$N$2:$N$218)</f>
        <v>87</v>
      </c>
      <c r="P88" s="1" t="e">
        <f ca="1">MATCH(RAND(),(N89,N130), -1)</f>
        <v>#N/A</v>
      </c>
      <c r="U88" t="s">
        <v>545</v>
      </c>
    </row>
    <row r="89" spans="1:21">
      <c r="A89" t="s">
        <v>35</v>
      </c>
      <c r="B89" t="s">
        <v>198</v>
      </c>
      <c r="C89">
        <v>0.26</v>
      </c>
      <c r="D89">
        <v>6.3</v>
      </c>
      <c r="E89">
        <f t="shared" si="6"/>
        <v>1.6379999999999999</v>
      </c>
      <c r="F89">
        <v>1.3</v>
      </c>
      <c r="G89">
        <v>0.14899999999999999</v>
      </c>
      <c r="H89">
        <v>17.2</v>
      </c>
      <c r="I89" t="s">
        <v>86</v>
      </c>
      <c r="J89">
        <f t="shared" si="7"/>
        <v>0.19370000000000001</v>
      </c>
      <c r="K89">
        <f t="shared" si="8"/>
        <v>11.626091276882665</v>
      </c>
      <c r="L89">
        <f t="shared" si="9"/>
        <v>7.1812553294034744</v>
      </c>
      <c r="M89">
        <f t="shared" si="10"/>
        <v>52.760736196318895</v>
      </c>
      <c r="N89" s="1">
        <f t="shared" si="11"/>
        <v>0.23856027600868346</v>
      </c>
      <c r="O89" s="1">
        <f>RANK(Table2[[#This Row],[KRANK]],$N$2:$N$218)</f>
        <v>88</v>
      </c>
      <c r="P89" s="1" t="e">
        <f ca="1">MATCH(RAND(),(N90,N131), -1)</f>
        <v>#N/A</v>
      </c>
    </row>
    <row r="90" spans="1:21">
      <c r="A90" t="s">
        <v>199</v>
      </c>
      <c r="B90" t="s">
        <v>100</v>
      </c>
      <c r="C90">
        <v>0.68</v>
      </c>
      <c r="D90">
        <v>3.5</v>
      </c>
      <c r="E90">
        <f t="shared" si="6"/>
        <v>2.3800000000000003</v>
      </c>
      <c r="F90">
        <v>2.9</v>
      </c>
      <c r="G90">
        <v>0.126</v>
      </c>
      <c r="H90">
        <v>13.4</v>
      </c>
      <c r="I90" t="s">
        <v>102</v>
      </c>
      <c r="J90">
        <f t="shared" si="7"/>
        <v>0.3654</v>
      </c>
      <c r="K90">
        <f t="shared" si="8"/>
        <v>16.892611257009005</v>
      </c>
      <c r="L90">
        <f t="shared" si="9"/>
        <v>13.546880213546872</v>
      </c>
      <c r="M90">
        <f t="shared" si="10"/>
        <v>41.104294478527514</v>
      </c>
      <c r="N90" s="1">
        <f t="shared" si="11"/>
        <v>0.23847928649694466</v>
      </c>
      <c r="O90" s="1">
        <f>RANK(Table2[[#This Row],[KRANK]],$N$2:$N$218)</f>
        <v>89</v>
      </c>
      <c r="P90" s="1" t="e">
        <f ca="1">MATCH(RAND(),(N91,N132), -1)</f>
        <v>#N/A</v>
      </c>
      <c r="Q90" t="s">
        <v>559</v>
      </c>
    </row>
    <row r="91" spans="1:21">
      <c r="A91" t="s">
        <v>200</v>
      </c>
      <c r="B91" t="s">
        <v>159</v>
      </c>
      <c r="C91">
        <v>0.75</v>
      </c>
      <c r="D91">
        <v>1</v>
      </c>
      <c r="E91">
        <f t="shared" si="6"/>
        <v>0.75</v>
      </c>
      <c r="F91">
        <v>1.9</v>
      </c>
      <c r="G91">
        <v>8.5000000000000006E-2</v>
      </c>
      <c r="H91">
        <v>19.399999999999999</v>
      </c>
      <c r="I91" t="s">
        <v>102</v>
      </c>
      <c r="J91">
        <f t="shared" si="7"/>
        <v>0.1615</v>
      </c>
      <c r="K91">
        <f t="shared" si="8"/>
        <v>5.3233018667045178</v>
      </c>
      <c r="L91">
        <f t="shared" si="9"/>
        <v>5.9874689504319107</v>
      </c>
      <c r="M91">
        <f t="shared" si="10"/>
        <v>59.509202453987591</v>
      </c>
      <c r="N91" s="1">
        <f t="shared" si="11"/>
        <v>0.23606657757041336</v>
      </c>
      <c r="O91" s="1">
        <f>RANK(Table2[[#This Row],[KRANK]],$N$2:$N$218)</f>
        <v>90</v>
      </c>
      <c r="P91" s="1" t="e">
        <f ca="1">MATCH(RAND(),(N92,N133), -1)</f>
        <v>#N/A</v>
      </c>
    </row>
    <row r="92" spans="1:21">
      <c r="A92" t="s">
        <v>201</v>
      </c>
      <c r="B92" t="s">
        <v>202</v>
      </c>
      <c r="C92">
        <v>0.76</v>
      </c>
      <c r="D92">
        <v>2.4</v>
      </c>
      <c r="E92">
        <f t="shared" si="6"/>
        <v>1.8239999999999998</v>
      </c>
      <c r="F92">
        <v>1.4</v>
      </c>
      <c r="G92">
        <v>5.5E-2</v>
      </c>
      <c r="H92">
        <v>17.899999999999999</v>
      </c>
      <c r="I92" t="s">
        <v>96</v>
      </c>
      <c r="J92">
        <f t="shared" si="7"/>
        <v>7.6999999999999999E-2</v>
      </c>
      <c r="K92">
        <f t="shared" si="8"/>
        <v>12.946270139825385</v>
      </c>
      <c r="L92">
        <f t="shared" si="9"/>
        <v>2.8547065584102604</v>
      </c>
      <c r="M92">
        <f t="shared" si="10"/>
        <v>54.907975460122572</v>
      </c>
      <c r="N92" s="1">
        <f t="shared" si="11"/>
        <v>0.23569650719452739</v>
      </c>
      <c r="O92" s="1">
        <f>RANK(Table2[[#This Row],[KRANK]],$N$2:$N$218)</f>
        <v>91</v>
      </c>
      <c r="P92" s="1" t="e">
        <f ca="1">MATCH(RAND(),(N93,N134), -1)</f>
        <v>#N/A</v>
      </c>
      <c r="Q92" t="s">
        <v>560</v>
      </c>
      <c r="S92" t="s">
        <v>561</v>
      </c>
    </row>
    <row r="93" spans="1:21">
      <c r="A93" t="s">
        <v>203</v>
      </c>
      <c r="B93" t="s">
        <v>93</v>
      </c>
      <c r="C93">
        <v>0.52</v>
      </c>
      <c r="D93">
        <v>1.5</v>
      </c>
      <c r="E93">
        <f t="shared" si="6"/>
        <v>0.78</v>
      </c>
      <c r="F93">
        <v>2.9</v>
      </c>
      <c r="G93">
        <v>0.157</v>
      </c>
      <c r="H93">
        <v>15.6</v>
      </c>
      <c r="I93" t="s">
        <v>102</v>
      </c>
      <c r="J93">
        <f t="shared" si="7"/>
        <v>0.45529999999999998</v>
      </c>
      <c r="K93">
        <f t="shared" si="8"/>
        <v>5.5362339413726982</v>
      </c>
      <c r="L93">
        <f t="shared" si="9"/>
        <v>16.879842805768721</v>
      </c>
      <c r="M93">
        <f t="shared" si="10"/>
        <v>47.85276073619621</v>
      </c>
      <c r="N93" s="1">
        <f t="shared" si="11"/>
        <v>0.23422945827779207</v>
      </c>
      <c r="O93" s="1">
        <f>RANK(Table2[[#This Row],[KRANK]],$N$2:$N$218)</f>
        <v>92</v>
      </c>
      <c r="P93" s="1" t="e">
        <f ca="1">MATCH(RAND(),(N94,N135), -1)</f>
        <v>#N/A</v>
      </c>
      <c r="S93" t="s">
        <v>562</v>
      </c>
    </row>
    <row r="94" spans="1:21">
      <c r="A94" t="s">
        <v>204</v>
      </c>
      <c r="B94" t="s">
        <v>132</v>
      </c>
      <c r="C94">
        <v>0.53</v>
      </c>
      <c r="D94">
        <v>1.7</v>
      </c>
      <c r="E94">
        <f t="shared" si="6"/>
        <v>0.90100000000000002</v>
      </c>
      <c r="F94">
        <v>2.5</v>
      </c>
      <c r="G94">
        <v>0.14399999999999999</v>
      </c>
      <c r="H94">
        <v>16.3</v>
      </c>
      <c r="I94" t="s">
        <v>91</v>
      </c>
      <c r="J94">
        <f t="shared" si="7"/>
        <v>0.36</v>
      </c>
      <c r="K94">
        <f t="shared" si="8"/>
        <v>6.395059975867694</v>
      </c>
      <c r="L94">
        <f t="shared" si="9"/>
        <v>13.346680013346672</v>
      </c>
      <c r="M94">
        <f t="shared" si="10"/>
        <v>49.999999999999886</v>
      </c>
      <c r="N94" s="1">
        <f t="shared" si="11"/>
        <v>0.23247246663071419</v>
      </c>
      <c r="O94" s="1">
        <f>RANK(Table2[[#This Row],[KRANK]],$N$2:$N$218)</f>
        <v>93</v>
      </c>
      <c r="P94" s="1" t="e">
        <f ca="1">MATCH(RAND(),(N95,N136), -1)</f>
        <v>#N/A</v>
      </c>
      <c r="S94" t="s">
        <v>563</v>
      </c>
    </row>
    <row r="95" spans="1:21">
      <c r="A95" t="s">
        <v>206</v>
      </c>
      <c r="B95" t="s">
        <v>202</v>
      </c>
      <c r="C95">
        <v>0.65</v>
      </c>
      <c r="D95">
        <v>5</v>
      </c>
      <c r="E95">
        <f t="shared" si="6"/>
        <v>3.25</v>
      </c>
      <c r="F95">
        <v>1.2</v>
      </c>
      <c r="G95">
        <v>5.3999999999999999E-2</v>
      </c>
      <c r="H95">
        <v>14.4</v>
      </c>
      <c r="I95" t="s">
        <v>102</v>
      </c>
      <c r="J95">
        <f t="shared" si="7"/>
        <v>6.4799999999999996E-2</v>
      </c>
      <c r="K95">
        <f t="shared" si="8"/>
        <v>23.067641422386242</v>
      </c>
      <c r="L95">
        <f t="shared" si="9"/>
        <v>2.4024024024024011</v>
      </c>
      <c r="M95">
        <f t="shared" si="10"/>
        <v>44.171779141104196</v>
      </c>
      <c r="N95" s="1">
        <f t="shared" si="11"/>
        <v>0.23213940988630949</v>
      </c>
      <c r="O95" s="1">
        <f>RANK(Table2[[#This Row],[KRANK]],$N$2:$N$218)</f>
        <v>94</v>
      </c>
      <c r="P95" s="1" t="e">
        <f ca="1">MATCH(RAND(),(N96,N137), -1)</f>
        <v>#N/A</v>
      </c>
    </row>
    <row r="96" spans="1:21">
      <c r="A96" t="s">
        <v>207</v>
      </c>
      <c r="B96" t="s">
        <v>151</v>
      </c>
      <c r="C96">
        <v>0.44</v>
      </c>
      <c r="D96">
        <v>2.2000000000000002</v>
      </c>
      <c r="E96">
        <f t="shared" si="6"/>
        <v>0.96800000000000008</v>
      </c>
      <c r="F96">
        <v>1.4</v>
      </c>
      <c r="G96">
        <v>0.109</v>
      </c>
      <c r="H96">
        <v>18.600000000000001</v>
      </c>
      <c r="I96" t="s">
        <v>96</v>
      </c>
      <c r="J96">
        <f t="shared" si="7"/>
        <v>0.15259999999999999</v>
      </c>
      <c r="K96">
        <f t="shared" si="8"/>
        <v>6.8706082759599649</v>
      </c>
      <c r="L96">
        <f t="shared" si="9"/>
        <v>5.6575093612130614</v>
      </c>
      <c r="M96">
        <f t="shared" si="10"/>
        <v>57.055214723926255</v>
      </c>
      <c r="N96" s="1">
        <f t="shared" si="11"/>
        <v>0.23194444120366428</v>
      </c>
      <c r="O96" s="1">
        <f>RANK(Table2[[#This Row],[KRANK]],$N$2:$N$218)</f>
        <v>95</v>
      </c>
      <c r="P96" s="1" t="e">
        <f ca="1">MATCH(RAND(),(N97,N138), -1)</f>
        <v>#N/A</v>
      </c>
    </row>
    <row r="97" spans="1:19">
      <c r="A97" t="s">
        <v>208</v>
      </c>
      <c r="B97" t="s">
        <v>123</v>
      </c>
      <c r="C97">
        <v>0.42</v>
      </c>
      <c r="D97">
        <v>4.0999999999999996</v>
      </c>
      <c r="E97">
        <f t="shared" si="6"/>
        <v>1.7219999999999998</v>
      </c>
      <c r="F97">
        <v>2.2000000000000002</v>
      </c>
      <c r="G97">
        <v>0.154</v>
      </c>
      <c r="H97">
        <v>14.6</v>
      </c>
      <c r="I97" t="s">
        <v>91</v>
      </c>
      <c r="J97">
        <f t="shared" si="7"/>
        <v>0.33880000000000005</v>
      </c>
      <c r="K97">
        <f t="shared" si="8"/>
        <v>12.222301085953571</v>
      </c>
      <c r="L97">
        <f t="shared" si="9"/>
        <v>12.560708857005148</v>
      </c>
      <c r="M97">
        <f t="shared" si="10"/>
        <v>44.785276073619528</v>
      </c>
      <c r="N97" s="1">
        <f t="shared" si="11"/>
        <v>0.23189428672192747</v>
      </c>
      <c r="O97" s="1">
        <f>RANK(Table2[[#This Row],[KRANK]],$N$2:$N$218)</f>
        <v>96</v>
      </c>
      <c r="P97" s="1" t="e">
        <f ca="1">MATCH(RAND(),(N98,N139), -1)</f>
        <v>#N/A</v>
      </c>
      <c r="Q97" t="s">
        <v>565</v>
      </c>
    </row>
    <row r="98" spans="1:19">
      <c r="A98" s="17" t="s">
        <v>434</v>
      </c>
      <c r="B98" s="17" t="s">
        <v>149</v>
      </c>
      <c r="C98" s="17">
        <v>0.44</v>
      </c>
      <c r="D98" s="17">
        <v>-0.3</v>
      </c>
      <c r="E98" s="17">
        <f t="shared" si="6"/>
        <v>-0.13200000000000001</v>
      </c>
      <c r="F98" s="17">
        <v>4.0999999999999996</v>
      </c>
      <c r="G98" s="17">
        <v>0.153</v>
      </c>
      <c r="H98" s="17">
        <v>15.4</v>
      </c>
      <c r="I98" s="17" t="s">
        <v>86</v>
      </c>
      <c r="J98" s="17">
        <f t="shared" si="7"/>
        <v>0.62729999999999997</v>
      </c>
      <c r="K98" s="17">
        <f t="shared" si="8"/>
        <v>-0.93690112853999519</v>
      </c>
      <c r="L98" s="17">
        <f t="shared" si="9"/>
        <v>23.256589923256577</v>
      </c>
      <c r="M98" s="17">
        <f t="shared" si="10"/>
        <v>47.239263803680878</v>
      </c>
      <c r="N98" s="19">
        <f t="shared" si="11"/>
        <v>0.23186317532799156</v>
      </c>
      <c r="O98" s="19">
        <f>RANK(Table2[[#This Row],[KRANK]],$N$2:$N$218)</f>
        <v>97</v>
      </c>
      <c r="P98" s="19" t="e">
        <f ca="1">MATCH(RAND(),(N99,N140), -1)</f>
        <v>#N/A</v>
      </c>
      <c r="Q98" t="s">
        <v>566</v>
      </c>
    </row>
    <row r="99" spans="1:19">
      <c r="A99" t="s">
        <v>209</v>
      </c>
      <c r="B99" t="s">
        <v>106</v>
      </c>
      <c r="C99">
        <v>0.78</v>
      </c>
      <c r="D99">
        <v>0.8</v>
      </c>
      <c r="E99">
        <f t="shared" si="6"/>
        <v>0.62400000000000011</v>
      </c>
      <c r="F99">
        <v>2.8</v>
      </c>
      <c r="G99">
        <v>0.10299999999999999</v>
      </c>
      <c r="H99">
        <v>17.2</v>
      </c>
      <c r="I99" t="s">
        <v>86</v>
      </c>
      <c r="J99">
        <f t="shared" si="7"/>
        <v>0.28839999999999999</v>
      </c>
      <c r="K99">
        <f t="shared" si="8"/>
        <v>4.4289871530981593</v>
      </c>
      <c r="L99">
        <f t="shared" si="9"/>
        <v>10.692173655136612</v>
      </c>
      <c r="M99">
        <f t="shared" si="10"/>
        <v>52.760736196318895</v>
      </c>
      <c r="N99" s="1">
        <f t="shared" si="11"/>
        <v>0.22627299001517887</v>
      </c>
      <c r="O99" s="1">
        <f>RANK(Table2[[#This Row],[KRANK]],$N$2:$N$218)</f>
        <v>98</v>
      </c>
      <c r="P99" s="1" t="e">
        <f ca="1">MATCH(RAND(),(N100,N141), -1)</f>
        <v>#N/A</v>
      </c>
      <c r="S99" t="s">
        <v>566</v>
      </c>
    </row>
    <row r="100" spans="1:19">
      <c r="A100" t="s">
        <v>210</v>
      </c>
      <c r="B100" t="s">
        <v>159</v>
      </c>
      <c r="C100">
        <v>0.51</v>
      </c>
      <c r="D100">
        <v>4.7</v>
      </c>
      <c r="E100">
        <f t="shared" si="6"/>
        <v>2.3970000000000002</v>
      </c>
      <c r="F100">
        <v>1.5</v>
      </c>
      <c r="G100">
        <v>0.10299999999999999</v>
      </c>
      <c r="H100">
        <v>14.6</v>
      </c>
      <c r="I100" t="s">
        <v>102</v>
      </c>
      <c r="J100">
        <f t="shared" si="7"/>
        <v>0.1545</v>
      </c>
      <c r="K100">
        <f t="shared" si="8"/>
        <v>17.01327276598764</v>
      </c>
      <c r="L100">
        <f t="shared" si="9"/>
        <v>5.727950172394614</v>
      </c>
      <c r="M100">
        <f t="shared" si="10"/>
        <v>44.785276073619528</v>
      </c>
      <c r="N100" s="1">
        <f t="shared" si="11"/>
        <v>0.22508833004000592</v>
      </c>
      <c r="O100" s="1">
        <f>RANK(Table2[[#This Row],[KRANK]],$N$2:$N$218)</f>
        <v>99</v>
      </c>
      <c r="P100" s="1" t="e">
        <f ca="1">MATCH(RAND(),(N101,N142), -1)</f>
        <v>#N/A</v>
      </c>
    </row>
    <row r="101" spans="1:19">
      <c r="A101" t="s">
        <v>197</v>
      </c>
      <c r="B101" t="s">
        <v>127</v>
      </c>
      <c r="C101">
        <v>0.62</v>
      </c>
      <c r="D101">
        <v>1.3</v>
      </c>
      <c r="E101">
        <f t="shared" si="6"/>
        <v>0.80600000000000005</v>
      </c>
      <c r="F101">
        <v>3.5</v>
      </c>
      <c r="G101">
        <v>9.5000000000000001E-2</v>
      </c>
      <c r="H101">
        <v>15.8</v>
      </c>
      <c r="I101" t="s">
        <v>102</v>
      </c>
      <c r="J101">
        <f t="shared" si="7"/>
        <v>0.33250000000000002</v>
      </c>
      <c r="K101">
        <f t="shared" si="8"/>
        <v>5.7207750727517883</v>
      </c>
      <c r="L101">
        <f t="shared" si="9"/>
        <v>12.32714195677158</v>
      </c>
      <c r="M101">
        <f t="shared" si="10"/>
        <v>48.466257668711549</v>
      </c>
      <c r="N101" s="1">
        <f t="shared" si="11"/>
        <v>0.22171391566078302</v>
      </c>
      <c r="O101" s="1">
        <f>RANK(Table2[[#This Row],[KRANK]],$N$2:$N$218)</f>
        <v>100</v>
      </c>
      <c r="P101" s="1" t="e">
        <f ca="1">MATCH(RAND(),(N102,N143), -1)</f>
        <v>#N/A</v>
      </c>
      <c r="Q101" t="s">
        <v>567</v>
      </c>
    </row>
    <row r="102" spans="1:19">
      <c r="A102" s="17" t="s">
        <v>496</v>
      </c>
      <c r="B102" s="17" t="s">
        <v>129</v>
      </c>
      <c r="C102" s="17">
        <v>0.21</v>
      </c>
      <c r="D102" s="17">
        <v>1</v>
      </c>
      <c r="E102" s="17">
        <f t="shared" si="6"/>
        <v>0.21</v>
      </c>
      <c r="F102" s="17">
        <v>2.1</v>
      </c>
      <c r="G102" s="17">
        <v>0.151</v>
      </c>
      <c r="H102" s="17">
        <v>17.100000000000001</v>
      </c>
      <c r="I102" s="17" t="s">
        <v>98</v>
      </c>
      <c r="J102" s="17">
        <f t="shared" si="7"/>
        <v>0.31709999999999999</v>
      </c>
      <c r="K102" s="17">
        <f t="shared" si="8"/>
        <v>1.4905245226772648</v>
      </c>
      <c r="L102" s="17">
        <f t="shared" si="9"/>
        <v>11.756200645089528</v>
      </c>
      <c r="M102" s="17">
        <f t="shared" si="10"/>
        <v>52.453987730061236</v>
      </c>
      <c r="N102" s="19">
        <f t="shared" si="11"/>
        <v>0.21900237632609343</v>
      </c>
      <c r="O102" s="19">
        <f>RANK(Table2[[#This Row],[KRANK]],$N$2:$N$218)</f>
        <v>101</v>
      </c>
      <c r="P102" s="19" t="e">
        <f ca="1">MATCH(RAND(),(N103,N144), -1)</f>
        <v>#N/A</v>
      </c>
    </row>
    <row r="103" spans="1:19">
      <c r="A103" t="s">
        <v>196</v>
      </c>
      <c r="B103" t="s">
        <v>129</v>
      </c>
      <c r="C103">
        <v>0.56999999999999995</v>
      </c>
      <c r="D103">
        <v>2.4</v>
      </c>
      <c r="E103">
        <f t="shared" si="6"/>
        <v>1.3679999999999999</v>
      </c>
      <c r="F103">
        <v>2.8</v>
      </c>
      <c r="G103">
        <v>8.4000000000000005E-2</v>
      </c>
      <c r="H103">
        <v>15.4</v>
      </c>
      <c r="I103" t="s">
        <v>91</v>
      </c>
      <c r="J103">
        <f t="shared" si="7"/>
        <v>0.23519999999999999</v>
      </c>
      <c r="K103">
        <f t="shared" si="8"/>
        <v>9.7097026048690385</v>
      </c>
      <c r="L103">
        <f t="shared" si="9"/>
        <v>8.719830942053159</v>
      </c>
      <c r="M103">
        <f t="shared" si="10"/>
        <v>47.239263803680878</v>
      </c>
      <c r="N103" s="1">
        <f t="shared" si="11"/>
        <v>0.21889599116867689</v>
      </c>
      <c r="O103" s="1">
        <f>RANK(Table2[[#This Row],[KRANK]],$N$2:$N$218)</f>
        <v>102</v>
      </c>
      <c r="P103" s="1" t="e">
        <f ca="1">MATCH(RAND(),(N104,N145), -1)</f>
        <v>#N/A</v>
      </c>
    </row>
    <row r="104" spans="1:19">
      <c r="A104" s="17" t="s">
        <v>472</v>
      </c>
      <c r="B104" s="17" t="s">
        <v>156</v>
      </c>
      <c r="C104" s="17">
        <v>0.42</v>
      </c>
      <c r="D104" s="17">
        <v>3</v>
      </c>
      <c r="E104" s="17">
        <f t="shared" si="6"/>
        <v>1.26</v>
      </c>
      <c r="F104" s="17">
        <v>1.9</v>
      </c>
      <c r="G104" s="17">
        <v>0.09</v>
      </c>
      <c r="H104" s="17">
        <v>16.3</v>
      </c>
      <c r="I104" s="17" t="s">
        <v>96</v>
      </c>
      <c r="J104" s="17">
        <f t="shared" si="7"/>
        <v>0.17099999999999999</v>
      </c>
      <c r="K104" s="17">
        <f t="shared" si="8"/>
        <v>8.9431471360635904</v>
      </c>
      <c r="L104" s="17">
        <f t="shared" si="9"/>
        <v>6.3396730063396696</v>
      </c>
      <c r="M104" s="17">
        <f t="shared" si="10"/>
        <v>49.999999999999886</v>
      </c>
      <c r="N104" s="19">
        <f t="shared" si="11"/>
        <v>0.21760940047467717</v>
      </c>
      <c r="O104" s="19">
        <f>RANK(Table2[[#This Row],[KRANK]],$N$2:$N$218)</f>
        <v>103</v>
      </c>
      <c r="P104" s="19" t="e">
        <f ca="1">MATCH(RAND(),(N105,N146), -1)</f>
        <v>#N/A</v>
      </c>
    </row>
    <row r="105" spans="1:19">
      <c r="A105" s="17" t="s">
        <v>466</v>
      </c>
      <c r="B105" s="17" t="s">
        <v>156</v>
      </c>
      <c r="C105" s="17">
        <v>0.01</v>
      </c>
      <c r="D105" s="17">
        <v>16.3</v>
      </c>
      <c r="E105" s="17">
        <f t="shared" si="6"/>
        <v>0.16300000000000001</v>
      </c>
      <c r="F105" s="17">
        <v>0</v>
      </c>
      <c r="G105" s="17">
        <v>0.16600000000000001</v>
      </c>
      <c r="H105" s="17">
        <v>20.9</v>
      </c>
      <c r="I105" s="17" t="s">
        <v>96</v>
      </c>
      <c r="J105" s="17">
        <f t="shared" si="7"/>
        <v>0</v>
      </c>
      <c r="K105" s="17">
        <f t="shared" si="8"/>
        <v>1.1569309390304485</v>
      </c>
      <c r="L105" s="17">
        <f t="shared" si="9"/>
        <v>0</v>
      </c>
      <c r="M105" s="17">
        <f t="shared" si="10"/>
        <v>64.11042944785261</v>
      </c>
      <c r="N105" s="19">
        <f t="shared" si="11"/>
        <v>0.21755786795627685</v>
      </c>
      <c r="O105" s="19">
        <f>RANK(Table2[[#This Row],[KRANK]],$N$2:$N$218)</f>
        <v>104</v>
      </c>
      <c r="P105" s="19" t="e">
        <f ca="1">MATCH(RAND(),(N106,N147), -1)</f>
        <v>#N/A</v>
      </c>
    </row>
    <row r="106" spans="1:19">
      <c r="A106" t="s">
        <v>211</v>
      </c>
      <c r="B106" t="s">
        <v>198</v>
      </c>
      <c r="C106">
        <v>0.34</v>
      </c>
      <c r="D106">
        <v>5.7</v>
      </c>
      <c r="E106">
        <f t="shared" si="6"/>
        <v>1.9380000000000002</v>
      </c>
      <c r="F106">
        <v>1.4</v>
      </c>
      <c r="G106">
        <v>0.11600000000000001</v>
      </c>
      <c r="H106">
        <v>14.8</v>
      </c>
      <c r="I106" t="s">
        <v>86</v>
      </c>
      <c r="J106">
        <f t="shared" si="7"/>
        <v>0.16239999999999999</v>
      </c>
      <c r="K106">
        <f t="shared" si="8"/>
        <v>13.755412023564475</v>
      </c>
      <c r="L106">
        <f t="shared" si="9"/>
        <v>6.0208356504652762</v>
      </c>
      <c r="M106">
        <f t="shared" si="10"/>
        <v>45.398773006134867</v>
      </c>
      <c r="N106" s="1">
        <f t="shared" si="11"/>
        <v>0.21725006893388207</v>
      </c>
      <c r="O106" s="1">
        <f>RANK(Table2[[#This Row],[KRANK]],$N$2:$N$218)</f>
        <v>105</v>
      </c>
      <c r="P106" s="1" t="e">
        <f ca="1">MATCH(RAND(),(N107,N148), -1)</f>
        <v>#N/A</v>
      </c>
      <c r="S106" t="s">
        <v>563</v>
      </c>
    </row>
    <row r="107" spans="1:19">
      <c r="A107" s="17" t="s">
        <v>459</v>
      </c>
      <c r="B107" s="17" t="s">
        <v>108</v>
      </c>
      <c r="C107" s="17">
        <v>0.22</v>
      </c>
      <c r="D107" s="17">
        <v>4.7</v>
      </c>
      <c r="E107" s="17">
        <f t="shared" si="6"/>
        <v>1.034</v>
      </c>
      <c r="F107" s="17">
        <v>1.7</v>
      </c>
      <c r="G107" s="17">
        <v>0.13</v>
      </c>
      <c r="H107" s="17">
        <v>15.9</v>
      </c>
      <c r="I107" s="17" t="s">
        <v>96</v>
      </c>
      <c r="J107" s="17">
        <f t="shared" si="7"/>
        <v>0.221</v>
      </c>
      <c r="K107" s="17">
        <f t="shared" si="8"/>
        <v>7.3390588402299617</v>
      </c>
      <c r="L107" s="17">
        <f t="shared" si="9"/>
        <v>8.1933785637489294</v>
      </c>
      <c r="M107" s="17">
        <f t="shared" si="10"/>
        <v>48.773006134969215</v>
      </c>
      <c r="N107" s="19">
        <f t="shared" si="11"/>
        <v>0.21435147846316038</v>
      </c>
      <c r="O107" s="19">
        <f>RANK(Table2[[#This Row],[KRANK]],$N$2:$N$218)</f>
        <v>106</v>
      </c>
      <c r="P107" s="19" t="e">
        <f ca="1">MATCH(RAND(),(N108,N149), -1)</f>
        <v>#N/A</v>
      </c>
    </row>
    <row r="108" spans="1:19">
      <c r="A108" t="s">
        <v>223</v>
      </c>
      <c r="B108" t="s">
        <v>129</v>
      </c>
      <c r="C108">
        <v>0.33</v>
      </c>
      <c r="D108">
        <v>3.4</v>
      </c>
      <c r="E108">
        <f t="shared" si="6"/>
        <v>1.1220000000000001</v>
      </c>
      <c r="F108">
        <v>1.5</v>
      </c>
      <c r="G108">
        <v>8.7999999999999995E-2</v>
      </c>
      <c r="H108">
        <v>16.7</v>
      </c>
      <c r="I108" t="s">
        <v>98</v>
      </c>
      <c r="J108">
        <f t="shared" si="7"/>
        <v>0.13200000000000001</v>
      </c>
      <c r="K108">
        <f t="shared" si="8"/>
        <v>7.9636595925899591</v>
      </c>
      <c r="L108">
        <f t="shared" si="9"/>
        <v>4.8937826715604471</v>
      </c>
      <c r="M108">
        <f t="shared" si="10"/>
        <v>51.226993865030558</v>
      </c>
      <c r="N108" s="1">
        <f t="shared" si="11"/>
        <v>0.21361478709726991</v>
      </c>
      <c r="O108" s="1">
        <f>RANK(Table2[[#This Row],[KRANK]],$N$2:$N$218)</f>
        <v>107</v>
      </c>
      <c r="P108" s="1" t="e">
        <f ca="1">MATCH(RAND(),(N109,N150), -1)</f>
        <v>#N/A</v>
      </c>
    </row>
    <row r="109" spans="1:19">
      <c r="A109" t="s">
        <v>212</v>
      </c>
      <c r="B109" t="s">
        <v>93</v>
      </c>
      <c r="C109">
        <v>0.49</v>
      </c>
      <c r="D109">
        <v>2.2999999999999998</v>
      </c>
      <c r="E109">
        <f t="shared" si="6"/>
        <v>1.127</v>
      </c>
      <c r="F109">
        <v>1.9</v>
      </c>
      <c r="G109">
        <v>0.121</v>
      </c>
      <c r="H109">
        <v>15.4</v>
      </c>
      <c r="I109" t="s">
        <v>102</v>
      </c>
      <c r="J109">
        <f t="shared" si="7"/>
        <v>0.22989999999999999</v>
      </c>
      <c r="K109">
        <f t="shared" si="8"/>
        <v>7.9991482717013218</v>
      </c>
      <c r="L109">
        <f t="shared" si="9"/>
        <v>8.5233381529677779</v>
      </c>
      <c r="M109">
        <f t="shared" si="10"/>
        <v>47.239263803680878</v>
      </c>
      <c r="N109" s="1">
        <f t="shared" si="11"/>
        <v>0.2125391674278333</v>
      </c>
      <c r="O109" s="1">
        <f>RANK(Table2[[#This Row],[KRANK]],$N$2:$N$218)</f>
        <v>108</v>
      </c>
      <c r="P109" s="1" t="e">
        <f ca="1">MATCH(RAND(),(N110,N151), -1)</f>
        <v>#N/A</v>
      </c>
    </row>
    <row r="110" spans="1:19">
      <c r="A110" t="s">
        <v>213</v>
      </c>
      <c r="B110" t="s">
        <v>170</v>
      </c>
      <c r="C110">
        <v>0.48</v>
      </c>
      <c r="D110">
        <v>4</v>
      </c>
      <c r="E110">
        <f t="shared" si="6"/>
        <v>1.92</v>
      </c>
      <c r="F110">
        <v>1.2</v>
      </c>
      <c r="G110">
        <v>7.3999999999999996E-2</v>
      </c>
      <c r="H110">
        <v>15.2</v>
      </c>
      <c r="I110" t="s">
        <v>96</v>
      </c>
      <c r="J110">
        <f t="shared" si="7"/>
        <v>8.879999999999999E-2</v>
      </c>
      <c r="K110">
        <f t="shared" si="8"/>
        <v>13.627652778763565</v>
      </c>
      <c r="L110">
        <f t="shared" si="9"/>
        <v>3.2921810699588456</v>
      </c>
      <c r="M110">
        <f t="shared" si="10"/>
        <v>46.625766871165531</v>
      </c>
      <c r="N110" s="1">
        <f t="shared" si="11"/>
        <v>0.21181866906629312</v>
      </c>
      <c r="O110" s="1">
        <f>RANK(Table2[[#This Row],[KRANK]],$N$2:$N$218)</f>
        <v>109</v>
      </c>
      <c r="P110" s="1" t="e">
        <f ca="1">MATCH(RAND(),(N111,N152), -1)</f>
        <v>#N/A</v>
      </c>
    </row>
    <row r="111" spans="1:19">
      <c r="A111" t="s">
        <v>226</v>
      </c>
      <c r="B111" t="s">
        <v>116</v>
      </c>
      <c r="C111">
        <v>0.55000000000000004</v>
      </c>
      <c r="D111">
        <v>0.4</v>
      </c>
      <c r="E111" s="17">
        <f t="shared" si="6"/>
        <v>0.22000000000000003</v>
      </c>
      <c r="F111">
        <v>4.0999999999999996</v>
      </c>
      <c r="G111">
        <v>0.123</v>
      </c>
      <c r="H111">
        <v>14</v>
      </c>
      <c r="I111" t="s">
        <v>91</v>
      </c>
      <c r="J111">
        <f t="shared" si="7"/>
        <v>0.50429999999999997</v>
      </c>
      <c r="K111">
        <f t="shared" si="8"/>
        <v>1.5615018808999921</v>
      </c>
      <c r="L111">
        <f t="shared" si="9"/>
        <v>18.696474252029798</v>
      </c>
      <c r="M111">
        <f t="shared" si="10"/>
        <v>42.944785276073517</v>
      </c>
      <c r="N111" s="1">
        <f t="shared" si="11"/>
        <v>0.21067587136334434</v>
      </c>
      <c r="O111" s="1">
        <f>RANK(Table2[[#This Row],[KRANK]],$N$2:$N$218)</f>
        <v>110</v>
      </c>
      <c r="P111" s="1" t="e">
        <f ca="1">MATCH(RAND(),(N112,N153), -1)</f>
        <v>#N/A</v>
      </c>
    </row>
    <row r="112" spans="1:19">
      <c r="A112" t="s">
        <v>214</v>
      </c>
      <c r="B112" t="s">
        <v>100</v>
      </c>
      <c r="C112">
        <v>0.54</v>
      </c>
      <c r="D112">
        <v>0.9</v>
      </c>
      <c r="E112">
        <f t="shared" si="6"/>
        <v>0.48600000000000004</v>
      </c>
      <c r="F112">
        <v>2</v>
      </c>
      <c r="G112">
        <v>0.109</v>
      </c>
      <c r="H112">
        <v>16.8</v>
      </c>
      <c r="I112" t="s">
        <v>102</v>
      </c>
      <c r="J112">
        <f t="shared" si="7"/>
        <v>0.218</v>
      </c>
      <c r="K112">
        <f t="shared" si="8"/>
        <v>3.4494996096245276</v>
      </c>
      <c r="L112">
        <f t="shared" si="9"/>
        <v>8.0821562303043741</v>
      </c>
      <c r="M112">
        <f t="shared" si="10"/>
        <v>51.533742331288231</v>
      </c>
      <c r="N112" s="1">
        <f t="shared" si="11"/>
        <v>0.2102179939040571</v>
      </c>
      <c r="O112" s="1">
        <f>RANK(Table2[[#This Row],[KRANK]],$N$2:$N$218)</f>
        <v>111</v>
      </c>
      <c r="P112" s="1" t="e">
        <f ca="1">MATCH(RAND(),(N113,N154), -1)</f>
        <v>#N/A</v>
      </c>
    </row>
    <row r="113" spans="1:21">
      <c r="A113" t="s">
        <v>215</v>
      </c>
      <c r="B113" t="s">
        <v>121</v>
      </c>
      <c r="C113">
        <v>0.16</v>
      </c>
      <c r="D113">
        <v>4.9000000000000004</v>
      </c>
      <c r="E113">
        <f t="shared" si="6"/>
        <v>0.78400000000000003</v>
      </c>
      <c r="F113">
        <v>1.2</v>
      </c>
      <c r="G113">
        <v>0.17399999999999999</v>
      </c>
      <c r="H113">
        <v>16.2</v>
      </c>
      <c r="I113" t="s">
        <v>86</v>
      </c>
      <c r="J113">
        <f t="shared" si="7"/>
        <v>0.20879999999999999</v>
      </c>
      <c r="K113">
        <f t="shared" si="8"/>
        <v>5.5646248846617894</v>
      </c>
      <c r="L113">
        <f t="shared" si="9"/>
        <v>7.7410744077410696</v>
      </c>
      <c r="M113">
        <f t="shared" si="10"/>
        <v>49.693251533742213</v>
      </c>
      <c r="N113" s="1">
        <f t="shared" si="11"/>
        <v>0.20999650275381693</v>
      </c>
      <c r="O113" s="1">
        <f>RANK(Table2[[#This Row],[KRANK]],$N$2:$N$218)</f>
        <v>112</v>
      </c>
      <c r="P113" s="1" t="e">
        <f ca="1">MATCH(RAND(),(N114,N155), -1)</f>
        <v>#N/A</v>
      </c>
      <c r="Q113" t="s">
        <v>568</v>
      </c>
    </row>
    <row r="114" spans="1:21">
      <c r="A114" t="s">
        <v>216</v>
      </c>
      <c r="B114" t="s">
        <v>153</v>
      </c>
      <c r="C114">
        <v>0.28999999999999998</v>
      </c>
      <c r="D114">
        <v>6.1</v>
      </c>
      <c r="E114">
        <f t="shared" si="6"/>
        <v>1.7689999999999997</v>
      </c>
      <c r="F114">
        <v>0.8</v>
      </c>
      <c r="G114">
        <v>9.7000000000000003E-2</v>
      </c>
      <c r="H114">
        <v>15.4</v>
      </c>
      <c r="I114" t="s">
        <v>86</v>
      </c>
      <c r="J114">
        <f t="shared" si="7"/>
        <v>7.7600000000000002E-2</v>
      </c>
      <c r="K114">
        <f t="shared" si="8"/>
        <v>12.555894669600386</v>
      </c>
      <c r="L114">
        <f t="shared" si="9"/>
        <v>2.8769510250991717</v>
      </c>
      <c r="M114">
        <f t="shared" si="10"/>
        <v>47.239263803680878</v>
      </c>
      <c r="N114" s="1">
        <f t="shared" si="11"/>
        <v>0.20890703166126812</v>
      </c>
      <c r="O114" s="1">
        <f>RANK(Table2[[#This Row],[KRANK]],$N$2:$N$218)</f>
        <v>113</v>
      </c>
      <c r="P114" s="1" t="e">
        <f ca="1">MATCH(RAND(),(N115,N156), -1)</f>
        <v>#N/A</v>
      </c>
    </row>
    <row r="115" spans="1:21">
      <c r="A115" t="s">
        <v>218</v>
      </c>
      <c r="B115" t="s">
        <v>202</v>
      </c>
      <c r="C115">
        <v>0.45</v>
      </c>
      <c r="D115">
        <v>1.4</v>
      </c>
      <c r="E115">
        <f t="shared" si="6"/>
        <v>0.63</v>
      </c>
      <c r="F115">
        <v>1.8</v>
      </c>
      <c r="G115">
        <v>0.11600000000000001</v>
      </c>
      <c r="H115">
        <v>16.3</v>
      </c>
      <c r="I115" t="s">
        <v>91</v>
      </c>
      <c r="J115">
        <f t="shared" si="7"/>
        <v>0.20880000000000001</v>
      </c>
      <c r="K115">
        <f t="shared" si="8"/>
        <v>4.4715735680317952</v>
      </c>
      <c r="L115">
        <f t="shared" si="9"/>
        <v>7.7410744077410705</v>
      </c>
      <c r="M115">
        <f t="shared" si="10"/>
        <v>49.999999999999886</v>
      </c>
      <c r="N115" s="1">
        <f t="shared" si="11"/>
        <v>0.20737549325257587</v>
      </c>
      <c r="O115" s="1">
        <f>RANK(Table2[[#This Row],[KRANK]],$N$2:$N$218)</f>
        <v>114</v>
      </c>
      <c r="P115" s="1" t="e">
        <f ca="1">MATCH(RAND(),(N116,N157), -1)</f>
        <v>#N/A</v>
      </c>
    </row>
    <row r="116" spans="1:21">
      <c r="A116" t="s">
        <v>220</v>
      </c>
      <c r="B116" t="s">
        <v>100</v>
      </c>
      <c r="C116">
        <v>0.44</v>
      </c>
      <c r="D116">
        <v>2.2000000000000002</v>
      </c>
      <c r="E116">
        <f t="shared" si="6"/>
        <v>0.96800000000000008</v>
      </c>
      <c r="F116">
        <v>2.1</v>
      </c>
      <c r="G116">
        <v>0.13500000000000001</v>
      </c>
      <c r="H116">
        <v>14.4</v>
      </c>
      <c r="I116" t="s">
        <v>98</v>
      </c>
      <c r="J116">
        <f t="shared" si="7"/>
        <v>0.28350000000000003</v>
      </c>
      <c r="K116">
        <f t="shared" si="8"/>
        <v>6.8706082759599649</v>
      </c>
      <c r="L116">
        <f t="shared" si="9"/>
        <v>10.510510510510507</v>
      </c>
      <c r="M116">
        <f t="shared" si="10"/>
        <v>44.171779141104196</v>
      </c>
      <c r="N116" s="1">
        <f t="shared" si="11"/>
        <v>0.20517632642524891</v>
      </c>
      <c r="O116" s="1">
        <f>RANK(Table2[[#This Row],[KRANK]],$N$2:$N$218)</f>
        <v>115</v>
      </c>
      <c r="P116" s="1" t="e">
        <f ca="1">MATCH(RAND(),(N117,N158), -1)</f>
        <v>#N/A</v>
      </c>
      <c r="Q116" t="s">
        <v>569</v>
      </c>
    </row>
    <row r="117" spans="1:21">
      <c r="A117" t="s">
        <v>169</v>
      </c>
      <c r="B117" t="s">
        <v>127</v>
      </c>
      <c r="C117">
        <v>0.46</v>
      </c>
      <c r="D117">
        <v>4.7</v>
      </c>
      <c r="E117">
        <f t="shared" si="6"/>
        <v>2.1620000000000004</v>
      </c>
      <c r="F117">
        <v>2.2000000000000002</v>
      </c>
      <c r="G117">
        <v>0.08</v>
      </c>
      <c r="H117">
        <v>12.8</v>
      </c>
      <c r="I117" t="s">
        <v>102</v>
      </c>
      <c r="J117">
        <f t="shared" si="7"/>
        <v>0.17600000000000002</v>
      </c>
      <c r="K117">
        <f t="shared" si="8"/>
        <v>15.345304847753559</v>
      </c>
      <c r="L117">
        <f t="shared" si="9"/>
        <v>6.5250435620805964</v>
      </c>
      <c r="M117">
        <f t="shared" si="10"/>
        <v>39.263803680981511</v>
      </c>
      <c r="N117" s="1">
        <f t="shared" si="11"/>
        <v>0.20378050696938554</v>
      </c>
      <c r="O117" s="1">
        <f>RANK(Table2[[#This Row],[KRANK]],$N$2:$N$218)</f>
        <v>116</v>
      </c>
      <c r="P117" s="1" t="e">
        <f ca="1">MATCH(RAND(),(N118,N159), -1)</f>
        <v>#N/A</v>
      </c>
      <c r="Q117" t="s">
        <v>570</v>
      </c>
      <c r="S117" t="s">
        <v>517</v>
      </c>
    </row>
    <row r="118" spans="1:21">
      <c r="A118" t="s">
        <v>222</v>
      </c>
      <c r="B118" t="s">
        <v>170</v>
      </c>
      <c r="C118">
        <v>0.42</v>
      </c>
      <c r="D118">
        <v>1.7</v>
      </c>
      <c r="E118">
        <f t="shared" si="6"/>
        <v>0.71399999999999997</v>
      </c>
      <c r="F118">
        <v>1.3</v>
      </c>
      <c r="G118">
        <v>0.107</v>
      </c>
      <c r="H118">
        <v>16.5</v>
      </c>
      <c r="I118" t="s">
        <v>91</v>
      </c>
      <c r="J118">
        <f t="shared" si="7"/>
        <v>0.1391</v>
      </c>
      <c r="K118">
        <f t="shared" si="8"/>
        <v>5.0677833771027005</v>
      </c>
      <c r="L118">
        <f t="shared" si="9"/>
        <v>5.1570088607125619</v>
      </c>
      <c r="M118">
        <f t="shared" si="10"/>
        <v>50.613496932515218</v>
      </c>
      <c r="N118" s="1">
        <f t="shared" si="11"/>
        <v>0.20279429723443496</v>
      </c>
      <c r="O118" s="1">
        <f>RANK(Table2[[#This Row],[KRANK]],$N$2:$N$218)</f>
        <v>117</v>
      </c>
      <c r="P118" s="1" t="e">
        <f ca="1">MATCH(RAND(),(N119,N160), -1)</f>
        <v>#N/A</v>
      </c>
    </row>
    <row r="119" spans="1:21">
      <c r="A119" t="s">
        <v>195</v>
      </c>
      <c r="B119" t="s">
        <v>129</v>
      </c>
      <c r="C119">
        <v>0.56999999999999995</v>
      </c>
      <c r="D119">
        <v>0.9</v>
      </c>
      <c r="E119">
        <f t="shared" si="6"/>
        <v>0.51300000000000001</v>
      </c>
      <c r="F119">
        <v>3</v>
      </c>
      <c r="G119">
        <v>8.7999999999999995E-2</v>
      </c>
      <c r="H119">
        <v>15.2</v>
      </c>
      <c r="I119" t="s">
        <v>96</v>
      </c>
      <c r="J119">
        <f t="shared" si="7"/>
        <v>0.26400000000000001</v>
      </c>
      <c r="K119">
        <f t="shared" si="8"/>
        <v>3.6411384768258901</v>
      </c>
      <c r="L119">
        <f t="shared" si="9"/>
        <v>9.7875653431208942</v>
      </c>
      <c r="M119">
        <f t="shared" si="10"/>
        <v>46.625766871165531</v>
      </c>
      <c r="N119" s="1">
        <f t="shared" si="11"/>
        <v>0.2001815689703744</v>
      </c>
      <c r="O119" s="1">
        <f>RANK(Table2[[#This Row],[KRANK]],$N$2:$N$218)</f>
        <v>118</v>
      </c>
      <c r="P119" s="1" t="e">
        <f ca="1">MATCH(RAND(),(N120,N161), -1)</f>
        <v>#N/A</v>
      </c>
    </row>
    <row r="120" spans="1:21">
      <c r="A120" t="s">
        <v>224</v>
      </c>
      <c r="B120" t="s">
        <v>161</v>
      </c>
      <c r="C120">
        <v>0.56000000000000005</v>
      </c>
      <c r="D120">
        <v>1.2</v>
      </c>
      <c r="E120">
        <f t="shared" si="6"/>
        <v>0.67200000000000004</v>
      </c>
      <c r="F120">
        <v>1.7</v>
      </c>
      <c r="G120">
        <v>8.5000000000000006E-2</v>
      </c>
      <c r="H120">
        <v>16.2</v>
      </c>
      <c r="I120" t="s">
        <v>102</v>
      </c>
      <c r="J120">
        <f t="shared" si="7"/>
        <v>0.14450000000000002</v>
      </c>
      <c r="K120">
        <f t="shared" si="8"/>
        <v>4.7696784725672483</v>
      </c>
      <c r="L120">
        <f t="shared" si="9"/>
        <v>5.3572090609127621</v>
      </c>
      <c r="M120">
        <f t="shared" si="10"/>
        <v>49.693251533742213</v>
      </c>
      <c r="N120" s="1">
        <f t="shared" si="11"/>
        <v>0.1994004635574074</v>
      </c>
      <c r="O120" s="1">
        <f>RANK(Table2[[#This Row],[KRANK]],$N$2:$N$218)</f>
        <v>119</v>
      </c>
      <c r="P120" s="1" t="e">
        <f ca="1">MATCH(RAND(),(N121,N162), -1)</f>
        <v>#N/A</v>
      </c>
    </row>
    <row r="121" spans="1:21">
      <c r="A121" t="s">
        <v>225</v>
      </c>
      <c r="B121" t="s">
        <v>85</v>
      </c>
      <c r="C121">
        <v>0.24</v>
      </c>
      <c r="D121">
        <v>3.7</v>
      </c>
      <c r="E121">
        <f t="shared" si="6"/>
        <v>0.88800000000000001</v>
      </c>
      <c r="F121">
        <v>1.5</v>
      </c>
      <c r="G121">
        <v>0.17299999999999999</v>
      </c>
      <c r="H121">
        <v>14.2</v>
      </c>
      <c r="I121" t="s">
        <v>102</v>
      </c>
      <c r="J121">
        <f t="shared" si="7"/>
        <v>0.25949999999999995</v>
      </c>
      <c r="K121">
        <f t="shared" si="8"/>
        <v>6.302789410178149</v>
      </c>
      <c r="L121">
        <f t="shared" si="9"/>
        <v>9.6207318429540578</v>
      </c>
      <c r="M121">
        <f t="shared" si="10"/>
        <v>43.558282208588857</v>
      </c>
      <c r="N121" s="1">
        <f t="shared" si="11"/>
        <v>0.19827267820573688</v>
      </c>
      <c r="O121" s="1">
        <f>RANK(Table2[[#This Row],[KRANK]],$N$2:$N$218)</f>
        <v>120</v>
      </c>
      <c r="P121" s="1" t="e">
        <f ca="1">MATCH(RAND(),(N122,N163), -1)</f>
        <v>#N/A</v>
      </c>
    </row>
    <row r="122" spans="1:21">
      <c r="A122" s="17" t="s">
        <v>486</v>
      </c>
      <c r="B122" s="17" t="s">
        <v>127</v>
      </c>
      <c r="C122" s="17">
        <v>0.03</v>
      </c>
      <c r="D122" s="17">
        <v>0.9</v>
      </c>
      <c r="E122" s="17">
        <f t="shared" si="6"/>
        <v>2.7E-2</v>
      </c>
      <c r="F122" s="17">
        <v>0.2</v>
      </c>
      <c r="G122" s="17">
        <v>0.185</v>
      </c>
      <c r="H122" s="17">
        <v>18.7</v>
      </c>
      <c r="I122" s="17" t="s">
        <v>91</v>
      </c>
      <c r="J122" s="17">
        <f t="shared" si="7"/>
        <v>3.6999999999999998E-2</v>
      </c>
      <c r="K122" s="17">
        <f t="shared" si="8"/>
        <v>0.19163886720136264</v>
      </c>
      <c r="L122" s="17">
        <f t="shared" si="9"/>
        <v>1.3717421124828524</v>
      </c>
      <c r="M122" s="17">
        <f t="shared" si="10"/>
        <v>57.361963190183914</v>
      </c>
      <c r="N122" s="19">
        <f t="shared" si="11"/>
        <v>0.1964178138995604</v>
      </c>
      <c r="O122" s="19">
        <f>RANK(Table2[[#This Row],[KRANK]],$N$2:$N$218)</f>
        <v>121</v>
      </c>
      <c r="P122" s="19" t="e">
        <f ca="1">MATCH(RAND(),(N123,N164), -1)</f>
        <v>#N/A</v>
      </c>
    </row>
    <row r="123" spans="1:21">
      <c r="A123" s="17" t="s">
        <v>487</v>
      </c>
      <c r="B123" s="17" t="s">
        <v>127</v>
      </c>
      <c r="C123" s="17">
        <v>0.6</v>
      </c>
      <c r="D123" s="17">
        <v>0.3</v>
      </c>
      <c r="E123" s="17">
        <f t="shared" si="6"/>
        <v>0.18</v>
      </c>
      <c r="F123" s="17">
        <v>3.3</v>
      </c>
      <c r="G123" s="17">
        <v>9.2999999999999999E-2</v>
      </c>
      <c r="H123" s="17">
        <v>15</v>
      </c>
      <c r="I123" s="17" t="s">
        <v>86</v>
      </c>
      <c r="J123" s="17">
        <f t="shared" si="7"/>
        <v>0.30690000000000001</v>
      </c>
      <c r="K123" s="17">
        <f t="shared" si="8"/>
        <v>1.2775924480090841</v>
      </c>
      <c r="L123" s="17">
        <f t="shared" si="9"/>
        <v>11.378044711378038</v>
      </c>
      <c r="M123" s="17">
        <f t="shared" si="10"/>
        <v>46.012269938650199</v>
      </c>
      <c r="N123" s="19">
        <f t="shared" si="11"/>
        <v>0.19555969032679105</v>
      </c>
      <c r="O123" s="19">
        <f>RANK(Table2[[#This Row],[KRANK]],$N$2:$N$218)</f>
        <v>122</v>
      </c>
      <c r="P123" s="19" t="e">
        <f ca="1">MATCH(RAND(),(N124,N165), -1)</f>
        <v>#N/A</v>
      </c>
      <c r="Q123" t="s">
        <v>571</v>
      </c>
      <c r="R123" t="s">
        <v>580</v>
      </c>
      <c r="S123" t="s">
        <v>572</v>
      </c>
      <c r="U123" t="s">
        <v>551</v>
      </c>
    </row>
    <row r="124" spans="1:21">
      <c r="A124" s="17" t="s">
        <v>489</v>
      </c>
      <c r="B124" s="17" t="s">
        <v>127</v>
      </c>
      <c r="C124" s="17">
        <v>0.38</v>
      </c>
      <c r="D124" s="17">
        <v>-1.6</v>
      </c>
      <c r="E124" s="17">
        <f t="shared" si="6"/>
        <v>-0.6080000000000001</v>
      </c>
      <c r="F124" s="17">
        <v>3.3</v>
      </c>
      <c r="G124" s="17">
        <v>0.158</v>
      </c>
      <c r="H124" s="17">
        <v>14.1</v>
      </c>
      <c r="I124" s="17" t="s">
        <v>98</v>
      </c>
      <c r="J124" s="17">
        <f t="shared" si="7"/>
        <v>0.52139999999999997</v>
      </c>
      <c r="K124" s="17">
        <f t="shared" si="8"/>
        <v>-4.3154233799417963</v>
      </c>
      <c r="L124" s="17">
        <f t="shared" si="9"/>
        <v>19.330441552663764</v>
      </c>
      <c r="M124" s="17">
        <f t="shared" si="10"/>
        <v>43.251533742331191</v>
      </c>
      <c r="N124" s="19">
        <f t="shared" si="11"/>
        <v>0.19422183971684387</v>
      </c>
      <c r="O124" s="19">
        <f>RANK(Table2[[#This Row],[KRANK]],$N$2:$N$218)</f>
        <v>123</v>
      </c>
      <c r="P124" s="19" t="e">
        <f ca="1">MATCH(RAND(),(N125,N166), -1)</f>
        <v>#N/A</v>
      </c>
    </row>
    <row r="125" spans="1:21">
      <c r="A125" t="s">
        <v>184</v>
      </c>
      <c r="B125" t="s">
        <v>156</v>
      </c>
      <c r="C125">
        <v>0.69</v>
      </c>
      <c r="D125">
        <v>-0.6</v>
      </c>
      <c r="E125">
        <f t="shared" si="6"/>
        <v>-0.41399999999999998</v>
      </c>
      <c r="F125">
        <v>3.2</v>
      </c>
      <c r="G125">
        <v>8.2000000000000003E-2</v>
      </c>
      <c r="H125">
        <v>16.5</v>
      </c>
      <c r="I125" t="s">
        <v>91</v>
      </c>
      <c r="J125">
        <f t="shared" si="7"/>
        <v>0.26240000000000002</v>
      </c>
      <c r="K125">
        <f t="shared" si="8"/>
        <v>-2.9384626304208936</v>
      </c>
      <c r="L125">
        <f t="shared" si="9"/>
        <v>9.7282467652837976</v>
      </c>
      <c r="M125">
        <f t="shared" si="10"/>
        <v>50.613496932515218</v>
      </c>
      <c r="N125" s="1">
        <f t="shared" si="11"/>
        <v>0.19134427022459374</v>
      </c>
      <c r="O125" s="1">
        <f>RANK(Table2[[#This Row],[KRANK]],$N$2:$N$218)</f>
        <v>124</v>
      </c>
      <c r="P125" s="1" t="e">
        <f ca="1">MATCH(RAND(),(N126,N167), -1)</f>
        <v>#N/A</v>
      </c>
    </row>
    <row r="126" spans="1:21">
      <c r="A126" s="17" t="s">
        <v>435</v>
      </c>
      <c r="B126" s="17" t="s">
        <v>149</v>
      </c>
      <c r="C126" s="17">
        <v>0.56999999999999995</v>
      </c>
      <c r="D126" s="17">
        <v>-2.9</v>
      </c>
      <c r="E126" s="17">
        <f t="shared" si="6"/>
        <v>-1.6529999999999998</v>
      </c>
      <c r="F126" s="17">
        <v>4.9000000000000004</v>
      </c>
      <c r="G126" s="17">
        <v>0.14399999999999999</v>
      </c>
      <c r="H126" s="17">
        <v>14</v>
      </c>
      <c r="I126" s="17" t="s">
        <v>98</v>
      </c>
      <c r="J126" s="17">
        <f t="shared" si="7"/>
        <v>0.7056</v>
      </c>
      <c r="K126" s="17">
        <f t="shared" si="8"/>
        <v>-11.732557314216756</v>
      </c>
      <c r="L126" s="17">
        <f t="shared" si="9"/>
        <v>26.159492826159479</v>
      </c>
      <c r="M126" s="17">
        <f t="shared" si="10"/>
        <v>42.944785276073517</v>
      </c>
      <c r="N126" s="19">
        <f t="shared" si="11"/>
        <v>0.19123906929338749</v>
      </c>
      <c r="O126" s="19">
        <f>RANK(Table2[[#This Row],[KRANK]],$N$2:$N$218)</f>
        <v>125</v>
      </c>
      <c r="P126" s="19" t="e">
        <f ca="1">MATCH(RAND(),(N127,N168), -1)</f>
        <v>#N/A</v>
      </c>
    </row>
    <row r="127" spans="1:21">
      <c r="A127" t="s">
        <v>229</v>
      </c>
      <c r="B127" t="s">
        <v>106</v>
      </c>
      <c r="C127">
        <v>0.54</v>
      </c>
      <c r="D127">
        <v>1.8</v>
      </c>
      <c r="E127">
        <f t="shared" si="6"/>
        <v>0.97200000000000009</v>
      </c>
      <c r="F127">
        <v>1.7</v>
      </c>
      <c r="G127">
        <v>9.0999999999999998E-2</v>
      </c>
      <c r="H127">
        <v>14.5</v>
      </c>
      <c r="I127" t="s">
        <v>102</v>
      </c>
      <c r="J127">
        <f t="shared" si="7"/>
        <v>0.1547</v>
      </c>
      <c r="K127">
        <f t="shared" si="8"/>
        <v>6.8989992192490552</v>
      </c>
      <c r="L127">
        <f t="shared" si="9"/>
        <v>5.7353649946242511</v>
      </c>
      <c r="M127">
        <f t="shared" si="10"/>
        <v>44.478527607361862</v>
      </c>
      <c r="N127" s="1">
        <f t="shared" si="11"/>
        <v>0.19037630607078387</v>
      </c>
      <c r="O127" s="1">
        <f>RANK(Table2[[#This Row],[KRANK]],$N$2:$N$218)</f>
        <v>126</v>
      </c>
      <c r="P127" s="1" t="e">
        <f ca="1">MATCH(RAND(),(N128,N169), -1)</f>
        <v>#N/A</v>
      </c>
    </row>
    <row r="128" spans="1:21">
      <c r="A128" s="17" t="s">
        <v>497</v>
      </c>
      <c r="B128" s="17" t="s">
        <v>129</v>
      </c>
      <c r="C128" s="17">
        <v>0.06</v>
      </c>
      <c r="D128" s="17">
        <v>-0.7</v>
      </c>
      <c r="E128" s="17">
        <f t="shared" si="6"/>
        <v>-4.1999999999999996E-2</v>
      </c>
      <c r="F128" s="17">
        <v>0.6</v>
      </c>
      <c r="G128" s="17">
        <v>0.107</v>
      </c>
      <c r="H128" s="17">
        <v>17.899999999999999</v>
      </c>
      <c r="I128" s="17" t="s">
        <v>98</v>
      </c>
      <c r="J128" s="17">
        <f t="shared" si="7"/>
        <v>6.4199999999999993E-2</v>
      </c>
      <c r="K128" s="17">
        <f t="shared" si="8"/>
        <v>-0.29810490453545296</v>
      </c>
      <c r="L128" s="17">
        <f t="shared" si="9"/>
        <v>2.3801579357134899</v>
      </c>
      <c r="M128" s="17">
        <f t="shared" si="10"/>
        <v>54.907975460122572</v>
      </c>
      <c r="N128" s="19">
        <f t="shared" si="11"/>
        <v>0.18996676163766868</v>
      </c>
      <c r="O128" s="19">
        <f>RANK(Table2[[#This Row],[KRANK]],$N$2:$N$218)</f>
        <v>127</v>
      </c>
      <c r="P128" s="19" t="e">
        <f ca="1">MATCH(RAND(),(N129,N170), -1)</f>
        <v>#N/A</v>
      </c>
    </row>
    <row r="129" spans="1:16">
      <c r="A129" t="s">
        <v>230</v>
      </c>
      <c r="B129" t="s">
        <v>132</v>
      </c>
      <c r="C129">
        <v>0.54</v>
      </c>
      <c r="D129">
        <v>1.4</v>
      </c>
      <c r="E129">
        <f t="shared" si="6"/>
        <v>0.75600000000000001</v>
      </c>
      <c r="F129">
        <v>2.6</v>
      </c>
      <c r="G129">
        <v>0.14199999999999999</v>
      </c>
      <c r="H129">
        <v>12.3</v>
      </c>
      <c r="I129" t="s">
        <v>102</v>
      </c>
      <c r="J129">
        <f t="shared" si="7"/>
        <v>0.36919999999999997</v>
      </c>
      <c r="K129">
        <f t="shared" si="8"/>
        <v>5.3658882816381537</v>
      </c>
      <c r="L129">
        <f t="shared" si="9"/>
        <v>13.687761835909976</v>
      </c>
      <c r="M129">
        <f t="shared" si="10"/>
        <v>37.730061349693166</v>
      </c>
      <c r="N129" s="1">
        <f t="shared" si="11"/>
        <v>0.18927903822413764</v>
      </c>
      <c r="O129" s="1">
        <f>RANK(Table2[[#This Row],[KRANK]],$N$2:$N$218)</f>
        <v>128</v>
      </c>
      <c r="P129" s="1" t="e">
        <f ca="1">MATCH(RAND(),(N130,N171), -1)</f>
        <v>#N/A</v>
      </c>
    </row>
    <row r="130" spans="1:16">
      <c r="A130" t="s">
        <v>231</v>
      </c>
      <c r="B130" t="s">
        <v>153</v>
      </c>
      <c r="C130">
        <v>0.5</v>
      </c>
      <c r="D130">
        <v>1.2</v>
      </c>
      <c r="E130">
        <f t="shared" ref="E130:E193" si="12">(C130*D130)</f>
        <v>0.6</v>
      </c>
      <c r="F130">
        <v>2</v>
      </c>
      <c r="G130">
        <v>0.11600000000000001</v>
      </c>
      <c r="H130">
        <v>14.3</v>
      </c>
      <c r="I130" t="s">
        <v>91</v>
      </c>
      <c r="J130">
        <f t="shared" ref="J130:J193" si="13">(F130*G130)</f>
        <v>0.23200000000000001</v>
      </c>
      <c r="K130">
        <f t="shared" ref="K130:K193" si="14">(7.09773582227269*E130)</f>
        <v>4.2586414933636139</v>
      </c>
      <c r="L130">
        <f t="shared" ref="L130:L193" si="15">(37.0741111481852*J130)</f>
        <v>8.6011937863789676</v>
      </c>
      <c r="M130">
        <f t="shared" ref="M130:M193" si="16">(3.06748466257668*H130)</f>
        <v>43.86503067484653</v>
      </c>
      <c r="N130" s="1">
        <f t="shared" ref="N130:N193" si="17">((K130+L130+M130)/3)/100</f>
        <v>0.18908288651529706</v>
      </c>
      <c r="O130" s="1">
        <f>RANK(Table2[[#This Row],[KRANK]],$N$2:$N$218)</f>
        <v>129</v>
      </c>
      <c r="P130" s="1" t="e">
        <f ca="1">MATCH(RAND(),(N131,N172), -1)</f>
        <v>#N/A</v>
      </c>
    </row>
    <row r="131" spans="1:16">
      <c r="A131" t="s">
        <v>232</v>
      </c>
      <c r="B131" t="s">
        <v>119</v>
      </c>
      <c r="C131">
        <v>0.57999999999999996</v>
      </c>
      <c r="D131">
        <v>2.7</v>
      </c>
      <c r="E131">
        <f t="shared" si="12"/>
        <v>1.5660000000000001</v>
      </c>
      <c r="F131">
        <v>1.3</v>
      </c>
      <c r="G131">
        <v>7.0000000000000007E-2</v>
      </c>
      <c r="H131">
        <v>13.6</v>
      </c>
      <c r="I131" t="s">
        <v>102</v>
      </c>
      <c r="J131">
        <f t="shared" si="13"/>
        <v>9.1000000000000011E-2</v>
      </c>
      <c r="K131">
        <f t="shared" si="14"/>
        <v>11.115054297679032</v>
      </c>
      <c r="L131">
        <f t="shared" si="15"/>
        <v>3.3737441144848539</v>
      </c>
      <c r="M131">
        <f t="shared" si="16"/>
        <v>41.717791411042846</v>
      </c>
      <c r="N131" s="1">
        <f t="shared" si="17"/>
        <v>0.18735529941068912</v>
      </c>
      <c r="O131" s="1">
        <f>RANK(Table2[[#This Row],[KRANK]],$N$2:$N$218)</f>
        <v>130</v>
      </c>
      <c r="P131" s="1" t="e">
        <f ca="1">MATCH(RAND(),(N132,N173), -1)</f>
        <v>#N/A</v>
      </c>
    </row>
    <row r="132" spans="1:16">
      <c r="A132" t="s">
        <v>233</v>
      </c>
      <c r="B132" t="s">
        <v>90</v>
      </c>
      <c r="C132">
        <v>0.2</v>
      </c>
      <c r="D132">
        <v>3.9</v>
      </c>
      <c r="E132">
        <f t="shared" si="12"/>
        <v>0.78</v>
      </c>
      <c r="F132">
        <v>0.7</v>
      </c>
      <c r="G132">
        <v>9.6000000000000002E-2</v>
      </c>
      <c r="H132">
        <v>15.5</v>
      </c>
      <c r="I132" t="s">
        <v>96</v>
      </c>
      <c r="J132">
        <f t="shared" si="13"/>
        <v>6.7199999999999996E-2</v>
      </c>
      <c r="K132">
        <f t="shared" si="14"/>
        <v>5.5362339413726982</v>
      </c>
      <c r="L132">
        <f t="shared" si="15"/>
        <v>2.4913802691580456</v>
      </c>
      <c r="M132">
        <f t="shared" si="16"/>
        <v>47.546012269938544</v>
      </c>
      <c r="N132" s="1">
        <f t="shared" si="17"/>
        <v>0.18524542160156429</v>
      </c>
      <c r="O132" s="1">
        <f>RANK(Table2[[#This Row],[KRANK]],$N$2:$N$218)</f>
        <v>131</v>
      </c>
      <c r="P132" s="1" t="e">
        <f ca="1">MATCH(RAND(),(N133,N174), -1)</f>
        <v>#N/A</v>
      </c>
    </row>
    <row r="133" spans="1:16">
      <c r="A133" s="17" t="s">
        <v>485</v>
      </c>
      <c r="B133" s="17" t="s">
        <v>127</v>
      </c>
      <c r="C133" s="17">
        <v>0.27</v>
      </c>
      <c r="D133" s="17">
        <v>1.7</v>
      </c>
      <c r="E133" s="17">
        <f t="shared" si="12"/>
        <v>0.45900000000000002</v>
      </c>
      <c r="F133" s="17">
        <v>1.7</v>
      </c>
      <c r="G133" s="17">
        <v>9.8000000000000004E-2</v>
      </c>
      <c r="H133" s="17">
        <v>15</v>
      </c>
      <c r="I133" s="17" t="s">
        <v>96</v>
      </c>
      <c r="J133" s="17">
        <f t="shared" si="13"/>
        <v>0.1666</v>
      </c>
      <c r="K133" s="17">
        <f t="shared" si="14"/>
        <v>3.2578607424231647</v>
      </c>
      <c r="L133" s="17">
        <f t="shared" si="15"/>
        <v>6.1765469172876548</v>
      </c>
      <c r="M133" s="17">
        <f t="shared" si="16"/>
        <v>46.012269938650199</v>
      </c>
      <c r="N133" s="19">
        <f t="shared" si="17"/>
        <v>0.18482225866120341</v>
      </c>
      <c r="O133" s="19">
        <f>RANK(Table2[[#This Row],[KRANK]],$N$2:$N$218)</f>
        <v>132</v>
      </c>
      <c r="P133" s="19" t="e">
        <f ca="1">MATCH(RAND(),(N134,N175), -1)</f>
        <v>#N/A</v>
      </c>
    </row>
    <row r="134" spans="1:16">
      <c r="A134" t="s">
        <v>237</v>
      </c>
      <c r="B134" t="s">
        <v>228</v>
      </c>
      <c r="C134">
        <v>0.41</v>
      </c>
      <c r="D134">
        <v>2.1</v>
      </c>
      <c r="E134">
        <f t="shared" si="12"/>
        <v>0.86099999999999999</v>
      </c>
      <c r="F134">
        <v>1.9</v>
      </c>
      <c r="G134">
        <v>7.6999999999999999E-2</v>
      </c>
      <c r="H134">
        <v>14.3</v>
      </c>
      <c r="I134" t="s">
        <v>86</v>
      </c>
      <c r="J134">
        <f t="shared" si="13"/>
        <v>0.14629999999999999</v>
      </c>
      <c r="K134">
        <f t="shared" si="14"/>
        <v>6.1111505429767856</v>
      </c>
      <c r="L134">
        <f t="shared" si="15"/>
        <v>5.4239424609794948</v>
      </c>
      <c r="M134">
        <f t="shared" si="16"/>
        <v>43.86503067484653</v>
      </c>
      <c r="N134" s="1">
        <f t="shared" si="17"/>
        <v>0.1846670789293427</v>
      </c>
      <c r="O134" s="1">
        <f>RANK(Table2[[#This Row],[KRANK]],$N$2:$N$218)</f>
        <v>133</v>
      </c>
      <c r="P134" s="1" t="e">
        <f ca="1">MATCH(RAND(),(N135,N176), -1)</f>
        <v>#N/A</v>
      </c>
    </row>
    <row r="135" spans="1:16">
      <c r="A135" t="s">
        <v>217</v>
      </c>
      <c r="B135" t="s">
        <v>127</v>
      </c>
      <c r="C135">
        <v>0.36</v>
      </c>
      <c r="D135">
        <v>-0.3</v>
      </c>
      <c r="E135">
        <f t="shared" si="12"/>
        <v>-0.108</v>
      </c>
      <c r="F135">
        <v>2.1</v>
      </c>
      <c r="G135">
        <v>9.9000000000000005E-2</v>
      </c>
      <c r="H135">
        <v>15.5</v>
      </c>
      <c r="I135" t="s">
        <v>96</v>
      </c>
      <c r="J135">
        <f t="shared" si="13"/>
        <v>0.20790000000000003</v>
      </c>
      <c r="K135">
        <f t="shared" si="14"/>
        <v>-0.76655546880545056</v>
      </c>
      <c r="L135">
        <f t="shared" si="15"/>
        <v>7.707707707707705</v>
      </c>
      <c r="M135">
        <f t="shared" si="16"/>
        <v>47.546012269938544</v>
      </c>
      <c r="N135" s="1">
        <f t="shared" si="17"/>
        <v>0.181623881696136</v>
      </c>
      <c r="O135" s="1">
        <f>RANK(Table2[[#This Row],[KRANK]],$N$2:$N$218)</f>
        <v>134</v>
      </c>
      <c r="P135" s="1" t="e">
        <f ca="1">MATCH(RAND(),(N136,N177), -1)</f>
        <v>#N/A</v>
      </c>
    </row>
    <row r="136" spans="1:16">
      <c r="A136" t="s">
        <v>236</v>
      </c>
      <c r="B136" t="s">
        <v>123</v>
      </c>
      <c r="C136">
        <v>0.45</v>
      </c>
      <c r="D136">
        <v>2.7</v>
      </c>
      <c r="E136">
        <f t="shared" si="12"/>
        <v>1.2150000000000001</v>
      </c>
      <c r="F136">
        <v>1.4</v>
      </c>
      <c r="G136">
        <v>8.7999999999999995E-2</v>
      </c>
      <c r="H136">
        <v>13.1</v>
      </c>
      <c r="I136" t="s">
        <v>102</v>
      </c>
      <c r="J136">
        <f t="shared" si="13"/>
        <v>0.12319999999999999</v>
      </c>
      <c r="K136">
        <f t="shared" si="14"/>
        <v>8.6237490240613184</v>
      </c>
      <c r="L136">
        <f t="shared" si="15"/>
        <v>4.5675304934564167</v>
      </c>
      <c r="M136">
        <f t="shared" si="16"/>
        <v>40.184049079754509</v>
      </c>
      <c r="N136" s="1">
        <f t="shared" si="17"/>
        <v>0.17791776199090747</v>
      </c>
      <c r="O136" s="1">
        <f>RANK(Table2[[#This Row],[KRANK]],$N$2:$N$218)</f>
        <v>135</v>
      </c>
      <c r="P136" s="1" t="e">
        <f ca="1">MATCH(RAND(),(N137,N178), -1)</f>
        <v>#N/A</v>
      </c>
    </row>
    <row r="137" spans="1:16">
      <c r="A137" s="17" t="s">
        <v>481</v>
      </c>
      <c r="B137" s="17" t="s">
        <v>156</v>
      </c>
      <c r="C137" s="17">
        <v>0.01</v>
      </c>
      <c r="D137" s="17">
        <v>-10.3</v>
      </c>
      <c r="E137" s="17">
        <f t="shared" si="12"/>
        <v>-0.10300000000000001</v>
      </c>
      <c r="F137" s="17">
        <v>0.3</v>
      </c>
      <c r="G137" s="17">
        <v>6.0999999999999999E-2</v>
      </c>
      <c r="H137" s="17">
        <v>17.3</v>
      </c>
      <c r="I137" s="17" t="s">
        <v>102</v>
      </c>
      <c r="J137" s="17">
        <f t="shared" si="13"/>
        <v>1.83E-2</v>
      </c>
      <c r="K137" s="17">
        <f t="shared" si="14"/>
        <v>-0.73106678969408712</v>
      </c>
      <c r="L137" s="17">
        <f t="shared" si="15"/>
        <v>0.67845623401178923</v>
      </c>
      <c r="M137" s="17">
        <f t="shared" si="16"/>
        <v>53.067484662576568</v>
      </c>
      <c r="N137" s="19">
        <f t="shared" si="17"/>
        <v>0.17671624702298089</v>
      </c>
      <c r="O137" s="19">
        <f>RANK(Table2[[#This Row],[KRANK]],$N$2:$N$218)</f>
        <v>136</v>
      </c>
      <c r="P137" s="19" t="e">
        <f ca="1">MATCH(RAND(),(N138,N179), -1)</f>
        <v>#N/A</v>
      </c>
    </row>
    <row r="138" spans="1:16">
      <c r="A138" t="s">
        <v>61</v>
      </c>
      <c r="B138" t="s">
        <v>119</v>
      </c>
      <c r="C138">
        <v>0.19</v>
      </c>
      <c r="D138">
        <v>4.5</v>
      </c>
      <c r="E138">
        <f t="shared" si="12"/>
        <v>0.85499999999999998</v>
      </c>
      <c r="F138">
        <v>0.5</v>
      </c>
      <c r="G138">
        <v>7.0999999999999994E-2</v>
      </c>
      <c r="H138">
        <v>14.7</v>
      </c>
      <c r="I138" t="s">
        <v>102</v>
      </c>
      <c r="J138">
        <f t="shared" si="13"/>
        <v>3.5499999999999997E-2</v>
      </c>
      <c r="K138">
        <f t="shared" si="14"/>
        <v>6.0685641280431497</v>
      </c>
      <c r="L138">
        <f t="shared" si="15"/>
        <v>1.3161309457605745</v>
      </c>
      <c r="M138">
        <f t="shared" si="16"/>
        <v>45.092024539877194</v>
      </c>
      <c r="N138" s="1">
        <f t="shared" si="17"/>
        <v>0.17492239871226975</v>
      </c>
      <c r="O138" s="1">
        <f>RANK(Table2[[#This Row],[KRANK]],$N$2:$N$218)</f>
        <v>137</v>
      </c>
      <c r="P138" s="1" t="e">
        <f ca="1">MATCH(RAND(),(N139,N180), -1)</f>
        <v>#N/A</v>
      </c>
    </row>
    <row r="139" spans="1:16">
      <c r="A139" s="17" t="s">
        <v>473</v>
      </c>
      <c r="B139" s="17" t="s">
        <v>156</v>
      </c>
      <c r="C139" s="17">
        <v>0.6</v>
      </c>
      <c r="D139" s="17">
        <v>0.6</v>
      </c>
      <c r="E139" s="17">
        <f t="shared" si="12"/>
        <v>0.36</v>
      </c>
      <c r="F139" s="17">
        <v>2.5</v>
      </c>
      <c r="G139" s="17">
        <v>7.2999999999999995E-2</v>
      </c>
      <c r="H139" s="17">
        <v>13.3</v>
      </c>
      <c r="I139" s="17" t="s">
        <v>86</v>
      </c>
      <c r="J139" s="17">
        <f t="shared" si="13"/>
        <v>0.1825</v>
      </c>
      <c r="K139" s="17">
        <f t="shared" si="14"/>
        <v>2.5551848960181682</v>
      </c>
      <c r="L139" s="17">
        <f t="shared" si="15"/>
        <v>6.7660252845437991</v>
      </c>
      <c r="M139" s="17">
        <f t="shared" si="16"/>
        <v>40.797546012269848</v>
      </c>
      <c r="N139" s="19">
        <f t="shared" si="17"/>
        <v>0.16706252064277272</v>
      </c>
      <c r="O139" s="19">
        <f>RANK(Table2[[#This Row],[KRANK]],$N$2:$N$218)</f>
        <v>138</v>
      </c>
      <c r="P139" s="19" t="e">
        <f ca="1">MATCH(RAND(),(N140,N181), -1)</f>
        <v>#N/A</v>
      </c>
    </row>
    <row r="140" spans="1:16">
      <c r="A140" t="s">
        <v>238</v>
      </c>
      <c r="B140" t="s">
        <v>119</v>
      </c>
      <c r="C140">
        <v>0.4</v>
      </c>
      <c r="D140">
        <v>0.6</v>
      </c>
      <c r="E140">
        <f t="shared" si="12"/>
        <v>0.24</v>
      </c>
      <c r="F140">
        <v>0.8</v>
      </c>
      <c r="G140">
        <v>6.6000000000000003E-2</v>
      </c>
      <c r="H140">
        <v>15</v>
      </c>
      <c r="I140" t="s">
        <v>91</v>
      </c>
      <c r="J140">
        <f t="shared" si="13"/>
        <v>5.2800000000000007E-2</v>
      </c>
      <c r="K140">
        <f t="shared" si="14"/>
        <v>1.7034565973454456</v>
      </c>
      <c r="L140">
        <f t="shared" si="15"/>
        <v>1.9575130686241791</v>
      </c>
      <c r="M140">
        <f t="shared" si="16"/>
        <v>46.012269938650199</v>
      </c>
      <c r="N140" s="1">
        <f t="shared" si="17"/>
        <v>0.16557746534873274</v>
      </c>
      <c r="O140" s="1">
        <f>RANK(Table2[[#This Row],[KRANK]],$N$2:$N$218)</f>
        <v>139</v>
      </c>
      <c r="P140" s="1" t="e">
        <f ca="1">MATCH(RAND(),(N141,N182), -1)</f>
        <v>#N/A</v>
      </c>
    </row>
    <row r="141" spans="1:16">
      <c r="A141" t="s">
        <v>235</v>
      </c>
      <c r="B141" t="s">
        <v>108</v>
      </c>
      <c r="C141">
        <v>0.55000000000000004</v>
      </c>
      <c r="D141">
        <v>-0.6</v>
      </c>
      <c r="E141">
        <f t="shared" si="12"/>
        <v>-0.33</v>
      </c>
      <c r="F141">
        <v>3.4</v>
      </c>
      <c r="G141">
        <v>0.109</v>
      </c>
      <c r="H141">
        <v>12.1</v>
      </c>
      <c r="I141" t="s">
        <v>102</v>
      </c>
      <c r="J141">
        <f t="shared" si="13"/>
        <v>0.37059999999999998</v>
      </c>
      <c r="K141">
        <f t="shared" si="14"/>
        <v>-2.3422528213499878</v>
      </c>
      <c r="L141">
        <f t="shared" si="15"/>
        <v>13.739665591517436</v>
      </c>
      <c r="M141">
        <f t="shared" si="16"/>
        <v>37.116564417177827</v>
      </c>
      <c r="N141" s="1">
        <f t="shared" si="17"/>
        <v>0.16171325729115094</v>
      </c>
      <c r="O141" s="1">
        <f>RANK(Table2[[#This Row],[KRANK]],$N$2:$N$218)</f>
        <v>140</v>
      </c>
      <c r="P141" s="1" t="e">
        <f ca="1">MATCH(RAND(),(N142,N183), -1)</f>
        <v>#N/A</v>
      </c>
    </row>
    <row r="142" spans="1:16">
      <c r="A142" t="s">
        <v>239</v>
      </c>
      <c r="B142" t="s">
        <v>153</v>
      </c>
      <c r="C142">
        <v>0.49</v>
      </c>
      <c r="D142">
        <v>1.5</v>
      </c>
      <c r="E142">
        <f t="shared" si="12"/>
        <v>0.73499999999999999</v>
      </c>
      <c r="F142">
        <v>1</v>
      </c>
      <c r="G142">
        <v>6.2E-2</v>
      </c>
      <c r="H142">
        <v>13.3</v>
      </c>
      <c r="I142" t="s">
        <v>86</v>
      </c>
      <c r="J142">
        <f t="shared" si="13"/>
        <v>6.2E-2</v>
      </c>
      <c r="K142">
        <f t="shared" si="14"/>
        <v>5.2168358293704271</v>
      </c>
      <c r="L142">
        <f t="shared" si="15"/>
        <v>2.2985948911874825</v>
      </c>
      <c r="M142">
        <f t="shared" si="16"/>
        <v>40.797546012269848</v>
      </c>
      <c r="N142" s="1">
        <f t="shared" si="17"/>
        <v>0.16104325577609252</v>
      </c>
      <c r="O142" s="1">
        <f>RANK(Table2[[#This Row],[KRANK]],$N$2:$N$218)</f>
        <v>141</v>
      </c>
      <c r="P142" s="1" t="e">
        <f ca="1">MATCH(RAND(),(N143,N184), -1)</f>
        <v>#N/A</v>
      </c>
    </row>
    <row r="143" spans="1:16">
      <c r="A143" t="s">
        <v>40</v>
      </c>
      <c r="B143" t="s">
        <v>90</v>
      </c>
      <c r="C143">
        <v>0.39</v>
      </c>
      <c r="D143">
        <v>0.5</v>
      </c>
      <c r="E143">
        <f t="shared" si="12"/>
        <v>0.19500000000000001</v>
      </c>
      <c r="F143">
        <v>1.2</v>
      </c>
      <c r="G143">
        <v>9.4E-2</v>
      </c>
      <c r="H143">
        <v>13.9</v>
      </c>
      <c r="I143" t="s">
        <v>86</v>
      </c>
      <c r="J143">
        <f t="shared" si="13"/>
        <v>0.1128</v>
      </c>
      <c r="K143">
        <f t="shared" si="14"/>
        <v>1.3840584853431745</v>
      </c>
      <c r="L143">
        <f t="shared" si="15"/>
        <v>4.1819597375152906</v>
      </c>
      <c r="M143">
        <f t="shared" si="16"/>
        <v>42.638036809815851</v>
      </c>
      <c r="N143" s="1">
        <f t="shared" si="17"/>
        <v>0.16068018344224771</v>
      </c>
      <c r="O143" s="1">
        <f>RANK(Table2[[#This Row],[KRANK]],$N$2:$N$218)</f>
        <v>142</v>
      </c>
      <c r="P143" s="1" t="e">
        <f ca="1">MATCH(RAND(),(N144,N185), -1)</f>
        <v>#N/A</v>
      </c>
    </row>
    <row r="144" spans="1:16">
      <c r="A144" s="17" t="s">
        <v>490</v>
      </c>
      <c r="B144" s="17" t="s">
        <v>127</v>
      </c>
      <c r="C144" s="17">
        <v>0.36</v>
      </c>
      <c r="D144" s="17">
        <v>-2.2000000000000002</v>
      </c>
      <c r="E144" s="17">
        <f t="shared" si="12"/>
        <v>-0.79200000000000004</v>
      </c>
      <c r="F144" s="17">
        <v>2.7</v>
      </c>
      <c r="G144" s="17">
        <v>0.127</v>
      </c>
      <c r="H144" s="17">
        <v>13.4</v>
      </c>
      <c r="I144" s="17" t="s">
        <v>98</v>
      </c>
      <c r="J144" s="17">
        <f t="shared" si="13"/>
        <v>0.34290000000000004</v>
      </c>
      <c r="K144" s="17">
        <f t="shared" si="14"/>
        <v>-5.6214067712399709</v>
      </c>
      <c r="L144" s="17">
        <f t="shared" si="15"/>
        <v>12.712712712712708</v>
      </c>
      <c r="M144" s="17">
        <f t="shared" si="16"/>
        <v>41.104294478527514</v>
      </c>
      <c r="N144" s="19">
        <f t="shared" si="17"/>
        <v>0.16065200140000083</v>
      </c>
      <c r="O144" s="19">
        <f>RANK(Table2[[#This Row],[KRANK]],$N$2:$N$218)</f>
        <v>143</v>
      </c>
      <c r="P144" s="19" t="e">
        <f ca="1">MATCH(RAND(),(N145,N186), -1)</f>
        <v>#N/A</v>
      </c>
    </row>
    <row r="145" spans="1:16">
      <c r="A145" t="s">
        <v>46</v>
      </c>
      <c r="B145" t="s">
        <v>121</v>
      </c>
      <c r="C145">
        <v>0.21</v>
      </c>
      <c r="D145">
        <v>4.9000000000000004</v>
      </c>
      <c r="E145">
        <f t="shared" si="12"/>
        <v>1.0290000000000001</v>
      </c>
      <c r="F145">
        <v>0.7</v>
      </c>
      <c r="G145">
        <v>0.109</v>
      </c>
      <c r="H145">
        <v>12.3</v>
      </c>
      <c r="I145" t="s">
        <v>98</v>
      </c>
      <c r="J145">
        <f t="shared" si="13"/>
        <v>7.6299999999999993E-2</v>
      </c>
      <c r="K145">
        <f t="shared" si="14"/>
        <v>7.303570161118599</v>
      </c>
      <c r="L145">
        <f t="shared" si="15"/>
        <v>2.8287546806065307</v>
      </c>
      <c r="M145">
        <f t="shared" si="16"/>
        <v>37.730061349693166</v>
      </c>
      <c r="N145" s="1">
        <f t="shared" si="17"/>
        <v>0.15954128730472766</v>
      </c>
      <c r="O145" s="1">
        <f>RANK(Table2[[#This Row],[KRANK]],$N$2:$N$218)</f>
        <v>144</v>
      </c>
      <c r="P145" s="1" t="e">
        <f ca="1">MATCH(RAND(),(N146,N187), -1)</f>
        <v>#N/A</v>
      </c>
    </row>
    <row r="146" spans="1:16">
      <c r="A146" t="s">
        <v>240</v>
      </c>
      <c r="B146" t="s">
        <v>88</v>
      </c>
      <c r="C146">
        <v>0.28000000000000003</v>
      </c>
      <c r="D146">
        <v>3.9</v>
      </c>
      <c r="E146">
        <f t="shared" si="12"/>
        <v>1.0920000000000001</v>
      </c>
      <c r="F146">
        <v>1</v>
      </c>
      <c r="G146">
        <v>0.126</v>
      </c>
      <c r="H146">
        <v>11.5</v>
      </c>
      <c r="I146" t="s">
        <v>102</v>
      </c>
      <c r="J146">
        <f t="shared" si="13"/>
        <v>0.126</v>
      </c>
      <c r="K146">
        <f t="shared" si="14"/>
        <v>7.7507275179217778</v>
      </c>
      <c r="L146">
        <f t="shared" si="15"/>
        <v>4.6713380046713358</v>
      </c>
      <c r="M146">
        <f t="shared" si="16"/>
        <v>35.276073619631823</v>
      </c>
      <c r="N146" s="1">
        <f t="shared" si="17"/>
        <v>0.15899379714074979</v>
      </c>
      <c r="O146" s="1">
        <f>RANK(Table2[[#This Row],[KRANK]],$N$2:$N$218)</f>
        <v>145</v>
      </c>
      <c r="P146" s="1" t="e">
        <f ca="1">MATCH(RAND(),(N147,N188), -1)</f>
        <v>#N/A</v>
      </c>
    </row>
    <row r="147" spans="1:16">
      <c r="A147" s="17" t="s">
        <v>488</v>
      </c>
      <c r="B147" s="17" t="s">
        <v>127</v>
      </c>
      <c r="C147" s="17">
        <v>0.46</v>
      </c>
      <c r="D147" s="17">
        <v>0.3</v>
      </c>
      <c r="E147" s="17">
        <f t="shared" si="12"/>
        <v>0.13800000000000001</v>
      </c>
      <c r="F147" s="17">
        <v>2.4</v>
      </c>
      <c r="G147" s="17">
        <v>9.4E-2</v>
      </c>
      <c r="H147" s="17">
        <v>12.5</v>
      </c>
      <c r="I147" s="17" t="s">
        <v>96</v>
      </c>
      <c r="J147" s="17">
        <f t="shared" si="13"/>
        <v>0.22559999999999999</v>
      </c>
      <c r="K147" s="17">
        <f t="shared" si="14"/>
        <v>0.97948754347363132</v>
      </c>
      <c r="L147" s="17">
        <f t="shared" si="15"/>
        <v>8.3639194750305812</v>
      </c>
      <c r="M147" s="17">
        <f t="shared" si="16"/>
        <v>38.343558282208498</v>
      </c>
      <c r="N147" s="19">
        <f t="shared" si="17"/>
        <v>0.15895655100237571</v>
      </c>
      <c r="O147" s="19">
        <f>RANK(Table2[[#This Row],[KRANK]],$N$2:$N$218)</f>
        <v>146</v>
      </c>
      <c r="P147" s="19" t="e">
        <f ca="1">MATCH(RAND(),(N148,N189), -1)</f>
        <v>#N/A</v>
      </c>
    </row>
    <row r="148" spans="1:16">
      <c r="A148" s="17" t="s">
        <v>463</v>
      </c>
      <c r="B148" s="17" t="s">
        <v>108</v>
      </c>
      <c r="C148" s="17">
        <v>0.31</v>
      </c>
      <c r="D148" s="17">
        <v>-1.5</v>
      </c>
      <c r="E148" s="17">
        <f t="shared" si="12"/>
        <v>-0.46499999999999997</v>
      </c>
      <c r="F148" s="17">
        <v>2.2000000000000002</v>
      </c>
      <c r="G148" s="17">
        <v>0.121</v>
      </c>
      <c r="H148" s="17">
        <v>13.4</v>
      </c>
      <c r="I148" s="17" t="s">
        <v>98</v>
      </c>
      <c r="J148" s="17">
        <f t="shared" si="13"/>
        <v>0.26619999999999999</v>
      </c>
      <c r="K148" s="17">
        <f t="shared" si="14"/>
        <v>-3.3004471573568006</v>
      </c>
      <c r="L148" s="17">
        <f t="shared" si="15"/>
        <v>9.8691283876469011</v>
      </c>
      <c r="M148" s="17">
        <f t="shared" si="16"/>
        <v>41.104294478527514</v>
      </c>
      <c r="N148" s="19">
        <f t="shared" si="17"/>
        <v>0.15890991902939205</v>
      </c>
      <c r="O148" s="19">
        <f>RANK(Table2[[#This Row],[KRANK]],$N$2:$N$218)</f>
        <v>147</v>
      </c>
      <c r="P148" s="19" t="e">
        <f ca="1">MATCH(RAND(),(N149,N190), -1)</f>
        <v>#N/A</v>
      </c>
    </row>
    <row r="149" spans="1:16">
      <c r="A149" s="17" t="s">
        <v>219</v>
      </c>
      <c r="B149" s="17" t="s">
        <v>149</v>
      </c>
      <c r="C149" s="17">
        <v>0.25</v>
      </c>
      <c r="D149" s="17">
        <v>2</v>
      </c>
      <c r="E149" s="17">
        <f t="shared" si="12"/>
        <v>0.5</v>
      </c>
      <c r="F149">
        <v>1.3</v>
      </c>
      <c r="G149">
        <v>8.5999999999999993E-2</v>
      </c>
      <c r="H149">
        <v>12.8</v>
      </c>
      <c r="I149" t="s">
        <v>86</v>
      </c>
      <c r="J149" s="17">
        <f t="shared" si="13"/>
        <v>0.1118</v>
      </c>
      <c r="K149" s="17">
        <f t="shared" si="14"/>
        <v>3.548867911136345</v>
      </c>
      <c r="L149" s="17">
        <f t="shared" si="15"/>
        <v>4.1448856263671052</v>
      </c>
      <c r="M149" s="17">
        <f t="shared" si="16"/>
        <v>39.263803680981511</v>
      </c>
      <c r="N149" s="19">
        <f t="shared" si="17"/>
        <v>0.15652519072828322</v>
      </c>
      <c r="O149" s="19">
        <f>RANK(Table2[[#This Row],[KRANK]],$N$2:$N$218)</f>
        <v>148</v>
      </c>
      <c r="P149" s="19" t="e">
        <f ca="1">MATCH(RAND(),(N150,N191), -1)</f>
        <v>#N/A</v>
      </c>
    </row>
    <row r="150" spans="1:16">
      <c r="A150" s="17" t="s">
        <v>504</v>
      </c>
      <c r="B150" s="17" t="s">
        <v>129</v>
      </c>
      <c r="C150" s="17">
        <v>0.61</v>
      </c>
      <c r="D150" s="17">
        <v>-3.9</v>
      </c>
      <c r="E150" s="17">
        <f t="shared" si="12"/>
        <v>-2.379</v>
      </c>
      <c r="F150" s="17">
        <v>4.4000000000000004</v>
      </c>
      <c r="G150" s="17">
        <v>0.11799999999999999</v>
      </c>
      <c r="H150" s="17">
        <v>14.5</v>
      </c>
      <c r="I150" s="17" t="s">
        <v>102</v>
      </c>
      <c r="J150" s="17">
        <f t="shared" si="13"/>
        <v>0.51919999999999999</v>
      </c>
      <c r="K150" s="17">
        <f t="shared" si="14"/>
        <v>-16.885513521186731</v>
      </c>
      <c r="L150" s="17">
        <f t="shared" si="15"/>
        <v>19.248878508137757</v>
      </c>
      <c r="M150" s="17">
        <f t="shared" si="16"/>
        <v>44.478527607361862</v>
      </c>
      <c r="N150" s="19">
        <f t="shared" si="17"/>
        <v>0.15613964198104296</v>
      </c>
      <c r="O150" s="19">
        <f>RANK(Table2[[#This Row],[KRANK]],$N$2:$N$218)</f>
        <v>149</v>
      </c>
      <c r="P150" s="19" t="e">
        <f ca="1">MATCH(RAND(),(N151,N192), -1)</f>
        <v>#N/A</v>
      </c>
    </row>
    <row r="151" spans="1:16">
      <c r="A151" s="17" t="s">
        <v>13</v>
      </c>
      <c r="B151" s="17" t="s">
        <v>108</v>
      </c>
      <c r="C151" s="17">
        <v>0.11</v>
      </c>
      <c r="D151" s="17">
        <v>0</v>
      </c>
      <c r="E151" s="17">
        <f t="shared" si="12"/>
        <v>0</v>
      </c>
      <c r="F151" s="17">
        <v>1</v>
      </c>
      <c r="G151" s="17">
        <v>0.157</v>
      </c>
      <c r="H151" s="17">
        <v>13.3</v>
      </c>
      <c r="I151" s="17" t="s">
        <v>102</v>
      </c>
      <c r="J151" s="17">
        <f t="shared" si="13"/>
        <v>0.157</v>
      </c>
      <c r="K151" s="17">
        <f t="shared" si="14"/>
        <v>0</v>
      </c>
      <c r="L151" s="17">
        <f t="shared" si="15"/>
        <v>5.820635450265077</v>
      </c>
      <c r="M151" s="17">
        <f t="shared" si="16"/>
        <v>40.797546012269848</v>
      </c>
      <c r="N151" s="19">
        <f t="shared" si="17"/>
        <v>0.15539393820844977</v>
      </c>
      <c r="O151" s="19">
        <f>RANK(Table2[[#This Row],[KRANK]],$N$2:$N$218)</f>
        <v>150</v>
      </c>
      <c r="P151" s="19" t="e">
        <f ca="1">MATCH(RAND(),(N152,N193), -1)</f>
        <v>#N/A</v>
      </c>
    </row>
    <row r="152" spans="1:16">
      <c r="A152" s="17" t="s">
        <v>462</v>
      </c>
      <c r="B152" s="17" t="s">
        <v>108</v>
      </c>
      <c r="C152" s="17">
        <v>0.04</v>
      </c>
      <c r="D152" s="17">
        <v>-0.9</v>
      </c>
      <c r="E152" s="17">
        <f t="shared" si="12"/>
        <v>-3.6000000000000004E-2</v>
      </c>
      <c r="F152" s="17">
        <v>0.3</v>
      </c>
      <c r="G152" s="17">
        <v>0.13200000000000001</v>
      </c>
      <c r="H152" s="17">
        <v>14.8</v>
      </c>
      <c r="I152" s="17" t="s">
        <v>96</v>
      </c>
      <c r="J152" s="17">
        <f t="shared" si="13"/>
        <v>3.9600000000000003E-2</v>
      </c>
      <c r="K152" s="17">
        <f t="shared" si="14"/>
        <v>-0.25551848960181689</v>
      </c>
      <c r="L152" s="17">
        <f t="shared" si="15"/>
        <v>1.4681348014681341</v>
      </c>
      <c r="M152" s="17">
        <f t="shared" si="16"/>
        <v>45.398773006134867</v>
      </c>
      <c r="N152" s="19">
        <f t="shared" si="17"/>
        <v>0.15537129772667063</v>
      </c>
      <c r="O152" s="19">
        <f>RANK(Table2[[#This Row],[KRANK]],$N$2:$N$218)</f>
        <v>151</v>
      </c>
      <c r="P152" s="19" t="e">
        <f ca="1">MATCH(RAND(),(N153,N194), -1)</f>
        <v>#N/A</v>
      </c>
    </row>
    <row r="153" spans="1:16">
      <c r="A153" s="17" t="s">
        <v>450</v>
      </c>
      <c r="B153" s="17" t="s">
        <v>228</v>
      </c>
      <c r="C153" s="17">
        <v>0.34</v>
      </c>
      <c r="D153" s="17">
        <v>0.5</v>
      </c>
      <c r="E153" s="17">
        <f t="shared" si="12"/>
        <v>0.17</v>
      </c>
      <c r="F153" s="17">
        <v>0.7</v>
      </c>
      <c r="G153" s="17">
        <v>3.6999999999999998E-2</v>
      </c>
      <c r="H153" s="17">
        <v>14.1</v>
      </c>
      <c r="I153" s="17" t="s">
        <v>86</v>
      </c>
      <c r="J153" s="17">
        <f t="shared" si="13"/>
        <v>2.5899999999999996E-2</v>
      </c>
      <c r="K153" s="17">
        <f t="shared" si="14"/>
        <v>1.2066150897863575</v>
      </c>
      <c r="L153" s="17">
        <f t="shared" si="15"/>
        <v>0.96021947873799662</v>
      </c>
      <c r="M153" s="17">
        <f t="shared" si="16"/>
        <v>43.251533742331191</v>
      </c>
      <c r="N153" s="19">
        <f t="shared" si="17"/>
        <v>0.15139456103618515</v>
      </c>
      <c r="O153" s="19">
        <f>RANK(Table2[[#This Row],[KRANK]],$N$2:$N$218)</f>
        <v>152</v>
      </c>
      <c r="P153" s="19" t="e">
        <f ca="1">MATCH(RAND(),(N154,N195), -1)</f>
        <v>#N/A</v>
      </c>
    </row>
    <row r="154" spans="1:16">
      <c r="A154" s="17" t="s">
        <v>430</v>
      </c>
      <c r="B154" s="17" t="s">
        <v>149</v>
      </c>
      <c r="C154" s="17">
        <v>0.08</v>
      </c>
      <c r="D154" s="17">
        <v>6.5</v>
      </c>
      <c r="E154" s="17">
        <f t="shared" si="12"/>
        <v>0.52</v>
      </c>
      <c r="F154" s="17">
        <v>0.4</v>
      </c>
      <c r="G154" s="17">
        <v>7.8E-2</v>
      </c>
      <c r="H154" s="17">
        <v>12.6</v>
      </c>
      <c r="I154" s="17" t="s">
        <v>102</v>
      </c>
      <c r="J154" s="17">
        <f t="shared" si="13"/>
        <v>3.1200000000000002E-2</v>
      </c>
      <c r="K154" s="17">
        <f t="shared" si="14"/>
        <v>3.6908226275817988</v>
      </c>
      <c r="L154" s="17">
        <f t="shared" si="15"/>
        <v>1.1567122678233783</v>
      </c>
      <c r="M154" s="17">
        <f t="shared" si="16"/>
        <v>38.650306748466164</v>
      </c>
      <c r="N154" s="19">
        <f t="shared" si="17"/>
        <v>0.14499280547957114</v>
      </c>
      <c r="O154" s="19">
        <f>RANK(Table2[[#This Row],[KRANK]],$N$2:$N$218)</f>
        <v>153</v>
      </c>
      <c r="P154" s="19" t="e">
        <f ca="1">MATCH(RAND(),(N155,N196), -1)</f>
        <v>#N/A</v>
      </c>
    </row>
    <row r="155" spans="1:16">
      <c r="A155" s="17" t="s">
        <v>461</v>
      </c>
      <c r="B155" s="17" t="s">
        <v>108</v>
      </c>
      <c r="C155" s="17">
        <v>0.16</v>
      </c>
      <c r="D155" s="17">
        <v>0.8</v>
      </c>
      <c r="E155" s="17">
        <f t="shared" si="12"/>
        <v>0.128</v>
      </c>
      <c r="F155" s="17">
        <v>0.8</v>
      </c>
      <c r="G155" s="17">
        <v>7.4999999999999997E-2</v>
      </c>
      <c r="H155" s="17">
        <v>12.9</v>
      </c>
      <c r="I155" s="17" t="s">
        <v>102</v>
      </c>
      <c r="J155" s="17">
        <f t="shared" si="13"/>
        <v>0.06</v>
      </c>
      <c r="K155" s="17">
        <f t="shared" si="14"/>
        <v>0.90851018525090432</v>
      </c>
      <c r="L155" s="17">
        <f t="shared" si="15"/>
        <v>2.2244466688911122</v>
      </c>
      <c r="M155" s="17">
        <f t="shared" si="16"/>
        <v>39.570552147239177</v>
      </c>
      <c r="N155" s="19">
        <f t="shared" si="17"/>
        <v>0.14234503000460397</v>
      </c>
      <c r="O155" s="19">
        <f>RANK(Table2[[#This Row],[KRANK]],$N$2:$N$218)</f>
        <v>154</v>
      </c>
      <c r="P155" s="19" t="e">
        <f ca="1">MATCH(RAND(),(N156,N197), -1)</f>
        <v>#N/A</v>
      </c>
    </row>
    <row r="156" spans="1:16">
      <c r="A156" t="s">
        <v>241</v>
      </c>
      <c r="B156" t="s">
        <v>202</v>
      </c>
      <c r="C156">
        <v>0.2</v>
      </c>
      <c r="D156">
        <v>3.5</v>
      </c>
      <c r="E156">
        <f t="shared" si="12"/>
        <v>0.70000000000000007</v>
      </c>
      <c r="F156">
        <v>0.3</v>
      </c>
      <c r="G156">
        <v>4.9000000000000002E-2</v>
      </c>
      <c r="H156">
        <v>12.1</v>
      </c>
      <c r="I156" t="s">
        <v>91</v>
      </c>
      <c r="J156">
        <f t="shared" si="13"/>
        <v>1.47E-2</v>
      </c>
      <c r="K156">
        <f t="shared" si="14"/>
        <v>4.9684150755908831</v>
      </c>
      <c r="L156">
        <f t="shared" si="15"/>
        <v>0.54498943387832244</v>
      </c>
      <c r="M156">
        <f t="shared" si="16"/>
        <v>37.116564417177827</v>
      </c>
      <c r="N156" s="1">
        <f t="shared" si="17"/>
        <v>0.14209989642215676</v>
      </c>
      <c r="O156" s="1">
        <f>RANK(Table2[[#This Row],[KRANK]],$N$2:$N$218)</f>
        <v>155</v>
      </c>
      <c r="P156" s="1" t="e">
        <f ca="1">MATCH(RAND(),(N157,N198), -1)</f>
        <v>#N/A</v>
      </c>
    </row>
    <row r="157" spans="1:16">
      <c r="A157" s="17" t="s">
        <v>440</v>
      </c>
      <c r="B157" s="17" t="s">
        <v>116</v>
      </c>
      <c r="C157" s="17">
        <v>0.09</v>
      </c>
      <c r="D157" s="17">
        <v>0</v>
      </c>
      <c r="E157" s="17">
        <f t="shared" si="12"/>
        <v>0</v>
      </c>
      <c r="F157" s="17">
        <v>0.3</v>
      </c>
      <c r="G157" s="17">
        <v>6.3E-2</v>
      </c>
      <c r="H157" s="17">
        <v>13.5</v>
      </c>
      <c r="I157" s="17" t="s">
        <v>91</v>
      </c>
      <c r="J157" s="17">
        <f t="shared" si="13"/>
        <v>1.89E-2</v>
      </c>
      <c r="K157" s="17">
        <f t="shared" si="14"/>
        <v>0</v>
      </c>
      <c r="L157" s="17">
        <f t="shared" si="15"/>
        <v>0.70070070070070034</v>
      </c>
      <c r="M157" s="17">
        <f t="shared" si="16"/>
        <v>41.41104294478518</v>
      </c>
      <c r="N157" s="19">
        <f t="shared" si="17"/>
        <v>0.14037247881828627</v>
      </c>
      <c r="O157" s="19">
        <f>RANK(Table2[[#This Row],[KRANK]],$N$2:$N$218)</f>
        <v>156</v>
      </c>
      <c r="P157" s="19" t="e">
        <f ca="1">MATCH(RAND(),(N158,N199), -1)</f>
        <v>#N/A</v>
      </c>
    </row>
    <row r="158" spans="1:16">
      <c r="A158" s="17" t="s">
        <v>452</v>
      </c>
      <c r="B158" s="17" t="s">
        <v>228</v>
      </c>
      <c r="C158" s="17">
        <v>0.42</v>
      </c>
      <c r="D158" s="17">
        <v>-1.5</v>
      </c>
      <c r="E158" s="17">
        <f t="shared" si="12"/>
        <v>-0.63</v>
      </c>
      <c r="F158" s="17">
        <v>0.8</v>
      </c>
      <c r="G158" s="17">
        <v>3.3000000000000002E-2</v>
      </c>
      <c r="H158" s="17">
        <v>14.7</v>
      </c>
      <c r="I158" s="17" t="s">
        <v>98</v>
      </c>
      <c r="J158" s="17">
        <f t="shared" si="13"/>
        <v>2.6400000000000003E-2</v>
      </c>
      <c r="K158" s="17">
        <f t="shared" si="14"/>
        <v>-4.4715735680317952</v>
      </c>
      <c r="L158" s="17">
        <f t="shared" si="15"/>
        <v>0.97875653431208953</v>
      </c>
      <c r="M158" s="17">
        <f t="shared" si="16"/>
        <v>45.092024539877194</v>
      </c>
      <c r="N158" s="19">
        <f t="shared" si="17"/>
        <v>0.13866402502052497</v>
      </c>
      <c r="O158" s="19">
        <f>RANK(Table2[[#This Row],[KRANK]],$N$2:$N$218)</f>
        <v>157</v>
      </c>
      <c r="P158" s="19" t="e">
        <f ca="1">MATCH(RAND(),(N159,N200), -1)</f>
        <v>#N/A</v>
      </c>
    </row>
    <row r="159" spans="1:16">
      <c r="A159" s="17" t="s">
        <v>498</v>
      </c>
      <c r="B159" s="17" t="s">
        <v>129</v>
      </c>
      <c r="C159" s="17">
        <v>0.28000000000000003</v>
      </c>
      <c r="D159" s="17">
        <v>-1.4</v>
      </c>
      <c r="E159" s="17">
        <f t="shared" si="12"/>
        <v>-0.39200000000000002</v>
      </c>
      <c r="F159" s="17">
        <v>1.2</v>
      </c>
      <c r="G159" s="17">
        <v>0.08</v>
      </c>
      <c r="H159" s="17">
        <v>13.3</v>
      </c>
      <c r="I159" s="17" t="s">
        <v>102</v>
      </c>
      <c r="J159" s="17">
        <f t="shared" si="13"/>
        <v>9.6000000000000002E-2</v>
      </c>
      <c r="K159" s="17">
        <f t="shared" si="14"/>
        <v>-2.7823124423308947</v>
      </c>
      <c r="L159" s="17">
        <f t="shared" si="15"/>
        <v>3.5591146702257794</v>
      </c>
      <c r="M159" s="17">
        <f t="shared" si="16"/>
        <v>40.797546012269848</v>
      </c>
      <c r="N159" s="19">
        <f t="shared" si="17"/>
        <v>0.13858116080054911</v>
      </c>
      <c r="O159" s="19">
        <f>RANK(Table2[[#This Row],[KRANK]],$N$2:$N$218)</f>
        <v>158</v>
      </c>
      <c r="P159" s="19" t="e">
        <f ca="1">MATCH(RAND(),(N160,N201), -1)</f>
        <v>#N/A</v>
      </c>
    </row>
    <row r="160" spans="1:16">
      <c r="A160" t="s">
        <v>234</v>
      </c>
      <c r="B160" t="s">
        <v>129</v>
      </c>
      <c r="C160">
        <v>0.39</v>
      </c>
      <c r="D160">
        <v>-2</v>
      </c>
      <c r="E160">
        <f t="shared" si="12"/>
        <v>-0.78</v>
      </c>
      <c r="F160">
        <v>1.7</v>
      </c>
      <c r="G160">
        <v>7.4999999999999997E-2</v>
      </c>
      <c r="H160">
        <v>13.5</v>
      </c>
      <c r="I160" t="s">
        <v>86</v>
      </c>
      <c r="J160">
        <f t="shared" si="13"/>
        <v>0.1275</v>
      </c>
      <c r="K160">
        <f t="shared" si="14"/>
        <v>-5.5362339413726982</v>
      </c>
      <c r="L160">
        <f t="shared" si="15"/>
        <v>4.7269491713936134</v>
      </c>
      <c r="M160">
        <f t="shared" si="16"/>
        <v>41.41104294478518</v>
      </c>
      <c r="N160" s="1">
        <f t="shared" si="17"/>
        <v>0.13533919391602031</v>
      </c>
      <c r="O160" s="1">
        <f>RANK(Table2[[#This Row],[KRANK]],$N$2:$N$218)</f>
        <v>159</v>
      </c>
      <c r="P160" s="1" t="e">
        <f ca="1">MATCH(RAND(),(N161,N202), -1)</f>
        <v>#N/A</v>
      </c>
    </row>
    <row r="161" spans="1:16">
      <c r="A161" t="s">
        <v>66</v>
      </c>
      <c r="B161" t="s">
        <v>202</v>
      </c>
      <c r="C161">
        <v>0.21</v>
      </c>
      <c r="D161">
        <v>0.9</v>
      </c>
      <c r="E161">
        <f t="shared" si="12"/>
        <v>0.189</v>
      </c>
      <c r="F161">
        <v>0.3</v>
      </c>
      <c r="G161">
        <v>4.2000000000000003E-2</v>
      </c>
      <c r="H161">
        <v>12.6</v>
      </c>
      <c r="I161" t="s">
        <v>96</v>
      </c>
      <c r="J161">
        <f t="shared" si="13"/>
        <v>1.26E-2</v>
      </c>
      <c r="K161">
        <f t="shared" si="14"/>
        <v>1.3414720704095384</v>
      </c>
      <c r="L161">
        <f t="shared" si="15"/>
        <v>0.46713380046713354</v>
      </c>
      <c r="M161">
        <f t="shared" si="16"/>
        <v>38.650306748466164</v>
      </c>
      <c r="N161" s="1">
        <f t="shared" si="17"/>
        <v>0.13486304206447611</v>
      </c>
      <c r="O161" s="1">
        <f>RANK(Table2[[#This Row],[KRANK]],$N$2:$N$218)</f>
        <v>160</v>
      </c>
      <c r="P161" s="1" t="e">
        <f ca="1">MATCH(RAND(),(N162,N203), -1)</f>
        <v>#N/A</v>
      </c>
    </row>
    <row r="162" spans="1:16">
      <c r="A162" s="17" t="s">
        <v>433</v>
      </c>
      <c r="B162" s="17" t="s">
        <v>149</v>
      </c>
      <c r="C162" s="17">
        <v>0.25</v>
      </c>
      <c r="D162" s="17">
        <v>-0.2</v>
      </c>
      <c r="E162" s="17">
        <f t="shared" si="12"/>
        <v>-0.05</v>
      </c>
      <c r="F162" s="17">
        <v>1.4</v>
      </c>
      <c r="G162" s="17">
        <v>0.1</v>
      </c>
      <c r="H162" s="17">
        <v>11.6</v>
      </c>
      <c r="I162" s="17" t="s">
        <v>86</v>
      </c>
      <c r="J162" s="17">
        <f t="shared" si="13"/>
        <v>0.13999999999999999</v>
      </c>
      <c r="K162" s="17">
        <f t="shared" si="14"/>
        <v>-0.35488679111363453</v>
      </c>
      <c r="L162" s="17">
        <f t="shared" si="15"/>
        <v>5.1903755607459283</v>
      </c>
      <c r="M162" s="17">
        <f t="shared" si="16"/>
        <v>35.582822085889489</v>
      </c>
      <c r="N162" s="19">
        <f t="shared" si="17"/>
        <v>0.13472770285173927</v>
      </c>
      <c r="O162" s="19">
        <f>RANK(Table2[[#This Row],[KRANK]],$N$2:$N$218)</f>
        <v>161</v>
      </c>
      <c r="P162" s="19" t="e">
        <f ca="1">MATCH(RAND(),(N163,N204), -1)</f>
        <v>#N/A</v>
      </c>
    </row>
    <row r="163" spans="1:16">
      <c r="A163" s="17" t="s">
        <v>451</v>
      </c>
      <c r="B163" s="17" t="s">
        <v>228</v>
      </c>
      <c r="C163" s="17">
        <v>0.54</v>
      </c>
      <c r="D163" s="17">
        <v>0</v>
      </c>
      <c r="E163" s="17">
        <f t="shared" si="12"/>
        <v>0</v>
      </c>
      <c r="F163" s="17">
        <v>0.4</v>
      </c>
      <c r="G163" s="17">
        <v>1.2999999999999999E-2</v>
      </c>
      <c r="H163" s="17">
        <v>13.1</v>
      </c>
      <c r="I163" s="17" t="s">
        <v>102</v>
      </c>
      <c r="J163" s="17">
        <f t="shared" si="13"/>
        <v>5.1999999999999998E-3</v>
      </c>
      <c r="K163" s="17">
        <f t="shared" si="14"/>
        <v>0</v>
      </c>
      <c r="L163" s="17">
        <f t="shared" si="15"/>
        <v>0.19278537797056305</v>
      </c>
      <c r="M163" s="17">
        <f t="shared" si="16"/>
        <v>40.184049079754509</v>
      </c>
      <c r="N163" s="19">
        <f t="shared" si="17"/>
        <v>0.13458944819241692</v>
      </c>
      <c r="O163" s="19">
        <f>RANK(Table2[[#This Row],[KRANK]],$N$2:$N$218)</f>
        <v>162</v>
      </c>
      <c r="P163" s="19" t="e">
        <f ca="1">MATCH(RAND(),(N164,N205), -1)</f>
        <v>#N/A</v>
      </c>
    </row>
    <row r="164" spans="1:16">
      <c r="A164" s="17" t="s">
        <v>6</v>
      </c>
      <c r="B164" s="17" t="s">
        <v>149</v>
      </c>
      <c r="C164" s="17">
        <v>0.25</v>
      </c>
      <c r="D164" s="17">
        <v>-3.5</v>
      </c>
      <c r="E164" s="17">
        <f t="shared" si="12"/>
        <v>-0.875</v>
      </c>
      <c r="F164" s="17">
        <v>1.5</v>
      </c>
      <c r="G164" s="17">
        <v>9.6000000000000002E-2</v>
      </c>
      <c r="H164" s="17">
        <v>13.4</v>
      </c>
      <c r="I164" s="17" t="s">
        <v>86</v>
      </c>
      <c r="J164" s="17">
        <f t="shared" si="13"/>
        <v>0.14400000000000002</v>
      </c>
      <c r="K164" s="17">
        <f t="shared" si="14"/>
        <v>-6.2105188444886039</v>
      </c>
      <c r="L164" s="17">
        <f t="shared" si="15"/>
        <v>5.3386720053386698</v>
      </c>
      <c r="M164" s="17">
        <f t="shared" si="16"/>
        <v>41.104294478527514</v>
      </c>
      <c r="N164" s="19">
        <f t="shared" si="17"/>
        <v>0.13410815879792529</v>
      </c>
      <c r="O164" s="19">
        <f>RANK(Table2[[#This Row],[KRANK]],$N$2:$N$218)</f>
        <v>163</v>
      </c>
      <c r="P164" s="19" t="e">
        <f ca="1">MATCH(RAND(),(N165,N206), -1)</f>
        <v>#N/A</v>
      </c>
    </row>
    <row r="165" spans="1:16">
      <c r="A165" s="17" t="s">
        <v>448</v>
      </c>
      <c r="B165" s="17" t="s">
        <v>116</v>
      </c>
      <c r="C165" s="17">
        <v>0.21</v>
      </c>
      <c r="D165" s="17">
        <v>-9.5</v>
      </c>
      <c r="E165" s="17">
        <f t="shared" si="12"/>
        <v>-1.9949999999999999</v>
      </c>
      <c r="F165" s="17">
        <v>2.2000000000000002</v>
      </c>
      <c r="G165" s="17">
        <v>0.16400000000000001</v>
      </c>
      <c r="H165" s="17">
        <v>13.2</v>
      </c>
      <c r="I165" s="17" t="s">
        <v>98</v>
      </c>
      <c r="J165" s="17">
        <f t="shared" si="13"/>
        <v>0.36080000000000007</v>
      </c>
      <c r="K165" s="17">
        <f t="shared" si="14"/>
        <v>-14.159982965434017</v>
      </c>
      <c r="L165" s="17">
        <f t="shared" si="15"/>
        <v>13.376339302265224</v>
      </c>
      <c r="M165" s="17">
        <f t="shared" si="16"/>
        <v>40.490797546012175</v>
      </c>
      <c r="N165" s="19">
        <f t="shared" si="17"/>
        <v>0.13235717960947796</v>
      </c>
      <c r="O165" s="19">
        <f>RANK(Table2[[#This Row],[KRANK]],$N$2:$N$218)</f>
        <v>164</v>
      </c>
      <c r="P165" s="19" t="e">
        <f ca="1">MATCH(RAND(),(N166,N207), -1)</f>
        <v>#N/A</v>
      </c>
    </row>
    <row r="166" spans="1:16">
      <c r="A166" s="17" t="s">
        <v>465</v>
      </c>
      <c r="B166" s="17" t="s">
        <v>108</v>
      </c>
      <c r="C166" s="17">
        <v>0.04</v>
      </c>
      <c r="D166" s="17">
        <v>-6.4</v>
      </c>
      <c r="E166" s="17">
        <f t="shared" si="12"/>
        <v>-0.25600000000000001</v>
      </c>
      <c r="F166" s="17">
        <v>0.2</v>
      </c>
      <c r="G166" s="17">
        <v>9.0999999999999998E-2</v>
      </c>
      <c r="H166" s="17">
        <v>13</v>
      </c>
      <c r="I166" s="17" t="s">
        <v>91</v>
      </c>
      <c r="J166" s="17">
        <f t="shared" si="13"/>
        <v>1.8200000000000001E-2</v>
      </c>
      <c r="K166" s="17">
        <f t="shared" si="14"/>
        <v>-1.8170203705018086</v>
      </c>
      <c r="L166" s="17">
        <f t="shared" si="15"/>
        <v>0.67474882289697069</v>
      </c>
      <c r="M166" s="17">
        <f t="shared" si="16"/>
        <v>39.877300613496843</v>
      </c>
      <c r="N166" s="19">
        <f t="shared" si="17"/>
        <v>0.12911676355297336</v>
      </c>
      <c r="O166" s="19">
        <f>RANK(Table2[[#This Row],[KRANK]],$N$2:$N$218)</f>
        <v>165</v>
      </c>
      <c r="P166" s="19" t="e">
        <f ca="1">MATCH(RAND(),(N167,N208), -1)</f>
        <v>#N/A</v>
      </c>
    </row>
    <row r="167" spans="1:16">
      <c r="A167" t="s">
        <v>242</v>
      </c>
      <c r="B167" t="s">
        <v>159</v>
      </c>
      <c r="C167">
        <v>0.39</v>
      </c>
      <c r="D167">
        <v>2.5</v>
      </c>
      <c r="E167">
        <f t="shared" si="12"/>
        <v>0.97500000000000009</v>
      </c>
      <c r="F167">
        <v>0.4</v>
      </c>
      <c r="G167">
        <v>3.4000000000000002E-2</v>
      </c>
      <c r="H167">
        <v>10.199999999999999</v>
      </c>
      <c r="I167" t="s">
        <v>98</v>
      </c>
      <c r="J167">
        <f t="shared" si="13"/>
        <v>1.3600000000000001E-2</v>
      </c>
      <c r="K167">
        <f t="shared" si="14"/>
        <v>6.9202924267158732</v>
      </c>
      <c r="L167">
        <f t="shared" si="15"/>
        <v>0.50420791161531875</v>
      </c>
      <c r="M167">
        <f t="shared" si="16"/>
        <v>31.288343558282133</v>
      </c>
      <c r="N167" s="1">
        <f t="shared" si="17"/>
        <v>0.12904281298871106</v>
      </c>
      <c r="O167" s="1">
        <f>RANK(Table2[[#This Row],[KRANK]],$N$2:$N$218)</f>
        <v>166</v>
      </c>
      <c r="P167" s="1" t="e">
        <f ca="1">MATCH(RAND(),(N168,N209), -1)</f>
        <v>#N/A</v>
      </c>
    </row>
    <row r="168" spans="1:16">
      <c r="A168" s="17" t="s">
        <v>436</v>
      </c>
      <c r="B168" s="17" t="s">
        <v>149</v>
      </c>
      <c r="C168" s="17">
        <v>0.18</v>
      </c>
      <c r="D168" s="17">
        <v>-3.7</v>
      </c>
      <c r="E168" s="17">
        <f t="shared" si="12"/>
        <v>-0.66600000000000004</v>
      </c>
      <c r="F168" s="17">
        <v>0.9</v>
      </c>
      <c r="G168" s="17">
        <v>8.4000000000000005E-2</v>
      </c>
      <c r="H168" s="17">
        <v>13.2</v>
      </c>
      <c r="I168" s="17" t="s">
        <v>96</v>
      </c>
      <c r="J168" s="17">
        <f t="shared" si="13"/>
        <v>7.5600000000000001E-2</v>
      </c>
      <c r="K168" s="17">
        <f t="shared" si="14"/>
        <v>-4.7270920576336115</v>
      </c>
      <c r="L168" s="17">
        <f t="shared" si="15"/>
        <v>2.8028028028028014</v>
      </c>
      <c r="M168" s="17">
        <f t="shared" si="16"/>
        <v>40.490797546012175</v>
      </c>
      <c r="N168" s="19">
        <f t="shared" si="17"/>
        <v>0.12855502763727122</v>
      </c>
      <c r="O168" s="19">
        <f>RANK(Table2[[#This Row],[KRANK]],$N$2:$N$218)</f>
        <v>167</v>
      </c>
      <c r="P168" s="19" t="e">
        <f ca="1">MATCH(RAND(),(N169,N210), -1)</f>
        <v>#N/A</v>
      </c>
    </row>
    <row r="169" spans="1:16">
      <c r="A169" s="17" t="s">
        <v>17</v>
      </c>
      <c r="B169" s="17" t="s">
        <v>156</v>
      </c>
      <c r="C169" s="17">
        <v>0.41</v>
      </c>
      <c r="D169" s="17">
        <v>-1.8</v>
      </c>
      <c r="E169" s="17">
        <f t="shared" si="12"/>
        <v>-0.73799999999999999</v>
      </c>
      <c r="F169" s="17">
        <v>1.2</v>
      </c>
      <c r="G169" s="17">
        <v>4.8000000000000001E-2</v>
      </c>
      <c r="H169" s="17">
        <v>13.5</v>
      </c>
      <c r="I169" s="17" t="s">
        <v>91</v>
      </c>
      <c r="J169" s="17">
        <f t="shared" si="13"/>
        <v>5.7599999999999998E-2</v>
      </c>
      <c r="K169" s="17">
        <f t="shared" si="14"/>
        <v>-5.2381290368372451</v>
      </c>
      <c r="L169" s="17">
        <f t="shared" si="15"/>
        <v>2.1354688021354677</v>
      </c>
      <c r="M169" s="17">
        <f t="shared" si="16"/>
        <v>41.41104294478518</v>
      </c>
      <c r="N169" s="19">
        <f t="shared" si="17"/>
        <v>0.12769460903361135</v>
      </c>
      <c r="O169" s="19">
        <f>RANK(Table2[[#This Row],[KRANK]],$N$2:$N$218)</f>
        <v>168</v>
      </c>
      <c r="P169" s="19" t="e">
        <f ca="1">MATCH(RAND(),(N170,N211), -1)</f>
        <v>#N/A</v>
      </c>
    </row>
    <row r="170" spans="1:16">
      <c r="A170" s="17" t="s">
        <v>2</v>
      </c>
      <c r="B170" s="17" t="s">
        <v>228</v>
      </c>
      <c r="C170" s="17">
        <v>0.55000000000000004</v>
      </c>
      <c r="D170" s="17">
        <v>-2.7</v>
      </c>
      <c r="E170" s="17">
        <f t="shared" si="12"/>
        <v>-1.4850000000000003</v>
      </c>
      <c r="F170" s="17">
        <v>0.7</v>
      </c>
      <c r="G170" s="17">
        <v>2.1000000000000001E-2</v>
      </c>
      <c r="H170" s="17">
        <v>15.7</v>
      </c>
      <c r="I170" s="17" t="s">
        <v>96</v>
      </c>
      <c r="J170" s="17">
        <f t="shared" si="13"/>
        <v>1.47E-2</v>
      </c>
      <c r="K170" s="17">
        <f t="shared" si="14"/>
        <v>-10.540137696074947</v>
      </c>
      <c r="L170" s="17">
        <f t="shared" si="15"/>
        <v>0.54498943387832244</v>
      </c>
      <c r="M170" s="17">
        <f t="shared" si="16"/>
        <v>48.159509202453876</v>
      </c>
      <c r="N170" s="19">
        <f t="shared" si="17"/>
        <v>0.12721453646752418</v>
      </c>
      <c r="O170" s="19">
        <f>RANK(Table2[[#This Row],[KRANK]],$N$2:$N$218)</f>
        <v>169</v>
      </c>
      <c r="P170" s="19" t="e">
        <f ca="1">MATCH(RAND(),(N171,N212), -1)</f>
        <v>#N/A</v>
      </c>
    </row>
    <row r="171" spans="1:16">
      <c r="A171" s="17" t="s">
        <v>500</v>
      </c>
      <c r="B171" s="17" t="s">
        <v>129</v>
      </c>
      <c r="C171" s="17">
        <v>0.06</v>
      </c>
      <c r="D171" s="17">
        <v>-3.5</v>
      </c>
      <c r="E171" s="17">
        <f t="shared" si="12"/>
        <v>-0.21</v>
      </c>
      <c r="F171" s="17">
        <v>0.3</v>
      </c>
      <c r="G171" s="17">
        <v>0.09</v>
      </c>
      <c r="H171" s="17">
        <v>12.6</v>
      </c>
      <c r="I171" s="17" t="s">
        <v>96</v>
      </c>
      <c r="J171" s="17">
        <f t="shared" si="13"/>
        <v>2.7E-2</v>
      </c>
      <c r="K171" s="17">
        <f t="shared" si="14"/>
        <v>-1.4905245226772648</v>
      </c>
      <c r="L171" s="17">
        <f t="shared" si="15"/>
        <v>1.0010010010010004</v>
      </c>
      <c r="M171" s="17">
        <f t="shared" si="16"/>
        <v>38.650306748466164</v>
      </c>
      <c r="N171" s="19">
        <f t="shared" si="17"/>
        <v>0.12720261075596634</v>
      </c>
      <c r="O171" s="19">
        <f>RANK(Table2[[#This Row],[KRANK]],$N$2:$N$218)</f>
        <v>170</v>
      </c>
      <c r="P171" s="19" t="e">
        <f ca="1">MATCH(RAND(),(N172,N213), -1)</f>
        <v>#N/A</v>
      </c>
    </row>
    <row r="172" spans="1:16">
      <c r="A172" s="17" t="s">
        <v>499</v>
      </c>
      <c r="B172" s="17" t="s">
        <v>129</v>
      </c>
      <c r="C172" s="17">
        <v>7.0000000000000007E-2</v>
      </c>
      <c r="D172" s="17">
        <v>-1.8</v>
      </c>
      <c r="E172" s="17">
        <f t="shared" si="12"/>
        <v>-0.12600000000000003</v>
      </c>
      <c r="F172" s="17">
        <v>0.2</v>
      </c>
      <c r="G172" s="17">
        <v>3.6999999999999998E-2</v>
      </c>
      <c r="H172" s="17">
        <v>12.6</v>
      </c>
      <c r="I172" s="17" t="s">
        <v>86</v>
      </c>
      <c r="J172" s="17">
        <f t="shared" si="13"/>
        <v>7.4000000000000003E-3</v>
      </c>
      <c r="K172" s="17">
        <f t="shared" si="14"/>
        <v>-0.89431471360635917</v>
      </c>
      <c r="L172" s="17">
        <f t="shared" si="15"/>
        <v>0.27434842249657049</v>
      </c>
      <c r="M172" s="17">
        <f t="shared" si="16"/>
        <v>38.650306748466164</v>
      </c>
      <c r="N172" s="19">
        <f t="shared" si="17"/>
        <v>0.12676780152452125</v>
      </c>
      <c r="O172" s="19">
        <f>RANK(Table2[[#This Row],[KRANK]],$N$2:$N$218)</f>
        <v>171</v>
      </c>
      <c r="P172" s="19" t="e">
        <f ca="1">MATCH(RAND(),(N173,N214), -1)</f>
        <v>#N/A</v>
      </c>
    </row>
    <row r="173" spans="1:16">
      <c r="A173" t="s">
        <v>243</v>
      </c>
      <c r="B173" t="s">
        <v>111</v>
      </c>
      <c r="C173">
        <v>0.52</v>
      </c>
      <c r="D173">
        <v>0.6</v>
      </c>
      <c r="E173">
        <f t="shared" si="12"/>
        <v>0.312</v>
      </c>
      <c r="F173">
        <v>0.6</v>
      </c>
      <c r="G173">
        <v>3.3000000000000002E-2</v>
      </c>
      <c r="H173">
        <v>11.4</v>
      </c>
      <c r="I173" t="s">
        <v>86</v>
      </c>
      <c r="J173">
        <f t="shared" si="13"/>
        <v>1.9800000000000002E-2</v>
      </c>
      <c r="K173">
        <f t="shared" si="14"/>
        <v>2.2144935765490792</v>
      </c>
      <c r="L173">
        <f t="shared" si="15"/>
        <v>0.73406740073406707</v>
      </c>
      <c r="M173">
        <f t="shared" si="16"/>
        <v>34.969325153374157</v>
      </c>
      <c r="N173" s="1">
        <f t="shared" si="17"/>
        <v>0.12639295376885767</v>
      </c>
      <c r="O173" s="1">
        <f>RANK(Table2[[#This Row],[KRANK]],$N$2:$N$218)</f>
        <v>172</v>
      </c>
      <c r="P173" s="1" t="e">
        <f ca="1">MATCH(RAND(),(N174,N215), -1)</f>
        <v>#N/A</v>
      </c>
    </row>
    <row r="174" spans="1:16">
      <c r="A174" s="17" t="s">
        <v>438</v>
      </c>
      <c r="B174" s="17" t="s">
        <v>149</v>
      </c>
      <c r="C174" s="17">
        <v>0.28000000000000003</v>
      </c>
      <c r="D174" s="17">
        <v>-5.6</v>
      </c>
      <c r="E174" s="17">
        <f t="shared" si="12"/>
        <v>-1.5680000000000001</v>
      </c>
      <c r="F174" s="17">
        <v>1.9</v>
      </c>
      <c r="G174" s="17">
        <v>0.111</v>
      </c>
      <c r="H174" s="17">
        <v>13.3</v>
      </c>
      <c r="I174" s="17" t="s">
        <v>102</v>
      </c>
      <c r="J174" s="17">
        <f t="shared" si="13"/>
        <v>0.2109</v>
      </c>
      <c r="K174" s="17">
        <f t="shared" si="14"/>
        <v>-11.129249769323579</v>
      </c>
      <c r="L174" s="17">
        <f t="shared" si="15"/>
        <v>7.8189300411522593</v>
      </c>
      <c r="M174" s="17">
        <f t="shared" si="16"/>
        <v>40.797546012269848</v>
      </c>
      <c r="N174" s="19">
        <f t="shared" si="17"/>
        <v>0.12495742094699508</v>
      </c>
      <c r="O174" s="19">
        <f>RANK(Table2[[#This Row],[KRANK]],$N$2:$N$218)</f>
        <v>173</v>
      </c>
      <c r="P174" s="19" t="e">
        <f ca="1">MATCH(RAND(),(N175,N216), -1)</f>
        <v>#N/A</v>
      </c>
    </row>
    <row r="175" spans="1:16">
      <c r="A175" t="s">
        <v>244</v>
      </c>
      <c r="B175" t="s">
        <v>198</v>
      </c>
      <c r="C175">
        <v>0.27</v>
      </c>
      <c r="D175">
        <v>0.8</v>
      </c>
      <c r="E175">
        <f t="shared" si="12"/>
        <v>0.21600000000000003</v>
      </c>
      <c r="F175">
        <v>0.3</v>
      </c>
      <c r="G175">
        <v>3.3000000000000002E-2</v>
      </c>
      <c r="H175">
        <v>11.6</v>
      </c>
      <c r="I175" t="s">
        <v>96</v>
      </c>
      <c r="J175">
        <f t="shared" si="13"/>
        <v>9.9000000000000008E-3</v>
      </c>
      <c r="K175">
        <f t="shared" si="14"/>
        <v>1.5331109376109013</v>
      </c>
      <c r="L175">
        <f t="shared" si="15"/>
        <v>0.36703370036703353</v>
      </c>
      <c r="M175">
        <f t="shared" si="16"/>
        <v>35.582822085889489</v>
      </c>
      <c r="N175" s="1">
        <f t="shared" si="17"/>
        <v>0.12494322241289142</v>
      </c>
      <c r="O175" s="1">
        <f>RANK(Table2[[#This Row],[KRANK]],$N$2:$N$218)</f>
        <v>174</v>
      </c>
      <c r="P175" s="1" t="e">
        <f ca="1">MATCH(RAND(),(N176,N217), -1)</f>
        <v>#N/A</v>
      </c>
    </row>
    <row r="176" spans="1:16">
      <c r="A176" s="17" t="s">
        <v>429</v>
      </c>
      <c r="B176" s="17" t="s">
        <v>149</v>
      </c>
      <c r="C176" s="17">
        <v>0.01</v>
      </c>
      <c r="D176" s="17">
        <v>10.8</v>
      </c>
      <c r="E176" s="17">
        <f t="shared" si="12"/>
        <v>0.10800000000000001</v>
      </c>
      <c r="F176" s="17">
        <v>0</v>
      </c>
      <c r="G176" s="17">
        <v>1.0999999999999999E-2</v>
      </c>
      <c r="H176" s="17">
        <v>11.7</v>
      </c>
      <c r="I176" s="17" t="s">
        <v>96</v>
      </c>
      <c r="J176" s="17">
        <f t="shared" si="13"/>
        <v>0</v>
      </c>
      <c r="K176" s="17">
        <f t="shared" si="14"/>
        <v>0.76655546880545067</v>
      </c>
      <c r="L176" s="17">
        <f t="shared" si="15"/>
        <v>0</v>
      </c>
      <c r="M176" s="17">
        <f t="shared" si="16"/>
        <v>35.889570552147156</v>
      </c>
      <c r="N176" s="19">
        <f t="shared" si="17"/>
        <v>0.12218708673650867</v>
      </c>
      <c r="O176" s="19">
        <f>RANK(Table2[[#This Row],[KRANK]],$N$2:$N$218)</f>
        <v>175</v>
      </c>
      <c r="P176" s="19" t="e">
        <f ca="1">MATCH(RAND(),(N177,N218), -1)</f>
        <v>#N/A</v>
      </c>
    </row>
    <row r="177" spans="1:16">
      <c r="A177" t="s">
        <v>227</v>
      </c>
      <c r="B177" t="s">
        <v>228</v>
      </c>
      <c r="C177">
        <v>0.48</v>
      </c>
      <c r="D177">
        <v>-2.4</v>
      </c>
      <c r="E177">
        <f t="shared" si="12"/>
        <v>-1.1519999999999999</v>
      </c>
      <c r="F177">
        <v>0.6</v>
      </c>
      <c r="G177">
        <v>2.5000000000000001E-2</v>
      </c>
      <c r="H177">
        <v>14.4</v>
      </c>
      <c r="I177" t="s">
        <v>96</v>
      </c>
      <c r="J177">
        <f t="shared" si="13"/>
        <v>1.4999999999999999E-2</v>
      </c>
      <c r="K177">
        <f t="shared" si="14"/>
        <v>-8.1765916672581387</v>
      </c>
      <c r="L177">
        <f t="shared" si="15"/>
        <v>0.55611166722277805</v>
      </c>
      <c r="M177">
        <f t="shared" si="16"/>
        <v>44.171779141104196</v>
      </c>
      <c r="N177" s="1">
        <f t="shared" si="17"/>
        <v>0.1218376638035628</v>
      </c>
      <c r="O177" s="1">
        <f>RANK(Table2[[#This Row],[KRANK]],$N$2:$N$218)</f>
        <v>176</v>
      </c>
      <c r="P177" s="1" t="e">
        <f ca="1">MATCH(RAND(),(N178,N219), -1)</f>
        <v>#N/A</v>
      </c>
    </row>
    <row r="178" spans="1:16">
      <c r="A178" t="s">
        <v>245</v>
      </c>
      <c r="B178" t="s">
        <v>85</v>
      </c>
      <c r="C178">
        <v>0.46</v>
      </c>
      <c r="D178">
        <v>1.3</v>
      </c>
      <c r="E178">
        <f t="shared" si="12"/>
        <v>0.59800000000000009</v>
      </c>
      <c r="F178">
        <v>1.3</v>
      </c>
      <c r="G178">
        <v>8.5999999999999993E-2</v>
      </c>
      <c r="H178">
        <v>8.8000000000000007</v>
      </c>
      <c r="I178" t="s">
        <v>86</v>
      </c>
      <c r="J178">
        <f t="shared" si="13"/>
        <v>0.1118</v>
      </c>
      <c r="K178">
        <f t="shared" si="14"/>
        <v>4.2444460217190692</v>
      </c>
      <c r="L178">
        <f t="shared" si="15"/>
        <v>4.1448856263671052</v>
      </c>
      <c r="M178">
        <f t="shared" si="16"/>
        <v>26.993865030674787</v>
      </c>
      <c r="N178" s="1">
        <f t="shared" si="17"/>
        <v>0.1179439889292032</v>
      </c>
      <c r="O178" s="1">
        <f>RANK(Table2[[#This Row],[KRANK]],$N$2:$N$218)</f>
        <v>177</v>
      </c>
      <c r="P178" s="1" t="e">
        <f ca="1">MATCH(RAND(),(N179,N220), -1)</f>
        <v>#N/A</v>
      </c>
    </row>
    <row r="179" spans="1:16">
      <c r="A179" s="17" t="s">
        <v>464</v>
      </c>
      <c r="B179" s="17" t="s">
        <v>108</v>
      </c>
      <c r="C179" s="17">
        <v>0.33</v>
      </c>
      <c r="D179" s="17">
        <v>-6.4</v>
      </c>
      <c r="E179" s="17">
        <f t="shared" si="12"/>
        <v>-2.1120000000000001</v>
      </c>
      <c r="F179" s="17">
        <v>2.1</v>
      </c>
      <c r="G179" s="17">
        <v>0.10199999999999999</v>
      </c>
      <c r="H179" s="17">
        <v>13.3</v>
      </c>
      <c r="I179" s="17" t="s">
        <v>96</v>
      </c>
      <c r="J179" s="17">
        <f t="shared" si="13"/>
        <v>0.2142</v>
      </c>
      <c r="K179" s="17">
        <f t="shared" si="14"/>
        <v>-14.990418056639923</v>
      </c>
      <c r="L179" s="17">
        <f t="shared" si="15"/>
        <v>7.9412746079412706</v>
      </c>
      <c r="M179" s="17">
        <f t="shared" si="16"/>
        <v>40.797546012269848</v>
      </c>
      <c r="N179" s="19">
        <f t="shared" si="17"/>
        <v>0.11249467521190398</v>
      </c>
      <c r="O179" s="19">
        <f>RANK(Table2[[#This Row],[KRANK]],$N$2:$N$218)</f>
        <v>178</v>
      </c>
      <c r="P179" s="19" t="e">
        <f ca="1">MATCH(RAND(),(N180,N221), -1)</f>
        <v>#N/A</v>
      </c>
    </row>
    <row r="180" spans="1:16">
      <c r="A180" s="17" t="s">
        <v>446</v>
      </c>
      <c r="B180" s="17" t="s">
        <v>116</v>
      </c>
      <c r="C180" s="17">
        <v>0.2</v>
      </c>
      <c r="D180" s="17">
        <v>-7.7</v>
      </c>
      <c r="E180" s="17">
        <f t="shared" si="12"/>
        <v>-1.54</v>
      </c>
      <c r="F180" s="17">
        <v>1.3</v>
      </c>
      <c r="G180" s="17">
        <v>0.13200000000000001</v>
      </c>
      <c r="H180" s="17">
        <v>12.4</v>
      </c>
      <c r="I180" s="17" t="s">
        <v>98</v>
      </c>
      <c r="J180" s="17">
        <f t="shared" si="13"/>
        <v>0.1716</v>
      </c>
      <c r="K180" s="17">
        <f t="shared" si="14"/>
        <v>-10.930513166299942</v>
      </c>
      <c r="L180" s="17">
        <f t="shared" si="15"/>
        <v>6.3619174730285808</v>
      </c>
      <c r="M180" s="17">
        <f t="shared" si="16"/>
        <v>38.036809815950832</v>
      </c>
      <c r="N180" s="19">
        <f t="shared" si="17"/>
        <v>0.11156071374226491</v>
      </c>
      <c r="O180" s="19">
        <f>RANK(Table2[[#This Row],[KRANK]],$N$2:$N$218)</f>
        <v>179</v>
      </c>
      <c r="P180" s="19" t="e">
        <f ca="1">MATCH(RAND(),(N181,N222), -1)</f>
        <v>#N/A</v>
      </c>
    </row>
    <row r="181" spans="1:16">
      <c r="A181" s="17" t="s">
        <v>454</v>
      </c>
      <c r="B181" s="17" t="s">
        <v>228</v>
      </c>
      <c r="C181" s="17">
        <v>0.26</v>
      </c>
      <c r="D181" s="17">
        <v>-2.6</v>
      </c>
      <c r="E181" s="17">
        <f t="shared" si="12"/>
        <v>-0.67600000000000005</v>
      </c>
      <c r="F181" s="17">
        <v>0.2</v>
      </c>
      <c r="G181" s="17">
        <v>1.7000000000000001E-2</v>
      </c>
      <c r="H181" s="17">
        <v>12.4</v>
      </c>
      <c r="I181" s="17" t="s">
        <v>86</v>
      </c>
      <c r="J181" s="17">
        <f t="shared" si="13"/>
        <v>3.4000000000000002E-3</v>
      </c>
      <c r="K181" s="17">
        <f t="shared" si="14"/>
        <v>-4.7980694158563386</v>
      </c>
      <c r="L181" s="17">
        <f t="shared" si="15"/>
        <v>0.12605197790382969</v>
      </c>
      <c r="M181" s="17">
        <f t="shared" si="16"/>
        <v>38.036809815950832</v>
      </c>
      <c r="N181" s="19">
        <f t="shared" si="17"/>
        <v>0.11121597459332774</v>
      </c>
      <c r="O181" s="19">
        <f>RANK(Table2[[#This Row],[KRANK]],$N$2:$N$218)</f>
        <v>180</v>
      </c>
      <c r="P181" s="19" t="e">
        <f ca="1">MATCH(RAND(),(N182,N223), -1)</f>
        <v>#N/A</v>
      </c>
    </row>
    <row r="182" spans="1:16">
      <c r="A182" s="17" t="s">
        <v>442</v>
      </c>
      <c r="B182" s="17" t="s">
        <v>116</v>
      </c>
      <c r="C182" s="17">
        <v>0.1</v>
      </c>
      <c r="D182" s="17">
        <v>-2.9</v>
      </c>
      <c r="E182" s="17">
        <f t="shared" si="12"/>
        <v>-0.28999999999999998</v>
      </c>
      <c r="F182" s="17">
        <v>0.1</v>
      </c>
      <c r="G182" s="17">
        <v>0.12</v>
      </c>
      <c r="H182" s="17">
        <v>11.4</v>
      </c>
      <c r="I182" s="17" t="s">
        <v>98</v>
      </c>
      <c r="J182" s="17">
        <f t="shared" si="13"/>
        <v>1.2E-2</v>
      </c>
      <c r="K182" s="17">
        <f t="shared" si="14"/>
        <v>-2.0583433884590798</v>
      </c>
      <c r="L182" s="17">
        <f t="shared" si="15"/>
        <v>0.44488933377822243</v>
      </c>
      <c r="M182" s="17">
        <f t="shared" si="16"/>
        <v>34.969325153374157</v>
      </c>
      <c r="N182" s="19">
        <f t="shared" si="17"/>
        <v>0.11118623699564432</v>
      </c>
      <c r="O182" s="19">
        <f>RANK(Table2[[#This Row],[KRANK]],$N$2:$N$218)</f>
        <v>181</v>
      </c>
      <c r="P182" s="19" t="e">
        <f ca="1">MATCH(RAND(),(N183,N224), -1)</f>
        <v>#N/A</v>
      </c>
    </row>
    <row r="183" spans="1:16">
      <c r="A183" s="17" t="s">
        <v>491</v>
      </c>
      <c r="B183" s="17" t="s">
        <v>127</v>
      </c>
      <c r="C183" s="17">
        <v>0.09</v>
      </c>
      <c r="D183" s="17">
        <v>-6.6</v>
      </c>
      <c r="E183" s="17">
        <f t="shared" si="12"/>
        <v>-0.59399999999999997</v>
      </c>
      <c r="F183" s="17">
        <v>0.2</v>
      </c>
      <c r="G183" s="17">
        <v>5.0999999999999997E-2</v>
      </c>
      <c r="H183" s="17">
        <v>11.9</v>
      </c>
      <c r="I183" s="17" t="s">
        <v>102</v>
      </c>
      <c r="J183" s="17">
        <f t="shared" si="13"/>
        <v>1.0200000000000001E-2</v>
      </c>
      <c r="K183" s="17">
        <f t="shared" si="14"/>
        <v>-4.216055078429978</v>
      </c>
      <c r="L183" s="17">
        <f t="shared" si="15"/>
        <v>0.37815593371148909</v>
      </c>
      <c r="M183" s="17">
        <f t="shared" si="16"/>
        <v>36.503067484662495</v>
      </c>
      <c r="N183" s="19">
        <f t="shared" si="17"/>
        <v>0.10888389446648</v>
      </c>
      <c r="O183" s="19">
        <f>RANK(Table2[[#This Row],[KRANK]],$N$2:$N$218)</f>
        <v>182</v>
      </c>
      <c r="P183" s="19" t="e">
        <f ca="1">MATCH(RAND(),(N184,N225), -1)</f>
        <v>#N/A</v>
      </c>
    </row>
    <row r="184" spans="1:16">
      <c r="A184" s="17" t="s">
        <v>456</v>
      </c>
      <c r="B184" s="17" t="s">
        <v>228</v>
      </c>
      <c r="C184" s="17">
        <v>0.33</v>
      </c>
      <c r="D184" s="17">
        <v>-4</v>
      </c>
      <c r="E184" s="17">
        <f t="shared" si="12"/>
        <v>-1.32</v>
      </c>
      <c r="F184" s="17">
        <v>0.8</v>
      </c>
      <c r="G184" s="17">
        <v>4.2000000000000003E-2</v>
      </c>
      <c r="H184" s="17">
        <v>12.9</v>
      </c>
      <c r="I184" s="17" t="s">
        <v>91</v>
      </c>
      <c r="J184" s="17">
        <f t="shared" si="13"/>
        <v>3.3600000000000005E-2</v>
      </c>
      <c r="K184" s="17">
        <f t="shared" si="14"/>
        <v>-9.3690112853999512</v>
      </c>
      <c r="L184" s="17">
        <f t="shared" si="15"/>
        <v>1.245690134579023</v>
      </c>
      <c r="M184" s="17">
        <f t="shared" si="16"/>
        <v>39.570552147239177</v>
      </c>
      <c r="N184" s="19">
        <f t="shared" si="17"/>
        <v>0.10482410332139416</v>
      </c>
      <c r="O184" s="19">
        <f>RANK(Table2[[#This Row],[KRANK]],$N$2:$N$218)</f>
        <v>183</v>
      </c>
      <c r="P184" s="19" t="e">
        <f ca="1">MATCH(RAND(),(N185,N226), -1)</f>
        <v>#N/A</v>
      </c>
    </row>
    <row r="185" spans="1:16">
      <c r="A185" s="17" t="s">
        <v>441</v>
      </c>
      <c r="B185" s="17" t="s">
        <v>116</v>
      </c>
      <c r="C185" s="17">
        <v>0.36</v>
      </c>
      <c r="D185" s="17">
        <v>-1.2</v>
      </c>
      <c r="E185" s="17">
        <f t="shared" si="12"/>
        <v>-0.432</v>
      </c>
      <c r="F185" s="17">
        <v>1.5</v>
      </c>
      <c r="G185" s="17">
        <v>6.7000000000000004E-2</v>
      </c>
      <c r="H185" s="17">
        <v>9.6</v>
      </c>
      <c r="I185" s="17" t="s">
        <v>96</v>
      </c>
      <c r="J185" s="17">
        <f t="shared" si="13"/>
        <v>0.10050000000000001</v>
      </c>
      <c r="K185" s="17">
        <f t="shared" si="14"/>
        <v>-3.0662218752218022</v>
      </c>
      <c r="L185" s="17">
        <f t="shared" si="15"/>
        <v>3.7259481703926132</v>
      </c>
      <c r="M185" s="17">
        <f t="shared" si="16"/>
        <v>29.447852760736126</v>
      </c>
      <c r="N185" s="19">
        <f t="shared" si="17"/>
        <v>0.10035859685302312</v>
      </c>
      <c r="O185" s="19">
        <f>RANK(Table2[[#This Row],[KRANK]],$N$2:$N$218)</f>
        <v>184</v>
      </c>
      <c r="P185" s="19" t="e">
        <f ca="1">MATCH(RAND(),(N186,N227), -1)</f>
        <v>#N/A</v>
      </c>
    </row>
    <row r="186" spans="1:16">
      <c r="A186" s="17" t="s">
        <v>474</v>
      </c>
      <c r="B186" s="17" t="s">
        <v>156</v>
      </c>
      <c r="C186" s="17">
        <v>0.22</v>
      </c>
      <c r="D186" s="17">
        <v>-1.9</v>
      </c>
      <c r="E186" s="17">
        <f t="shared" si="12"/>
        <v>-0.41799999999999998</v>
      </c>
      <c r="F186" s="17">
        <v>0.4</v>
      </c>
      <c r="G186" s="17">
        <v>2.9000000000000001E-2</v>
      </c>
      <c r="H186" s="17">
        <v>10.1</v>
      </c>
      <c r="I186" s="17" t="s">
        <v>91</v>
      </c>
      <c r="J186" s="17">
        <f t="shared" si="13"/>
        <v>1.1600000000000001E-2</v>
      </c>
      <c r="K186" s="17">
        <f t="shared" si="14"/>
        <v>-2.9668535737099844</v>
      </c>
      <c r="L186" s="17">
        <f t="shared" si="15"/>
        <v>0.43005968931894839</v>
      </c>
      <c r="M186" s="17">
        <f t="shared" si="16"/>
        <v>30.981595092024467</v>
      </c>
      <c r="N186" s="19">
        <f t="shared" si="17"/>
        <v>9.4816004025444781E-2</v>
      </c>
      <c r="O186" s="19">
        <f>RANK(Table2[[#This Row],[KRANK]],$N$2:$N$218)</f>
        <v>185</v>
      </c>
      <c r="P186" s="19" t="e">
        <f ca="1">MATCH(RAND(),(N187,N228), -1)</f>
        <v>#N/A</v>
      </c>
    </row>
    <row r="187" spans="1:16">
      <c r="A187" s="17" t="s">
        <v>501</v>
      </c>
      <c r="B187" s="17" t="s">
        <v>129</v>
      </c>
      <c r="C187" s="17">
        <v>0.25</v>
      </c>
      <c r="D187" s="17">
        <v>-7.4</v>
      </c>
      <c r="E187" s="17">
        <f t="shared" si="12"/>
        <v>-1.85</v>
      </c>
      <c r="F187" s="17">
        <v>0.9</v>
      </c>
      <c r="G187" s="17">
        <v>6.6000000000000003E-2</v>
      </c>
      <c r="H187" s="17">
        <v>12.7</v>
      </c>
      <c r="I187" s="17" t="s">
        <v>98</v>
      </c>
      <c r="J187" s="17">
        <f t="shared" si="13"/>
        <v>5.9400000000000001E-2</v>
      </c>
      <c r="K187" s="17">
        <f t="shared" si="14"/>
        <v>-13.130811271204477</v>
      </c>
      <c r="L187" s="17">
        <f t="shared" si="15"/>
        <v>2.202202202202201</v>
      </c>
      <c r="M187" s="17">
        <f t="shared" si="16"/>
        <v>38.957055214723837</v>
      </c>
      <c r="N187" s="19">
        <f t="shared" si="17"/>
        <v>9.3428153819071866E-2</v>
      </c>
      <c r="O187" s="19">
        <f>RANK(Table2[[#This Row],[KRANK]],$N$2:$N$218)</f>
        <v>186</v>
      </c>
      <c r="P187" s="19" t="e">
        <f ca="1">MATCH(RAND(),(N188,N229), -1)</f>
        <v>#N/A</v>
      </c>
    </row>
    <row r="188" spans="1:16">
      <c r="A188" s="17" t="s">
        <v>453</v>
      </c>
      <c r="B188" s="17" t="s">
        <v>228</v>
      </c>
      <c r="C188" s="17">
        <v>0.1</v>
      </c>
      <c r="D188" s="17">
        <v>-1.7</v>
      </c>
      <c r="E188" s="17">
        <f t="shared" si="12"/>
        <v>-0.17</v>
      </c>
      <c r="F188" s="17">
        <v>0.2</v>
      </c>
      <c r="G188" s="17">
        <v>3.4000000000000002E-2</v>
      </c>
      <c r="H188" s="17">
        <v>9.3000000000000007</v>
      </c>
      <c r="I188" s="17" t="s">
        <v>91</v>
      </c>
      <c r="J188" s="17">
        <f t="shared" si="13"/>
        <v>6.8000000000000005E-3</v>
      </c>
      <c r="K188" s="17">
        <f t="shared" si="14"/>
        <v>-1.2066150897863575</v>
      </c>
      <c r="L188" s="17">
        <f t="shared" si="15"/>
        <v>0.25210395580765937</v>
      </c>
      <c r="M188" s="17">
        <f t="shared" si="16"/>
        <v>28.527607361963128</v>
      </c>
      <c r="N188" s="19">
        <f t="shared" si="17"/>
        <v>9.1910320759948108E-2</v>
      </c>
      <c r="O188" s="19">
        <f>RANK(Table2[[#This Row],[KRANK]],$N$2:$N$218)</f>
        <v>187</v>
      </c>
      <c r="P188" s="19" t="e">
        <f ca="1">MATCH(RAND(),(N189,N230), -1)</f>
        <v>#N/A</v>
      </c>
    </row>
    <row r="189" spans="1:16">
      <c r="A189" s="17" t="s">
        <v>502</v>
      </c>
      <c r="B189" s="17" t="s">
        <v>129</v>
      </c>
      <c r="C189" s="17">
        <v>0.08</v>
      </c>
      <c r="D189" s="17">
        <v>-8.1999999999999993</v>
      </c>
      <c r="E189" s="17">
        <f t="shared" si="12"/>
        <v>-0.65599999999999992</v>
      </c>
      <c r="F189" s="17">
        <v>-0.1</v>
      </c>
      <c r="G189" s="17">
        <v>-1.6E-2</v>
      </c>
      <c r="H189" s="17">
        <v>9.6999999999999993</v>
      </c>
      <c r="I189" s="17" t="s">
        <v>86</v>
      </c>
      <c r="J189" s="17">
        <f t="shared" si="13"/>
        <v>1.6000000000000001E-3</v>
      </c>
      <c r="K189" s="17">
        <f t="shared" si="14"/>
        <v>-4.6561146994108844</v>
      </c>
      <c r="L189" s="17">
        <f t="shared" si="15"/>
        <v>5.9318577837096327E-2</v>
      </c>
      <c r="M189" s="17">
        <f t="shared" si="16"/>
        <v>29.754601226993795</v>
      </c>
      <c r="N189" s="19">
        <f t="shared" si="17"/>
        <v>8.3859350351400033E-2</v>
      </c>
      <c r="O189" s="19">
        <f>RANK(Table2[[#This Row],[KRANK]],$N$2:$N$218)</f>
        <v>188</v>
      </c>
      <c r="P189" s="19" t="e">
        <f ca="1">MATCH(RAND(),(N190,N231), -1)</f>
        <v>#N/A</v>
      </c>
    </row>
    <row r="190" spans="1:16">
      <c r="A190" s="17" t="s">
        <v>443</v>
      </c>
      <c r="B190" s="17" t="s">
        <v>116</v>
      </c>
      <c r="C190" s="17">
        <v>0.32</v>
      </c>
      <c r="D190" s="17">
        <v>-3.4</v>
      </c>
      <c r="E190" s="17">
        <f t="shared" si="12"/>
        <v>-1.0880000000000001</v>
      </c>
      <c r="F190" s="17">
        <v>1.3</v>
      </c>
      <c r="G190" s="17">
        <v>7.8E-2</v>
      </c>
      <c r="H190" s="17">
        <v>9.1999999999999993</v>
      </c>
      <c r="I190" s="17" t="s">
        <v>86</v>
      </c>
      <c r="J190" s="17">
        <f t="shared" si="13"/>
        <v>0.1014</v>
      </c>
      <c r="K190" s="17">
        <f t="shared" si="14"/>
        <v>-7.7223365746326875</v>
      </c>
      <c r="L190" s="17">
        <f t="shared" si="15"/>
        <v>3.7593148704259796</v>
      </c>
      <c r="M190" s="17">
        <f t="shared" si="16"/>
        <v>28.220858895705454</v>
      </c>
      <c r="N190" s="19">
        <f t="shared" si="17"/>
        <v>8.085945730499583E-2</v>
      </c>
      <c r="O190" s="19">
        <f>RANK(Table2[[#This Row],[KRANK]],$N$2:$N$218)</f>
        <v>189</v>
      </c>
      <c r="P190" s="19" t="e">
        <f ca="1">MATCH(RAND(),(N191,N232), -1)</f>
        <v>#N/A</v>
      </c>
    </row>
    <row r="191" spans="1:16">
      <c r="A191" s="17" t="s">
        <v>494</v>
      </c>
      <c r="B191" s="17" t="s">
        <v>127</v>
      </c>
      <c r="C191" s="17">
        <v>7.0000000000000007E-2</v>
      </c>
      <c r="D191" s="17">
        <v>-14.1</v>
      </c>
      <c r="E191" s="17">
        <f t="shared" si="12"/>
        <v>-0.9870000000000001</v>
      </c>
      <c r="F191" s="17">
        <v>0</v>
      </c>
      <c r="G191" s="17">
        <v>3.0000000000000001E-3</v>
      </c>
      <c r="H191" s="17">
        <v>10.1</v>
      </c>
      <c r="I191" s="17" t="s">
        <v>91</v>
      </c>
      <c r="J191" s="17">
        <f t="shared" si="13"/>
        <v>0</v>
      </c>
      <c r="K191" s="17">
        <f t="shared" si="14"/>
        <v>-7.0054652565831459</v>
      </c>
      <c r="L191" s="17">
        <f t="shared" si="15"/>
        <v>0</v>
      </c>
      <c r="M191" s="17">
        <f t="shared" si="16"/>
        <v>30.981595092024467</v>
      </c>
      <c r="N191" s="19">
        <f t="shared" si="17"/>
        <v>7.9920432784804402E-2</v>
      </c>
      <c r="O191" s="19">
        <f>RANK(Table2[[#This Row],[KRANK]],$N$2:$N$218)</f>
        <v>190</v>
      </c>
      <c r="P191" s="19" t="e">
        <f ca="1">MATCH(RAND(),(N192,N233), -1)</f>
        <v>#N/A</v>
      </c>
    </row>
    <row r="192" spans="1:16">
      <c r="A192" s="17" t="s">
        <v>476</v>
      </c>
      <c r="B192" s="17" t="s">
        <v>156</v>
      </c>
      <c r="C192" s="17">
        <v>0.06</v>
      </c>
      <c r="D192" s="17">
        <v>-3.6</v>
      </c>
      <c r="E192" s="17">
        <f t="shared" si="12"/>
        <v>-0.216</v>
      </c>
      <c r="F192" s="17">
        <v>-0.1</v>
      </c>
      <c r="G192" s="17">
        <v>-2.4E-2</v>
      </c>
      <c r="H192" s="17">
        <v>8.1999999999999993</v>
      </c>
      <c r="I192" s="17" t="s">
        <v>102</v>
      </c>
      <c r="J192" s="17">
        <f t="shared" si="13"/>
        <v>2.4000000000000002E-3</v>
      </c>
      <c r="K192" s="17">
        <f t="shared" si="14"/>
        <v>-1.5331109376109011</v>
      </c>
      <c r="L192" s="17">
        <f t="shared" si="15"/>
        <v>8.8977866755644494E-2</v>
      </c>
      <c r="M192" s="17">
        <f t="shared" si="16"/>
        <v>25.153374233128773</v>
      </c>
      <c r="N192" s="19">
        <f t="shared" si="17"/>
        <v>7.9030803874245048E-2</v>
      </c>
      <c r="O192" s="19">
        <f>RANK(Table2[[#This Row],[KRANK]],$N$2:$N$218)</f>
        <v>191</v>
      </c>
      <c r="P192" s="19" t="e">
        <f ca="1">MATCH(RAND(),(N193,N234), -1)</f>
        <v>#N/A</v>
      </c>
    </row>
    <row r="193" spans="1:16">
      <c r="A193" s="17" t="s">
        <v>429</v>
      </c>
      <c r="B193" s="17" t="s">
        <v>156</v>
      </c>
      <c r="C193" s="17">
        <v>0.06</v>
      </c>
      <c r="D193" s="17">
        <v>-8.6999999999999993</v>
      </c>
      <c r="E193" s="17">
        <f t="shared" si="12"/>
        <v>-0.52199999999999991</v>
      </c>
      <c r="F193" s="17">
        <v>0</v>
      </c>
      <c r="G193" s="17">
        <v>-3.0000000000000001E-3</v>
      </c>
      <c r="H193" s="17">
        <v>8.8000000000000007</v>
      </c>
      <c r="I193" s="17" t="s">
        <v>96</v>
      </c>
      <c r="J193" s="17">
        <f t="shared" si="13"/>
        <v>0</v>
      </c>
      <c r="K193" s="17">
        <f t="shared" si="14"/>
        <v>-3.7050180992263435</v>
      </c>
      <c r="L193" s="17">
        <f t="shared" si="15"/>
        <v>0</v>
      </c>
      <c r="M193" s="17">
        <f t="shared" si="16"/>
        <v>26.993865030674787</v>
      </c>
      <c r="N193" s="19">
        <f t="shared" si="17"/>
        <v>7.7629489771494808E-2</v>
      </c>
      <c r="O193" s="19">
        <f>RANK(Table2[[#This Row],[KRANK]],$N$2:$N$218)</f>
        <v>192</v>
      </c>
      <c r="P193" s="19" t="e">
        <f ca="1">MATCH(RAND(),(N194,N235), -1)</f>
        <v>#N/A</v>
      </c>
    </row>
    <row r="194" spans="1:16">
      <c r="A194" s="17" t="s">
        <v>475</v>
      </c>
      <c r="B194" s="17" t="s">
        <v>156</v>
      </c>
      <c r="C194" s="17">
        <v>0.38</v>
      </c>
      <c r="D194" s="17">
        <v>-2.2000000000000002</v>
      </c>
      <c r="E194" s="17">
        <f t="shared" ref="E194:E218" si="18">(C194*D194)</f>
        <v>-0.83600000000000008</v>
      </c>
      <c r="F194" s="17">
        <v>0.6</v>
      </c>
      <c r="G194" s="17">
        <v>3.2000000000000001E-2</v>
      </c>
      <c r="H194" s="17">
        <v>9.1999999999999993</v>
      </c>
      <c r="I194" s="17" t="s">
        <v>102</v>
      </c>
      <c r="J194" s="17">
        <f t="shared" ref="J194:J218" si="19">(F194*G194)</f>
        <v>1.9199999999999998E-2</v>
      </c>
      <c r="K194" s="17">
        <f t="shared" ref="K194:K218" si="20">(7.09773582227269*E194)</f>
        <v>-5.9337071474199696</v>
      </c>
      <c r="L194" s="17">
        <f t="shared" ref="L194:L218" si="21">(37.0741111481852*J194)</f>
        <v>0.71182293404515584</v>
      </c>
      <c r="M194" s="17">
        <f t="shared" ref="M194:M218" si="22">(3.06748466257668*H194)</f>
        <v>28.220858895705454</v>
      </c>
      <c r="N194" s="19">
        <f t="shared" ref="N194:N218" si="23">((K194+L194+M194)/3)/100</f>
        <v>7.6663248941102144E-2</v>
      </c>
      <c r="O194" s="19">
        <f>RANK(Table2[[#This Row],[KRANK]],$N$2:$N$218)</f>
        <v>193</v>
      </c>
      <c r="P194" s="19" t="e">
        <f ca="1">MATCH(RAND(),(N195,N236), -1)</f>
        <v>#N/A</v>
      </c>
    </row>
    <row r="195" spans="1:16">
      <c r="A195" s="17" t="s">
        <v>9</v>
      </c>
      <c r="B195" s="17" t="s">
        <v>116</v>
      </c>
      <c r="C195" s="17">
        <v>0.1</v>
      </c>
      <c r="D195" s="17">
        <v>-3.8</v>
      </c>
      <c r="E195" s="17">
        <f t="shared" si="18"/>
        <v>-0.38</v>
      </c>
      <c r="F195" s="17">
        <v>0.2</v>
      </c>
      <c r="G195" s="17">
        <v>0.03</v>
      </c>
      <c r="H195" s="17">
        <v>8.3000000000000007</v>
      </c>
      <c r="I195" s="17" t="s">
        <v>102</v>
      </c>
      <c r="J195" s="17">
        <f t="shared" si="19"/>
        <v>6.0000000000000001E-3</v>
      </c>
      <c r="K195" s="17">
        <f t="shared" si="20"/>
        <v>-2.6971396124636224</v>
      </c>
      <c r="L195" s="17">
        <f t="shared" si="21"/>
        <v>0.22244466688911121</v>
      </c>
      <c r="M195" s="17">
        <f t="shared" si="22"/>
        <v>25.460122699386446</v>
      </c>
      <c r="N195" s="19">
        <f t="shared" si="23"/>
        <v>7.6618092512706445E-2</v>
      </c>
      <c r="O195" s="19">
        <f>RANK(Table2[[#This Row],[KRANK]],$N$2:$N$218)</f>
        <v>194</v>
      </c>
      <c r="P195" s="19" t="e">
        <f ca="1">MATCH(RAND(),(N196,N237), -1)</f>
        <v>#N/A</v>
      </c>
    </row>
    <row r="196" spans="1:16">
      <c r="A196" s="17" t="s">
        <v>477</v>
      </c>
      <c r="B196" s="17" t="s">
        <v>156</v>
      </c>
      <c r="C196" s="17">
        <v>0.42</v>
      </c>
      <c r="D196" s="17">
        <v>-4.9000000000000004</v>
      </c>
      <c r="E196" s="17">
        <f t="shared" si="18"/>
        <v>-2.0580000000000003</v>
      </c>
      <c r="F196" s="17">
        <v>1.2</v>
      </c>
      <c r="G196" s="17">
        <v>5.1999999999999998E-2</v>
      </c>
      <c r="H196" s="17">
        <v>11.5</v>
      </c>
      <c r="I196" s="17" t="s">
        <v>86</v>
      </c>
      <c r="J196" s="17">
        <f t="shared" si="19"/>
        <v>6.2399999999999997E-2</v>
      </c>
      <c r="K196" s="17">
        <f t="shared" si="20"/>
        <v>-14.607140322237198</v>
      </c>
      <c r="L196" s="17">
        <f t="shared" si="21"/>
        <v>2.3134245356467567</v>
      </c>
      <c r="M196" s="17">
        <f t="shared" si="22"/>
        <v>35.276073619631823</v>
      </c>
      <c r="N196" s="19">
        <f t="shared" si="23"/>
        <v>7.6607859443471288E-2</v>
      </c>
      <c r="O196" s="19">
        <f>RANK(Table2[[#This Row],[KRANK]],$N$2:$N$218)</f>
        <v>195</v>
      </c>
      <c r="P196" s="19" t="e">
        <f ca="1">MATCH(RAND(),(N197,N238), -1)</f>
        <v>#N/A</v>
      </c>
    </row>
    <row r="197" spans="1:16">
      <c r="A197" s="17" t="s">
        <v>480</v>
      </c>
      <c r="B197" s="17" t="s">
        <v>156</v>
      </c>
      <c r="C197" s="17">
        <v>0.12</v>
      </c>
      <c r="D197" s="17">
        <v>-10</v>
      </c>
      <c r="E197" s="17">
        <f t="shared" si="18"/>
        <v>-1.2</v>
      </c>
      <c r="F197" s="17">
        <v>0.4</v>
      </c>
      <c r="G197" s="17">
        <v>0.06</v>
      </c>
      <c r="H197" s="17">
        <v>9.8000000000000007</v>
      </c>
      <c r="I197" s="17" t="s">
        <v>98</v>
      </c>
      <c r="J197" s="17">
        <f t="shared" si="19"/>
        <v>2.4E-2</v>
      </c>
      <c r="K197" s="17">
        <f t="shared" si="20"/>
        <v>-8.5172829867272277</v>
      </c>
      <c r="L197" s="17">
        <f t="shared" si="21"/>
        <v>0.88977866755644486</v>
      </c>
      <c r="M197" s="17">
        <f t="shared" si="22"/>
        <v>30.061349693251469</v>
      </c>
      <c r="N197" s="19">
        <f t="shared" si="23"/>
        <v>7.4779484580268951E-2</v>
      </c>
      <c r="O197" s="19">
        <f>RANK(Table2[[#This Row],[KRANK]],$N$2:$N$218)</f>
        <v>196</v>
      </c>
      <c r="P197" s="19" t="e">
        <f ca="1">MATCH(RAND(),(N198,N239), -1)</f>
        <v>#N/A</v>
      </c>
    </row>
    <row r="198" spans="1:16">
      <c r="A198" s="17" t="s">
        <v>445</v>
      </c>
      <c r="B198" s="17" t="s">
        <v>116</v>
      </c>
      <c r="C198" s="17">
        <v>0.23</v>
      </c>
      <c r="D198" s="17">
        <v>-6.8</v>
      </c>
      <c r="E198" s="17">
        <f t="shared" si="18"/>
        <v>-1.5640000000000001</v>
      </c>
      <c r="F198" s="17">
        <v>1.1000000000000001</v>
      </c>
      <c r="G198" s="17">
        <v>9.0999999999999998E-2</v>
      </c>
      <c r="H198" s="17">
        <v>9.4</v>
      </c>
      <c r="I198" s="17" t="s">
        <v>98</v>
      </c>
      <c r="J198" s="17">
        <f t="shared" si="19"/>
        <v>0.10010000000000001</v>
      </c>
      <c r="K198" s="17">
        <f t="shared" si="20"/>
        <v>-11.100858826034488</v>
      </c>
      <c r="L198" s="17">
        <f t="shared" si="21"/>
        <v>3.711118525933339</v>
      </c>
      <c r="M198" s="17">
        <f t="shared" si="22"/>
        <v>28.834355828220794</v>
      </c>
      <c r="N198" s="19">
        <f t="shared" si="23"/>
        <v>7.1482051760398818E-2</v>
      </c>
      <c r="O198" s="19">
        <f>RANK(Table2[[#This Row],[KRANK]],$N$2:$N$218)</f>
        <v>197</v>
      </c>
      <c r="P198" s="19" t="e">
        <f ca="1">MATCH(RAND(),(N199,N240), -1)</f>
        <v>#N/A</v>
      </c>
    </row>
    <row r="199" spans="1:16">
      <c r="A199" s="17" t="s">
        <v>420</v>
      </c>
      <c r="B199" s="17" t="s">
        <v>228</v>
      </c>
      <c r="C199" s="17">
        <v>0.42</v>
      </c>
      <c r="D199" s="17">
        <v>-4.0999999999999996</v>
      </c>
      <c r="E199" s="17">
        <f t="shared" si="18"/>
        <v>-1.7219999999999998</v>
      </c>
      <c r="F199" s="17">
        <v>-0.5</v>
      </c>
      <c r="G199" s="17">
        <v>-2.4E-2</v>
      </c>
      <c r="H199" s="17">
        <v>10.8</v>
      </c>
      <c r="I199" s="17" t="s">
        <v>91</v>
      </c>
      <c r="J199" s="17">
        <f t="shared" si="19"/>
        <v>1.2E-2</v>
      </c>
      <c r="K199" s="17">
        <f t="shared" si="20"/>
        <v>-12.222301085953571</v>
      </c>
      <c r="L199" s="17">
        <f t="shared" si="21"/>
        <v>0.44488933377822243</v>
      </c>
      <c r="M199" s="17">
        <f t="shared" si="22"/>
        <v>33.128834355828147</v>
      </c>
      <c r="N199" s="19">
        <f t="shared" si="23"/>
        <v>7.1171408678842668E-2</v>
      </c>
      <c r="O199" s="19">
        <f>RANK(Table2[[#This Row],[KRANK]],$N$2:$N$218)</f>
        <v>198</v>
      </c>
      <c r="P199" s="19" t="e">
        <f ca="1">MATCH(RAND(),(N200,N241), -1)</f>
        <v>#N/A</v>
      </c>
    </row>
    <row r="200" spans="1:16">
      <c r="A200" s="17" t="s">
        <v>478</v>
      </c>
      <c r="B200" s="17" t="s">
        <v>156</v>
      </c>
      <c r="C200" s="17">
        <v>0.38</v>
      </c>
      <c r="D200" s="17">
        <v>-5.5</v>
      </c>
      <c r="E200" s="17">
        <f t="shared" si="18"/>
        <v>-2.09</v>
      </c>
      <c r="F200" s="17">
        <v>1.1000000000000001</v>
      </c>
      <c r="G200" s="17">
        <v>5.1999999999999998E-2</v>
      </c>
      <c r="H200" s="17">
        <v>10.5</v>
      </c>
      <c r="I200" s="17" t="s">
        <v>86</v>
      </c>
      <c r="J200" s="17">
        <f t="shared" si="19"/>
        <v>5.7200000000000001E-2</v>
      </c>
      <c r="K200" s="17">
        <f t="shared" si="20"/>
        <v>-14.834267868549921</v>
      </c>
      <c r="L200" s="17">
        <f t="shared" si="21"/>
        <v>2.1206391576761936</v>
      </c>
      <c r="M200" s="17">
        <f t="shared" si="22"/>
        <v>32.208588957055142</v>
      </c>
      <c r="N200" s="19">
        <f t="shared" si="23"/>
        <v>6.4983200820604714E-2</v>
      </c>
      <c r="O200" s="19">
        <f>RANK(Table2[[#This Row],[KRANK]],$N$2:$N$218)</f>
        <v>199</v>
      </c>
      <c r="P200" s="19" t="e">
        <f ca="1">MATCH(RAND(),(N201,N242), -1)</f>
        <v>#N/A</v>
      </c>
    </row>
    <row r="201" spans="1:16">
      <c r="A201" s="17" t="s">
        <v>455</v>
      </c>
      <c r="B201" s="17" t="s">
        <v>228</v>
      </c>
      <c r="C201" s="17">
        <v>0.17</v>
      </c>
      <c r="D201" s="17">
        <v>-3.3</v>
      </c>
      <c r="E201" s="17">
        <f t="shared" si="18"/>
        <v>-0.56100000000000005</v>
      </c>
      <c r="F201" s="17">
        <v>-0.3</v>
      </c>
      <c r="G201" s="17">
        <v>-2.5999999999999999E-2</v>
      </c>
      <c r="H201" s="17">
        <v>7.1</v>
      </c>
      <c r="I201" s="17" t="s">
        <v>102</v>
      </c>
      <c r="J201" s="17">
        <f t="shared" si="19"/>
        <v>7.7999999999999996E-3</v>
      </c>
      <c r="K201" s="17">
        <f t="shared" si="20"/>
        <v>-3.9818297962949796</v>
      </c>
      <c r="L201" s="17">
        <f t="shared" si="21"/>
        <v>0.28917806695584458</v>
      </c>
      <c r="M201" s="17">
        <f t="shared" si="22"/>
        <v>21.779141104294428</v>
      </c>
      <c r="N201" s="19">
        <f t="shared" si="23"/>
        <v>6.0288297916517637E-2</v>
      </c>
      <c r="O201" s="19">
        <f>RANK(Table2[[#This Row],[KRANK]],$N$2:$N$218)</f>
        <v>200</v>
      </c>
      <c r="P201" s="19" t="e">
        <f ca="1">MATCH(RAND(),(N202,N243), -1)</f>
        <v>#N/A</v>
      </c>
    </row>
    <row r="202" spans="1:16">
      <c r="A202" s="17" t="s">
        <v>437</v>
      </c>
      <c r="B202" s="17" t="s">
        <v>149</v>
      </c>
      <c r="C202" s="17">
        <v>0.36</v>
      </c>
      <c r="D202" s="17">
        <v>-5.0999999999999996</v>
      </c>
      <c r="E202" s="17">
        <f t="shared" si="18"/>
        <v>-1.8359999999999999</v>
      </c>
      <c r="F202" s="17">
        <v>1.3</v>
      </c>
      <c r="G202" s="17">
        <v>5.8999999999999997E-2</v>
      </c>
      <c r="H202" s="17">
        <v>8.9</v>
      </c>
      <c r="I202" s="17" t="s">
        <v>96</v>
      </c>
      <c r="J202" s="17">
        <f t="shared" si="19"/>
        <v>7.6700000000000004E-2</v>
      </c>
      <c r="K202" s="17">
        <f t="shared" si="20"/>
        <v>-13.031442969692659</v>
      </c>
      <c r="L202" s="17">
        <f t="shared" si="21"/>
        <v>2.8435843250658053</v>
      </c>
      <c r="M202" s="17">
        <f t="shared" si="22"/>
        <v>27.300613496932453</v>
      </c>
      <c r="N202" s="19">
        <f t="shared" si="23"/>
        <v>5.7042516174352E-2</v>
      </c>
      <c r="O202" s="19">
        <f>RANK(Table2[[#This Row],[KRANK]],$N$2:$N$218)</f>
        <v>201</v>
      </c>
      <c r="P202" s="19" t="e">
        <f ca="1">MATCH(RAND(),(N203,N244), -1)</f>
        <v>#N/A</v>
      </c>
    </row>
    <row r="203" spans="1:16">
      <c r="A203" s="17" t="s">
        <v>482</v>
      </c>
      <c r="B203" s="17" t="s">
        <v>156</v>
      </c>
      <c r="C203" s="17">
        <v>0.05</v>
      </c>
      <c r="D203" s="17">
        <v>-13.7</v>
      </c>
      <c r="E203" s="17">
        <f t="shared" si="18"/>
        <v>-0.68500000000000005</v>
      </c>
      <c r="F203" s="17">
        <v>0</v>
      </c>
      <c r="G203" s="17">
        <v>-5.0000000000000001E-3</v>
      </c>
      <c r="H203" s="17">
        <v>7</v>
      </c>
      <c r="I203" s="17" t="s">
        <v>91</v>
      </c>
      <c r="J203" s="17">
        <f t="shared" si="19"/>
        <v>0</v>
      </c>
      <c r="K203" s="17">
        <f t="shared" si="20"/>
        <v>-4.8619490382567934</v>
      </c>
      <c r="L203" s="17">
        <f t="shared" si="21"/>
        <v>0</v>
      </c>
      <c r="M203" s="17">
        <f t="shared" si="22"/>
        <v>21.472392638036759</v>
      </c>
      <c r="N203" s="19">
        <f t="shared" si="23"/>
        <v>5.5368145332599886E-2</v>
      </c>
      <c r="O203" s="19">
        <f>RANK(Table2[[#This Row],[KRANK]],$N$2:$N$218)</f>
        <v>202</v>
      </c>
      <c r="P203" s="19" t="e">
        <f ca="1">MATCH(RAND(),(N204,N245), -1)</f>
        <v>#N/A</v>
      </c>
    </row>
    <row r="204" spans="1:16">
      <c r="A204" s="17" t="s">
        <v>432</v>
      </c>
      <c r="B204" s="17" t="s">
        <v>149</v>
      </c>
      <c r="C204" s="17">
        <v>0.03</v>
      </c>
      <c r="D204" s="17">
        <v>-0.1</v>
      </c>
      <c r="E204" s="17">
        <f t="shared" si="18"/>
        <v>-3.0000000000000001E-3</v>
      </c>
      <c r="F204" s="17">
        <v>0</v>
      </c>
      <c r="G204" s="17">
        <v>2.7E-2</v>
      </c>
      <c r="H204" s="17">
        <v>5.3</v>
      </c>
      <c r="I204" s="17" t="s">
        <v>98</v>
      </c>
      <c r="J204" s="17">
        <f t="shared" si="19"/>
        <v>0</v>
      </c>
      <c r="K204" s="17">
        <f t="shared" si="20"/>
        <v>-2.1293207466818072E-2</v>
      </c>
      <c r="L204" s="17">
        <f t="shared" si="21"/>
        <v>0</v>
      </c>
      <c r="M204" s="17">
        <f t="shared" si="22"/>
        <v>16.257668711656404</v>
      </c>
      <c r="N204" s="19">
        <f t="shared" si="23"/>
        <v>5.4121251680631949E-2</v>
      </c>
      <c r="O204" s="19">
        <f>RANK(Table2[[#This Row],[KRANK]],$N$2:$N$218)</f>
        <v>203</v>
      </c>
      <c r="P204" s="19" t="e">
        <f ca="1">MATCH(RAND(),(N205,N246), -1)</f>
        <v>#N/A</v>
      </c>
    </row>
    <row r="205" spans="1:16">
      <c r="A205" s="17" t="s">
        <v>3</v>
      </c>
      <c r="B205" s="17" t="s">
        <v>228</v>
      </c>
      <c r="C205" s="17">
        <v>0.12</v>
      </c>
      <c r="D205" s="17">
        <v>-6.3</v>
      </c>
      <c r="E205" s="17">
        <f t="shared" si="18"/>
        <v>-0.75600000000000001</v>
      </c>
      <c r="F205" s="17">
        <v>-0.9</v>
      </c>
      <c r="G205" s="17">
        <v>-0.124</v>
      </c>
      <c r="H205" s="17">
        <v>5.6</v>
      </c>
      <c r="I205" s="17" t="s">
        <v>102</v>
      </c>
      <c r="J205" s="17">
        <f t="shared" si="19"/>
        <v>0.1116</v>
      </c>
      <c r="K205" s="17">
        <f t="shared" si="20"/>
        <v>-5.3658882816381537</v>
      </c>
      <c r="L205" s="17">
        <f t="shared" si="21"/>
        <v>4.137470804137469</v>
      </c>
      <c r="M205" s="17">
        <f t="shared" si="22"/>
        <v>17.177914110429406</v>
      </c>
      <c r="N205" s="19">
        <f t="shared" si="23"/>
        <v>5.316498877642907E-2</v>
      </c>
      <c r="O205" s="19">
        <f>RANK(Table2[[#This Row],[KRANK]],$N$2:$N$218)</f>
        <v>204</v>
      </c>
      <c r="P205" s="19" t="e">
        <f ca="1">MATCH(RAND(),(N206,N247), -1)</f>
        <v>#N/A</v>
      </c>
    </row>
    <row r="206" spans="1:16">
      <c r="A206" s="17" t="s">
        <v>447</v>
      </c>
      <c r="B206" s="17" t="s">
        <v>116</v>
      </c>
      <c r="C206" s="17">
        <v>0.12</v>
      </c>
      <c r="D206" s="17">
        <v>-8.9</v>
      </c>
      <c r="E206" s="17">
        <f t="shared" si="18"/>
        <v>-1.0680000000000001</v>
      </c>
      <c r="F206" s="17">
        <v>0.4</v>
      </c>
      <c r="G206" s="17">
        <v>4.4999999999999998E-2</v>
      </c>
      <c r="H206" s="17">
        <v>7.1</v>
      </c>
      <c r="I206" s="17" t="s">
        <v>102</v>
      </c>
      <c r="J206" s="17">
        <f t="shared" si="19"/>
        <v>1.7999999999999999E-2</v>
      </c>
      <c r="K206" s="17">
        <f t="shared" si="20"/>
        <v>-7.5803818581872333</v>
      </c>
      <c r="L206" s="17">
        <f t="shared" si="21"/>
        <v>0.66733400066733362</v>
      </c>
      <c r="M206" s="17">
        <f t="shared" si="22"/>
        <v>21.779141104294428</v>
      </c>
      <c r="N206" s="19">
        <f t="shared" si="23"/>
        <v>4.9553644155915101E-2</v>
      </c>
      <c r="O206" s="19">
        <f>RANK(Table2[[#This Row],[KRANK]],$N$2:$N$218)</f>
        <v>205</v>
      </c>
      <c r="P206" s="19" t="e">
        <f ca="1">MATCH(RAND(),(N207,N248), -1)</f>
        <v>#N/A</v>
      </c>
    </row>
    <row r="207" spans="1:16">
      <c r="A207" s="17" t="s">
        <v>442</v>
      </c>
      <c r="B207" s="17" t="s">
        <v>156</v>
      </c>
      <c r="C207" s="17">
        <v>0.15</v>
      </c>
      <c r="D207" s="17">
        <v>-6.8</v>
      </c>
      <c r="E207" s="17">
        <f t="shared" si="18"/>
        <v>-1.02</v>
      </c>
      <c r="F207" s="17">
        <v>0.1</v>
      </c>
      <c r="G207" s="17">
        <v>1.7000000000000001E-2</v>
      </c>
      <c r="H207" s="17">
        <v>6.9</v>
      </c>
      <c r="I207" s="17" t="s">
        <v>98</v>
      </c>
      <c r="J207" s="17">
        <f t="shared" si="19"/>
        <v>1.7000000000000001E-3</v>
      </c>
      <c r="K207" s="17">
        <f t="shared" si="20"/>
        <v>-7.2396905387181443</v>
      </c>
      <c r="L207" s="17">
        <f t="shared" si="21"/>
        <v>6.3025988951914844E-2</v>
      </c>
      <c r="M207" s="17">
        <f t="shared" si="22"/>
        <v>21.165644171779093</v>
      </c>
      <c r="N207" s="19">
        <f t="shared" si="23"/>
        <v>4.6629932073376207E-2</v>
      </c>
      <c r="O207" s="19">
        <f>RANK(Table2[[#This Row],[KRANK]],$N$2:$N$218)</f>
        <v>206</v>
      </c>
      <c r="P207" s="19" t="e">
        <f ca="1">MATCH(RAND(),(N208,N249), -1)</f>
        <v>#N/A</v>
      </c>
    </row>
    <row r="208" spans="1:16">
      <c r="A208" s="17" t="s">
        <v>458</v>
      </c>
      <c r="B208" s="17" t="s">
        <v>228</v>
      </c>
      <c r="C208" s="17">
        <v>0.11</v>
      </c>
      <c r="D208" s="17">
        <v>-10.5</v>
      </c>
      <c r="E208" s="17">
        <f t="shared" si="18"/>
        <v>-1.155</v>
      </c>
      <c r="F208" s="17">
        <v>-0.1</v>
      </c>
      <c r="G208" s="17">
        <v>-2.4E-2</v>
      </c>
      <c r="H208" s="17">
        <v>7.2</v>
      </c>
      <c r="I208" s="17" t="s">
        <v>98</v>
      </c>
      <c r="J208" s="17">
        <f t="shared" si="19"/>
        <v>2.4000000000000002E-3</v>
      </c>
      <c r="K208" s="17">
        <f t="shared" si="20"/>
        <v>-8.1978848747249575</v>
      </c>
      <c r="L208" s="17">
        <f t="shared" si="21"/>
        <v>8.8977866755644494E-2</v>
      </c>
      <c r="M208" s="17">
        <f t="shared" si="22"/>
        <v>22.085889570552098</v>
      </c>
      <c r="N208" s="19">
        <f t="shared" si="23"/>
        <v>4.6589941875275952E-2</v>
      </c>
      <c r="O208" s="19">
        <f>RANK(Table2[[#This Row],[KRANK]],$N$2:$N$218)</f>
        <v>207</v>
      </c>
      <c r="P208" s="19" t="e">
        <f ca="1">MATCH(RAND(),(N209,N250), -1)</f>
        <v>#N/A</v>
      </c>
    </row>
    <row r="209" spans="1:16">
      <c r="A209" s="17" t="s">
        <v>1</v>
      </c>
      <c r="B209" s="17" t="s">
        <v>228</v>
      </c>
      <c r="C209" s="17">
        <v>0.4</v>
      </c>
      <c r="D209" s="17">
        <v>-7.6</v>
      </c>
      <c r="E209" s="17">
        <f t="shared" si="18"/>
        <v>-3.04</v>
      </c>
      <c r="F209" s="17">
        <v>0.5</v>
      </c>
      <c r="G209" s="17">
        <v>0.02</v>
      </c>
      <c r="H209" s="17">
        <v>11</v>
      </c>
      <c r="I209" s="17" t="s">
        <v>98</v>
      </c>
      <c r="J209" s="17">
        <f t="shared" si="19"/>
        <v>0.01</v>
      </c>
      <c r="K209" s="17">
        <f t="shared" si="20"/>
        <v>-21.57711689970898</v>
      </c>
      <c r="L209" s="17">
        <f t="shared" si="21"/>
        <v>0.37074111148185201</v>
      </c>
      <c r="M209" s="17">
        <f t="shared" si="22"/>
        <v>33.742331288343479</v>
      </c>
      <c r="N209" s="19">
        <f t="shared" si="23"/>
        <v>4.1786518333721177E-2</v>
      </c>
      <c r="O209" s="19">
        <f>RANK(Table2[[#This Row],[KRANK]],$N$2:$N$218)</f>
        <v>208</v>
      </c>
      <c r="P209" s="19" t="e">
        <f ca="1">MATCH(RAND(),(N210,N251), -1)</f>
        <v>#N/A</v>
      </c>
    </row>
    <row r="210" spans="1:16">
      <c r="A210" s="17" t="s">
        <v>444</v>
      </c>
      <c r="B210" s="17" t="s">
        <v>116</v>
      </c>
      <c r="C210" s="17">
        <v>0.15</v>
      </c>
      <c r="D210" s="17">
        <v>-5.4</v>
      </c>
      <c r="E210" s="17">
        <f t="shared" si="18"/>
        <v>-0.81</v>
      </c>
      <c r="F210" s="17">
        <v>-0.3</v>
      </c>
      <c r="G210" s="17">
        <v>-3.3000000000000002E-2</v>
      </c>
      <c r="H210" s="17">
        <v>5.8</v>
      </c>
      <c r="I210" s="17" t="s">
        <v>86</v>
      </c>
      <c r="J210" s="17">
        <f t="shared" si="19"/>
        <v>9.9000000000000008E-3</v>
      </c>
      <c r="K210" s="17">
        <f t="shared" si="20"/>
        <v>-5.7491660160408795</v>
      </c>
      <c r="L210" s="17">
        <f t="shared" si="21"/>
        <v>0.36703370036703353</v>
      </c>
      <c r="M210" s="17">
        <f t="shared" si="22"/>
        <v>17.791411042944745</v>
      </c>
      <c r="N210" s="19">
        <f t="shared" si="23"/>
        <v>4.1364262424236325E-2</v>
      </c>
      <c r="O210" s="19">
        <f>RANK(Table2[[#This Row],[KRANK]],$N$2:$N$218)</f>
        <v>209</v>
      </c>
      <c r="P210" s="19" t="e">
        <f ca="1">MATCH(RAND(),(N211,N252), -1)</f>
        <v>#N/A</v>
      </c>
    </row>
    <row r="211" spans="1:16">
      <c r="A211" s="17" t="s">
        <v>492</v>
      </c>
      <c r="B211" s="17" t="s">
        <v>127</v>
      </c>
      <c r="C211" s="17">
        <v>0.39</v>
      </c>
      <c r="D211" s="17">
        <v>-7.1</v>
      </c>
      <c r="E211" s="17">
        <f t="shared" si="18"/>
        <v>-2.7690000000000001</v>
      </c>
      <c r="F211" s="17">
        <v>0.4</v>
      </c>
      <c r="G211" s="17">
        <v>0.2</v>
      </c>
      <c r="H211" s="17">
        <v>9.1999999999999993</v>
      </c>
      <c r="I211" s="17" t="s">
        <v>91</v>
      </c>
      <c r="J211" s="17">
        <f t="shared" si="19"/>
        <v>8.0000000000000016E-2</v>
      </c>
      <c r="K211" s="17">
        <f t="shared" si="20"/>
        <v>-19.653630491873081</v>
      </c>
      <c r="L211" s="17">
        <f t="shared" si="21"/>
        <v>2.965928891854817</v>
      </c>
      <c r="M211" s="17">
        <f t="shared" si="22"/>
        <v>28.220858895705454</v>
      </c>
      <c r="N211" s="19">
        <f t="shared" si="23"/>
        <v>3.8443857652290629E-2</v>
      </c>
      <c r="O211" s="19">
        <f>RANK(Table2[[#This Row],[KRANK]],$N$2:$N$218)</f>
        <v>210</v>
      </c>
      <c r="P211" s="19" t="e">
        <f ca="1">MATCH(RAND(),(N212,N253), -1)</f>
        <v>#N/A</v>
      </c>
    </row>
    <row r="212" spans="1:16">
      <c r="A212" s="17" t="s">
        <v>479</v>
      </c>
      <c r="B212" s="17" t="s">
        <v>156</v>
      </c>
      <c r="C212" s="17">
        <v>0.04</v>
      </c>
      <c r="D212" s="17">
        <v>-6.9</v>
      </c>
      <c r="E212" s="17">
        <f t="shared" si="18"/>
        <v>-0.27600000000000002</v>
      </c>
      <c r="F212" s="17">
        <v>-0.1</v>
      </c>
      <c r="G212" s="17">
        <v>-7.3999999999999996E-2</v>
      </c>
      <c r="H212" s="17">
        <v>2.1</v>
      </c>
      <c r="I212" s="17" t="s">
        <v>86</v>
      </c>
      <c r="J212" s="17">
        <f t="shared" si="19"/>
        <v>7.4000000000000003E-3</v>
      </c>
      <c r="K212" s="17">
        <f t="shared" si="20"/>
        <v>-1.9589750869472626</v>
      </c>
      <c r="L212" s="17">
        <f t="shared" si="21"/>
        <v>0.27434842249657049</v>
      </c>
      <c r="M212" s="17">
        <f t="shared" si="22"/>
        <v>6.4417177914110288</v>
      </c>
      <c r="N212" s="19">
        <f t="shared" si="23"/>
        <v>1.5856970423201121E-2</v>
      </c>
      <c r="O212" s="19">
        <f>RANK(Table2[[#This Row],[KRANK]],$N$2:$N$218)</f>
        <v>211</v>
      </c>
      <c r="P212" s="19" t="e">
        <f ca="1">MATCH(RAND(),(N213,N254), -1)</f>
        <v>#N/A</v>
      </c>
    </row>
    <row r="213" spans="1:16">
      <c r="A213" s="17" t="s">
        <v>483</v>
      </c>
      <c r="B213" s="17" t="s">
        <v>156</v>
      </c>
      <c r="C213" s="17">
        <v>0.03</v>
      </c>
      <c r="D213" s="17">
        <v>-15.3</v>
      </c>
      <c r="E213" s="17">
        <f t="shared" si="18"/>
        <v>-0.45900000000000002</v>
      </c>
      <c r="F213" s="17">
        <v>-0.2</v>
      </c>
      <c r="G213" s="17">
        <v>-9.8000000000000004E-2</v>
      </c>
      <c r="H213" s="17">
        <v>2.1</v>
      </c>
      <c r="I213" s="17" t="s">
        <v>102</v>
      </c>
      <c r="J213" s="17">
        <f t="shared" si="19"/>
        <v>1.9600000000000003E-2</v>
      </c>
      <c r="K213" s="17">
        <f t="shared" si="20"/>
        <v>-3.2578607424231647</v>
      </c>
      <c r="L213" s="17">
        <f t="shared" si="21"/>
        <v>0.7266525785044301</v>
      </c>
      <c r="M213" s="17">
        <f t="shared" si="22"/>
        <v>6.4417177914110288</v>
      </c>
      <c r="N213" s="19">
        <f t="shared" si="23"/>
        <v>1.3035032091640981E-2</v>
      </c>
      <c r="O213" s="19">
        <f>RANK(Table2[[#This Row],[KRANK]],$N$2:$N$218)</f>
        <v>212</v>
      </c>
      <c r="P213" s="19" t="e">
        <f ca="1">MATCH(RAND(),(N214,N255), -1)</f>
        <v>#N/A</v>
      </c>
    </row>
    <row r="214" spans="1:16">
      <c r="A214" s="17" t="s">
        <v>449</v>
      </c>
      <c r="B214" s="17" t="s">
        <v>116</v>
      </c>
      <c r="C214" s="17">
        <v>0.2</v>
      </c>
      <c r="D214" s="17">
        <v>-9.9</v>
      </c>
      <c r="E214" s="17">
        <f t="shared" si="18"/>
        <v>-1.9800000000000002</v>
      </c>
      <c r="F214" s="17">
        <v>0.2</v>
      </c>
      <c r="G214" s="17">
        <v>2.1999999999999999E-2</v>
      </c>
      <c r="H214" s="17">
        <v>5.8</v>
      </c>
      <c r="I214" s="17" t="s">
        <v>96</v>
      </c>
      <c r="J214" s="17">
        <f t="shared" si="19"/>
        <v>4.4000000000000003E-3</v>
      </c>
      <c r="K214" s="17">
        <f t="shared" si="20"/>
        <v>-14.053516928099928</v>
      </c>
      <c r="L214" s="17">
        <f t="shared" si="21"/>
        <v>0.16312608905201489</v>
      </c>
      <c r="M214" s="17">
        <f t="shared" si="22"/>
        <v>17.791411042944745</v>
      </c>
      <c r="N214" s="19">
        <f t="shared" si="23"/>
        <v>1.3003400679656109E-2</v>
      </c>
      <c r="O214" s="19">
        <f>RANK(Table2[[#This Row],[KRANK]],$N$2:$N$218)</f>
        <v>213</v>
      </c>
      <c r="P214" s="19" t="e">
        <f ca="1">MATCH(RAND(),(N215,N256), -1)</f>
        <v>#N/A</v>
      </c>
    </row>
    <row r="215" spans="1:16">
      <c r="A215" s="17" t="s">
        <v>457</v>
      </c>
      <c r="B215" s="17" t="s">
        <v>228</v>
      </c>
      <c r="C215" s="17">
        <v>0.35</v>
      </c>
      <c r="D215" s="17">
        <v>-9.6</v>
      </c>
      <c r="E215" s="17">
        <f t="shared" si="18"/>
        <v>-3.36</v>
      </c>
      <c r="F215" s="17">
        <v>-0.6</v>
      </c>
      <c r="G215" s="17">
        <v>-3.3000000000000002E-2</v>
      </c>
      <c r="H215" s="17">
        <v>8.6999999999999993</v>
      </c>
      <c r="I215" s="17" t="s">
        <v>91</v>
      </c>
      <c r="J215" s="17">
        <f t="shared" si="19"/>
        <v>1.9800000000000002E-2</v>
      </c>
      <c r="K215" s="17">
        <f t="shared" si="20"/>
        <v>-23.848392362836236</v>
      </c>
      <c r="L215" s="17">
        <f t="shared" si="21"/>
        <v>0.73406740073406707</v>
      </c>
      <c r="M215" s="17">
        <f t="shared" si="22"/>
        <v>26.687116564417114</v>
      </c>
      <c r="N215" s="19">
        <f t="shared" si="23"/>
        <v>1.1909305341049812E-2</v>
      </c>
      <c r="O215" s="19">
        <f>RANK(Table2[[#This Row],[KRANK]],$N$2:$N$218)</f>
        <v>214</v>
      </c>
      <c r="P215" s="19" t="e">
        <f ca="1">MATCH(RAND(),(N216,N257), -1)</f>
        <v>#N/A</v>
      </c>
    </row>
    <row r="216" spans="1:16">
      <c r="A216" s="17" t="s">
        <v>484</v>
      </c>
      <c r="B216" s="17" t="s">
        <v>156</v>
      </c>
      <c r="C216" s="17">
        <v>0.03</v>
      </c>
      <c r="D216" s="17">
        <v>-16.399999999999999</v>
      </c>
      <c r="E216" s="17">
        <f t="shared" si="18"/>
        <v>-0.49199999999999994</v>
      </c>
      <c r="F216" s="17">
        <v>-0.3</v>
      </c>
      <c r="G216" s="17">
        <v>-8.3000000000000004E-2</v>
      </c>
      <c r="H216" s="17">
        <v>1.7</v>
      </c>
      <c r="I216" s="17" t="s">
        <v>86</v>
      </c>
      <c r="J216" s="17">
        <f t="shared" si="19"/>
        <v>2.4900000000000002E-2</v>
      </c>
      <c r="K216" s="17">
        <f t="shared" si="20"/>
        <v>-3.4920860245581631</v>
      </c>
      <c r="L216" s="17">
        <f t="shared" si="21"/>
        <v>0.92314536758981158</v>
      </c>
      <c r="M216" s="17">
        <f t="shared" si="22"/>
        <v>5.2147239263803558</v>
      </c>
      <c r="N216" s="19">
        <f t="shared" si="23"/>
        <v>8.8192775647066811E-3</v>
      </c>
      <c r="O216" s="19">
        <f>RANK(Table2[[#This Row],[KRANK]],$N$2:$N$218)</f>
        <v>215</v>
      </c>
      <c r="P216" s="19" t="e">
        <f ca="1">MATCH(RAND(),(N217,N258), -1)</f>
        <v>#N/A</v>
      </c>
    </row>
    <row r="217" spans="1:16">
      <c r="A217" s="17" t="s">
        <v>493</v>
      </c>
      <c r="B217" s="17" t="s">
        <v>127</v>
      </c>
      <c r="C217" s="17">
        <v>0.1</v>
      </c>
      <c r="D217" s="17">
        <v>-11.9</v>
      </c>
      <c r="E217" s="17">
        <f t="shared" si="18"/>
        <v>-1.1900000000000002</v>
      </c>
      <c r="F217" s="17">
        <v>0</v>
      </c>
      <c r="G217" s="17">
        <v>5.0000000000000001E-3</v>
      </c>
      <c r="H217" s="17">
        <v>3</v>
      </c>
      <c r="I217" s="17" t="s">
        <v>91</v>
      </c>
      <c r="J217" s="17">
        <f t="shared" si="19"/>
        <v>0</v>
      </c>
      <c r="K217" s="17">
        <f t="shared" si="20"/>
        <v>-8.4463056285045024</v>
      </c>
      <c r="L217" s="17">
        <f t="shared" si="21"/>
        <v>0</v>
      </c>
      <c r="M217" s="17">
        <f t="shared" si="22"/>
        <v>9.2024539877300402</v>
      </c>
      <c r="N217" s="19">
        <f t="shared" si="23"/>
        <v>2.5204945307517931E-3</v>
      </c>
      <c r="O217" s="19">
        <f>RANK(Table2[[#This Row],[KRANK]],$N$2:$N$218)</f>
        <v>216</v>
      </c>
      <c r="P217" s="19" t="e">
        <f ca="1">MATCH(RAND(),(N218,N259), -1)</f>
        <v>#N/A</v>
      </c>
    </row>
    <row r="218" spans="1:16">
      <c r="A218" s="17" t="s">
        <v>439</v>
      </c>
      <c r="B218" s="17" t="s">
        <v>149</v>
      </c>
      <c r="C218" s="17">
        <v>7.0000000000000007E-2</v>
      </c>
      <c r="D218" s="17">
        <v>-16</v>
      </c>
      <c r="E218" s="17">
        <f t="shared" si="18"/>
        <v>-1.1200000000000001</v>
      </c>
      <c r="F218" s="17">
        <v>-0.1</v>
      </c>
      <c r="G218" s="17">
        <v>-0.03</v>
      </c>
      <c r="H218" s="17">
        <v>-0.3</v>
      </c>
      <c r="I218" s="17" t="s">
        <v>98</v>
      </c>
      <c r="J218" s="17">
        <f t="shared" si="19"/>
        <v>3.0000000000000001E-3</v>
      </c>
      <c r="K218" s="17">
        <f t="shared" si="20"/>
        <v>-7.9494641209454135</v>
      </c>
      <c r="L218" s="17">
        <f t="shared" si="21"/>
        <v>0.11122233344455561</v>
      </c>
      <c r="M218" s="17">
        <f t="shared" si="22"/>
        <v>-0.92024539877300393</v>
      </c>
      <c r="N218" s="19">
        <f t="shared" si="23"/>
        <v>-2.9194957287579544E-2</v>
      </c>
      <c r="O218" s="19">
        <f>RANK(Table2[[#This Row],[KRANK]],$N$2:$N$218)</f>
        <v>217</v>
      </c>
      <c r="P218" s="19" t="e">
        <f ca="1">MATCH(RAND(),(N219,N260), -1)</f>
        <v>#N/A</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dimension ref="A1:Y90"/>
  <sheetViews>
    <sheetView workbookViewId="0">
      <selection activeCell="M53" sqref="M53"/>
    </sheetView>
  </sheetViews>
  <sheetFormatPr defaultRowHeight="15"/>
  <cols>
    <col min="1" max="1" width="17.5703125" customWidth="1"/>
    <col min="2" max="3" width="15.28515625" customWidth="1"/>
    <col min="4" max="4" width="25" customWidth="1"/>
  </cols>
  <sheetData>
    <row r="1" spans="1:15">
      <c r="A1" t="s">
        <v>0</v>
      </c>
      <c r="B1" t="s">
        <v>4</v>
      </c>
      <c r="C1" t="s">
        <v>5</v>
      </c>
      <c r="D1" t="s">
        <v>8</v>
      </c>
      <c r="E1" t="s">
        <v>20</v>
      </c>
      <c r="F1" t="s">
        <v>12</v>
      </c>
      <c r="G1" t="s">
        <v>67</v>
      </c>
      <c r="H1" t="s">
        <v>68</v>
      </c>
      <c r="I1" t="s">
        <v>69</v>
      </c>
      <c r="K1" t="s">
        <v>71</v>
      </c>
    </row>
    <row r="2" spans="1:15">
      <c r="A2" t="s">
        <v>16</v>
      </c>
      <c r="B2" t="s">
        <v>15</v>
      </c>
      <c r="C2">
        <v>3.1</v>
      </c>
      <c r="D2">
        <v>0.59</v>
      </c>
      <c r="E2" s="1">
        <f t="shared" ref="E2:E37" si="0">C2*D2</f>
        <v>1.829</v>
      </c>
      <c r="F2">
        <v>21.1</v>
      </c>
      <c r="G2" s="1">
        <f t="shared" ref="G2:G37" si="1">E2*54.67469</f>
        <v>100.00000800999999</v>
      </c>
      <c r="H2" s="1">
        <f t="shared" ref="H2:H37" si="2">F2*4.5045045045045</f>
        <v>95.045045045044958</v>
      </c>
      <c r="I2" s="1">
        <f t="shared" ref="I2:I37" si="3">AVERAGE(G2, H2)</f>
        <v>97.522526527522473</v>
      </c>
    </row>
    <row r="3" spans="1:15">
      <c r="A3" t="s">
        <v>56</v>
      </c>
      <c r="B3" t="s">
        <v>57</v>
      </c>
      <c r="C3">
        <v>3.4</v>
      </c>
      <c r="D3">
        <v>0.48</v>
      </c>
      <c r="E3" s="1">
        <f t="shared" si="0"/>
        <v>1.6319999999999999</v>
      </c>
      <c r="F3">
        <v>17.399999999999999</v>
      </c>
      <c r="G3" s="1">
        <f t="shared" si="1"/>
        <v>89.229094079999996</v>
      </c>
      <c r="H3" s="1">
        <f t="shared" si="2"/>
        <v>78.378378378378301</v>
      </c>
      <c r="I3" s="1">
        <f t="shared" si="3"/>
        <v>83.803736229189155</v>
      </c>
    </row>
    <row r="4" spans="1:15">
      <c r="A4" t="s">
        <v>43</v>
      </c>
      <c r="B4" t="s">
        <v>44</v>
      </c>
      <c r="C4">
        <v>3.7</v>
      </c>
      <c r="D4">
        <v>0.35</v>
      </c>
      <c r="E4" s="1">
        <f t="shared" si="0"/>
        <v>1.2949999999999999</v>
      </c>
      <c r="F4">
        <v>16.399999999999999</v>
      </c>
      <c r="G4" s="1">
        <f t="shared" si="1"/>
        <v>70.803723550000001</v>
      </c>
      <c r="H4" s="1">
        <f t="shared" si="2"/>
        <v>73.873873873873791</v>
      </c>
      <c r="I4" s="1">
        <f t="shared" si="3"/>
        <v>72.338798711936903</v>
      </c>
    </row>
    <row r="5" spans="1:15">
      <c r="A5" t="s">
        <v>18</v>
      </c>
      <c r="B5" t="s">
        <v>19</v>
      </c>
      <c r="C5">
        <v>1.8</v>
      </c>
      <c r="D5">
        <v>0.26</v>
      </c>
      <c r="E5" s="1">
        <f t="shared" si="0"/>
        <v>0.46800000000000003</v>
      </c>
      <c r="F5">
        <v>22.2</v>
      </c>
      <c r="G5" s="1">
        <f t="shared" si="1"/>
        <v>25.587754920000002</v>
      </c>
      <c r="H5" s="1">
        <f t="shared" si="2"/>
        <v>99.999999999999901</v>
      </c>
      <c r="I5" s="1">
        <f t="shared" si="3"/>
        <v>62.793877459999948</v>
      </c>
    </row>
    <row r="6" spans="1:15">
      <c r="A6" t="s">
        <v>38</v>
      </c>
      <c r="B6" t="s">
        <v>39</v>
      </c>
      <c r="C6">
        <v>1.3</v>
      </c>
      <c r="D6">
        <v>0.55000000000000004</v>
      </c>
      <c r="E6" s="1">
        <f t="shared" si="0"/>
        <v>0.71500000000000008</v>
      </c>
      <c r="F6">
        <v>14.7</v>
      </c>
      <c r="G6" s="1">
        <f t="shared" si="1"/>
        <v>39.092403350000005</v>
      </c>
      <c r="H6" s="1">
        <f t="shared" si="2"/>
        <v>66.216216216216154</v>
      </c>
      <c r="I6" s="1">
        <f t="shared" si="3"/>
        <v>52.654309783108076</v>
      </c>
    </row>
    <row r="7" spans="1:15">
      <c r="A7" t="s">
        <v>35</v>
      </c>
      <c r="B7" t="s">
        <v>36</v>
      </c>
      <c r="C7">
        <v>2.5</v>
      </c>
      <c r="D7">
        <v>0.19</v>
      </c>
      <c r="E7" s="1">
        <f t="shared" si="0"/>
        <v>0.47499999999999998</v>
      </c>
      <c r="F7">
        <v>15.3</v>
      </c>
      <c r="G7" s="1">
        <f t="shared" si="1"/>
        <v>25.970477749999997</v>
      </c>
      <c r="H7" s="1">
        <f t="shared" si="2"/>
        <v>68.918918918918862</v>
      </c>
      <c r="I7" s="1">
        <f t="shared" si="3"/>
        <v>47.444698334459432</v>
      </c>
    </row>
    <row r="8" spans="1:15">
      <c r="A8" t="s">
        <v>46</v>
      </c>
      <c r="B8" t="s">
        <v>45</v>
      </c>
      <c r="C8">
        <v>3.4</v>
      </c>
      <c r="D8">
        <v>0.18</v>
      </c>
      <c r="E8" s="1">
        <f t="shared" si="0"/>
        <v>0.61199999999999999</v>
      </c>
      <c r="F8">
        <v>13.4</v>
      </c>
      <c r="G8" s="1">
        <f t="shared" si="1"/>
        <v>33.46091028</v>
      </c>
      <c r="H8" s="1">
        <f t="shared" si="2"/>
        <v>60.360360360360303</v>
      </c>
      <c r="I8" s="1">
        <f t="shared" si="3"/>
        <v>46.910635320180148</v>
      </c>
      <c r="O8" t="s">
        <v>70</v>
      </c>
    </row>
    <row r="9" spans="1:15">
      <c r="A9" t="s">
        <v>59</v>
      </c>
      <c r="B9" t="s">
        <v>58</v>
      </c>
      <c r="C9">
        <v>0.4</v>
      </c>
      <c r="D9">
        <v>0.5</v>
      </c>
      <c r="E9" s="1">
        <f t="shared" si="0"/>
        <v>0.2</v>
      </c>
      <c r="F9">
        <v>16.600000000000001</v>
      </c>
      <c r="G9" s="1">
        <f t="shared" si="1"/>
        <v>10.934938000000001</v>
      </c>
      <c r="H9" s="1">
        <f t="shared" si="2"/>
        <v>74.774774774774713</v>
      </c>
      <c r="I9" s="1">
        <f t="shared" si="3"/>
        <v>42.854856387387358</v>
      </c>
      <c r="K9">
        <v>1</v>
      </c>
      <c r="L9" t="s">
        <v>16</v>
      </c>
      <c r="N9">
        <v>1</v>
      </c>
      <c r="O9" t="s">
        <v>16</v>
      </c>
    </row>
    <row r="10" spans="1:15">
      <c r="A10" t="s">
        <v>61</v>
      </c>
      <c r="B10" t="s">
        <v>60</v>
      </c>
      <c r="C10">
        <v>1.1000000000000001</v>
      </c>
      <c r="D10">
        <v>0.28000000000000003</v>
      </c>
      <c r="E10" s="1">
        <f t="shared" si="0"/>
        <v>0.30800000000000005</v>
      </c>
      <c r="F10">
        <v>13.1</v>
      </c>
      <c r="G10" s="1">
        <f t="shared" si="1"/>
        <v>16.839804520000001</v>
      </c>
      <c r="H10" s="1">
        <f t="shared" si="2"/>
        <v>59.009009009008949</v>
      </c>
      <c r="I10" s="1">
        <f t="shared" si="3"/>
        <v>37.924406764504475</v>
      </c>
      <c r="K10">
        <v>2</v>
      </c>
      <c r="L10" t="s">
        <v>56</v>
      </c>
      <c r="N10">
        <v>2</v>
      </c>
      <c r="O10" t="s">
        <v>18</v>
      </c>
    </row>
    <row r="11" spans="1:15">
      <c r="A11" t="s">
        <v>27</v>
      </c>
      <c r="B11" t="s">
        <v>28</v>
      </c>
      <c r="C11">
        <v>0.1</v>
      </c>
      <c r="D11">
        <v>0.55000000000000004</v>
      </c>
      <c r="E11" s="1">
        <f t="shared" si="0"/>
        <v>5.5000000000000007E-2</v>
      </c>
      <c r="F11">
        <v>13.1</v>
      </c>
      <c r="G11" s="1">
        <f t="shared" si="1"/>
        <v>3.0071079500000004</v>
      </c>
      <c r="H11" s="1">
        <f t="shared" si="2"/>
        <v>59.009009009008949</v>
      </c>
      <c r="I11" s="1">
        <f t="shared" si="3"/>
        <v>31.008058479504474</v>
      </c>
      <c r="K11">
        <v>3</v>
      </c>
      <c r="L11" t="s">
        <v>43</v>
      </c>
      <c r="N11">
        <v>3</v>
      </c>
      <c r="O11" t="s">
        <v>38</v>
      </c>
    </row>
    <row r="12" spans="1:15">
      <c r="A12" t="s">
        <v>13</v>
      </c>
      <c r="B12" t="s">
        <v>14</v>
      </c>
      <c r="C12">
        <v>0</v>
      </c>
      <c r="D12">
        <v>0.11</v>
      </c>
      <c r="E12" s="1">
        <f t="shared" si="0"/>
        <v>0</v>
      </c>
      <c r="F12">
        <v>13.7</v>
      </c>
      <c r="G12" s="1">
        <f t="shared" si="1"/>
        <v>0</v>
      </c>
      <c r="H12" s="1">
        <f t="shared" si="2"/>
        <v>61.711711711711651</v>
      </c>
      <c r="I12" s="1">
        <f t="shared" si="3"/>
        <v>30.855855855855825</v>
      </c>
      <c r="K12">
        <v>4</v>
      </c>
      <c r="L12" t="s">
        <v>18</v>
      </c>
      <c r="N12">
        <v>4</v>
      </c>
      <c r="O12" t="s">
        <v>59</v>
      </c>
    </row>
    <row r="13" spans="1:15">
      <c r="A13" t="s">
        <v>26</v>
      </c>
      <c r="B13" t="s">
        <v>24</v>
      </c>
      <c r="C13">
        <v>-0.1</v>
      </c>
      <c r="D13">
        <v>0.44</v>
      </c>
      <c r="E13" s="1">
        <f t="shared" si="0"/>
        <v>-4.4000000000000004E-2</v>
      </c>
      <c r="F13">
        <v>14.2</v>
      </c>
      <c r="G13" s="1">
        <f t="shared" si="1"/>
        <v>-2.4056863600000002</v>
      </c>
      <c r="H13" s="1">
        <f t="shared" si="2"/>
        <v>63.963963963963899</v>
      </c>
      <c r="I13" s="1">
        <f t="shared" si="3"/>
        <v>30.779138801981951</v>
      </c>
      <c r="K13">
        <v>5</v>
      </c>
      <c r="L13" t="s">
        <v>38</v>
      </c>
      <c r="N13">
        <v>5</v>
      </c>
      <c r="O13" t="s">
        <v>2</v>
      </c>
    </row>
    <row r="14" spans="1:15">
      <c r="A14" t="s">
        <v>37</v>
      </c>
      <c r="B14" t="s">
        <v>36</v>
      </c>
      <c r="C14">
        <v>-1.2</v>
      </c>
      <c r="D14">
        <v>0.15</v>
      </c>
      <c r="E14" s="1">
        <f t="shared" si="0"/>
        <v>-0.18</v>
      </c>
      <c r="F14">
        <v>14.4</v>
      </c>
      <c r="G14" s="1">
        <f t="shared" si="1"/>
        <v>-9.8414441999999998</v>
      </c>
      <c r="H14" s="1">
        <f t="shared" si="2"/>
        <v>64.864864864864799</v>
      </c>
      <c r="I14" s="1">
        <f t="shared" si="3"/>
        <v>27.511710332432401</v>
      </c>
    </row>
    <row r="15" spans="1:15">
      <c r="A15" t="s">
        <v>41</v>
      </c>
      <c r="B15" t="s">
        <v>42</v>
      </c>
      <c r="C15">
        <v>-1.8</v>
      </c>
      <c r="D15">
        <v>0.14000000000000001</v>
      </c>
      <c r="E15" s="1">
        <f t="shared" si="0"/>
        <v>-0.25200000000000006</v>
      </c>
      <c r="F15">
        <v>15</v>
      </c>
      <c r="G15" s="1">
        <f t="shared" si="1"/>
        <v>-13.778021880000002</v>
      </c>
      <c r="H15" s="1">
        <f t="shared" si="2"/>
        <v>67.567567567567508</v>
      </c>
      <c r="I15" s="1">
        <f t="shared" si="3"/>
        <v>26.894772843783752</v>
      </c>
    </row>
    <row r="16" spans="1:15">
      <c r="A16" t="s">
        <v>66</v>
      </c>
      <c r="B16" t="s">
        <v>63</v>
      </c>
      <c r="C16">
        <v>-1.5</v>
      </c>
      <c r="D16">
        <v>0.23</v>
      </c>
      <c r="E16" s="1">
        <f t="shared" si="0"/>
        <v>-0.34500000000000003</v>
      </c>
      <c r="F16">
        <v>12.2</v>
      </c>
      <c r="G16" s="1">
        <f t="shared" si="1"/>
        <v>-18.86276805</v>
      </c>
      <c r="H16" s="1">
        <f t="shared" si="2"/>
        <v>54.9549549549549</v>
      </c>
      <c r="I16" s="1">
        <f t="shared" si="3"/>
        <v>18.04609345247745</v>
      </c>
    </row>
    <row r="17" spans="1:24">
      <c r="A17" t="s">
        <v>50</v>
      </c>
      <c r="B17" t="s">
        <v>51</v>
      </c>
      <c r="C17">
        <v>-2.4</v>
      </c>
      <c r="D17">
        <v>0.26</v>
      </c>
      <c r="E17" s="1">
        <f t="shared" si="0"/>
        <v>-0.624</v>
      </c>
      <c r="F17">
        <v>14.9</v>
      </c>
      <c r="G17" s="1">
        <f t="shared" si="1"/>
        <v>-34.11700656</v>
      </c>
      <c r="H17" s="1">
        <f t="shared" si="2"/>
        <v>67.117117117117061</v>
      </c>
      <c r="I17" s="1">
        <f t="shared" si="3"/>
        <v>16.500055278558531</v>
      </c>
    </row>
    <row r="18" spans="1:24">
      <c r="A18" t="s">
        <v>17</v>
      </c>
      <c r="B18" t="s">
        <v>15</v>
      </c>
      <c r="C18">
        <v>-1.8</v>
      </c>
      <c r="D18">
        <v>0.41</v>
      </c>
      <c r="E18" s="1">
        <f t="shared" si="0"/>
        <v>-0.73799999999999999</v>
      </c>
      <c r="F18">
        <v>13.4</v>
      </c>
      <c r="G18" s="1">
        <f t="shared" si="1"/>
        <v>-40.349921219999999</v>
      </c>
      <c r="H18" s="1">
        <f t="shared" si="2"/>
        <v>60.360360360360303</v>
      </c>
      <c r="I18" s="1">
        <f t="shared" si="3"/>
        <v>10.005219570180152</v>
      </c>
    </row>
    <row r="19" spans="1:24">
      <c r="A19" t="s">
        <v>9</v>
      </c>
      <c r="B19" t="s">
        <v>10</v>
      </c>
      <c r="C19">
        <v>-3.8</v>
      </c>
      <c r="D19">
        <v>0.1</v>
      </c>
      <c r="E19" s="1">
        <f t="shared" si="0"/>
        <v>-0.38</v>
      </c>
      <c r="F19">
        <v>8.3000000000000007</v>
      </c>
      <c r="G19" s="1">
        <f t="shared" si="1"/>
        <v>-20.7763822</v>
      </c>
      <c r="H19" s="1">
        <f t="shared" si="2"/>
        <v>37.387387387387356</v>
      </c>
      <c r="I19" s="1">
        <f t="shared" si="3"/>
        <v>8.3055025936936779</v>
      </c>
    </row>
    <row r="20" spans="1:24">
      <c r="A20" t="s">
        <v>62</v>
      </c>
      <c r="B20" t="s">
        <v>60</v>
      </c>
      <c r="C20">
        <v>-3.1</v>
      </c>
      <c r="D20">
        <v>0.28000000000000003</v>
      </c>
      <c r="E20" s="1">
        <f t="shared" si="0"/>
        <v>-0.8680000000000001</v>
      </c>
      <c r="F20">
        <v>14.2</v>
      </c>
      <c r="G20" s="1">
        <f t="shared" si="1"/>
        <v>-47.457630920000007</v>
      </c>
      <c r="H20" s="1">
        <f t="shared" si="2"/>
        <v>63.963963963963899</v>
      </c>
      <c r="I20" s="1">
        <f t="shared" si="3"/>
        <v>8.2531665219819459</v>
      </c>
    </row>
    <row r="21" spans="1:24">
      <c r="A21" t="s">
        <v>40</v>
      </c>
      <c r="B21" t="s">
        <v>39</v>
      </c>
      <c r="C21">
        <v>-1.9</v>
      </c>
      <c r="D21">
        <v>0.45</v>
      </c>
      <c r="E21" s="1">
        <f t="shared" si="0"/>
        <v>-0.85499999999999998</v>
      </c>
      <c r="F21">
        <v>13.6</v>
      </c>
      <c r="G21" s="1">
        <f t="shared" si="1"/>
        <v>-46.746859950000001</v>
      </c>
      <c r="H21" s="1">
        <f t="shared" si="2"/>
        <v>61.261261261261204</v>
      </c>
      <c r="I21" s="1">
        <f t="shared" si="3"/>
        <v>7.2572006556306015</v>
      </c>
    </row>
    <row r="22" spans="1:24">
      <c r="A22" t="s">
        <v>6</v>
      </c>
      <c r="B22" t="s">
        <v>7</v>
      </c>
      <c r="C22">
        <v>-3.5</v>
      </c>
      <c r="D22">
        <v>0.25</v>
      </c>
      <c r="E22" s="1">
        <f t="shared" si="0"/>
        <v>-0.875</v>
      </c>
      <c r="F22">
        <v>13.3</v>
      </c>
      <c r="G22" s="1">
        <f t="shared" si="1"/>
        <v>-47.840353749999998</v>
      </c>
      <c r="H22" s="1">
        <f t="shared" si="2"/>
        <v>59.909909909909857</v>
      </c>
      <c r="I22" s="1">
        <f t="shared" si="3"/>
        <v>6.0347780799549291</v>
      </c>
    </row>
    <row r="23" spans="1:24">
      <c r="A23" t="s">
        <v>47</v>
      </c>
      <c r="B23" t="s">
        <v>45</v>
      </c>
      <c r="C23">
        <v>-1.5</v>
      </c>
      <c r="D23">
        <v>0.5</v>
      </c>
      <c r="E23" s="1">
        <f t="shared" si="0"/>
        <v>-0.75</v>
      </c>
      <c r="F23">
        <v>10.9</v>
      </c>
      <c r="G23" s="1">
        <f t="shared" si="1"/>
        <v>-41.006017499999999</v>
      </c>
      <c r="H23" s="1">
        <f t="shared" si="2"/>
        <v>49.099099099099057</v>
      </c>
      <c r="I23" s="1">
        <f t="shared" si="3"/>
        <v>4.0465407995495291</v>
      </c>
    </row>
    <row r="24" spans="1:24">
      <c r="A24" t="s">
        <v>2</v>
      </c>
      <c r="B24" t="s">
        <v>11</v>
      </c>
      <c r="C24">
        <v>-2.7</v>
      </c>
      <c r="D24">
        <v>0.55000000000000004</v>
      </c>
      <c r="E24" s="1">
        <f t="shared" si="0"/>
        <v>-1.4850000000000003</v>
      </c>
      <c r="F24">
        <v>15.3</v>
      </c>
      <c r="G24" s="1">
        <f t="shared" si="1"/>
        <v>-81.191914650000015</v>
      </c>
      <c r="H24" s="1">
        <f t="shared" si="2"/>
        <v>68.918918918918862</v>
      </c>
      <c r="I24" s="1">
        <f t="shared" si="3"/>
        <v>-6.1364978655405764</v>
      </c>
    </row>
    <row r="25" spans="1:24">
      <c r="A25" t="s">
        <v>3</v>
      </c>
      <c r="B25" t="s">
        <v>11</v>
      </c>
      <c r="C25">
        <v>-6.3</v>
      </c>
      <c r="D25">
        <v>0.12</v>
      </c>
      <c r="E25" s="1">
        <f t="shared" si="0"/>
        <v>-0.75600000000000001</v>
      </c>
      <c r="F25">
        <v>5.6</v>
      </c>
      <c r="G25" s="1">
        <f t="shared" si="1"/>
        <v>-41.334065639999999</v>
      </c>
      <c r="H25" s="1">
        <f t="shared" si="2"/>
        <v>25.225225225225198</v>
      </c>
      <c r="I25" s="1">
        <f t="shared" si="3"/>
        <v>-8.0544202073874001</v>
      </c>
    </row>
    <row r="26" spans="1:24">
      <c r="A26" t="s">
        <v>29</v>
      </c>
      <c r="B26" t="s">
        <v>30</v>
      </c>
      <c r="C26">
        <v>-7.8</v>
      </c>
      <c r="D26">
        <v>0.15</v>
      </c>
      <c r="E26" s="1">
        <f t="shared" si="0"/>
        <v>-1.17</v>
      </c>
      <c r="F26">
        <v>8.1999999999999993</v>
      </c>
      <c r="G26" s="1">
        <f t="shared" si="1"/>
        <v>-63.969387299999994</v>
      </c>
      <c r="H26" s="1">
        <f t="shared" si="2"/>
        <v>36.936936936936895</v>
      </c>
      <c r="I26" s="1">
        <f t="shared" si="3"/>
        <v>-13.516225181531549</v>
      </c>
      <c r="X26" t="s">
        <v>290</v>
      </c>
    </row>
    <row r="27" spans="1:24">
      <c r="A27" t="s">
        <v>48</v>
      </c>
      <c r="B27" t="s">
        <v>49</v>
      </c>
      <c r="C27">
        <v>-6.4</v>
      </c>
      <c r="D27">
        <v>0.2</v>
      </c>
      <c r="E27" s="1">
        <f t="shared" si="0"/>
        <v>-1.2800000000000002</v>
      </c>
      <c r="F27">
        <v>9</v>
      </c>
      <c r="G27" s="1">
        <f t="shared" si="1"/>
        <v>-69.983603200000005</v>
      </c>
      <c r="H27" s="1">
        <f t="shared" si="2"/>
        <v>40.540540540540505</v>
      </c>
      <c r="I27" s="1">
        <f t="shared" si="3"/>
        <v>-14.72153132972975</v>
      </c>
      <c r="X27" t="s">
        <v>291</v>
      </c>
    </row>
    <row r="28" spans="1:24">
      <c r="A28" t="s">
        <v>22</v>
      </c>
      <c r="B28" t="s">
        <v>21</v>
      </c>
      <c r="C28">
        <v>-8.1999999999999993</v>
      </c>
      <c r="D28">
        <v>0.13</v>
      </c>
      <c r="E28" s="1">
        <f t="shared" si="0"/>
        <v>-1.0659999999999998</v>
      </c>
      <c r="F28">
        <v>6.3</v>
      </c>
      <c r="G28" s="1">
        <f t="shared" si="1"/>
        <v>-58.28321953999999</v>
      </c>
      <c r="H28" s="1">
        <f t="shared" si="2"/>
        <v>28.378378378378351</v>
      </c>
      <c r="I28" s="1">
        <f t="shared" si="3"/>
        <v>-14.95242058081082</v>
      </c>
    </row>
    <row r="29" spans="1:24">
      <c r="A29" t="s">
        <v>25</v>
      </c>
      <c r="B29" t="s">
        <v>24</v>
      </c>
      <c r="C29">
        <v>-9.9</v>
      </c>
      <c r="D29">
        <v>0.18</v>
      </c>
      <c r="E29" s="1">
        <f t="shared" si="0"/>
        <v>-1.782</v>
      </c>
      <c r="F29">
        <v>13.5</v>
      </c>
      <c r="G29" s="1">
        <f t="shared" si="1"/>
        <v>-97.430297580000001</v>
      </c>
      <c r="H29" s="1">
        <f t="shared" si="2"/>
        <v>60.81081081081075</v>
      </c>
      <c r="I29" s="1">
        <f t="shared" si="3"/>
        <v>-18.309743384594626</v>
      </c>
      <c r="W29" t="s">
        <v>250</v>
      </c>
      <c r="X29" t="s">
        <v>292</v>
      </c>
    </row>
    <row r="30" spans="1:24">
      <c r="A30" t="s">
        <v>54</v>
      </c>
      <c r="B30" t="s">
        <v>55</v>
      </c>
      <c r="C30">
        <v>-12.1</v>
      </c>
      <c r="D30">
        <v>0.11</v>
      </c>
      <c r="E30" s="1">
        <f t="shared" si="0"/>
        <v>-1.331</v>
      </c>
      <c r="F30">
        <v>5.0999999999999996</v>
      </c>
      <c r="G30" s="1">
        <f t="shared" si="1"/>
        <v>-72.77201239</v>
      </c>
      <c r="H30" s="1">
        <f t="shared" si="2"/>
        <v>22.972972972972951</v>
      </c>
      <c r="I30" s="1">
        <f t="shared" si="3"/>
        <v>-24.899519708513523</v>
      </c>
      <c r="W30" t="s">
        <v>251</v>
      </c>
      <c r="X30" t="s">
        <v>293</v>
      </c>
    </row>
    <row r="31" spans="1:24">
      <c r="A31" t="s">
        <v>64</v>
      </c>
      <c r="B31" t="s">
        <v>63</v>
      </c>
      <c r="C31">
        <v>-7.4</v>
      </c>
      <c r="D31">
        <v>0.27</v>
      </c>
      <c r="E31" s="1">
        <f t="shared" si="0"/>
        <v>-1.9980000000000002</v>
      </c>
      <c r="F31">
        <v>9.8000000000000007</v>
      </c>
      <c r="G31" s="1">
        <f t="shared" si="1"/>
        <v>-109.24003062000001</v>
      </c>
      <c r="H31" s="1">
        <f t="shared" si="2"/>
        <v>44.144144144144107</v>
      </c>
      <c r="I31" s="1">
        <f t="shared" si="3"/>
        <v>-32.547943237927953</v>
      </c>
    </row>
    <row r="32" spans="1:24">
      <c r="A32" t="s">
        <v>65</v>
      </c>
      <c r="B32" t="s">
        <v>63</v>
      </c>
      <c r="C32">
        <v>-5.9</v>
      </c>
      <c r="D32">
        <v>0.45</v>
      </c>
      <c r="E32" s="1">
        <f t="shared" si="0"/>
        <v>-2.6550000000000002</v>
      </c>
      <c r="F32">
        <v>8.5</v>
      </c>
      <c r="G32" s="1">
        <f t="shared" si="1"/>
        <v>-145.16130195</v>
      </c>
      <c r="H32" s="1">
        <f t="shared" si="2"/>
        <v>38.28828828828825</v>
      </c>
      <c r="I32" s="1">
        <f t="shared" si="3"/>
        <v>-53.436506830855876</v>
      </c>
      <c r="W32" t="s">
        <v>294</v>
      </c>
    </row>
    <row r="33" spans="1:24">
      <c r="A33" t="s">
        <v>52</v>
      </c>
      <c r="B33" t="s">
        <v>53</v>
      </c>
      <c r="C33">
        <v>-8.1</v>
      </c>
      <c r="D33">
        <v>0.38</v>
      </c>
      <c r="E33" s="1">
        <f t="shared" si="0"/>
        <v>-3.0779999999999998</v>
      </c>
      <c r="F33">
        <v>12.4</v>
      </c>
      <c r="G33" s="1">
        <f t="shared" si="1"/>
        <v>-168.28869581999999</v>
      </c>
      <c r="H33" s="1">
        <f t="shared" si="2"/>
        <v>55.855855855855808</v>
      </c>
      <c r="I33" s="1">
        <f t="shared" si="3"/>
        <v>-56.21641998207209</v>
      </c>
      <c r="W33" t="s">
        <v>295</v>
      </c>
      <c r="X33" t="s">
        <v>296</v>
      </c>
    </row>
    <row r="34" spans="1:24">
      <c r="A34" t="s">
        <v>32</v>
      </c>
      <c r="B34" t="s">
        <v>31</v>
      </c>
      <c r="C34">
        <v>-15.5</v>
      </c>
      <c r="D34">
        <v>0.16</v>
      </c>
      <c r="E34" s="1">
        <f t="shared" si="0"/>
        <v>-2.48</v>
      </c>
      <c r="F34">
        <v>4.5999999999999996</v>
      </c>
      <c r="G34" s="1">
        <f t="shared" si="1"/>
        <v>-135.59323119999999</v>
      </c>
      <c r="H34" s="1">
        <f t="shared" si="2"/>
        <v>20.720720720720699</v>
      </c>
      <c r="I34" s="1">
        <f t="shared" si="3"/>
        <v>-57.43625523963965</v>
      </c>
    </row>
    <row r="35" spans="1:24">
      <c r="A35" t="s">
        <v>1</v>
      </c>
      <c r="B35" t="s">
        <v>11</v>
      </c>
      <c r="C35">
        <v>-7.6</v>
      </c>
      <c r="D35">
        <v>0.4</v>
      </c>
      <c r="E35" s="1">
        <f t="shared" si="0"/>
        <v>-3.04</v>
      </c>
      <c r="F35">
        <v>10.7</v>
      </c>
      <c r="G35" s="1">
        <f t="shared" si="1"/>
        <v>-166.2110576</v>
      </c>
      <c r="H35" s="1">
        <f t="shared" si="2"/>
        <v>48.198198198198149</v>
      </c>
      <c r="I35" s="1">
        <f t="shared" si="3"/>
        <v>-59.006429700900924</v>
      </c>
    </row>
    <row r="36" spans="1:24">
      <c r="A36" t="s">
        <v>33</v>
      </c>
      <c r="B36" t="s">
        <v>34</v>
      </c>
      <c r="C36">
        <v>-9.5</v>
      </c>
      <c r="D36">
        <v>0.41</v>
      </c>
      <c r="E36" s="1">
        <f t="shared" si="0"/>
        <v>-3.8949999999999996</v>
      </c>
      <c r="F36">
        <v>8.6</v>
      </c>
      <c r="G36" s="1">
        <f t="shared" si="1"/>
        <v>-212.95791754999996</v>
      </c>
      <c r="H36" s="1">
        <f t="shared" si="2"/>
        <v>38.738738738738704</v>
      </c>
      <c r="I36" s="1">
        <f t="shared" si="3"/>
        <v>-87.109589405630629</v>
      </c>
      <c r="W36" t="s">
        <v>306</v>
      </c>
    </row>
    <row r="37" spans="1:24">
      <c r="A37" t="s">
        <v>23</v>
      </c>
      <c r="B37" t="s">
        <v>21</v>
      </c>
      <c r="C37">
        <v>-6.5</v>
      </c>
      <c r="D37">
        <v>0.68</v>
      </c>
      <c r="E37" s="1">
        <f t="shared" si="0"/>
        <v>-4.42</v>
      </c>
      <c r="F37">
        <v>10.8</v>
      </c>
      <c r="G37" s="1">
        <f t="shared" si="1"/>
        <v>-241.6621298</v>
      </c>
      <c r="H37" s="1">
        <f t="shared" si="2"/>
        <v>48.648648648648603</v>
      </c>
      <c r="I37" s="1">
        <f t="shared" si="3"/>
        <v>-96.506740575675707</v>
      </c>
      <c r="W37" t="s">
        <v>423</v>
      </c>
    </row>
    <row r="38" spans="1:24">
      <c r="X38" t="s">
        <v>424</v>
      </c>
    </row>
    <row r="39" spans="1:24">
      <c r="X39" t="s">
        <v>424</v>
      </c>
    </row>
    <row r="45" spans="1:24">
      <c r="O45" t="s">
        <v>247</v>
      </c>
      <c r="P45" t="s">
        <v>246</v>
      </c>
    </row>
    <row r="46" spans="1:24">
      <c r="P46" t="s">
        <v>261</v>
      </c>
      <c r="Q46" t="s">
        <v>252</v>
      </c>
    </row>
    <row r="47" spans="1:24">
      <c r="P47" t="s">
        <v>248</v>
      </c>
      <c r="Q47" t="s">
        <v>253</v>
      </c>
    </row>
    <row r="48" spans="1:24">
      <c r="P48" t="s">
        <v>249</v>
      </c>
      <c r="Q48" t="s">
        <v>254</v>
      </c>
    </row>
    <row r="50" spans="15:22">
      <c r="P50" t="s">
        <v>257</v>
      </c>
      <c r="T50" t="s">
        <v>259</v>
      </c>
      <c r="V50" t="s">
        <v>258</v>
      </c>
    </row>
    <row r="51" spans="15:22">
      <c r="P51" t="s">
        <v>255</v>
      </c>
      <c r="T51" t="s">
        <v>260</v>
      </c>
      <c r="V51" t="s">
        <v>256</v>
      </c>
    </row>
    <row r="53" spans="15:22">
      <c r="P53" s="3" t="s">
        <v>262</v>
      </c>
      <c r="Q53" s="3"/>
    </row>
    <row r="54" spans="15:22">
      <c r="P54" s="3"/>
      <c r="Q54" s="3" t="s">
        <v>263</v>
      </c>
    </row>
    <row r="59" spans="15:22">
      <c r="O59" s="4" t="s">
        <v>264</v>
      </c>
    </row>
    <row r="61" spans="15:22">
      <c r="O61" s="4" t="s">
        <v>265</v>
      </c>
    </row>
    <row r="63" spans="15:22">
      <c r="O63" s="4" t="s">
        <v>266</v>
      </c>
    </row>
    <row r="64" spans="15:22">
      <c r="O64" s="5" t="s">
        <v>267</v>
      </c>
    </row>
    <row r="65" spans="15:25">
      <c r="O65" t="s">
        <v>425</v>
      </c>
      <c r="W65" t="s">
        <v>426</v>
      </c>
      <c r="Y65" t="s">
        <v>427</v>
      </c>
    </row>
    <row r="66" spans="15:25">
      <c r="O66" s="4" t="s">
        <v>268</v>
      </c>
    </row>
    <row r="67" spans="15:25">
      <c r="O67" s="4" t="s">
        <v>269</v>
      </c>
    </row>
    <row r="68" spans="15:25">
      <c r="O68" s="7" t="s">
        <v>270</v>
      </c>
      <c r="P68" s="7"/>
      <c r="Q68" s="7"/>
      <c r="R68" s="7"/>
      <c r="S68" s="7"/>
      <c r="T68" s="7"/>
      <c r="U68" s="7"/>
      <c r="V68" s="7"/>
      <c r="W68" s="7"/>
      <c r="X68" s="7"/>
      <c r="Y68" s="7"/>
    </row>
    <row r="69" spans="15:25">
      <c r="O69" s="5" t="s">
        <v>271</v>
      </c>
      <c r="P69" s="3"/>
      <c r="Q69" s="3"/>
      <c r="R69" s="3"/>
      <c r="S69" s="3"/>
      <c r="T69" s="3"/>
      <c r="U69" s="3"/>
      <c r="V69" s="3"/>
      <c r="W69" s="3"/>
    </row>
    <row r="71" spans="15:25">
      <c r="O71" s="4" t="s">
        <v>272</v>
      </c>
    </row>
    <row r="72" spans="15:25">
      <c r="O72" s="5" t="s">
        <v>273</v>
      </c>
    </row>
    <row r="73" spans="15:25">
      <c r="O73" s="5" t="s">
        <v>274</v>
      </c>
    </row>
    <row r="74" spans="15:25">
      <c r="O74" s="5" t="s">
        <v>275</v>
      </c>
    </row>
    <row r="76" spans="15:25">
      <c r="O76" s="4" t="s">
        <v>276</v>
      </c>
    </row>
    <row r="78" spans="15:25">
      <c r="O78" s="4" t="s">
        <v>277</v>
      </c>
    </row>
    <row r="80" spans="15:25">
      <c r="O80" s="4" t="s">
        <v>278</v>
      </c>
    </row>
    <row r="81" spans="15:15">
      <c r="O81" s="4" t="s">
        <v>279</v>
      </c>
    </row>
    <row r="82" spans="15:15">
      <c r="O82" s="4" t="s">
        <v>280</v>
      </c>
    </row>
    <row r="84" spans="15:15">
      <c r="O84" s="4" t="s">
        <v>281</v>
      </c>
    </row>
    <row r="85" spans="15:15">
      <c r="O85" s="4" t="s">
        <v>282</v>
      </c>
    </row>
    <row r="86" spans="15:15">
      <c r="O86" s="4" t="s">
        <v>283</v>
      </c>
    </row>
    <row r="88" spans="15:15">
      <c r="O88" s="4" t="s">
        <v>284</v>
      </c>
    </row>
    <row r="89" spans="15:15">
      <c r="O89" s="4"/>
    </row>
    <row r="90" spans="15:15">
      <c r="O90" s="6"/>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dimension ref="A1:F31"/>
  <sheetViews>
    <sheetView workbookViewId="0">
      <selection activeCell="H42" sqref="H42:H44"/>
    </sheetView>
  </sheetViews>
  <sheetFormatPr defaultRowHeight="15"/>
  <sheetData>
    <row r="1" spans="1:6">
      <c r="A1" t="s">
        <v>83</v>
      </c>
      <c r="B1" t="s">
        <v>285</v>
      </c>
      <c r="C1" t="s">
        <v>286</v>
      </c>
      <c r="D1" t="s">
        <v>287</v>
      </c>
      <c r="E1" t="s">
        <v>288</v>
      </c>
      <c r="F1" t="s">
        <v>289</v>
      </c>
    </row>
    <row r="2" spans="1:6">
      <c r="B2" t="s">
        <v>30</v>
      </c>
      <c r="C2">
        <v>13.666</v>
      </c>
      <c r="D2">
        <v>3</v>
      </c>
      <c r="E2" s="1">
        <f t="shared" ref="E2:E31" si="0">(C2/D2)</f>
        <v>4.5553333333333335</v>
      </c>
      <c r="F2">
        <f>(E2*1)</f>
        <v>4.5553333333333335</v>
      </c>
    </row>
    <row r="3" spans="1:6">
      <c r="B3" t="s">
        <v>95</v>
      </c>
      <c r="C3">
        <v>36.25</v>
      </c>
      <c r="D3">
        <v>4</v>
      </c>
      <c r="E3" s="1">
        <f t="shared" si="0"/>
        <v>9.0625</v>
      </c>
      <c r="F3">
        <f>(E3*1)</f>
        <v>9.0625</v>
      </c>
    </row>
    <row r="4" spans="1:6">
      <c r="B4" t="s">
        <v>88</v>
      </c>
      <c r="C4">
        <v>45.6</v>
      </c>
      <c r="D4">
        <v>5</v>
      </c>
      <c r="E4" s="1">
        <f t="shared" si="0"/>
        <v>9.120000000000001</v>
      </c>
      <c r="F4">
        <f>(E4*1)</f>
        <v>9.120000000000001</v>
      </c>
    </row>
    <row r="5" spans="1:6">
      <c r="B5" t="s">
        <v>132</v>
      </c>
      <c r="C5">
        <v>68.856999999999999</v>
      </c>
      <c r="D5">
        <v>7</v>
      </c>
      <c r="E5" s="1">
        <f t="shared" si="0"/>
        <v>9.8367142857142849</v>
      </c>
      <c r="F5">
        <f>(E5*2)</f>
        <v>19.67342857142857</v>
      </c>
    </row>
    <row r="6" spans="1:6">
      <c r="B6" t="s">
        <v>85</v>
      </c>
      <c r="C6">
        <v>59.332999999999998</v>
      </c>
      <c r="D6">
        <v>6</v>
      </c>
      <c r="E6" s="1">
        <f t="shared" si="0"/>
        <v>9.8888333333333325</v>
      </c>
      <c r="F6">
        <f>(E6*1)</f>
        <v>9.8888333333333325</v>
      </c>
    </row>
    <row r="7" spans="1:6">
      <c r="B7" t="s">
        <v>123</v>
      </c>
      <c r="C7">
        <v>62.167000000000002</v>
      </c>
      <c r="D7">
        <v>6</v>
      </c>
      <c r="E7" s="1">
        <f t="shared" si="0"/>
        <v>10.361166666666668</v>
      </c>
      <c r="F7">
        <f>(E7*2)</f>
        <v>20.722333333333335</v>
      </c>
    </row>
    <row r="8" spans="1:6">
      <c r="B8" t="s">
        <v>100</v>
      </c>
      <c r="C8">
        <v>63.332999999999998</v>
      </c>
      <c r="D8">
        <v>6</v>
      </c>
      <c r="E8" s="1">
        <f t="shared" si="0"/>
        <v>10.5555</v>
      </c>
      <c r="F8">
        <f>(E8*2)</f>
        <v>21.111000000000001</v>
      </c>
    </row>
    <row r="9" spans="1:6">
      <c r="B9" t="s">
        <v>108</v>
      </c>
      <c r="C9">
        <v>65.66</v>
      </c>
      <c r="D9">
        <v>6</v>
      </c>
      <c r="E9" s="1">
        <f t="shared" si="0"/>
        <v>10.943333333333333</v>
      </c>
      <c r="F9">
        <f>(E9*2)</f>
        <v>21.886666666666667</v>
      </c>
    </row>
    <row r="10" spans="1:6">
      <c r="B10" t="s">
        <v>116</v>
      </c>
      <c r="C10">
        <v>56</v>
      </c>
      <c r="D10">
        <v>5</v>
      </c>
      <c r="E10" s="1">
        <f t="shared" si="0"/>
        <v>11.2</v>
      </c>
      <c r="F10">
        <f>(E10*1)</f>
        <v>11.2</v>
      </c>
    </row>
    <row r="11" spans="1:6">
      <c r="B11" t="s">
        <v>129</v>
      </c>
      <c r="C11">
        <v>79.14</v>
      </c>
      <c r="D11">
        <v>7</v>
      </c>
      <c r="E11" s="1">
        <f t="shared" si="0"/>
        <v>11.305714285714286</v>
      </c>
      <c r="F11">
        <f>(E11*3)</f>
        <v>33.917142857142856</v>
      </c>
    </row>
    <row r="12" spans="1:6">
      <c r="B12" t="s">
        <v>121</v>
      </c>
      <c r="C12">
        <v>68.832999999999998</v>
      </c>
      <c r="D12">
        <v>6</v>
      </c>
      <c r="E12" s="1">
        <f t="shared" si="0"/>
        <v>11.472166666666666</v>
      </c>
      <c r="F12">
        <f>(E12*2)</f>
        <v>22.944333333333333</v>
      </c>
    </row>
    <row r="13" spans="1:6">
      <c r="B13" t="s">
        <v>106</v>
      </c>
      <c r="C13">
        <v>62.2</v>
      </c>
      <c r="D13">
        <v>5</v>
      </c>
      <c r="E13" s="1">
        <f t="shared" si="0"/>
        <v>12.440000000000001</v>
      </c>
      <c r="F13">
        <f>(E13*2)</f>
        <v>24.880000000000003</v>
      </c>
    </row>
    <row r="14" spans="1:6">
      <c r="B14" t="s">
        <v>93</v>
      </c>
      <c r="C14">
        <v>50.25</v>
      </c>
      <c r="D14">
        <v>4</v>
      </c>
      <c r="E14" s="1">
        <f t="shared" si="0"/>
        <v>12.5625</v>
      </c>
      <c r="F14">
        <f>(E14*1)</f>
        <v>12.5625</v>
      </c>
    </row>
    <row r="15" spans="1:6">
      <c r="B15" t="s">
        <v>127</v>
      </c>
      <c r="C15">
        <v>68.599999999999994</v>
      </c>
      <c r="D15">
        <v>5</v>
      </c>
      <c r="E15" s="1">
        <f t="shared" si="0"/>
        <v>13.719999999999999</v>
      </c>
      <c r="F15">
        <f>(E15*2)</f>
        <v>27.439999999999998</v>
      </c>
    </row>
    <row r="16" spans="1:6">
      <c r="B16" t="s">
        <v>134</v>
      </c>
      <c r="C16">
        <v>55.5</v>
      </c>
      <c r="D16">
        <v>4</v>
      </c>
      <c r="E16" s="1">
        <f t="shared" si="0"/>
        <v>13.875</v>
      </c>
      <c r="F16">
        <f>(E16*1)</f>
        <v>13.875</v>
      </c>
    </row>
    <row r="17" spans="2:6">
      <c r="B17" t="s">
        <v>90</v>
      </c>
      <c r="C17">
        <v>69.599999999999994</v>
      </c>
      <c r="D17">
        <v>5</v>
      </c>
      <c r="E17" s="1">
        <f t="shared" si="0"/>
        <v>13.919999999999998</v>
      </c>
      <c r="F17">
        <f>(E17*2)</f>
        <v>27.839999999999996</v>
      </c>
    </row>
    <row r="18" spans="2:6">
      <c r="B18" t="s">
        <v>159</v>
      </c>
      <c r="C18">
        <v>85.5</v>
      </c>
      <c r="D18">
        <v>6</v>
      </c>
      <c r="E18" s="1">
        <f t="shared" si="0"/>
        <v>14.25</v>
      </c>
      <c r="F18">
        <f>(E18*3)</f>
        <v>42.75</v>
      </c>
    </row>
    <row r="19" spans="2:6">
      <c r="B19" t="s">
        <v>125</v>
      </c>
      <c r="C19">
        <v>59.5</v>
      </c>
      <c r="D19">
        <v>4</v>
      </c>
      <c r="E19" s="1">
        <f t="shared" si="0"/>
        <v>14.875</v>
      </c>
      <c r="F19">
        <f>(E19*1)</f>
        <v>14.875</v>
      </c>
    </row>
    <row r="20" spans="2:6">
      <c r="B20" t="s">
        <v>111</v>
      </c>
      <c r="C20">
        <v>60.25</v>
      </c>
      <c r="D20">
        <v>4</v>
      </c>
      <c r="E20" s="1">
        <f t="shared" si="0"/>
        <v>15.0625</v>
      </c>
      <c r="F20">
        <f>(E20*2)</f>
        <v>30.125</v>
      </c>
    </row>
    <row r="21" spans="2:6">
      <c r="B21" t="s">
        <v>119</v>
      </c>
      <c r="C21">
        <v>84.8</v>
      </c>
      <c r="D21">
        <v>5</v>
      </c>
      <c r="E21" s="1">
        <f t="shared" si="0"/>
        <v>16.96</v>
      </c>
      <c r="F21">
        <f>(E21*3)</f>
        <v>50.88</v>
      </c>
    </row>
    <row r="22" spans="2:6">
      <c r="B22" t="s">
        <v>151</v>
      </c>
      <c r="C22">
        <v>70.25</v>
      </c>
      <c r="D22">
        <v>4</v>
      </c>
      <c r="E22" s="1">
        <f t="shared" si="0"/>
        <v>17.5625</v>
      </c>
      <c r="F22">
        <f>(E22*2)</f>
        <v>35.125</v>
      </c>
    </row>
    <row r="23" spans="2:6">
      <c r="B23" t="s">
        <v>149</v>
      </c>
      <c r="C23">
        <v>73.25</v>
      </c>
      <c r="D23">
        <v>4</v>
      </c>
      <c r="E23" s="1">
        <f t="shared" si="0"/>
        <v>18.3125</v>
      </c>
      <c r="F23">
        <f>(E23*3)</f>
        <v>54.9375</v>
      </c>
    </row>
    <row r="24" spans="2:6">
      <c r="B24" t="s">
        <v>156</v>
      </c>
      <c r="C24">
        <v>58.332999999999998</v>
      </c>
      <c r="D24">
        <v>3</v>
      </c>
      <c r="E24" s="1">
        <f t="shared" si="0"/>
        <v>19.444333333333333</v>
      </c>
      <c r="F24">
        <f>(E24*1)</f>
        <v>19.444333333333333</v>
      </c>
    </row>
    <row r="25" spans="2:6">
      <c r="B25" t="s">
        <v>202</v>
      </c>
      <c r="C25">
        <v>110.6</v>
      </c>
      <c r="D25">
        <v>5</v>
      </c>
      <c r="E25" s="1">
        <f t="shared" si="0"/>
        <v>22.119999999999997</v>
      </c>
      <c r="F25">
        <f>(E25*3)</f>
        <v>66.359999999999985</v>
      </c>
    </row>
    <row r="26" spans="2:6">
      <c r="B26" t="s">
        <v>136</v>
      </c>
      <c r="C26">
        <v>45</v>
      </c>
      <c r="D26">
        <v>2</v>
      </c>
      <c r="E26" s="1">
        <f t="shared" si="0"/>
        <v>22.5</v>
      </c>
      <c r="F26">
        <f>(E26*1)</f>
        <v>22.5</v>
      </c>
    </row>
    <row r="27" spans="2:6">
      <c r="B27" t="s">
        <v>153</v>
      </c>
      <c r="C27">
        <v>98</v>
      </c>
      <c r="D27">
        <v>4</v>
      </c>
      <c r="E27" s="1">
        <f t="shared" si="0"/>
        <v>24.5</v>
      </c>
      <c r="F27">
        <f>(E27*3)</f>
        <v>73.5</v>
      </c>
    </row>
    <row r="28" spans="2:6">
      <c r="B28" t="s">
        <v>161</v>
      </c>
      <c r="C28">
        <v>81</v>
      </c>
      <c r="D28">
        <v>3</v>
      </c>
      <c r="E28" s="1">
        <f t="shared" si="0"/>
        <v>27</v>
      </c>
      <c r="F28">
        <f>(E28*3)</f>
        <v>81</v>
      </c>
    </row>
    <row r="29" spans="2:6">
      <c r="B29" t="s">
        <v>170</v>
      </c>
      <c r="C29">
        <v>89.665999999999997</v>
      </c>
      <c r="D29">
        <v>3</v>
      </c>
      <c r="E29" s="1">
        <f t="shared" si="0"/>
        <v>29.888666666666666</v>
      </c>
      <c r="F29">
        <f>(E29*3)</f>
        <v>89.665999999999997</v>
      </c>
    </row>
    <row r="30" spans="2:6">
      <c r="B30" t="s">
        <v>198</v>
      </c>
      <c r="C30">
        <v>107</v>
      </c>
      <c r="D30">
        <v>3</v>
      </c>
      <c r="E30" s="1">
        <f t="shared" si="0"/>
        <v>35.666666666666664</v>
      </c>
      <c r="F30">
        <f>(E30*3)</f>
        <v>107</v>
      </c>
    </row>
    <row r="31" spans="2:6">
      <c r="B31" t="s">
        <v>228</v>
      </c>
      <c r="C31">
        <v>120</v>
      </c>
      <c r="D31">
        <v>2</v>
      </c>
      <c r="E31" s="1">
        <f t="shared" si="0"/>
        <v>60</v>
      </c>
      <c r="F31">
        <f>(E31*3)</f>
        <v>180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dimension ref="A1:Q26"/>
  <sheetViews>
    <sheetView workbookViewId="0">
      <selection activeCell="X15" sqref="X15"/>
    </sheetView>
  </sheetViews>
  <sheetFormatPr defaultRowHeight="15"/>
  <sheetData>
    <row r="1" spans="1:17" ht="154.5" thickBot="1">
      <c r="A1" s="8" t="s">
        <v>297</v>
      </c>
      <c r="B1" s="9" t="s">
        <v>298</v>
      </c>
      <c r="C1" s="9" t="s">
        <v>299</v>
      </c>
      <c r="D1" s="9" t="s">
        <v>300</v>
      </c>
      <c r="E1" s="9" t="s">
        <v>301</v>
      </c>
      <c r="F1" s="9" t="s">
        <v>302</v>
      </c>
      <c r="G1" s="9" t="s">
        <v>303</v>
      </c>
      <c r="H1" s="9" t="s">
        <v>304</v>
      </c>
      <c r="J1" s="10" t="s">
        <v>305</v>
      </c>
      <c r="L1" s="11" t="s">
        <v>306</v>
      </c>
      <c r="Q1" t="s">
        <v>307</v>
      </c>
    </row>
    <row r="2" spans="1:17" ht="27" thickBot="1">
      <c r="A2" s="12" t="s">
        <v>308</v>
      </c>
      <c r="B2" s="13" t="s">
        <v>309</v>
      </c>
      <c r="C2" s="14" t="s">
        <v>310</v>
      </c>
      <c r="D2" s="14" t="s">
        <v>310</v>
      </c>
      <c r="E2" s="15" t="s">
        <v>311</v>
      </c>
      <c r="F2" s="14" t="s">
        <v>310</v>
      </c>
      <c r="G2" s="16" t="s">
        <v>312</v>
      </c>
      <c r="H2" s="16" t="s">
        <v>313</v>
      </c>
      <c r="J2" t="s">
        <v>314</v>
      </c>
      <c r="K2" t="s">
        <v>315</v>
      </c>
      <c r="L2" t="s">
        <v>316</v>
      </c>
      <c r="Q2" t="s">
        <v>317</v>
      </c>
    </row>
    <row r="3" spans="1:17" ht="18.75" thickBot="1">
      <c r="A3" s="12" t="s">
        <v>318</v>
      </c>
      <c r="B3" s="14" t="s">
        <v>310</v>
      </c>
      <c r="C3" s="14" t="s">
        <v>310</v>
      </c>
      <c r="D3" s="14" t="s">
        <v>310</v>
      </c>
      <c r="E3" s="14" t="s">
        <v>310</v>
      </c>
      <c r="F3" s="14" t="s">
        <v>310</v>
      </c>
      <c r="G3" s="16"/>
      <c r="H3" s="16"/>
      <c r="J3" t="s">
        <v>319</v>
      </c>
      <c r="K3" t="s">
        <v>320</v>
      </c>
      <c r="L3" t="s">
        <v>321</v>
      </c>
      <c r="Q3" t="s">
        <v>322</v>
      </c>
    </row>
    <row r="4" spans="1:17" ht="18.75" thickBot="1">
      <c r="A4" s="12" t="s">
        <v>323</v>
      </c>
      <c r="B4" s="15" t="s">
        <v>311</v>
      </c>
      <c r="C4" s="13" t="s">
        <v>309</v>
      </c>
      <c r="D4" s="14" t="s">
        <v>310</v>
      </c>
      <c r="E4" s="14" t="s">
        <v>310</v>
      </c>
      <c r="F4" s="14" t="s">
        <v>310</v>
      </c>
      <c r="G4" s="16" t="s">
        <v>324</v>
      </c>
      <c r="H4" s="16" t="s">
        <v>312</v>
      </c>
      <c r="J4" t="s">
        <v>325</v>
      </c>
      <c r="K4" t="s">
        <v>326</v>
      </c>
      <c r="L4" t="s">
        <v>327</v>
      </c>
      <c r="Q4" t="s">
        <v>328</v>
      </c>
    </row>
    <row r="5" spans="1:17" ht="18.75" thickBot="1">
      <c r="A5" s="12" t="s">
        <v>329</v>
      </c>
      <c r="B5" s="13" t="s">
        <v>309</v>
      </c>
      <c r="C5" s="14" t="s">
        <v>310</v>
      </c>
      <c r="D5" s="15" t="s">
        <v>311</v>
      </c>
      <c r="E5" s="14" t="s">
        <v>310</v>
      </c>
      <c r="F5" s="14" t="s">
        <v>310</v>
      </c>
      <c r="G5" s="16" t="s">
        <v>312</v>
      </c>
      <c r="H5" s="16" t="s">
        <v>330</v>
      </c>
      <c r="J5" t="s">
        <v>331</v>
      </c>
      <c r="K5" t="s">
        <v>332</v>
      </c>
      <c r="L5" t="s">
        <v>333</v>
      </c>
    </row>
    <row r="6" spans="1:17" ht="18.75" thickBot="1">
      <c r="A6" s="12" t="s">
        <v>334</v>
      </c>
      <c r="B6" s="15" t="s">
        <v>311</v>
      </c>
      <c r="C6" s="14" t="s">
        <v>310</v>
      </c>
      <c r="D6" s="14" t="s">
        <v>310</v>
      </c>
      <c r="E6" s="14" t="s">
        <v>310</v>
      </c>
      <c r="F6" s="13" t="s">
        <v>309</v>
      </c>
      <c r="G6" s="16" t="s">
        <v>335</v>
      </c>
      <c r="H6" s="16" t="s">
        <v>312</v>
      </c>
      <c r="K6" t="s">
        <v>336</v>
      </c>
      <c r="L6" t="s">
        <v>337</v>
      </c>
    </row>
    <row r="7" spans="1:17" ht="18.75" thickBot="1">
      <c r="A7" s="12" t="s">
        <v>338</v>
      </c>
      <c r="B7" s="14" t="s">
        <v>310</v>
      </c>
      <c r="C7" s="14" t="s">
        <v>310</v>
      </c>
      <c r="D7" s="14" t="s">
        <v>310</v>
      </c>
      <c r="E7" s="15" t="s">
        <v>311</v>
      </c>
      <c r="F7" s="13" t="s">
        <v>309</v>
      </c>
      <c r="G7" s="16" t="s">
        <v>335</v>
      </c>
      <c r="H7" s="16" t="s">
        <v>313</v>
      </c>
    </row>
    <row r="8" spans="1:17" ht="18.75" thickBot="1">
      <c r="A8" s="12" t="s">
        <v>339</v>
      </c>
      <c r="B8" s="14" t="s">
        <v>310</v>
      </c>
      <c r="C8" s="14" t="s">
        <v>310</v>
      </c>
      <c r="D8" s="14" t="s">
        <v>310</v>
      </c>
      <c r="E8" s="14" t="s">
        <v>310</v>
      </c>
      <c r="F8" s="14" t="s">
        <v>310</v>
      </c>
      <c r="G8" s="16"/>
      <c r="H8" s="16"/>
    </row>
    <row r="9" spans="1:17" ht="18.75" thickBot="1">
      <c r="A9" s="12" t="s">
        <v>340</v>
      </c>
      <c r="B9" s="14" t="s">
        <v>310</v>
      </c>
      <c r="C9" s="15" t="s">
        <v>311</v>
      </c>
      <c r="D9" s="14" t="s">
        <v>310</v>
      </c>
      <c r="E9" s="14" t="s">
        <v>310</v>
      </c>
      <c r="F9" s="13" t="s">
        <v>309</v>
      </c>
      <c r="G9" s="16" t="s">
        <v>335</v>
      </c>
      <c r="H9" s="16" t="s">
        <v>324</v>
      </c>
    </row>
    <row r="10" spans="1:17" ht="18.75" thickBot="1">
      <c r="A10" s="12" t="s">
        <v>341</v>
      </c>
      <c r="B10" s="14" t="s">
        <v>310</v>
      </c>
      <c r="C10" s="14" t="s">
        <v>310</v>
      </c>
      <c r="D10" s="14" t="s">
        <v>310</v>
      </c>
      <c r="E10" s="14" t="s">
        <v>310</v>
      </c>
      <c r="F10" s="14" t="s">
        <v>310</v>
      </c>
      <c r="G10" s="16"/>
      <c r="H10" s="16"/>
    </row>
    <row r="11" spans="1:17" ht="18.75" thickBot="1">
      <c r="A11" s="12" t="s">
        <v>342</v>
      </c>
      <c r="B11" s="14" t="s">
        <v>310</v>
      </c>
      <c r="C11" s="15" t="s">
        <v>311</v>
      </c>
      <c r="D11" s="13" t="s">
        <v>309</v>
      </c>
      <c r="E11" s="14" t="s">
        <v>310</v>
      </c>
      <c r="F11" s="14" t="s">
        <v>310</v>
      </c>
      <c r="G11" s="16" t="s">
        <v>330</v>
      </c>
      <c r="H11" s="16" t="s">
        <v>324</v>
      </c>
    </row>
    <row r="12" spans="1:17" ht="18.75" thickBot="1">
      <c r="A12" s="12" t="s">
        <v>343</v>
      </c>
      <c r="B12" s="14" t="s">
        <v>310</v>
      </c>
      <c r="C12" s="13" t="s">
        <v>309</v>
      </c>
      <c r="D12" s="14" t="s">
        <v>310</v>
      </c>
      <c r="E12" s="15" t="s">
        <v>311</v>
      </c>
      <c r="F12" s="14" t="s">
        <v>310</v>
      </c>
      <c r="G12" s="16" t="s">
        <v>324</v>
      </c>
      <c r="H12" s="16" t="s">
        <v>313</v>
      </c>
    </row>
    <row r="13" spans="1:17" ht="18.75" thickBot="1">
      <c r="A13" s="12" t="s">
        <v>344</v>
      </c>
      <c r="B13" s="14" t="s">
        <v>310</v>
      </c>
      <c r="C13" s="14" t="s">
        <v>310</v>
      </c>
      <c r="D13" s="13" t="s">
        <v>309</v>
      </c>
      <c r="E13" s="15" t="s">
        <v>311</v>
      </c>
      <c r="F13" s="14" t="s">
        <v>310</v>
      </c>
      <c r="G13" s="16" t="s">
        <v>330</v>
      </c>
      <c r="H13" s="16" t="s">
        <v>313</v>
      </c>
    </row>
    <row r="14" spans="1:17" ht="18.75" thickBot="1">
      <c r="A14" s="12" t="s">
        <v>345</v>
      </c>
      <c r="B14" s="14" t="s">
        <v>310</v>
      </c>
      <c r="C14" s="13" t="s">
        <v>309</v>
      </c>
      <c r="D14" s="14" t="s">
        <v>310</v>
      </c>
      <c r="E14" s="14" t="s">
        <v>310</v>
      </c>
      <c r="F14" s="15" t="s">
        <v>311</v>
      </c>
      <c r="G14" s="16" t="s">
        <v>324</v>
      </c>
      <c r="H14" s="16" t="s">
        <v>335</v>
      </c>
    </row>
    <row r="15" spans="1:17" ht="18.75" thickBot="1">
      <c r="A15" s="12" t="s">
        <v>346</v>
      </c>
      <c r="B15" s="13" t="s">
        <v>309</v>
      </c>
      <c r="C15" s="15" t="s">
        <v>311</v>
      </c>
      <c r="D15" s="14" t="s">
        <v>310</v>
      </c>
      <c r="E15" s="14" t="s">
        <v>310</v>
      </c>
      <c r="F15" s="14" t="s">
        <v>310</v>
      </c>
      <c r="G15" s="16" t="s">
        <v>312</v>
      </c>
      <c r="H15" s="16" t="s">
        <v>324</v>
      </c>
    </row>
    <row r="16" spans="1:17" ht="18.75" thickBot="1">
      <c r="A16" s="12" t="s">
        <v>347</v>
      </c>
      <c r="B16" s="14" t="s">
        <v>310</v>
      </c>
      <c r="C16" s="15" t="s">
        <v>311</v>
      </c>
      <c r="D16" s="14" t="s">
        <v>310</v>
      </c>
      <c r="E16" s="13" t="s">
        <v>309</v>
      </c>
      <c r="F16" s="14" t="s">
        <v>310</v>
      </c>
      <c r="G16" s="16" t="s">
        <v>313</v>
      </c>
      <c r="H16" s="16" t="s">
        <v>324</v>
      </c>
    </row>
    <row r="17" spans="1:8" ht="18.75" thickBot="1">
      <c r="A17" s="12" t="s">
        <v>348</v>
      </c>
      <c r="B17" s="15" t="s">
        <v>311</v>
      </c>
      <c r="C17" s="14" t="s">
        <v>310</v>
      </c>
      <c r="D17" s="14" t="s">
        <v>310</v>
      </c>
      <c r="E17" s="13" t="s">
        <v>309</v>
      </c>
      <c r="F17" s="14" t="s">
        <v>310</v>
      </c>
      <c r="G17" s="16" t="s">
        <v>313</v>
      </c>
      <c r="H17" s="16" t="s">
        <v>312</v>
      </c>
    </row>
    <row r="18" spans="1:8" ht="18.75" thickBot="1">
      <c r="A18" s="12" t="s">
        <v>349</v>
      </c>
      <c r="B18" s="14" t="s">
        <v>310</v>
      </c>
      <c r="C18" s="14" t="s">
        <v>310</v>
      </c>
      <c r="D18" s="13" t="s">
        <v>309</v>
      </c>
      <c r="E18" s="14" t="s">
        <v>310</v>
      </c>
      <c r="F18" s="15" t="s">
        <v>311</v>
      </c>
      <c r="G18" s="16" t="s">
        <v>330</v>
      </c>
      <c r="H18" s="16" t="s">
        <v>335</v>
      </c>
    </row>
    <row r="19" spans="1:8" ht="18.75" thickBot="1">
      <c r="A19" s="12" t="s">
        <v>350</v>
      </c>
      <c r="B19" s="13" t="s">
        <v>309</v>
      </c>
      <c r="C19" s="14" t="s">
        <v>310</v>
      </c>
      <c r="D19" s="14" t="s">
        <v>310</v>
      </c>
      <c r="E19" s="14" t="s">
        <v>310</v>
      </c>
      <c r="F19" s="15" t="s">
        <v>311</v>
      </c>
      <c r="G19" s="16" t="s">
        <v>312</v>
      </c>
      <c r="H19" s="16" t="s">
        <v>335</v>
      </c>
    </row>
    <row r="20" spans="1:8" ht="18.75" thickBot="1">
      <c r="A20" s="12" t="s">
        <v>351</v>
      </c>
      <c r="B20" s="14" t="s">
        <v>310</v>
      </c>
      <c r="C20" s="14" t="s">
        <v>310</v>
      </c>
      <c r="D20" s="15" t="s">
        <v>311</v>
      </c>
      <c r="E20" s="13" t="s">
        <v>309</v>
      </c>
      <c r="F20" s="14" t="s">
        <v>310</v>
      </c>
      <c r="G20" s="16" t="s">
        <v>313</v>
      </c>
      <c r="H20" s="16" t="s">
        <v>330</v>
      </c>
    </row>
    <row r="21" spans="1:8" ht="18.75" thickBot="1">
      <c r="A21" s="12" t="s">
        <v>352</v>
      </c>
      <c r="B21" s="14" t="s">
        <v>310</v>
      </c>
      <c r="C21" s="14" t="s">
        <v>310</v>
      </c>
      <c r="D21" s="14" t="s">
        <v>310</v>
      </c>
      <c r="E21" s="14" t="s">
        <v>310</v>
      </c>
      <c r="F21" s="14" t="s">
        <v>310</v>
      </c>
      <c r="G21" s="16"/>
      <c r="H21" s="16"/>
    </row>
    <row r="22" spans="1:8" ht="18.75" thickBot="1">
      <c r="A22" s="12" t="s">
        <v>353</v>
      </c>
      <c r="B22" s="14" t="s">
        <v>310</v>
      </c>
      <c r="C22" s="14" t="s">
        <v>310</v>
      </c>
      <c r="D22" s="14" t="s">
        <v>310</v>
      </c>
      <c r="E22" s="13" t="s">
        <v>309</v>
      </c>
      <c r="F22" s="15" t="s">
        <v>311</v>
      </c>
      <c r="G22" s="16" t="s">
        <v>313</v>
      </c>
      <c r="H22" s="16" t="s">
        <v>335</v>
      </c>
    </row>
    <row r="23" spans="1:8" ht="18.75" thickBot="1">
      <c r="A23" s="12" t="s">
        <v>354</v>
      </c>
      <c r="B23" s="14" t="s">
        <v>310</v>
      </c>
      <c r="C23" s="13" t="s">
        <v>309</v>
      </c>
      <c r="D23" s="15" t="s">
        <v>311</v>
      </c>
      <c r="E23" s="14" t="s">
        <v>310</v>
      </c>
      <c r="F23" s="14" t="s">
        <v>310</v>
      </c>
      <c r="G23" s="16" t="s">
        <v>324</v>
      </c>
      <c r="H23" s="16" t="s">
        <v>330</v>
      </c>
    </row>
    <row r="24" spans="1:8" ht="18.75" thickBot="1">
      <c r="A24" s="12" t="s">
        <v>355</v>
      </c>
      <c r="B24" s="14" t="s">
        <v>310</v>
      </c>
      <c r="C24" s="14" t="s">
        <v>310</v>
      </c>
      <c r="D24" s="15" t="s">
        <v>311</v>
      </c>
      <c r="E24" s="14" t="s">
        <v>310</v>
      </c>
      <c r="F24" s="13" t="s">
        <v>309</v>
      </c>
      <c r="G24" s="16" t="s">
        <v>335</v>
      </c>
      <c r="H24" s="16" t="s">
        <v>330</v>
      </c>
    </row>
    <row r="25" spans="1:8" ht="18.75" thickBot="1">
      <c r="A25" s="12" t="s">
        <v>356</v>
      </c>
      <c r="B25" s="14" t="s">
        <v>310</v>
      </c>
      <c r="C25" s="14" t="s">
        <v>310</v>
      </c>
      <c r="D25" s="14" t="s">
        <v>310</v>
      </c>
      <c r="E25" s="14" t="s">
        <v>310</v>
      </c>
      <c r="F25" s="14" t="s">
        <v>310</v>
      </c>
      <c r="G25" s="16"/>
      <c r="H25" s="16"/>
    </row>
    <row r="26" spans="1:8" ht="18.75" thickBot="1">
      <c r="A26" s="12" t="s">
        <v>357</v>
      </c>
      <c r="B26" s="15" t="s">
        <v>311</v>
      </c>
      <c r="C26" s="14" t="s">
        <v>310</v>
      </c>
      <c r="D26" s="13" t="s">
        <v>309</v>
      </c>
      <c r="E26" s="14" t="s">
        <v>310</v>
      </c>
      <c r="F26" s="14" t="s">
        <v>310</v>
      </c>
      <c r="G26" s="16" t="s">
        <v>330</v>
      </c>
      <c r="H26" s="16" t="s">
        <v>312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U26"/>
  <sheetViews>
    <sheetView workbookViewId="0">
      <selection activeCell="T31" sqref="T31"/>
    </sheetView>
  </sheetViews>
  <sheetFormatPr defaultRowHeight="15"/>
  <cols>
    <col min="2" max="2" width="12.7109375" customWidth="1"/>
  </cols>
  <sheetData>
    <row r="1" spans="1:21">
      <c r="A1" t="s">
        <v>358</v>
      </c>
      <c r="B1" t="s">
        <v>359</v>
      </c>
      <c r="N1" t="s">
        <v>360</v>
      </c>
    </row>
    <row r="2" spans="1:21">
      <c r="A2" t="s">
        <v>361</v>
      </c>
      <c r="B2" t="s">
        <v>362</v>
      </c>
      <c r="J2" t="s">
        <v>363</v>
      </c>
      <c r="N2" t="s">
        <v>364</v>
      </c>
      <c r="Q2" t="s">
        <v>365</v>
      </c>
      <c r="R2" t="s">
        <v>366</v>
      </c>
      <c r="U2" t="s">
        <v>367</v>
      </c>
    </row>
    <row r="3" spans="1:21">
      <c r="A3" t="s">
        <v>368</v>
      </c>
      <c r="B3" t="s">
        <v>369</v>
      </c>
      <c r="N3" t="s">
        <v>370</v>
      </c>
      <c r="Q3" t="s">
        <v>371</v>
      </c>
    </row>
    <row r="4" spans="1:21">
      <c r="A4" t="s">
        <v>372</v>
      </c>
      <c r="B4" t="s">
        <v>373</v>
      </c>
    </row>
    <row r="5" spans="1:21">
      <c r="A5" t="s">
        <v>374</v>
      </c>
      <c r="B5" t="s">
        <v>375</v>
      </c>
    </row>
    <row r="6" spans="1:21">
      <c r="A6" t="s">
        <v>376</v>
      </c>
      <c r="B6" t="s">
        <v>377</v>
      </c>
    </row>
    <row r="7" spans="1:21">
      <c r="A7" t="s">
        <v>378</v>
      </c>
      <c r="B7" t="s">
        <v>379</v>
      </c>
    </row>
    <row r="9" spans="1:21">
      <c r="A9" t="s">
        <v>380</v>
      </c>
      <c r="K9" t="s">
        <v>381</v>
      </c>
    </row>
    <row r="10" spans="1:21">
      <c r="A10" t="s">
        <v>306</v>
      </c>
      <c r="B10" t="s">
        <v>382</v>
      </c>
      <c r="C10" t="s">
        <v>383</v>
      </c>
      <c r="D10" t="s">
        <v>384</v>
      </c>
    </row>
    <row r="11" spans="1:21">
      <c r="B11" t="s">
        <v>385</v>
      </c>
      <c r="C11" t="s">
        <v>214</v>
      </c>
      <c r="D11" t="s">
        <v>386</v>
      </c>
      <c r="G11" t="s">
        <v>387</v>
      </c>
    </row>
    <row r="12" spans="1:21">
      <c r="B12" t="s">
        <v>388</v>
      </c>
      <c r="C12" t="s">
        <v>389</v>
      </c>
      <c r="D12" t="s">
        <v>390</v>
      </c>
    </row>
    <row r="13" spans="1:21">
      <c r="B13" t="s">
        <v>391</v>
      </c>
      <c r="C13" t="s">
        <v>148</v>
      </c>
      <c r="D13" t="s">
        <v>392</v>
      </c>
    </row>
    <row r="14" spans="1:21">
      <c r="B14" t="s">
        <v>393</v>
      </c>
      <c r="C14" t="s">
        <v>394</v>
      </c>
      <c r="D14" t="s">
        <v>395</v>
      </c>
    </row>
    <row r="15" spans="1:21">
      <c r="B15" t="s">
        <v>396</v>
      </c>
      <c r="C15" t="s">
        <v>138</v>
      </c>
      <c r="D15" t="s">
        <v>397</v>
      </c>
    </row>
    <row r="16" spans="1:21">
      <c r="B16" t="s">
        <v>398</v>
      </c>
      <c r="C16" t="s">
        <v>179</v>
      </c>
      <c r="D16" t="s">
        <v>399</v>
      </c>
    </row>
    <row r="17" spans="2:4">
      <c r="B17" t="s">
        <v>400</v>
      </c>
      <c r="C17" t="s">
        <v>401</v>
      </c>
      <c r="D17" t="s">
        <v>402</v>
      </c>
    </row>
    <row r="18" spans="2:4">
      <c r="B18" t="s">
        <v>403</v>
      </c>
      <c r="C18" t="s">
        <v>104</v>
      </c>
      <c r="D18" t="s">
        <v>404</v>
      </c>
    </row>
    <row r="19" spans="2:4">
      <c r="B19" t="s">
        <v>405</v>
      </c>
      <c r="C19" t="s">
        <v>89</v>
      </c>
      <c r="D19" t="s">
        <v>406</v>
      </c>
    </row>
    <row r="20" spans="2:4">
      <c r="B20" t="s">
        <v>407</v>
      </c>
      <c r="C20" t="s">
        <v>107</v>
      </c>
      <c r="D20" t="s">
        <v>408</v>
      </c>
    </row>
    <row r="21" spans="2:4">
      <c r="B21" t="s">
        <v>409</v>
      </c>
      <c r="C21" t="s">
        <v>180</v>
      </c>
    </row>
    <row r="22" spans="2:4">
      <c r="B22" t="s">
        <v>410</v>
      </c>
      <c r="C22" t="s">
        <v>411</v>
      </c>
      <c r="D22" t="s">
        <v>412</v>
      </c>
    </row>
    <row r="23" spans="2:4">
      <c r="B23" t="s">
        <v>413</v>
      </c>
      <c r="C23" t="s">
        <v>414</v>
      </c>
      <c r="D23" t="s">
        <v>415</v>
      </c>
    </row>
    <row r="24" spans="2:4">
      <c r="B24" t="s">
        <v>416</v>
      </c>
      <c r="C24" t="s">
        <v>417</v>
      </c>
      <c r="D24" t="s">
        <v>418</v>
      </c>
    </row>
    <row r="25" spans="2:4">
      <c r="B25" t="s">
        <v>419</v>
      </c>
      <c r="C25" t="s">
        <v>420</v>
      </c>
      <c r="D25" t="s">
        <v>421</v>
      </c>
    </row>
    <row r="26" spans="2:4">
      <c r="B26" t="s">
        <v>422</v>
      </c>
      <c r="C26" t="s">
        <v>208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H6"/>
  <sheetViews>
    <sheetView workbookViewId="0"/>
  </sheetViews>
  <sheetFormatPr defaultRowHeight="15"/>
  <sheetData>
    <row r="1" spans="1:8">
      <c r="A1">
        <f ca="1">MATCH(RAND(), D1:D6,1)</f>
        <v>5</v>
      </c>
      <c r="D1">
        <v>0</v>
      </c>
      <c r="H1" t="s">
        <v>586</v>
      </c>
    </row>
    <row r="2" spans="1:8">
      <c r="D2">
        <v>0.1</v>
      </c>
    </row>
    <row r="3" spans="1:8">
      <c r="D3">
        <v>0.2</v>
      </c>
    </row>
    <row r="4" spans="1:8">
      <c r="D4">
        <v>0.3</v>
      </c>
    </row>
    <row r="5" spans="1:8">
      <c r="D5">
        <v>0.76</v>
      </c>
    </row>
    <row r="6" spans="1:8">
      <c r="D6">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69"/>
  <sheetViews>
    <sheetView tabSelected="1" topLeftCell="A7" workbookViewId="0">
      <selection activeCell="I41" sqref="I41"/>
    </sheetView>
  </sheetViews>
  <sheetFormatPr defaultRowHeight="15"/>
  <sheetData>
    <row r="1" spans="1:28">
      <c r="A1" t="s">
        <v>589</v>
      </c>
      <c r="I1" t="s">
        <v>603</v>
      </c>
    </row>
    <row r="2" spans="1:28">
      <c r="C2" s="3" t="s">
        <v>642</v>
      </c>
      <c r="R2" s="20"/>
      <c r="S2" s="20" t="s">
        <v>595</v>
      </c>
      <c r="T2" s="20"/>
      <c r="U2" s="20" t="s">
        <v>595</v>
      </c>
      <c r="V2" s="20"/>
      <c r="W2" s="20"/>
    </row>
    <row r="3" spans="1:28">
      <c r="R3" s="21" t="s">
        <v>604</v>
      </c>
      <c r="S3" s="20" t="s">
        <v>591</v>
      </c>
      <c r="T3" s="20" t="s">
        <v>593</v>
      </c>
      <c r="U3" s="21" t="s">
        <v>594</v>
      </c>
      <c r="V3" s="20" t="s">
        <v>607</v>
      </c>
      <c r="W3" s="20"/>
    </row>
    <row r="4" spans="1:28">
      <c r="C4" t="s">
        <v>641</v>
      </c>
      <c r="R4" s="21" t="s">
        <v>605</v>
      </c>
      <c r="S4" s="20" t="s">
        <v>592</v>
      </c>
      <c r="T4" s="20"/>
      <c r="U4" s="20"/>
      <c r="V4" s="20"/>
      <c r="W4" s="21">
        <v>0.53200000000000003</v>
      </c>
    </row>
    <row r="5" spans="1:28">
      <c r="R5" s="21" t="s">
        <v>606</v>
      </c>
      <c r="S5" s="20"/>
      <c r="T5" s="20"/>
      <c r="U5" s="20"/>
      <c r="V5" s="20"/>
      <c r="W5" s="20" t="s">
        <v>619</v>
      </c>
    </row>
    <row r="6" spans="1:28">
      <c r="R6" s="20"/>
      <c r="S6" s="20" t="s">
        <v>596</v>
      </c>
      <c r="T6" s="20" t="s">
        <v>593</v>
      </c>
      <c r="U6" s="21" t="s">
        <v>598</v>
      </c>
      <c r="V6" s="20"/>
      <c r="W6" s="21">
        <v>0.35299999999999998</v>
      </c>
    </row>
    <row r="7" spans="1:28">
      <c r="R7" s="20"/>
      <c r="S7" s="20" t="s">
        <v>597</v>
      </c>
      <c r="T7" s="20"/>
      <c r="U7" s="20"/>
      <c r="V7" s="20"/>
      <c r="W7" s="20" t="s">
        <v>618</v>
      </c>
    </row>
    <row r="8" spans="1:28">
      <c r="R8" s="20"/>
      <c r="S8" s="20"/>
      <c r="T8" s="20"/>
      <c r="U8" s="20"/>
      <c r="V8" s="20"/>
      <c r="W8" s="20"/>
    </row>
    <row r="9" spans="1:28">
      <c r="A9" t="s">
        <v>590</v>
      </c>
      <c r="R9" s="20"/>
      <c r="S9" s="20" t="s">
        <v>599</v>
      </c>
      <c r="T9" s="20" t="s">
        <v>600</v>
      </c>
      <c r="U9" s="21" t="s">
        <v>601</v>
      </c>
      <c r="V9" s="20"/>
      <c r="W9" s="21">
        <v>0.38700000000000001</v>
      </c>
    </row>
    <row r="10" spans="1:28">
      <c r="R10" s="20"/>
      <c r="S10" s="20"/>
      <c r="T10" s="20"/>
      <c r="U10" s="20"/>
      <c r="V10" s="20"/>
      <c r="W10" s="20" t="s">
        <v>620</v>
      </c>
    </row>
    <row r="12" spans="1:28">
      <c r="P12" t="s">
        <v>602</v>
      </c>
    </row>
    <row r="13" spans="1:28">
      <c r="O13" t="s">
        <v>610</v>
      </c>
      <c r="P13" t="s">
        <v>613</v>
      </c>
      <c r="X13" t="s">
        <v>610</v>
      </c>
      <c r="Y13" t="s">
        <v>615</v>
      </c>
    </row>
    <row r="14" spans="1:28">
      <c r="P14" t="s">
        <v>608</v>
      </c>
      <c r="U14" t="s">
        <v>614</v>
      </c>
      <c r="W14" t="s">
        <v>608</v>
      </c>
      <c r="Y14" t="s">
        <v>608</v>
      </c>
    </row>
    <row r="15" spans="1:28">
      <c r="O15" t="s">
        <v>610</v>
      </c>
      <c r="P15" t="s">
        <v>633</v>
      </c>
      <c r="S15" t="s">
        <v>624</v>
      </c>
      <c r="X15" t="s">
        <v>610</v>
      </c>
      <c r="Y15" t="s">
        <v>616</v>
      </c>
      <c r="AB15" t="s">
        <v>624</v>
      </c>
    </row>
    <row r="16" spans="1:28">
      <c r="T16" t="s">
        <v>626</v>
      </c>
    </row>
    <row r="17" spans="11:25">
      <c r="T17" t="s">
        <v>625</v>
      </c>
    </row>
    <row r="18" spans="11:25">
      <c r="T18" t="s">
        <v>627</v>
      </c>
    </row>
    <row r="19" spans="11:25">
      <c r="T19" t="s">
        <v>628</v>
      </c>
    </row>
    <row r="21" spans="11:25">
      <c r="K21" s="3" t="s">
        <v>611</v>
      </c>
      <c r="O21" t="s">
        <v>610</v>
      </c>
      <c r="P21" t="s">
        <v>612</v>
      </c>
      <c r="U21" t="s">
        <v>614</v>
      </c>
      <c r="W21" t="s">
        <v>608</v>
      </c>
      <c r="X21" t="s">
        <v>610</v>
      </c>
      <c r="Y21" t="s">
        <v>617</v>
      </c>
    </row>
    <row r="22" spans="11:25">
      <c r="P22" t="s">
        <v>608</v>
      </c>
      <c r="Y22" t="s">
        <v>608</v>
      </c>
    </row>
    <row r="23" spans="11:25">
      <c r="O23" t="s">
        <v>610</v>
      </c>
      <c r="P23" t="s">
        <v>609</v>
      </c>
      <c r="X23" t="s">
        <v>610</v>
      </c>
      <c r="Y23" t="s">
        <v>634</v>
      </c>
    </row>
    <row r="24" spans="11:25">
      <c r="T24" t="s">
        <v>629</v>
      </c>
    </row>
    <row r="25" spans="11:25">
      <c r="T25" t="s">
        <v>630</v>
      </c>
    </row>
    <row r="26" spans="11:25">
      <c r="T26" t="s">
        <v>631</v>
      </c>
    </row>
    <row r="27" spans="11:25">
      <c r="O27" t="s">
        <v>645</v>
      </c>
      <c r="T27" t="s">
        <v>632</v>
      </c>
    </row>
    <row r="28" spans="11:25">
      <c r="O28" t="s">
        <v>646</v>
      </c>
      <c r="T28" t="s">
        <v>635</v>
      </c>
    </row>
    <row r="29" spans="11:25">
      <c r="U29" t="s">
        <v>636</v>
      </c>
      <c r="Y29" t="s">
        <v>637</v>
      </c>
    </row>
    <row r="30" spans="11:25">
      <c r="U30" t="s">
        <v>638</v>
      </c>
    </row>
    <row r="32" spans="11:25">
      <c r="T32" t="s">
        <v>639</v>
      </c>
    </row>
    <row r="33" spans="1:20">
      <c r="F33" s="22" t="e">
        <f ca="1">MATCH(RAND(),(1-B39, B39), 1)</f>
        <v>#VALUE!</v>
      </c>
      <c r="T33" t="s">
        <v>640</v>
      </c>
    </row>
    <row r="34" spans="1:20">
      <c r="P34" t="s">
        <v>621</v>
      </c>
    </row>
    <row r="35" spans="1:20">
      <c r="O35" t="s">
        <v>622</v>
      </c>
    </row>
    <row r="36" spans="1:20">
      <c r="O36" t="s">
        <v>643</v>
      </c>
    </row>
    <row r="37" spans="1:20">
      <c r="O37" t="s">
        <v>644</v>
      </c>
    </row>
    <row r="38" spans="1:20">
      <c r="A38" t="s">
        <v>383</v>
      </c>
      <c r="B38" t="s">
        <v>648</v>
      </c>
      <c r="C38" t="s">
        <v>649</v>
      </c>
      <c r="D38" t="s">
        <v>650</v>
      </c>
      <c r="E38" t="s">
        <v>651</v>
      </c>
      <c r="F38" t="s">
        <v>652</v>
      </c>
      <c r="G38" t="s">
        <v>653</v>
      </c>
      <c r="H38" t="s">
        <v>654</v>
      </c>
      <c r="I38" t="s">
        <v>655</v>
      </c>
    </row>
    <row r="39" spans="1:20">
      <c r="A39" t="s">
        <v>89</v>
      </c>
      <c r="B39" s="22">
        <v>9</v>
      </c>
      <c r="C39" s="22">
        <v>1.1000000000000001</v>
      </c>
      <c r="D39" s="22">
        <v>0.9</v>
      </c>
      <c r="E39" s="22">
        <v>53.2</v>
      </c>
      <c r="F39" s="22">
        <v>35.299999999999997</v>
      </c>
      <c r="G39" s="22">
        <v>38.700000000000003</v>
      </c>
      <c r="H39" s="22">
        <v>11.6</v>
      </c>
      <c r="I39" s="22">
        <v>26.6</v>
      </c>
      <c r="P39" t="s">
        <v>623</v>
      </c>
    </row>
    <row r="40" spans="1:20">
      <c r="A40" t="s">
        <v>87</v>
      </c>
      <c r="B40" s="22">
        <v>13.8</v>
      </c>
      <c r="C40" s="22">
        <v>1.9</v>
      </c>
      <c r="D40" s="22">
        <v>2.2999999999999998</v>
      </c>
      <c r="E40" s="22">
        <v>61</v>
      </c>
      <c r="F40" s="22">
        <v>47</v>
      </c>
      <c r="G40" s="22">
        <v>38</v>
      </c>
      <c r="H40" s="22">
        <v>19</v>
      </c>
      <c r="I40" s="22">
        <v>20.399999999999999</v>
      </c>
    </row>
    <row r="41" spans="1:20">
      <c r="O41" t="s">
        <v>647</v>
      </c>
    </row>
    <row r="46" spans="1:20">
      <c r="R46" t="s">
        <v>656</v>
      </c>
    </row>
    <row r="64" spans="11:13">
      <c r="K64" t="s">
        <v>659</v>
      </c>
      <c r="L64" t="s">
        <v>660</v>
      </c>
      <c r="M64" t="s">
        <v>661</v>
      </c>
    </row>
    <row r="65" spans="10:13">
      <c r="J65" t="s">
        <v>594</v>
      </c>
      <c r="K65">
        <f>176+79</f>
        <v>255</v>
      </c>
      <c r="L65">
        <f>235+181</f>
        <v>416</v>
      </c>
      <c r="M65">
        <f>K65/L65</f>
        <v>0.61298076923076927</v>
      </c>
    </row>
    <row r="67" spans="10:13">
      <c r="J67" t="s">
        <v>657</v>
      </c>
      <c r="K67">
        <f>92+102</f>
        <v>194</v>
      </c>
      <c r="L67">
        <f>208+201</f>
        <v>409</v>
      </c>
      <c r="M67">
        <f>K67/L67</f>
        <v>0.47432762836185821</v>
      </c>
    </row>
    <row r="69" spans="10:13">
      <c r="J69" t="s">
        <v>658</v>
      </c>
      <c r="K69">
        <v>114</v>
      </c>
      <c r="L69">
        <v>301</v>
      </c>
      <c r="M69">
        <f>K69/L69</f>
        <v>0.37873754152823919</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 stats</vt:lpstr>
      <vt:lpstr>rstats and p-derived formulas</vt:lpstr>
      <vt:lpstr>Sheet1</vt:lpstr>
      <vt:lpstr>Sheet4</vt:lpstr>
      <vt:lpstr>Sheet5</vt:lpstr>
      <vt:lpstr>probability tester</vt:lpstr>
      <vt:lpstr>formulas</vt:lpstr>
    </vt:vector>
  </TitlesOfParts>
  <Company>EIA\DOE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IT\ORTM</dc:creator>
  <cp:lastModifiedBy>IT\ORTM</cp:lastModifiedBy>
  <dcterms:created xsi:type="dcterms:W3CDTF">2012-04-10T16:54:35Z</dcterms:created>
  <dcterms:modified xsi:type="dcterms:W3CDTF">2012-04-13T20:16:13Z</dcterms:modified>
</cp:coreProperties>
</file>