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NRES-470\"/>
    </mc:Choice>
  </mc:AlternateContent>
  <bookViews>
    <workbookView xWindow="0" yWindow="0" windowWidth="28800" windowHeight="12300"/>
  </bookViews>
  <sheets>
    <sheet name="cactus_finch" sheetId="1" r:id="rId1"/>
  </sheets>
  <calcPr calcId="162913"/>
</workbook>
</file>

<file path=xl/calcChain.xml><?xml version="1.0" encoding="utf-8"?>
<calcChain xmlns="http://schemas.openxmlformats.org/spreadsheetml/2006/main">
  <c r="K4" i="1" l="1"/>
  <c r="K3" i="1"/>
  <c r="L3" i="1"/>
  <c r="K5" i="1"/>
  <c r="L4" i="1" s="1"/>
  <c r="K6" i="1"/>
  <c r="L5" i="1" s="1"/>
  <c r="K7" i="1"/>
  <c r="K8" i="1"/>
  <c r="K9" i="1"/>
  <c r="L6" i="1" s="1"/>
  <c r="K10" i="1"/>
  <c r="K11" i="1"/>
  <c r="L7" i="1" s="1"/>
  <c r="K12" i="1"/>
  <c r="L9" i="1" s="1"/>
  <c r="K13" i="1"/>
  <c r="L11" i="1" s="1"/>
  <c r="K14" i="1"/>
  <c r="L13" i="1" s="1"/>
  <c r="K15" i="1"/>
  <c r="K2" i="1"/>
  <c r="J11" i="1"/>
  <c r="J2" i="1"/>
  <c r="L2" i="1"/>
  <c r="L14" i="1"/>
  <c r="J3" i="1"/>
  <c r="J4" i="1"/>
  <c r="J5" i="1"/>
  <c r="J6" i="1"/>
  <c r="J7" i="1"/>
  <c r="J8" i="1"/>
  <c r="J9" i="1"/>
  <c r="J10" i="1"/>
  <c r="J12" i="1"/>
  <c r="J13" i="1"/>
  <c r="J14" i="1"/>
  <c r="J15" i="1"/>
  <c r="B21" i="1"/>
  <c r="B20" i="1"/>
  <c r="I4" i="1"/>
  <c r="I2" i="1"/>
  <c r="G7" i="1"/>
  <c r="I11" i="1"/>
  <c r="I12" i="1"/>
  <c r="I13" i="1"/>
  <c r="I14" i="1"/>
  <c r="I15" i="1"/>
  <c r="I3" i="1"/>
  <c r="I5" i="1"/>
  <c r="I6" i="1"/>
  <c r="I7" i="1"/>
  <c r="I8" i="1"/>
  <c r="I9" i="1"/>
  <c r="I10" i="1"/>
  <c r="C15" i="1"/>
  <c r="C3" i="1"/>
  <c r="C4" i="1"/>
  <c r="C5" i="1"/>
  <c r="C6" i="1"/>
  <c r="C7" i="1"/>
  <c r="C8" i="1"/>
  <c r="C9" i="1"/>
  <c r="C10" i="1"/>
  <c r="C11" i="1"/>
  <c r="C12" i="1"/>
  <c r="C13" i="1"/>
  <c r="C14" i="1"/>
  <c r="C2" i="1"/>
  <c r="B19" i="1"/>
  <c r="B18" i="1"/>
  <c r="B17" i="1"/>
  <c r="L10" i="1" l="1"/>
  <c r="L8" i="1"/>
  <c r="L12" i="1"/>
  <c r="H13" i="1"/>
  <c r="H14" i="1"/>
  <c r="H15" i="1"/>
  <c r="G4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2" i="1"/>
  <c r="E3" i="1"/>
  <c r="H3" i="1" s="1"/>
  <c r="E4" i="1"/>
  <c r="H4" i="1" s="1"/>
  <c r="E5" i="1"/>
  <c r="G5" i="1" s="1"/>
  <c r="E6" i="1"/>
  <c r="G6" i="1" s="1"/>
  <c r="E7" i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2" i="1"/>
  <c r="H2" i="1" s="1"/>
  <c r="G3" i="1" l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<sst xmlns="http://schemas.openxmlformats.org/spreadsheetml/2006/main" count="19" uniqueCount="19">
  <si>
    <t>age (x)</t>
  </si>
  <si>
    <t>probability of surviving to age x (lx)</t>
  </si>
  <si>
    <t>average number of fledgling daughters (bx)</t>
  </si>
  <si>
    <t>number of survivors to age x (S)</t>
  </si>
  <si>
    <t>probability of surviving to the following year (gx)</t>
  </si>
  <si>
    <t>lxbx</t>
  </si>
  <si>
    <t>lxbxx</t>
  </si>
  <si>
    <t>G</t>
  </si>
  <si>
    <t>r</t>
  </si>
  <si>
    <t>Number of deaths from x to x+1 (D)</t>
  </si>
  <si>
    <t>cohort years lived</t>
  </si>
  <si>
    <t>LE(0)</t>
  </si>
  <si>
    <t>R(0)</t>
  </si>
  <si>
    <t>life expectancy</t>
  </si>
  <si>
    <t>rate of growth</t>
  </si>
  <si>
    <t>lambda</t>
  </si>
  <si>
    <t>exp(r*x)/lx</t>
  </si>
  <si>
    <t>exp(-ry)*lyby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</si>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</sst>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M7" sqref="M7"/>
    </sheetView>
  </sheetViews>
  <sheetFormatPr defaultRowHeight="15" x14ac:dyDescent="0.25"/>
  <cols>
    <col min="1" max="1" width="7" bestFit="1" customWidth="1"/>
    <col min="2" max="6" width="23.42578125" customWidth="1"/>
    <col min="9" max="9" width="15" customWidth="1"/>
    <col min="10" max="10" width="21.5703125" customWidth="1"/>
    <col min="11" max="11" width="16.7109375" customWidth="1"/>
  </cols>
  <sheetData>
    <row r="1" spans="1:12" s="1" customFormat="1" ht="45" x14ac:dyDescent="0.25">
      <c r="A1" s="1" t="s">
        <v>0</v>
      </c>
      <c r="B1" s="1" t="s">
        <v>3</v>
      </c>
      <c r="C1" s="1" t="s">
        <v>9</v>
      </c>
      <c r="D1" s="1" t="s">
        <v>2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16</v>
      </c>
      <c r="K1" s="1" t="s">
        <v>17</v>
      </c>
      <c r="L1" s="1" t="s">
        <v>18</v>
      </c>
    </row>
    <row r="2" spans="1:12" x14ac:dyDescent="0.25">
      <c r="A2">
        <v>0</v>
      </c>
      <c r="B2">
        <v>1000</v>
      </c>
      <c r="C2">
        <f>B2-B3</f>
        <v>488</v>
      </c>
      <c r="D2">
        <v>0</v>
      </c>
      <c r="E2">
        <f>B2/$B$2</f>
        <v>1</v>
      </c>
      <c r="F2">
        <f>B3/B2</f>
        <v>0.51200000000000001</v>
      </c>
      <c r="G2">
        <f>E2*D2</f>
        <v>0</v>
      </c>
      <c r="H2">
        <f>E2*D2*A2</f>
        <v>0</v>
      </c>
      <c r="I2">
        <f>B3+0.5*C2</f>
        <v>756</v>
      </c>
      <c r="J2">
        <f>EXP($B$19*A2)/E2</f>
        <v>1</v>
      </c>
      <c r="K2">
        <f>EXP(-$B$19*A2)*G2</f>
        <v>0</v>
      </c>
      <c r="L2">
        <f>J2*SUM(K3:$K$15)</f>
        <v>1.0771122351299227</v>
      </c>
    </row>
    <row r="3" spans="1:12" x14ac:dyDescent="0.25">
      <c r="A3">
        <v>1</v>
      </c>
      <c r="B3">
        <v>512</v>
      </c>
      <c r="C3">
        <f t="shared" ref="C3:C14" si="0">B3-B4</f>
        <v>233</v>
      </c>
      <c r="D3">
        <v>0.36399999999999999</v>
      </c>
      <c r="E3">
        <f t="shared" ref="E3:E15" si="1">B3/$B$2</f>
        <v>0.51200000000000001</v>
      </c>
      <c r="F3">
        <f t="shared" ref="F3:F14" si="2">B4/B3</f>
        <v>0.544921875</v>
      </c>
      <c r="G3">
        <f t="shared" ref="G3:G15" si="3">E3*D3</f>
        <v>0.18636800000000001</v>
      </c>
      <c r="H3">
        <f t="shared" ref="H3:H15" si="4">E3*D3*A3</f>
        <v>0.18636800000000001</v>
      </c>
      <c r="I3">
        <f t="shared" ref="I3:I15" si="5">B4+0.5*C3</f>
        <v>395.5</v>
      </c>
      <c r="J3">
        <f t="shared" ref="J3:J15" si="6">EXP($B$19*A3)/E3</f>
        <v>2.2071956614641279</v>
      </c>
      <c r="K3">
        <f t="shared" ref="K3:K15" si="7">EXP(-$B$19*A3)*G3</f>
        <v>0.16491514837363494</v>
      </c>
      <c r="L3">
        <f>J3*SUM(K4:$K$15)</f>
        <v>2.0133974522886948</v>
      </c>
    </row>
    <row r="4" spans="1:12" x14ac:dyDescent="0.25">
      <c r="A4">
        <v>2</v>
      </c>
      <c r="B4">
        <v>279</v>
      </c>
      <c r="C4">
        <f t="shared" si="0"/>
        <v>0</v>
      </c>
      <c r="D4">
        <v>0.187</v>
      </c>
      <c r="E4">
        <f t="shared" si="1"/>
        <v>0.27900000000000003</v>
      </c>
      <c r="F4">
        <f t="shared" si="2"/>
        <v>1</v>
      </c>
      <c r="G4">
        <f t="shared" si="3"/>
        <v>5.2173000000000004E-2</v>
      </c>
      <c r="H4">
        <f t="shared" si="4"/>
        <v>0.10434600000000001</v>
      </c>
      <c r="I4">
        <f>B5+0.5*C4</f>
        <v>279</v>
      </c>
      <c r="J4">
        <f t="shared" si="6"/>
        <v>4.5773844117541937</v>
      </c>
      <c r="K4">
        <f>EXP(-$B$19*A4)*G4</f>
        <v>4.08530250419444E-2</v>
      </c>
      <c r="L4">
        <f>J4*SUM(K5:$K$15)</f>
        <v>3.9884767253658198</v>
      </c>
    </row>
    <row r="5" spans="1:12" x14ac:dyDescent="0.25">
      <c r="A5">
        <v>3</v>
      </c>
      <c r="B5">
        <v>279</v>
      </c>
      <c r="C5">
        <f t="shared" si="0"/>
        <v>70</v>
      </c>
      <c r="D5">
        <v>1.4379999999999999</v>
      </c>
      <c r="E5">
        <f t="shared" si="1"/>
        <v>0.27900000000000003</v>
      </c>
      <c r="F5">
        <f t="shared" si="2"/>
        <v>0.74910394265232971</v>
      </c>
      <c r="G5">
        <f t="shared" si="3"/>
        <v>0.401202</v>
      </c>
      <c r="H5">
        <f t="shared" si="4"/>
        <v>1.203606</v>
      </c>
      <c r="I5">
        <f t="shared" si="5"/>
        <v>244</v>
      </c>
      <c r="J5">
        <f t="shared" si="6"/>
        <v>5.1728297034124218</v>
      </c>
      <c r="K5">
        <f t="shared" si="7"/>
        <v>0.27799098026586444</v>
      </c>
      <c r="L5">
        <f>J5*SUM(K6:$K$15)</f>
        <v>3.0693144443279818</v>
      </c>
    </row>
    <row r="6" spans="1:12" x14ac:dyDescent="0.25">
      <c r="A6">
        <v>4</v>
      </c>
      <c r="B6">
        <v>209</v>
      </c>
      <c r="C6">
        <f t="shared" si="0"/>
        <v>0</v>
      </c>
      <c r="D6">
        <v>0.83299999999999996</v>
      </c>
      <c r="E6">
        <f t="shared" si="1"/>
        <v>0.20899999999999999</v>
      </c>
      <c r="F6">
        <f t="shared" si="2"/>
        <v>1</v>
      </c>
      <c r="G6">
        <f t="shared" si="3"/>
        <v>0.17409699999999997</v>
      </c>
      <c r="H6">
        <f t="shared" si="4"/>
        <v>0.6963879999999999</v>
      </c>
      <c r="I6">
        <f t="shared" si="5"/>
        <v>209</v>
      </c>
      <c r="J6">
        <f t="shared" si="6"/>
        <v>7.8036340138337819</v>
      </c>
      <c r="K6">
        <f t="shared" si="7"/>
        <v>0.10674513931884952</v>
      </c>
      <c r="L6">
        <f>J6*SUM(K7:$K$15)</f>
        <v>3.7973102886044372</v>
      </c>
    </row>
    <row r="7" spans="1:12" x14ac:dyDescent="0.25">
      <c r="A7">
        <v>5</v>
      </c>
      <c r="B7">
        <v>209</v>
      </c>
      <c r="C7">
        <f t="shared" si="0"/>
        <v>0</v>
      </c>
      <c r="D7">
        <v>0.5</v>
      </c>
      <c r="E7">
        <f t="shared" si="1"/>
        <v>0.20899999999999999</v>
      </c>
      <c r="F7">
        <f t="shared" si="2"/>
        <v>1</v>
      </c>
      <c r="G7">
        <f>E7*D7</f>
        <v>0.1045</v>
      </c>
      <c r="H7">
        <f t="shared" si="4"/>
        <v>0.52249999999999996</v>
      </c>
      <c r="I7">
        <f t="shared" si="5"/>
        <v>209</v>
      </c>
      <c r="J7">
        <f t="shared" si="6"/>
        <v>8.8187633351617656</v>
      </c>
      <c r="K7">
        <f t="shared" si="7"/>
        <v>5.6697292012183063E-2</v>
      </c>
      <c r="L7">
        <f>J7*SUM(K8:$K$15)</f>
        <v>3.7912802786512949</v>
      </c>
    </row>
    <row r="8" spans="1:12" x14ac:dyDescent="0.25">
      <c r="A8">
        <v>6</v>
      </c>
      <c r="B8">
        <v>209</v>
      </c>
      <c r="C8">
        <f t="shared" si="0"/>
        <v>0</v>
      </c>
      <c r="D8">
        <v>0.83299999999999996</v>
      </c>
      <c r="E8">
        <f t="shared" si="1"/>
        <v>0.20899999999999999</v>
      </c>
      <c r="F8">
        <f t="shared" si="2"/>
        <v>1</v>
      </c>
      <c r="G8">
        <f t="shared" si="3"/>
        <v>0.17409699999999997</v>
      </c>
      <c r="H8">
        <f t="shared" si="4"/>
        <v>1.0445819999999999</v>
      </c>
      <c r="I8">
        <f t="shared" si="5"/>
        <v>209</v>
      </c>
      <c r="J8">
        <f t="shared" si="6"/>
        <v>9.9659449204981634</v>
      </c>
      <c r="K8">
        <f t="shared" si="7"/>
        <v>8.3584648183903598E-2</v>
      </c>
      <c r="L8">
        <f>J8*SUM(K9:$K$15)</f>
        <v>3.4514658598060284</v>
      </c>
    </row>
    <row r="9" spans="1:12" x14ac:dyDescent="0.25">
      <c r="A9">
        <v>7</v>
      </c>
      <c r="B9">
        <v>209</v>
      </c>
      <c r="C9">
        <f t="shared" si="0"/>
        <v>0</v>
      </c>
      <c r="D9">
        <v>0.25</v>
      </c>
      <c r="E9">
        <f t="shared" si="1"/>
        <v>0.20899999999999999</v>
      </c>
      <c r="F9">
        <f t="shared" si="2"/>
        <v>1</v>
      </c>
      <c r="G9">
        <f t="shared" si="3"/>
        <v>5.2249999999999998E-2</v>
      </c>
      <c r="H9">
        <f t="shared" si="4"/>
        <v>0.36574999999999996</v>
      </c>
      <c r="I9">
        <f t="shared" si="5"/>
        <v>209</v>
      </c>
      <c r="J9">
        <f t="shared" si="6"/>
        <v>11.262356680147972</v>
      </c>
      <c r="K9">
        <f t="shared" si="7"/>
        <v>2.2197840745061127E-2</v>
      </c>
      <c r="L9">
        <f>J9*SUM(K10:$K$15)</f>
        <v>3.6504469613851755</v>
      </c>
    </row>
    <row r="10" spans="1:12" x14ac:dyDescent="0.25">
      <c r="A10">
        <v>8</v>
      </c>
      <c r="B10">
        <v>209</v>
      </c>
      <c r="C10">
        <f t="shared" si="0"/>
        <v>70</v>
      </c>
      <c r="D10">
        <v>3.3330000000000002</v>
      </c>
      <c r="E10">
        <f t="shared" si="1"/>
        <v>0.20899999999999999</v>
      </c>
      <c r="F10">
        <f t="shared" si="2"/>
        <v>0.66507177033492826</v>
      </c>
      <c r="G10">
        <f t="shared" si="3"/>
        <v>0.69659700000000002</v>
      </c>
      <c r="H10">
        <f t="shared" si="4"/>
        <v>5.5727760000000002</v>
      </c>
      <c r="I10">
        <f t="shared" si="5"/>
        <v>174</v>
      </c>
      <c r="J10">
        <f t="shared" si="6"/>
        <v>12.72741109876948</v>
      </c>
      <c r="K10">
        <f t="shared" si="7"/>
        <v>0.26187572430360512</v>
      </c>
      <c r="L10">
        <f>J10*SUM(K11:$K$15)</f>
        <v>0.79231235613402462</v>
      </c>
    </row>
    <row r="11" spans="1:12" x14ac:dyDescent="0.25">
      <c r="A11">
        <v>9</v>
      </c>
      <c r="B11">
        <v>139</v>
      </c>
      <c r="C11">
        <f t="shared" si="0"/>
        <v>69</v>
      </c>
      <c r="D11">
        <v>0.125</v>
      </c>
      <c r="E11">
        <f t="shared" si="1"/>
        <v>0.13900000000000001</v>
      </c>
      <c r="F11">
        <f t="shared" si="2"/>
        <v>0.50359712230215825</v>
      </c>
      <c r="G11">
        <f t="shared" si="3"/>
        <v>1.7375000000000002E-2</v>
      </c>
      <c r="H11">
        <f t="shared" si="4"/>
        <v>0.15637500000000001</v>
      </c>
      <c r="I11">
        <f>B12+0.5*C11</f>
        <v>104.5</v>
      </c>
      <c r="J11">
        <f>EXP($B$19*A11)/E11</f>
        <v>21.62630645246065</v>
      </c>
      <c r="K11">
        <f t="shared" si="7"/>
        <v>5.7799976281098829E-3</v>
      </c>
      <c r="L11">
        <f>J11*SUM(K12:$K$15)</f>
        <v>1.2212902774848053</v>
      </c>
    </row>
    <row r="12" spans="1:12" x14ac:dyDescent="0.25">
      <c r="A12">
        <v>10</v>
      </c>
      <c r="B12">
        <v>70</v>
      </c>
      <c r="C12">
        <f t="shared" si="0"/>
        <v>0</v>
      </c>
      <c r="D12">
        <v>0</v>
      </c>
      <c r="E12">
        <f t="shared" si="1"/>
        <v>7.0000000000000007E-2</v>
      </c>
      <c r="F12">
        <f t="shared" si="2"/>
        <v>1</v>
      </c>
      <c r="G12">
        <f t="shared" si="3"/>
        <v>0</v>
      </c>
      <c r="H12">
        <f t="shared" si="4"/>
        <v>0</v>
      </c>
      <c r="I12">
        <f t="shared" si="5"/>
        <v>70</v>
      </c>
      <c r="J12">
        <f t="shared" si="6"/>
        <v>48.529957147616614</v>
      </c>
      <c r="K12">
        <f t="shared" si="7"/>
        <v>0</v>
      </c>
      <c r="L12">
        <f>J12*SUM(K13:$K$15)</f>
        <v>2.7406050571522695</v>
      </c>
    </row>
    <row r="13" spans="1:12" x14ac:dyDescent="0.25">
      <c r="A13">
        <v>11</v>
      </c>
      <c r="B13">
        <v>70</v>
      </c>
      <c r="C13">
        <f t="shared" si="0"/>
        <v>0</v>
      </c>
      <c r="D13">
        <v>0</v>
      </c>
      <c r="E13">
        <f t="shared" si="1"/>
        <v>7.0000000000000007E-2</v>
      </c>
      <c r="F13">
        <f t="shared" si="2"/>
        <v>1</v>
      </c>
      <c r="G13">
        <f t="shared" si="3"/>
        <v>0</v>
      </c>
      <c r="H13">
        <f t="shared" si="4"/>
        <v>0</v>
      </c>
      <c r="I13">
        <f t="shared" si="5"/>
        <v>70</v>
      </c>
      <c r="J13">
        <f t="shared" si="6"/>
        <v>54.842936764036835</v>
      </c>
      <c r="K13">
        <f t="shared" si="7"/>
        <v>0</v>
      </c>
      <c r="L13">
        <f>J13*SUM(K14:$K$15)</f>
        <v>3.0971144150697665</v>
      </c>
    </row>
    <row r="14" spans="1:12" x14ac:dyDescent="0.25">
      <c r="A14">
        <v>12</v>
      </c>
      <c r="B14">
        <v>70</v>
      </c>
      <c r="C14">
        <f t="shared" si="0"/>
        <v>70</v>
      </c>
      <c r="D14">
        <v>3.5</v>
      </c>
      <c r="E14">
        <f t="shared" si="1"/>
        <v>7.0000000000000007E-2</v>
      </c>
      <c r="F14">
        <f t="shared" si="2"/>
        <v>0</v>
      </c>
      <c r="G14">
        <f t="shared" si="3"/>
        <v>0.24500000000000002</v>
      </c>
      <c r="H14">
        <f t="shared" si="4"/>
        <v>2.9400000000000004</v>
      </c>
      <c r="I14">
        <f t="shared" si="5"/>
        <v>35</v>
      </c>
      <c r="J14">
        <f t="shared" si="6"/>
        <v>61.977135148817219</v>
      </c>
      <c r="K14">
        <f t="shared" si="7"/>
        <v>5.6472439256766684E-2</v>
      </c>
      <c r="L14">
        <f>J14*SUM(K15:$K$15)</f>
        <v>0</v>
      </c>
    </row>
    <row r="15" spans="1:12" x14ac:dyDescent="0.25">
      <c r="A15">
        <v>13</v>
      </c>
      <c r="B15">
        <v>0</v>
      </c>
      <c r="C15">
        <f>B15-B16</f>
        <v>0</v>
      </c>
      <c r="E15">
        <f t="shared" si="1"/>
        <v>0</v>
      </c>
      <c r="G15">
        <f t="shared" si="3"/>
        <v>0</v>
      </c>
      <c r="H15">
        <f t="shared" si="4"/>
        <v>0</v>
      </c>
      <c r="I15">
        <f t="shared" si="5"/>
        <v>0</v>
      </c>
      <c r="J15" t="e">
        <f t="shared" si="6"/>
        <v>#DIV/0!</v>
      </c>
      <c r="K15">
        <f t="shared" si="7"/>
        <v>0</v>
      </c>
    </row>
    <row r="17" spans="1:3" x14ac:dyDescent="0.25">
      <c r="A17" t="s">
        <v>12</v>
      </c>
      <c r="B17">
        <f>SUM(G2:G15)</f>
        <v>2.1036589999999999</v>
      </c>
    </row>
    <row r="18" spans="1:3" x14ac:dyDescent="0.25">
      <c r="A18" t="s">
        <v>7</v>
      </c>
      <c r="B18">
        <f>SUM(H2:H15)/SUM(G2:G15)</f>
        <v>6.0811619183527377</v>
      </c>
    </row>
    <row r="19" spans="1:3" x14ac:dyDescent="0.25">
      <c r="A19" t="s">
        <v>8</v>
      </c>
      <c r="B19">
        <f>LN(B17)/B18</f>
        <v>0.1222921243475851</v>
      </c>
      <c r="C19" t="s">
        <v>14</v>
      </c>
    </row>
    <row r="20" spans="1:3" x14ac:dyDescent="0.25">
      <c r="A20" t="s">
        <v>11</v>
      </c>
      <c r="B20">
        <f>SUM(I2:I15)/B2</f>
        <v>2.964</v>
      </c>
      <c r="C20" t="s">
        <v>13</v>
      </c>
    </row>
    <row r="21" spans="1:3" x14ac:dyDescent="0.25">
      <c r="A21" t="s">
        <v>15</v>
      </c>
      <c r="B21">
        <f>EXP(B19)</f>
        <v>1.1300841786696336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cactus_finch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Shoemaker, Kevin</dc:creator>
  <cp:lastModifiedBy>Shoemaker, Kevin</cp:lastModifiedBy>
  <dcterms:created xsi:type="dcterms:W3CDTF">2024-02-16T18:31:29Z</dcterms:created>
  <dcterms:modified xsi:type="dcterms:W3CDTF">2024-02-16T20:51:36Z</dcterms:modified>
</cp:coreProperties>
</file>