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<sst xmlns="http://schemas.openxmlformats.org/spreadsheetml/2006/main" count="258" uniqueCount="209">
  <si>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</si>
  <si>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</si>
  <si>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</si>
  <si>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</si>
  <si>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</si>
  <si>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</si>
  <si>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</si>
  <si>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</si>
  <si>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</si>
  <si>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</si>
  <si>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</si>
  <si>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</si>
  <si>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</si>
  <si>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</si>
  <si>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</si>
  <si>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</si>
  <si>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</si>
  <si>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</si>
  <si>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</si>
  <si>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</si>
  <si>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</si>
  <si>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</si>
  <si>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</si>
  <si>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</si>
  <si>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</si>
  <si>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</si>
  <si>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</si>
  <si>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</si>
  <si>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</si>
  <si>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</si>
  <si>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</si>
  <si>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</si>
  <si>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</si>
  <si>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</si>
  <si>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</si>
  <si>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</si>
  <si>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</si>
  <si>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</si>
  <si>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</si>
  <si>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</si>
  <si>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</si>
  <si>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</si>
  <si>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</si>
  <si>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</si>
  <si>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</si>
  <si>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</si>
  <si>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</si>
  <si>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</si>
  <si>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短期借款占非流动负债比率</t>
  </si>
  <si>
    <t>固定资产占非流动资产比率</t>
  </si>
  <si>
    <t>长期借款占非流动负债比率</t>
  </si>
  <si>
    <t>在建工程占非流动资产比率</t>
  </si>
  <si>
    <t>长期应付款占非流动负债比率</t>
  </si>
  <si>
    <t>长期待摊费用占非流动资产比率</t>
  </si>
  <si>
    <t>递延所得税负债占非流动负债比率</t>
  </si>
  <si>
    <t>无形资产占非流动资产比率</t>
  </si>
  <si>
    <t>递延收益占非流动负债比率</t>
  </si>
  <si>
    <t>开发支出占非流动资产比率</t>
  </si>
  <si>
    <t>其他非流动负债占非流动负债比率</t>
  </si>
  <si>
    <t>商誉占非流动资产比率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</si>
  <si>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</si>
  <si>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</si>
  <si>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</si>
  <si>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</si>
  <si>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</si>
  <si>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</si>
  <si>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</si>
  <si>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</si>
  <si>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</si>
  <si>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</si>
  <si>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</si>
  <si>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</si>
  <si>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</si>
  <si>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</si>
  <si>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</si>
  <si>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</si>
  <si>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</si>
  <si>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</si>
  <si>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</si>
  <si>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</si>
  <si>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资产合计</t>
  </si>
  <si>
    <t>负债合计</t>
  </si>
  <si>
    <t>资产比率</t>
  </si>
  <si>
    <t>经营性资产占总资产比率</t>
  </si>
  <si>
    <t>负债比率</t>
  </si>
  <si>
    <t>经营性负债占总负债比率</t>
  </si>
  <si>
    <t>金融性资产占总资产比率</t>
  </si>
  <si>
    <t>金融性负债占总负债比率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</si>
  <si>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</si>
  <si>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</si>
  <si>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</si>
  <si>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</si>
  <si>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</si>
  <si>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</si>
  <si>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</si>
  <si>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</si>
  <si>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</si>
  <si>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</si>
  <si>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</si>
  <si>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</si>
  <si>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</si>
  <si>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</si>
  <si>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</si>
  <si>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</si>
  <si>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</si>
  <si>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</si>
  <si>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</si>
  <si>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</si>
  <si>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</si>
  <si>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</si>
  <si>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</si>
  <si>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</si>
  <si>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</si>
  <si>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</si>
  <si>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</si>
  <si>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</si>
  <si>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</si>
  <si>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</si>
  <si>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</si>
  <si>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EBIT</t>
  </si>
  <si>
    <t>营业外支出</t>
  </si>
  <si>
    <t>折现率(r)</t>
  </si>
  <si>
    <t>经营杠杆</t>
  </si>
  <si>
    <t>持续经营净利润</t>
  </si>
  <si>
    <t>永续年金增长率(g)</t>
  </si>
  <si>
    <t>财务杠杆</t>
  </si>
  <si>
    <t>毛利</t>
  </si>
  <si>
    <t>自由现金流增长率(G)</t>
  </si>
  <si>
    <t>总杠杆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</si>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</sst>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177" formatCode="0.0%"/>
    <numFmt numFmtId="178" formatCode="#,##0.00_ 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1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1" borderId="14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14" borderId="9" applyNumberFormat="0" applyAlignment="0" applyProtection="0">
      <alignment vertical="center"/>
    </xf>
    <xf numFmtId="0" fontId="21" fillId="14" borderId="11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6" fontId="5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7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8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6" fontId="5" fillId="0" borderId="1" xfId="0" applyNumberFormat="1" applyFont="1" applyBorder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3" borderId="1" xfId="11" applyFill="1" applyBorder="1">
      <alignment vertical="center"/>
    </xf>
    <xf numFmtId="0" fontId="0" fillId="2" borderId="1" xfId="0" applyFont="1" applyFill="1" applyBorder="1">
      <alignment vertical="center"/>
    </xf>
    <xf numFmtId="176" fontId="0" fillId="0" borderId="1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topLeftCell="A7" workbookViewId="0">
      <selection activeCell="I24" sqref="I24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54"/>
      <c r="E3" s="55"/>
      <c r="F3" s="56"/>
      <c r="H3" s="22"/>
      <c r="I3" s="22" t="s">
        <v>0</v>
      </c>
      <c r="J3" s="23"/>
      <c r="K3" s="23"/>
      <c r="L3" s="23"/>
    </row>
    <row r="4" spans="2:12">
      <c r="B4" s="23" t="s">
        <v>1</v>
      </c>
      <c r="C4" s="22" t="s">
        <v>2</v>
      </c>
      <c r="D4" s="22">
        <v>17.77</v>
      </c>
      <c r="E4" s="22">
        <v>10.32</v>
      </c>
      <c r="F4" s="22">
        <v>14.5</v>
      </c>
      <c r="H4" s="23" t="s">
        <v>3</v>
      </c>
      <c r="I4" s="22" t="s">
        <v>4</v>
      </c>
      <c r="J4" s="51">
        <v>2.34</v>
      </c>
      <c r="K4" s="51">
        <v>1</v>
      </c>
      <c r="L4" s="51">
        <v>8.4</v>
      </c>
    </row>
    <row r="5" spans="2:12">
      <c r="B5" s="23"/>
      <c r="C5" s="22" t="s">
        <v>5</v>
      </c>
      <c r="D5" s="22">
        <v>0</v>
      </c>
      <c r="E5" s="22">
        <v>0</v>
      </c>
      <c r="F5" s="22">
        <v>0.000276</v>
      </c>
      <c r="H5" s="23"/>
      <c r="I5" s="22" t="s">
        <v>6</v>
      </c>
      <c r="J5" s="51">
        <v>0</v>
      </c>
      <c r="K5" s="51">
        <v>0</v>
      </c>
      <c r="L5" s="51">
        <v>0</v>
      </c>
    </row>
    <row r="6" spans="2:12">
      <c r="B6" s="23"/>
      <c r="C6" s="22" t="s">
        <v>7</v>
      </c>
      <c r="D6" s="22">
        <v>1.89</v>
      </c>
      <c r="E6" s="22">
        <v>2.32</v>
      </c>
      <c r="F6" s="22">
        <v>2</v>
      </c>
      <c r="H6" s="23"/>
      <c r="I6" s="22" t="s">
        <v>8</v>
      </c>
      <c r="J6" s="51">
        <v>1.29</v>
      </c>
      <c r="K6" s="51">
        <v>1.25</v>
      </c>
      <c r="L6" s="51">
        <v>1.34</v>
      </c>
    </row>
    <row r="7" spans="2:12">
      <c r="B7" s="23"/>
      <c r="C7" s="22" t="s">
        <v>9</v>
      </c>
      <c r="D7" s="22">
        <v>1.75</v>
      </c>
      <c r="E7" s="22">
        <v>1.79</v>
      </c>
      <c r="F7" s="22">
        <v>1.79</v>
      </c>
      <c r="H7" s="23"/>
      <c r="I7" s="22" t="s">
        <v>10</v>
      </c>
      <c r="J7" s="51">
        <v>0</v>
      </c>
      <c r="K7" s="51">
        <v>0</v>
      </c>
      <c r="L7" s="59">
        <v>0</v>
      </c>
    </row>
    <row r="8" spans="2:12">
      <c r="B8" s="23"/>
      <c r="C8" s="22" t="s">
        <v>11</v>
      </c>
      <c r="D8" s="22">
        <v>0.482149</v>
      </c>
      <c r="E8" s="22">
        <v>0.505349</v>
      </c>
      <c r="F8" s="22">
        <v>0.455125</v>
      </c>
      <c r="H8" s="23"/>
      <c r="I8" s="22" t="s">
        <v>12</v>
      </c>
      <c r="J8" s="51">
        <v>3.08</v>
      </c>
      <c r="K8" s="51">
        <v>3.66</v>
      </c>
      <c r="L8" s="51">
        <v>3.61</v>
      </c>
    </row>
    <row r="9" spans="2:12">
      <c r="B9" s="23"/>
      <c r="C9" s="22" t="s">
        <v>13</v>
      </c>
      <c r="D9" s="22">
        <v>25.42</v>
      </c>
      <c r="E9" s="22">
        <v>23.31</v>
      </c>
      <c r="F9" s="27">
        <v>19.67</v>
      </c>
      <c r="H9" s="23"/>
      <c r="I9" s="22" t="s">
        <v>14</v>
      </c>
      <c r="J9" s="51">
        <v>1.19</v>
      </c>
      <c r="K9" s="51">
        <v>1.19</v>
      </c>
      <c r="L9" s="51">
        <v>1.08</v>
      </c>
    </row>
    <row r="10" spans="2:12">
      <c r="B10" s="23"/>
      <c r="C10" s="24" t="s">
        <v>15</v>
      </c>
      <c r="D10" s="57">
        <f>D4/D9</f>
        <v>0.699055861526357</v>
      </c>
      <c r="E10" s="57">
        <f>E4/E9</f>
        <v>0.442728442728443</v>
      </c>
      <c r="F10" s="57">
        <f>F4/F9</f>
        <v>0.737163192679207</v>
      </c>
      <c r="H10" s="23"/>
      <c r="I10" s="22" t="s">
        <v>16</v>
      </c>
      <c r="J10" s="51">
        <v>0</v>
      </c>
      <c r="K10" s="51">
        <v>18.1</v>
      </c>
      <c r="L10" s="51">
        <v>14.55</v>
      </c>
    </row>
    <row r="11" spans="2:12">
      <c r="B11" s="23"/>
      <c r="C11" s="24" t="s">
        <v>17</v>
      </c>
      <c r="D11" s="57">
        <f>D5/D9</f>
        <v>0</v>
      </c>
      <c r="E11" s="57">
        <f>E5/E9</f>
        <v>0</v>
      </c>
      <c r="F11" s="57">
        <f>F5/F9</f>
        <v>1.40315200813421e-5</v>
      </c>
      <c r="H11" s="23"/>
      <c r="I11" s="22" t="s">
        <v>18</v>
      </c>
      <c r="J11" s="22">
        <v>38.69</v>
      </c>
      <c r="K11" s="22">
        <v>35.31</v>
      </c>
      <c r="L11" s="27">
        <v>38.18</v>
      </c>
    </row>
    <row r="12" spans="2:12">
      <c r="B12" s="23"/>
      <c r="C12" s="24" t="s">
        <v>19</v>
      </c>
      <c r="D12" s="57">
        <f>D6/D9</f>
        <v>0.0743509047993706</v>
      </c>
      <c r="E12" s="57">
        <f>E6/E9</f>
        <v>0.0995280995280995</v>
      </c>
      <c r="F12" s="57">
        <f>F6/F9</f>
        <v>0.101677681748856</v>
      </c>
      <c r="H12" s="23"/>
      <c r="I12" s="24" t="s">
        <v>20</v>
      </c>
      <c r="J12" s="57">
        <f t="shared" ref="J12:L12" si="0">J4/J11</f>
        <v>0.0604807443783923</v>
      </c>
      <c r="K12" s="57">
        <f t="shared" si="0"/>
        <v>0.0283205890682526</v>
      </c>
      <c r="L12" s="57">
        <f t="shared" si="0"/>
        <v>0.220010476689366</v>
      </c>
    </row>
    <row r="13" spans="2:12">
      <c r="B13" s="23"/>
      <c r="C13" s="24" t="s">
        <v>21</v>
      </c>
      <c r="D13" s="57">
        <f>D7/D9</f>
        <v>0.0688434303697876</v>
      </c>
      <c r="E13" s="57">
        <f>E7/E9</f>
        <v>0.0767910767910768</v>
      </c>
      <c r="F13" s="57">
        <f>F7/F9</f>
        <v>0.0910015251652262</v>
      </c>
      <c r="H13" s="23"/>
      <c r="I13" s="24" t="s">
        <v>22</v>
      </c>
      <c r="J13" s="57">
        <f t="shared" ref="J13:L13" si="1">J5/J11</f>
        <v>0</v>
      </c>
      <c r="K13" s="57">
        <f t="shared" si="1"/>
        <v>0</v>
      </c>
      <c r="L13" s="57">
        <f t="shared" si="1"/>
        <v>0</v>
      </c>
    </row>
    <row r="14" spans="2:12">
      <c r="B14" s="23"/>
      <c r="C14" s="24" t="s">
        <v>23</v>
      </c>
      <c r="D14" s="57">
        <f>D8/D9</f>
        <v>0.0189673092053501</v>
      </c>
      <c r="E14" s="57">
        <f>E8/E9</f>
        <v>0.0216794937794938</v>
      </c>
      <c r="F14" s="57">
        <f>F8/F9</f>
        <v>0.0231380274529741</v>
      </c>
      <c r="H14" s="23"/>
      <c r="I14" s="24" t="s">
        <v>24</v>
      </c>
      <c r="J14" s="57">
        <f t="shared" ref="J14:L14" si="2">J6/J11</f>
        <v>0.0333419488239855</v>
      </c>
      <c r="K14" s="57">
        <f t="shared" si="2"/>
        <v>0.0354007363353158</v>
      </c>
      <c r="L14" s="57">
        <f t="shared" si="2"/>
        <v>0.035096909376637</v>
      </c>
    </row>
    <row r="15" spans="2:12">
      <c r="B15" s="23" t="s">
        <v>25</v>
      </c>
      <c r="C15" s="22" t="s">
        <v>26</v>
      </c>
      <c r="D15" s="58">
        <v>4.46</v>
      </c>
      <c r="E15" s="58">
        <v>2.62</v>
      </c>
      <c r="F15" s="58">
        <v>2.14</v>
      </c>
      <c r="H15" s="23"/>
      <c r="I15" s="24" t="s">
        <v>27</v>
      </c>
      <c r="J15" s="57">
        <f t="shared" ref="J15:L15" si="3">J7/J11</f>
        <v>0</v>
      </c>
      <c r="K15" s="57">
        <f t="shared" si="3"/>
        <v>0</v>
      </c>
      <c r="L15" s="57">
        <f t="shared" si="3"/>
        <v>0</v>
      </c>
    </row>
    <row r="16" spans="2:12">
      <c r="B16" s="23"/>
      <c r="C16" s="22" t="s">
        <v>28</v>
      </c>
      <c r="D16" s="51">
        <v>0.156951</v>
      </c>
      <c r="E16" s="51">
        <v>0</v>
      </c>
      <c r="F16" s="51">
        <v>0</v>
      </c>
      <c r="H16" s="23"/>
      <c r="I16" s="24" t="s">
        <v>29</v>
      </c>
      <c r="J16" s="57">
        <f t="shared" ref="J16:L16" si="4">J8/J11</f>
        <v>0.07960713362626</v>
      </c>
      <c r="K16" s="57">
        <f t="shared" si="4"/>
        <v>0.103653355989805</v>
      </c>
      <c r="L16" s="57">
        <f t="shared" si="4"/>
        <v>0.0945521215295966</v>
      </c>
    </row>
    <row r="17" spans="2:12">
      <c r="B17" s="23"/>
      <c r="C17" s="22" t="s">
        <v>30</v>
      </c>
      <c r="D17" s="51">
        <v>23.9</v>
      </c>
      <c r="E17" s="51">
        <v>24.44</v>
      </c>
      <c r="F17" s="51">
        <v>24.98</v>
      </c>
      <c r="H17" s="23"/>
      <c r="I17" s="24" t="s">
        <v>31</v>
      </c>
      <c r="J17" s="57">
        <f t="shared" ref="J17:L17" si="5">J9/J11</f>
        <v>0.0307573016283277</v>
      </c>
      <c r="K17" s="57">
        <f t="shared" si="5"/>
        <v>0.0337015009912206</v>
      </c>
      <c r="L17" s="57">
        <f t="shared" si="5"/>
        <v>0.0282870612886328</v>
      </c>
    </row>
    <row r="18" spans="2:12">
      <c r="B18" s="23"/>
      <c r="C18" s="22" t="s">
        <v>32</v>
      </c>
      <c r="D18" s="51">
        <v>1.69</v>
      </c>
      <c r="E18" s="51">
        <v>1.89</v>
      </c>
      <c r="F18" s="51">
        <v>2.03</v>
      </c>
      <c r="H18" s="23"/>
      <c r="I18" s="24" t="s">
        <v>33</v>
      </c>
      <c r="J18" s="57">
        <f t="shared" ref="J18:L18" si="6">J10/J11</f>
        <v>0</v>
      </c>
      <c r="K18" s="57">
        <f t="shared" si="6"/>
        <v>0.512602662135372</v>
      </c>
      <c r="L18" s="57">
        <f t="shared" si="6"/>
        <v>0.381089575694081</v>
      </c>
    </row>
    <row r="19" spans="2:12">
      <c r="B19" s="23"/>
      <c r="C19" s="22" t="s">
        <v>34</v>
      </c>
      <c r="D19" s="51">
        <v>22.78</v>
      </c>
      <c r="E19" s="51">
        <v>21.7</v>
      </c>
      <c r="F19" s="51">
        <v>21.05</v>
      </c>
      <c r="H19" s="23" t="s">
        <v>35</v>
      </c>
      <c r="I19" s="22" t="s">
        <v>36</v>
      </c>
      <c r="J19" s="51">
        <v>17.93</v>
      </c>
      <c r="K19" s="51">
        <v>25.93</v>
      </c>
      <c r="L19" s="51">
        <v>30.93</v>
      </c>
    </row>
    <row r="20" spans="2:12">
      <c r="B20" s="23"/>
      <c r="C20" s="22" t="s">
        <v>37</v>
      </c>
      <c r="D20" s="51">
        <v>37.91</v>
      </c>
      <c r="E20" s="51">
        <v>38.86</v>
      </c>
      <c r="F20" s="51">
        <v>39.89</v>
      </c>
      <c r="H20" s="23"/>
      <c r="I20" s="22" t="s">
        <v>38</v>
      </c>
      <c r="J20" s="51">
        <v>2.55</v>
      </c>
      <c r="K20" s="51">
        <v>2.2</v>
      </c>
      <c r="L20" s="51">
        <v>2.02</v>
      </c>
    </row>
    <row r="21" spans="2:12">
      <c r="B21" s="23"/>
      <c r="C21" s="22" t="s">
        <v>39</v>
      </c>
      <c r="D21" s="51">
        <v>0</v>
      </c>
      <c r="E21" s="51">
        <v>0</v>
      </c>
      <c r="F21" s="51">
        <v>0</v>
      </c>
      <c r="H21" s="23"/>
      <c r="I21" s="22" t="s">
        <v>40</v>
      </c>
      <c r="J21" s="51">
        <v>9.81</v>
      </c>
      <c r="K21" s="51">
        <v>10.25</v>
      </c>
      <c r="L21" s="51">
        <v>10.67</v>
      </c>
    </row>
    <row r="22" spans="2:12">
      <c r="B22" s="23"/>
      <c r="C22" s="22" t="s">
        <v>41</v>
      </c>
      <c r="D22" s="51">
        <v>46.87</v>
      </c>
      <c r="E22" s="51">
        <v>46.91</v>
      </c>
      <c r="F22" s="51">
        <v>47.68</v>
      </c>
      <c r="H22" s="23"/>
      <c r="I22" s="22" t="s">
        <v>42</v>
      </c>
      <c r="J22" s="51">
        <v>0.445529</v>
      </c>
      <c r="K22" s="51">
        <v>0.433483</v>
      </c>
      <c r="L22" s="51">
        <v>0.358162</v>
      </c>
    </row>
    <row r="23" spans="2:12">
      <c r="B23" s="23"/>
      <c r="C23" s="22" t="s">
        <v>43</v>
      </c>
      <c r="D23" s="51">
        <v>145.68</v>
      </c>
      <c r="E23" s="51">
        <v>144.94</v>
      </c>
      <c r="F23" s="51">
        <v>148.8</v>
      </c>
      <c r="H23" s="23"/>
      <c r="I23" s="22" t="s">
        <v>44</v>
      </c>
      <c r="J23" s="51">
        <v>8.6</v>
      </c>
      <c r="K23" s="51">
        <v>9.49</v>
      </c>
      <c r="L23" s="51">
        <v>9.9</v>
      </c>
    </row>
    <row r="24" spans="2:12">
      <c r="B24" s="23"/>
      <c r="C24" s="24" t="s">
        <v>45</v>
      </c>
      <c r="D24" s="57">
        <f>D15/D23</f>
        <v>0.0306150466776496</v>
      </c>
      <c r="E24" s="57">
        <f>E15/E23</f>
        <v>0.0180764454256934</v>
      </c>
      <c r="F24" s="57">
        <f>F15/F23</f>
        <v>0.0143817204301075</v>
      </c>
      <c r="H24" s="23"/>
      <c r="I24" s="22" t="s">
        <v>46</v>
      </c>
      <c r="J24" s="51">
        <v>39.44</v>
      </c>
      <c r="K24" s="51">
        <v>48.4</v>
      </c>
      <c r="L24" s="51">
        <v>54.02</v>
      </c>
    </row>
    <row r="25" spans="2:12">
      <c r="B25" s="23"/>
      <c r="C25" s="24" t="s">
        <v>47</v>
      </c>
      <c r="D25" s="57">
        <f>D16/D23</f>
        <v>0.00107736820428336</v>
      </c>
      <c r="E25" s="57">
        <f>E16/E23</f>
        <v>0</v>
      </c>
      <c r="F25" s="57">
        <f>F16/F23</f>
        <v>0</v>
      </c>
      <c r="H25" s="23"/>
      <c r="I25" s="24" t="s">
        <v>48</v>
      </c>
      <c r="J25" s="57">
        <f>J4/J24</f>
        <v>0.0593306288032454</v>
      </c>
      <c r="K25" s="57">
        <f>K4/K24</f>
        <v>0.0206611570247934</v>
      </c>
      <c r="L25" s="57">
        <f>L4/L24</f>
        <v>0.155497963717142</v>
      </c>
    </row>
    <row r="26" spans="2:12">
      <c r="B26" s="23"/>
      <c r="C26" s="24" t="s">
        <v>49</v>
      </c>
      <c r="D26" s="57">
        <f>D17/D23</f>
        <v>0.164058209774849</v>
      </c>
      <c r="E26" s="57">
        <f>E17/E23</f>
        <v>0.168621498551125</v>
      </c>
      <c r="F26" s="57">
        <f>F17/F23</f>
        <v>0.167876344086022</v>
      </c>
      <c r="H26" s="23"/>
      <c r="I26" s="24" t="s">
        <v>50</v>
      </c>
      <c r="J26" s="57">
        <f t="shared" ref="J26:L26" si="7">J19/J24</f>
        <v>0.454614604462475</v>
      </c>
      <c r="K26" s="57">
        <f t="shared" si="7"/>
        <v>0.535743801652893</v>
      </c>
      <c r="L26" s="57">
        <f t="shared" si="7"/>
        <v>0.572565716401333</v>
      </c>
    </row>
    <row r="27" spans="2:12">
      <c r="B27" s="23"/>
      <c r="C27" s="24" t="s">
        <v>51</v>
      </c>
      <c r="D27" s="57">
        <f>D18/D23</f>
        <v>0.0116007688083471</v>
      </c>
      <c r="E27" s="57">
        <f>E18/E23</f>
        <v>0.0130398785704429</v>
      </c>
      <c r="F27" s="57">
        <f>F18/F23</f>
        <v>0.0136424731182796</v>
      </c>
      <c r="H27" s="23"/>
      <c r="I27" s="24" t="s">
        <v>52</v>
      </c>
      <c r="J27" s="57">
        <f t="shared" ref="J27:L27" si="8">J20/J24</f>
        <v>0.0646551724137931</v>
      </c>
      <c r="K27" s="57">
        <f t="shared" si="8"/>
        <v>0.0454545454545455</v>
      </c>
      <c r="L27" s="57">
        <f t="shared" si="8"/>
        <v>0.0373935579415031</v>
      </c>
    </row>
    <row r="28" spans="2:12">
      <c r="B28" s="23"/>
      <c r="C28" s="24" t="s">
        <v>53</v>
      </c>
      <c r="D28" s="57">
        <f>D19/D23</f>
        <v>0.156370126304228</v>
      </c>
      <c r="E28" s="57">
        <f>E19/E23</f>
        <v>0.149717124327308</v>
      </c>
      <c r="F28" s="57">
        <f>F19/F23</f>
        <v>0.141465053763441</v>
      </c>
      <c r="H28" s="23"/>
      <c r="I28" s="24" t="s">
        <v>54</v>
      </c>
      <c r="J28" s="57">
        <f t="shared" ref="J28:L28" si="9">J21/J24</f>
        <v>0.248732251521298</v>
      </c>
      <c r="K28" s="57">
        <f t="shared" si="9"/>
        <v>0.211776859504132</v>
      </c>
      <c r="L28" s="57">
        <f t="shared" si="9"/>
        <v>0.197519437245465</v>
      </c>
    </row>
    <row r="29" spans="2:12">
      <c r="B29" s="23"/>
      <c r="C29" s="24" t="s">
        <v>55</v>
      </c>
      <c r="D29" s="57">
        <f>D20/D23</f>
        <v>0.260227896760022</v>
      </c>
      <c r="E29" s="57">
        <f>E20/E23</f>
        <v>0.268110942458949</v>
      </c>
      <c r="F29" s="57">
        <f>F20/F23</f>
        <v>0.268077956989247</v>
      </c>
      <c r="H29" s="23"/>
      <c r="I29" s="24" t="s">
        <v>56</v>
      </c>
      <c r="J29" s="57">
        <f t="shared" ref="J29:L29" si="10">J22/J24</f>
        <v>0.0112963742393509</v>
      </c>
      <c r="K29" s="57">
        <f t="shared" si="10"/>
        <v>0.00895626033057851</v>
      </c>
      <c r="L29" s="57">
        <f t="shared" si="10"/>
        <v>0.00663017400962606</v>
      </c>
    </row>
    <row r="30" spans="2:12">
      <c r="B30" s="23"/>
      <c r="C30" s="24" t="s">
        <v>57</v>
      </c>
      <c r="D30" s="57">
        <f>D21/D23</f>
        <v>0</v>
      </c>
      <c r="E30" s="57">
        <f>E21/E23</f>
        <v>0</v>
      </c>
      <c r="F30" s="57">
        <f>F21/F23</f>
        <v>0</v>
      </c>
      <c r="H30" s="23"/>
      <c r="I30" s="24" t="s">
        <v>58</v>
      </c>
      <c r="J30" s="57">
        <f t="shared" ref="J30:L30" si="11">J23/J24</f>
        <v>0.218052738336714</v>
      </c>
      <c r="K30" s="57">
        <f t="shared" si="11"/>
        <v>0.196074380165289</v>
      </c>
      <c r="L30" s="57">
        <f t="shared" si="11"/>
        <v>0.18326545723806</v>
      </c>
    </row>
    <row r="31" spans="2:6">
      <c r="B31" s="23"/>
      <c r="C31" s="24" t="s">
        <v>59</v>
      </c>
      <c r="D31" s="57">
        <f>D22/D23</f>
        <v>0.321732564524986</v>
      </c>
      <c r="E31" s="57">
        <f>E22/E23</f>
        <v>0.323651165999724</v>
      </c>
      <c r="F31" s="57">
        <f>F22/F23</f>
        <v>0.320430107526882</v>
      </c>
    </row>
  </sheetData>
  <mergeCells count="6">
    <mergeCell ref="D3:F3"/>
    <mergeCell ref="J3:L3"/>
    <mergeCell ref="B4:B14"/>
    <mergeCell ref="B15:B31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D21" sqref="D21:D22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60</v>
      </c>
      <c r="C4" s="22" t="s">
        <v>2</v>
      </c>
      <c r="D4" s="22">
        <v>17.77</v>
      </c>
      <c r="E4" s="22">
        <v>10.32</v>
      </c>
      <c r="F4" s="22">
        <v>14.5</v>
      </c>
      <c r="H4" s="23" t="s">
        <v>61</v>
      </c>
      <c r="I4" s="22" t="s">
        <v>6</v>
      </c>
      <c r="J4" s="22">
        <v>0</v>
      </c>
      <c r="K4" s="22">
        <v>0</v>
      </c>
      <c r="L4" s="22">
        <v>0</v>
      </c>
    </row>
    <row r="5" spans="2:12">
      <c r="B5" s="23"/>
      <c r="C5" s="22" t="s">
        <v>30</v>
      </c>
      <c r="D5" s="22">
        <v>23.9</v>
      </c>
      <c r="E5" s="22">
        <v>24.44</v>
      </c>
      <c r="F5" s="22">
        <v>24.98</v>
      </c>
      <c r="H5" s="23"/>
      <c r="I5" s="22" t="s">
        <v>8</v>
      </c>
      <c r="J5" s="22">
        <v>1.29</v>
      </c>
      <c r="K5" s="22">
        <v>1.25</v>
      </c>
      <c r="L5" s="22">
        <v>1.34</v>
      </c>
    </row>
    <row r="6" spans="2:12">
      <c r="B6" s="23"/>
      <c r="C6" s="22" t="s">
        <v>5</v>
      </c>
      <c r="D6" s="22">
        <v>0</v>
      </c>
      <c r="E6" s="22">
        <v>0</v>
      </c>
      <c r="F6" s="22">
        <v>0.000276</v>
      </c>
      <c r="H6" s="23"/>
      <c r="I6" s="22" t="s">
        <v>62</v>
      </c>
      <c r="J6" s="22">
        <v>2.57</v>
      </c>
      <c r="K6" s="22">
        <v>2.8</v>
      </c>
      <c r="L6" s="22">
        <v>2.23</v>
      </c>
    </row>
    <row r="7" spans="2:12">
      <c r="B7" s="23"/>
      <c r="C7" s="22" t="s">
        <v>7</v>
      </c>
      <c r="D7" s="22">
        <v>1.89</v>
      </c>
      <c r="E7" s="22">
        <v>2.32</v>
      </c>
      <c r="F7" s="22">
        <v>2</v>
      </c>
      <c r="H7" s="23"/>
      <c r="I7" s="22" t="s">
        <v>12</v>
      </c>
      <c r="J7" s="22">
        <v>3.08</v>
      </c>
      <c r="K7" s="22">
        <v>3.66</v>
      </c>
      <c r="L7" s="22">
        <v>3.61</v>
      </c>
    </row>
    <row r="8" spans="2:12">
      <c r="B8" s="23"/>
      <c r="C8" s="22" t="s">
        <v>9</v>
      </c>
      <c r="D8" s="22">
        <v>1.75</v>
      </c>
      <c r="E8" s="22">
        <v>1.79</v>
      </c>
      <c r="F8" s="22">
        <v>1.79</v>
      </c>
      <c r="H8" s="23"/>
      <c r="I8" s="22" t="s">
        <v>14</v>
      </c>
      <c r="J8" s="22">
        <v>1.19</v>
      </c>
      <c r="K8" s="22">
        <v>1.19</v>
      </c>
      <c r="L8" s="22">
        <v>1.08</v>
      </c>
    </row>
    <row r="9" spans="2:12">
      <c r="B9" s="23"/>
      <c r="C9" s="22" t="s">
        <v>11</v>
      </c>
      <c r="D9" s="22">
        <v>0.482149</v>
      </c>
      <c r="E9" s="22">
        <v>0.505349</v>
      </c>
      <c r="F9" s="22">
        <v>0.455125</v>
      </c>
      <c r="H9" s="23"/>
      <c r="I9" s="22" t="s">
        <v>10</v>
      </c>
      <c r="J9" s="22">
        <v>0</v>
      </c>
      <c r="K9" s="22">
        <v>0</v>
      </c>
      <c r="L9" s="27">
        <v>0</v>
      </c>
    </row>
    <row r="10" spans="2:12">
      <c r="B10" s="23"/>
      <c r="C10" s="22" t="s">
        <v>37</v>
      </c>
      <c r="D10" s="22">
        <v>37.91</v>
      </c>
      <c r="E10" s="22">
        <v>38.86</v>
      </c>
      <c r="F10" s="22">
        <v>39.89</v>
      </c>
      <c r="H10" s="23"/>
      <c r="I10" s="22" t="s">
        <v>40</v>
      </c>
      <c r="J10" s="22">
        <v>9.81</v>
      </c>
      <c r="K10" s="22">
        <v>10.25</v>
      </c>
      <c r="L10" s="22">
        <v>10.67</v>
      </c>
    </row>
    <row r="11" spans="2:12">
      <c r="B11" s="47" t="s">
        <v>63</v>
      </c>
      <c r="C11" s="12" t="s">
        <v>64</v>
      </c>
      <c r="D11" s="13">
        <v>1.37</v>
      </c>
      <c r="E11" s="13">
        <v>0</v>
      </c>
      <c r="F11" s="13">
        <v>0</v>
      </c>
      <c r="H11" s="23"/>
      <c r="I11" s="51" t="s">
        <v>65</v>
      </c>
      <c r="J11" s="51">
        <v>0.445529</v>
      </c>
      <c r="K11" s="51">
        <v>0.433483</v>
      </c>
      <c r="L11" s="51">
        <v>0.358162</v>
      </c>
    </row>
    <row r="12" spans="2:12">
      <c r="B12" s="23"/>
      <c r="C12" s="12" t="s">
        <v>26</v>
      </c>
      <c r="D12" s="12">
        <v>4.46</v>
      </c>
      <c r="E12" s="12">
        <v>2.62</v>
      </c>
      <c r="F12" s="12">
        <v>2.14</v>
      </c>
      <c r="H12" s="23" t="s">
        <v>66</v>
      </c>
      <c r="I12" s="13" t="s">
        <v>67</v>
      </c>
      <c r="J12" s="13">
        <v>0.031133</v>
      </c>
      <c r="K12" s="13">
        <v>0.041808</v>
      </c>
      <c r="L12" s="13">
        <v>0.056824</v>
      </c>
    </row>
    <row r="13" spans="2:12">
      <c r="B13" s="23"/>
      <c r="C13" s="12" t="s">
        <v>68</v>
      </c>
      <c r="D13" s="12">
        <v>0</v>
      </c>
      <c r="E13" s="12">
        <v>0</v>
      </c>
      <c r="F13" s="12">
        <v>0</v>
      </c>
      <c r="H13" s="23"/>
      <c r="I13" s="13" t="s">
        <v>69</v>
      </c>
      <c r="J13" s="13">
        <v>0.15368</v>
      </c>
      <c r="K13" s="13">
        <v>0.15113</v>
      </c>
      <c r="L13" s="13">
        <v>0.000846</v>
      </c>
    </row>
    <row r="14" spans="2:12">
      <c r="B14" s="23"/>
      <c r="C14" s="12" t="s">
        <v>70</v>
      </c>
      <c r="D14" s="12">
        <v>0.02191</v>
      </c>
      <c r="E14" s="12">
        <v>0.025956</v>
      </c>
      <c r="F14" s="12">
        <v>0.03003</v>
      </c>
      <c r="H14" s="23"/>
      <c r="I14" s="13" t="s">
        <v>71</v>
      </c>
      <c r="J14" s="13">
        <v>0</v>
      </c>
      <c r="K14" s="13">
        <v>0</v>
      </c>
      <c r="L14" s="13">
        <v>0</v>
      </c>
    </row>
    <row r="15" spans="2:12">
      <c r="B15" s="23"/>
      <c r="C15" s="12" t="s">
        <v>72</v>
      </c>
      <c r="D15" s="12">
        <v>0.935496</v>
      </c>
      <c r="E15" s="12">
        <v>0.918932</v>
      </c>
      <c r="F15" s="12">
        <v>0.886906</v>
      </c>
      <c r="H15" s="23"/>
      <c r="I15" s="13" t="s">
        <v>73</v>
      </c>
      <c r="J15" s="13">
        <v>0</v>
      </c>
      <c r="K15" s="13">
        <v>0</v>
      </c>
      <c r="L15" s="13">
        <v>0</v>
      </c>
    </row>
    <row r="16" spans="2:12">
      <c r="B16" s="23"/>
      <c r="C16" s="12" t="s">
        <v>74</v>
      </c>
      <c r="D16" s="12">
        <v>0.007338</v>
      </c>
      <c r="E16" s="12">
        <v>0</v>
      </c>
      <c r="F16" s="12">
        <v>0</v>
      </c>
      <c r="H16" s="23"/>
      <c r="I16" s="13" t="s">
        <v>75</v>
      </c>
      <c r="J16" s="13">
        <v>2.55</v>
      </c>
      <c r="K16" s="13">
        <v>2.2</v>
      </c>
      <c r="L16" s="13">
        <v>2.02</v>
      </c>
    </row>
    <row r="17" spans="2:12">
      <c r="B17" s="23"/>
      <c r="C17" s="12" t="s">
        <v>76</v>
      </c>
      <c r="D17" s="12">
        <v>0</v>
      </c>
      <c r="E17" s="12">
        <v>0</v>
      </c>
      <c r="F17" s="12">
        <v>0</v>
      </c>
      <c r="H17" s="23"/>
      <c r="I17" s="13" t="s">
        <v>36</v>
      </c>
      <c r="J17" s="13">
        <v>17.93</v>
      </c>
      <c r="K17" s="13">
        <v>25.93</v>
      </c>
      <c r="L17" s="13">
        <v>30.93</v>
      </c>
    </row>
    <row r="18" spans="2:12">
      <c r="B18" s="23"/>
      <c r="C18" s="12" t="s">
        <v>77</v>
      </c>
      <c r="D18" s="12">
        <v>6.75</v>
      </c>
      <c r="E18" s="12">
        <v>6.66</v>
      </c>
      <c r="F18" s="12">
        <v>7.23</v>
      </c>
      <c r="H18" s="23"/>
      <c r="I18" s="13" t="s">
        <v>4</v>
      </c>
      <c r="J18" s="13">
        <v>2.34</v>
      </c>
      <c r="K18" s="13">
        <v>1</v>
      </c>
      <c r="L18" s="13">
        <v>8.4</v>
      </c>
    </row>
    <row r="19" spans="2:12">
      <c r="B19" s="23"/>
      <c r="C19" s="12" t="s">
        <v>78</v>
      </c>
      <c r="D19" s="12">
        <v>0</v>
      </c>
      <c r="E19" s="12">
        <v>0</v>
      </c>
      <c r="F19" s="12">
        <v>0</v>
      </c>
      <c r="H19" s="23"/>
      <c r="I19" s="13" t="s">
        <v>79</v>
      </c>
      <c r="J19" s="13">
        <v>7.78</v>
      </c>
      <c r="K19" s="13">
        <v>7.52</v>
      </c>
      <c r="L19" s="13">
        <v>6.91</v>
      </c>
    </row>
    <row r="20" spans="2:12">
      <c r="B20" s="48"/>
      <c r="C20" s="13" t="s">
        <v>80</v>
      </c>
      <c r="D20" s="13">
        <v>171.1</v>
      </c>
      <c r="E20" s="13">
        <v>168.24</v>
      </c>
      <c r="F20" s="13">
        <v>168.47</v>
      </c>
      <c r="H20" s="48"/>
      <c r="I20" s="13" t="s">
        <v>81</v>
      </c>
      <c r="J20" s="13">
        <v>38.69</v>
      </c>
      <c r="K20" s="13">
        <v>35.31</v>
      </c>
      <c r="L20" s="13">
        <v>38.18</v>
      </c>
    </row>
    <row r="21" spans="2:12">
      <c r="B21" s="23" t="s">
        <v>82</v>
      </c>
      <c r="C21" s="49" t="s">
        <v>83</v>
      </c>
      <c r="D21" s="50">
        <f>SUM(D4:D10)/D20</f>
        <v>0.489200169491525</v>
      </c>
      <c r="E21" s="50">
        <f>SUM(E4:E10)/E20</f>
        <v>0.465022283642416</v>
      </c>
      <c r="F21" s="50">
        <f>SUM(F4:F10)/F20</f>
        <v>0.496322199798184</v>
      </c>
      <c r="H21" s="23" t="s">
        <v>84</v>
      </c>
      <c r="I21" s="49" t="s">
        <v>85</v>
      </c>
      <c r="J21" s="52">
        <f>SUM(J4:J11)/J20</f>
        <v>0.47520105970535</v>
      </c>
      <c r="K21" s="52">
        <f>SUM(K4:K11)/K20</f>
        <v>0.554615774568111</v>
      </c>
      <c r="L21" s="52">
        <f>SUM(L4:L11)/L20</f>
        <v>0.505190204295443</v>
      </c>
    </row>
    <row r="22" spans="2:12">
      <c r="B22" s="23"/>
      <c r="C22" s="49" t="s">
        <v>86</v>
      </c>
      <c r="D22" s="50">
        <f>SUM(D11:D19)/D20</f>
        <v>0.0791627352425482</v>
      </c>
      <c r="E22" s="50">
        <f>SUM(E11:E19)/E20</f>
        <v>0.0607756062767475</v>
      </c>
      <c r="F22" s="50">
        <f>SUM(F11:F19)/F20</f>
        <v>0.0610609366652817</v>
      </c>
      <c r="H22" s="23"/>
      <c r="I22" s="49" t="s">
        <v>87</v>
      </c>
      <c r="J22" s="52">
        <f>SUM(J12:J19)/J20</f>
        <v>0.795678805892996</v>
      </c>
      <c r="K22" s="52">
        <f>SUM(K12:K19)/K20</f>
        <v>1.04341370716511</v>
      </c>
      <c r="L22" s="52">
        <f>SUM(L12:L19)/L20</f>
        <v>1.26552304871661</v>
      </c>
    </row>
    <row r="23" spans="8:12">
      <c r="H23" s="23"/>
      <c r="I23" s="32" t="s">
        <v>88</v>
      </c>
      <c r="J23" s="53">
        <f>SUM(J4:J11)/D20</f>
        <v>0.10745487434249</v>
      </c>
      <c r="K23" s="53">
        <f>SUM(K4:K11)/E20</f>
        <v>0.116402062529719</v>
      </c>
      <c r="L23" s="53">
        <f>SUM(L4:L11)/F20</f>
        <v>0.114490188164065</v>
      </c>
    </row>
    <row r="24" spans="8:12">
      <c r="H24" s="23"/>
      <c r="I24" s="32" t="s">
        <v>89</v>
      </c>
      <c r="J24" s="53">
        <f>SUM(J14:J19)/D20</f>
        <v>0.178842781998831</v>
      </c>
      <c r="K24" s="53">
        <f>SUM(K14:K19)/E20</f>
        <v>0.217843556823585</v>
      </c>
      <c r="L24" s="53">
        <f>SUM(L14:L19)/F20</f>
        <v>0.286460497417938</v>
      </c>
    </row>
  </sheetData>
  <mergeCells count="8">
    <mergeCell ref="D3:F3"/>
    <mergeCell ref="J3:L3"/>
    <mergeCell ref="B4:B10"/>
    <mergeCell ref="B11:B19"/>
    <mergeCell ref="B21:B22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abSelected="1" workbookViewId="0">
      <selection activeCell="K16" sqref="K16:L19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13.983606557377" style="21" customWidth="1"/>
  </cols>
  <sheetData>
    <row r="2" spans="2:11">
      <c r="B2" s="22"/>
      <c r="C2" s="22">
        <v>2019</v>
      </c>
      <c r="D2" s="22">
        <v>2018</v>
      </c>
      <c r="E2" s="22">
        <v>2017</v>
      </c>
      <c r="G2" s="23"/>
      <c r="H2" s="23"/>
      <c r="I2" s="22">
        <v>2019</v>
      </c>
      <c r="J2" s="22">
        <v>2018</v>
      </c>
      <c r="K2" s="22">
        <v>2017</v>
      </c>
    </row>
    <row r="3" spans="2:11">
      <c r="B3" s="22" t="s">
        <v>0</v>
      </c>
      <c r="C3" s="23"/>
      <c r="D3" s="23"/>
      <c r="E3" s="23"/>
      <c r="G3" s="22"/>
      <c r="H3" s="22" t="s">
        <v>0</v>
      </c>
      <c r="I3" s="23"/>
      <c r="J3" s="23"/>
      <c r="K3" s="23"/>
    </row>
    <row r="4" spans="2:11">
      <c r="B4" s="22" t="s">
        <v>90</v>
      </c>
      <c r="C4" s="22">
        <v>83.11</v>
      </c>
      <c r="D4" s="22">
        <v>85.39</v>
      </c>
      <c r="E4" s="22">
        <v>84.17</v>
      </c>
      <c r="G4" s="23" t="s">
        <v>91</v>
      </c>
      <c r="H4" s="24" t="s">
        <v>92</v>
      </c>
      <c r="I4" s="24">
        <v>18.04</v>
      </c>
      <c r="J4" s="24">
        <v>19.23</v>
      </c>
      <c r="K4" s="24">
        <v>20.68</v>
      </c>
    </row>
    <row r="5" spans="2:11">
      <c r="B5" s="22" t="s">
        <v>93</v>
      </c>
      <c r="C5" s="22">
        <v>5.25</v>
      </c>
      <c r="D5" s="22">
        <v>4.72</v>
      </c>
      <c r="E5" s="22">
        <v>4.51</v>
      </c>
      <c r="G5" s="23" t="s">
        <v>94</v>
      </c>
      <c r="H5" s="22" t="s">
        <v>95</v>
      </c>
      <c r="I5" s="22">
        <v>7.98</v>
      </c>
      <c r="J5" s="22">
        <v>6.47</v>
      </c>
      <c r="K5" s="22">
        <v>5.39</v>
      </c>
    </row>
    <row r="6" spans="2:11">
      <c r="B6" s="22" t="s">
        <v>96</v>
      </c>
      <c r="C6" s="22">
        <v>0.557428</v>
      </c>
      <c r="D6" s="22">
        <v>0.591205</v>
      </c>
      <c r="E6" s="22">
        <v>0.5836642</v>
      </c>
      <c r="G6" s="23"/>
      <c r="H6" s="22" t="s">
        <v>97</v>
      </c>
      <c r="I6" s="22">
        <v>1.54</v>
      </c>
      <c r="J6" s="22">
        <v>0.38625</v>
      </c>
      <c r="K6" s="22">
        <v>0.037449</v>
      </c>
    </row>
    <row r="7" spans="2:11">
      <c r="B7" s="22" t="s">
        <v>98</v>
      </c>
      <c r="C7" s="22">
        <v>54.02</v>
      </c>
      <c r="D7" s="22">
        <v>56.1</v>
      </c>
      <c r="E7" s="22">
        <v>57.19</v>
      </c>
      <c r="G7" s="23"/>
      <c r="H7" s="24" t="s">
        <v>99</v>
      </c>
      <c r="I7" s="24">
        <v>-2.64</v>
      </c>
      <c r="J7" s="24">
        <v>-9.07</v>
      </c>
      <c r="K7" s="24">
        <v>-5.41</v>
      </c>
    </row>
    <row r="8" spans="2:11">
      <c r="B8" s="22" t="s">
        <v>100</v>
      </c>
      <c r="C8" s="22">
        <v>10.09</v>
      </c>
      <c r="D8" s="22">
        <v>10.28</v>
      </c>
      <c r="E8" s="22">
        <v>9.3</v>
      </c>
      <c r="G8" s="23" t="s">
        <v>101</v>
      </c>
      <c r="H8" s="22" t="s">
        <v>102</v>
      </c>
      <c r="I8" s="22">
        <v>0.7965</v>
      </c>
      <c r="J8" s="22">
        <v>0.085</v>
      </c>
      <c r="K8" s="22">
        <v>0</v>
      </c>
    </row>
    <row r="9" spans="2:11">
      <c r="B9" s="22" t="s">
        <v>103</v>
      </c>
      <c r="C9" s="22">
        <v>0.263926</v>
      </c>
      <c r="D9" s="22">
        <v>0.299839</v>
      </c>
      <c r="E9" s="22">
        <v>0.175955</v>
      </c>
      <c r="G9" s="23"/>
      <c r="H9" s="22" t="s">
        <v>104</v>
      </c>
      <c r="I9" s="22">
        <v>2.66</v>
      </c>
      <c r="J9" s="22">
        <v>1.1</v>
      </c>
      <c r="K9" s="22">
        <v>48.13</v>
      </c>
    </row>
    <row r="10" spans="2:11">
      <c r="B10" s="22" t="s">
        <v>105</v>
      </c>
      <c r="C10" s="22">
        <v>1.22</v>
      </c>
      <c r="D10" s="22">
        <v>1.72</v>
      </c>
      <c r="E10" s="22">
        <v>2.23</v>
      </c>
      <c r="G10" s="23"/>
      <c r="H10" s="22" t="s">
        <v>106</v>
      </c>
      <c r="I10" s="22">
        <v>9.32</v>
      </c>
      <c r="J10" s="22">
        <v>12.84</v>
      </c>
      <c r="K10" s="27">
        <v>57.26</v>
      </c>
    </row>
    <row r="11" spans="2:11">
      <c r="B11" s="22" t="s">
        <v>107</v>
      </c>
      <c r="C11" s="22">
        <v>0.242955</v>
      </c>
      <c r="D11" s="22">
        <v>1.17</v>
      </c>
      <c r="E11" s="22">
        <v>0.602604</v>
      </c>
      <c r="G11" s="23"/>
      <c r="H11" s="22" t="s">
        <v>108</v>
      </c>
      <c r="I11" s="22">
        <v>2.79</v>
      </c>
      <c r="J11" s="22">
        <v>2.73</v>
      </c>
      <c r="K11" s="22">
        <v>2.53</v>
      </c>
    </row>
    <row r="12" spans="2:11">
      <c r="B12" s="22" t="s">
        <v>109</v>
      </c>
      <c r="C12" s="22">
        <v>0.01059</v>
      </c>
      <c r="D12" s="22">
        <v>0</v>
      </c>
      <c r="E12" s="22">
        <v>0</v>
      </c>
      <c r="G12" s="23"/>
      <c r="H12" s="22" t="s">
        <v>110</v>
      </c>
      <c r="I12" s="22">
        <v>0.084</v>
      </c>
      <c r="J12" s="22">
        <v>0</v>
      </c>
      <c r="K12" s="22">
        <v>4.07</v>
      </c>
    </row>
    <row r="13" spans="2:11">
      <c r="B13" s="22" t="s">
        <v>111</v>
      </c>
      <c r="C13" s="22">
        <v>0.356517</v>
      </c>
      <c r="D13" s="22">
        <v>1.56</v>
      </c>
      <c r="E13" s="22">
        <v>-0.031621</v>
      </c>
      <c r="G13" s="23"/>
      <c r="H13" s="24" t="s">
        <v>112</v>
      </c>
      <c r="I13" s="24">
        <v>-7.98</v>
      </c>
      <c r="J13" s="24">
        <v>-14.39</v>
      </c>
      <c r="K13" s="24">
        <v>-11.73</v>
      </c>
    </row>
    <row r="14" spans="2:11">
      <c r="B14" s="22" t="s">
        <v>113</v>
      </c>
      <c r="C14" s="22">
        <v>0.068154</v>
      </c>
      <c r="D14" s="22">
        <v>0.076107</v>
      </c>
      <c r="E14" s="22">
        <v>0.323271</v>
      </c>
      <c r="G14" s="25" t="s">
        <v>114</v>
      </c>
      <c r="H14" s="26" t="s">
        <v>114</v>
      </c>
      <c r="I14" s="26">
        <f>I4-I5-I6</f>
        <v>8.52</v>
      </c>
      <c r="J14" s="26">
        <f>J4-J5-J6</f>
        <v>12.37375</v>
      </c>
      <c r="K14" s="26">
        <f>K4-K5-K6</f>
        <v>15.252551</v>
      </c>
    </row>
    <row r="15" spans="2:11">
      <c r="B15" s="22" t="s">
        <v>115</v>
      </c>
      <c r="C15" s="27">
        <v>1.02</v>
      </c>
      <c r="D15" s="22">
        <v>0.656533</v>
      </c>
      <c r="E15" s="22">
        <v>0.497104</v>
      </c>
      <c r="G15" s="28"/>
      <c r="H15" s="28"/>
      <c r="I15" s="28"/>
      <c r="J15" s="28"/>
      <c r="K15" s="28"/>
    </row>
    <row r="16" spans="2:12">
      <c r="B16" s="22" t="s">
        <v>116</v>
      </c>
      <c r="C16" s="22">
        <v>0.086088</v>
      </c>
      <c r="D16" s="22">
        <v>0.159284</v>
      </c>
      <c r="E16" s="22">
        <v>0.088284</v>
      </c>
      <c r="G16" s="29" t="s">
        <v>117</v>
      </c>
      <c r="H16" s="30" t="s">
        <v>118</v>
      </c>
      <c r="I16" s="30">
        <f>SUM(I14:K14)/3</f>
        <v>12.048767</v>
      </c>
      <c r="J16" s="28"/>
      <c r="K16" s="13" t="s">
        <v>119</v>
      </c>
      <c r="L16" s="43">
        <f>C18+C10+C6</f>
        <v>10.967428</v>
      </c>
    </row>
    <row r="17" spans="2:12">
      <c r="B17" s="22" t="s">
        <v>120</v>
      </c>
      <c r="C17" s="22">
        <v>0.060195</v>
      </c>
      <c r="D17" s="22">
        <v>0.111224</v>
      </c>
      <c r="E17" s="22">
        <v>0.433832</v>
      </c>
      <c r="G17" s="31"/>
      <c r="H17" s="30" t="s">
        <v>121</v>
      </c>
      <c r="I17" s="44">
        <v>0.08</v>
      </c>
      <c r="J17" s="28"/>
      <c r="K17" s="13" t="s">
        <v>122</v>
      </c>
      <c r="L17" s="43">
        <f>(L16+C7+C8+C9)/L16</f>
        <v>6.86955537797923</v>
      </c>
    </row>
    <row r="18" spans="2:12">
      <c r="B18" s="22" t="s">
        <v>123</v>
      </c>
      <c r="C18" s="22">
        <v>9.19</v>
      </c>
      <c r="D18" s="22">
        <v>8.92</v>
      </c>
      <c r="E18" s="22">
        <v>6.59</v>
      </c>
      <c r="G18" s="31"/>
      <c r="H18" s="30" t="s">
        <v>124</v>
      </c>
      <c r="I18" s="44">
        <v>0.03</v>
      </c>
      <c r="J18" s="28"/>
      <c r="K18" s="13" t="s">
        <v>125</v>
      </c>
      <c r="L18" s="43">
        <f>L16/(L16-C10)</f>
        <v>1.12516122201672</v>
      </c>
    </row>
    <row r="19" spans="2:12">
      <c r="B19" s="32" t="s">
        <v>126</v>
      </c>
      <c r="C19" s="32">
        <f>C4-C5</f>
        <v>77.86</v>
      </c>
      <c r="D19" s="32">
        <f>D4-D5</f>
        <v>80.67</v>
      </c>
      <c r="E19" s="32">
        <f>E4-E5</f>
        <v>79.66</v>
      </c>
      <c r="G19" s="31"/>
      <c r="H19" s="30" t="s">
        <v>127</v>
      </c>
      <c r="I19" s="44">
        <v>0.1</v>
      </c>
      <c r="J19" s="28"/>
      <c r="K19" s="13" t="s">
        <v>128</v>
      </c>
      <c r="L19" s="43">
        <f>L17*L18</f>
        <v>7.72935732379865</v>
      </c>
    </row>
    <row r="20" spans="2:10">
      <c r="B20" s="32" t="s">
        <v>129</v>
      </c>
      <c r="C20" s="33">
        <f>C19/C4</f>
        <v>0.936830706292865</v>
      </c>
      <c r="D20" s="33">
        <f>D19/D4</f>
        <v>0.944724206581567</v>
      </c>
      <c r="E20" s="33">
        <f>E19/E4</f>
        <v>0.946417963645004</v>
      </c>
      <c r="G20" s="31"/>
      <c r="H20" s="30" t="s">
        <v>130</v>
      </c>
      <c r="I20" s="45">
        <v>9.88</v>
      </c>
      <c r="J20" s="28"/>
    </row>
    <row r="21" spans="2:10">
      <c r="B21" s="34" t="s">
        <v>131</v>
      </c>
      <c r="C21" s="34">
        <f>C4-C5-C6-C7-C8-C9-C10</f>
        <v>11.708646</v>
      </c>
      <c r="D21" s="34">
        <f>D4-D5-D6-D7-D8-D9-D10</f>
        <v>11.678956</v>
      </c>
      <c r="E21" s="34">
        <f>E4-E5-E6-E7-E8-E9-E10</f>
        <v>10.1803808</v>
      </c>
      <c r="G21" s="31"/>
      <c r="H21" s="30" t="s">
        <v>132</v>
      </c>
      <c r="I21" s="30">
        <f>I16*(1+I19)/POWER(1+I17,1)</f>
        <v>12.2718923148148</v>
      </c>
      <c r="J21" s="28"/>
    </row>
    <row r="22" spans="2:11">
      <c r="B22" s="34" t="s">
        <v>133</v>
      </c>
      <c r="C22" s="35">
        <f>C21/C4</f>
        <v>0.140881313921309</v>
      </c>
      <c r="D22" s="35">
        <f>D21/D4</f>
        <v>0.136771940508256</v>
      </c>
      <c r="E22" s="35">
        <f>E21/E4</f>
        <v>0.12095022929785</v>
      </c>
      <c r="G22" s="31"/>
      <c r="H22" s="30" t="s">
        <v>134</v>
      </c>
      <c r="I22" s="30">
        <f>I16*POWER(1+I19,2)/POWER(1+I17,2)</f>
        <v>12.499149579904</v>
      </c>
      <c r="J22" s="28"/>
      <c r="K22" s="28"/>
    </row>
    <row r="23" spans="2:11">
      <c r="B23" s="36" t="s">
        <v>135</v>
      </c>
      <c r="C23" s="37">
        <f>C21/I4</f>
        <v>0.649038026607539</v>
      </c>
      <c r="D23" s="37">
        <f>D21/J4</f>
        <v>0.607330005200208</v>
      </c>
      <c r="E23" s="37">
        <f>E21/K4</f>
        <v>0.492281470019342</v>
      </c>
      <c r="G23" s="31"/>
      <c r="H23" s="30" t="s">
        <v>136</v>
      </c>
      <c r="I23" s="30">
        <f>I16*POWER(1+I19,3)/POWER(1+I17,3)</f>
        <v>12.7306153128652</v>
      </c>
      <c r="J23" s="28"/>
      <c r="K23" s="28"/>
    </row>
    <row r="24" spans="2:11">
      <c r="B24" s="24" t="s">
        <v>137</v>
      </c>
      <c r="C24" s="38">
        <f>C7/C4</f>
        <v>0.649981951630369</v>
      </c>
      <c r="D24" s="38">
        <f>D7/D4</f>
        <v>0.656985595502986</v>
      </c>
      <c r="E24" s="38">
        <f>E7/E4</f>
        <v>0.679458239277652</v>
      </c>
      <c r="G24" s="31"/>
      <c r="H24" s="30" t="s">
        <v>138</v>
      </c>
      <c r="I24" s="30">
        <f>(SUM(I21:I23)*(1+I18))/I17-I18</f>
        <v>482.803836547644</v>
      </c>
      <c r="J24" s="28"/>
      <c r="K24" s="28"/>
    </row>
    <row r="25" spans="2:11">
      <c r="B25" s="24" t="s">
        <v>139</v>
      </c>
      <c r="C25" s="38">
        <f>C8/C4</f>
        <v>0.121405366381903</v>
      </c>
      <c r="D25" s="38">
        <f>D8/D4</f>
        <v>0.120388804309638</v>
      </c>
      <c r="E25" s="38">
        <f>E8/E4</f>
        <v>0.110490673636688</v>
      </c>
      <c r="G25" s="31"/>
      <c r="H25" s="30" t="s">
        <v>140</v>
      </c>
      <c r="I25" s="30">
        <f>SUM(I21:I24)</f>
        <v>520.305493755228</v>
      </c>
      <c r="J25" s="28"/>
      <c r="K25" s="28"/>
    </row>
    <row r="26" spans="2:9">
      <c r="B26" s="24" t="s">
        <v>141</v>
      </c>
      <c r="C26" s="38">
        <f>C16/C4</f>
        <v>0.00103583202983997</v>
      </c>
      <c r="D26" s="38">
        <f>D16/D4</f>
        <v>0.00186537065230121</v>
      </c>
      <c r="E26" s="38">
        <f>E16/E4</f>
        <v>0.00104887727218724</v>
      </c>
      <c r="G26" s="39"/>
      <c r="H26" s="16" t="s">
        <v>142</v>
      </c>
      <c r="I26" s="16">
        <f>I25/I20</f>
        <v>52.662499367938</v>
      </c>
    </row>
    <row r="27" spans="2:5">
      <c r="B27" s="24" t="s">
        <v>143</v>
      </c>
      <c r="C27" s="38">
        <f>C18/C4</f>
        <v>0.110576344603537</v>
      </c>
      <c r="D27" s="38">
        <f>D18/D4</f>
        <v>0.104461880782293</v>
      </c>
      <c r="E27" s="38">
        <f>E18/E4</f>
        <v>0.0782939289533088</v>
      </c>
    </row>
    <row r="28" spans="7:10">
      <c r="G28" s="40" t="s">
        <v>144</v>
      </c>
      <c r="H28" s="13" t="s">
        <v>145</v>
      </c>
      <c r="I28" s="46">
        <v>0.1</v>
      </c>
      <c r="J28" s="22"/>
    </row>
    <row r="29" spans="7:10">
      <c r="G29" s="41"/>
      <c r="H29" s="13" t="s">
        <v>146</v>
      </c>
      <c r="I29" s="46">
        <v>0.04</v>
      </c>
      <c r="J29" s="13">
        <f>1/I29</f>
        <v>25</v>
      </c>
    </row>
    <row r="30" spans="7:10">
      <c r="G30" s="41"/>
      <c r="H30" s="13" t="s">
        <v>147</v>
      </c>
      <c r="I30" s="46">
        <v>0.02</v>
      </c>
      <c r="J30" s="13">
        <f>1/I30</f>
        <v>50</v>
      </c>
    </row>
    <row r="31" spans="7:10">
      <c r="G31" s="41"/>
      <c r="H31" s="13" t="s">
        <v>148</v>
      </c>
      <c r="I31" s="13">
        <f>(C18*POWER(1+I28,3))*J29</f>
        <v>305.79725</v>
      </c>
      <c r="J31" s="13">
        <f>I31/I20</f>
        <v>30.9511386639676</v>
      </c>
    </row>
    <row r="32" spans="7:10">
      <c r="G32" s="41"/>
      <c r="H32" s="13" t="s">
        <v>149</v>
      </c>
      <c r="I32" s="13">
        <f>I31*0.7</f>
        <v>214.058075</v>
      </c>
      <c r="J32" s="13">
        <f>I32/I20</f>
        <v>21.6657970647773</v>
      </c>
    </row>
    <row r="33" spans="7:10">
      <c r="G33" s="42"/>
      <c r="H33" s="13" t="s">
        <v>150</v>
      </c>
      <c r="I33" s="13">
        <f>(C18*POWER(1+I28,3))*J30</f>
        <v>611.5945</v>
      </c>
      <c r="J33" s="13">
        <f>I33/I20</f>
        <v>61.9022773279352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3"/>
  <sheetViews>
    <sheetView topLeftCell="C16" workbookViewId="0">
      <selection activeCell="H20" sqref="H20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151</v>
      </c>
      <c r="J3" s="9" t="s">
        <v>152</v>
      </c>
    </row>
    <row r="4" spans="2:10">
      <c r="B4" s="10" t="s">
        <v>153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17.77</v>
      </c>
      <c r="E5" s="11">
        <f>'(经营性&amp;金融性)资产&amp;负债结构分析'!E4</f>
        <v>10.32</v>
      </c>
      <c r="F5" s="11">
        <f>'(经营性&amp;金融性)资产&amp;负债结构分析'!F4</f>
        <v>14.5</v>
      </c>
      <c r="H5" s="11" t="s">
        <v>2</v>
      </c>
      <c r="I5" s="11">
        <f>D5</f>
        <v>17.77</v>
      </c>
      <c r="J5" s="11">
        <v>0.4988442046</v>
      </c>
    </row>
    <row r="6" spans="2:10">
      <c r="B6" s="10"/>
      <c r="C6" s="12" t="s">
        <v>11</v>
      </c>
      <c r="D6" s="12">
        <f>'(经营性&amp;金融性)资产&amp;负债结构分析'!D9</f>
        <v>0.482149</v>
      </c>
      <c r="E6" s="12">
        <f>'(经营性&amp;金融性)资产&amp;负债结构分析'!E9</f>
        <v>0.505349</v>
      </c>
      <c r="F6" s="12">
        <f>'(经营性&amp;金融性)资产&amp;负债结构分析'!F9</f>
        <v>0.455125</v>
      </c>
      <c r="H6" s="12" t="s">
        <v>11</v>
      </c>
      <c r="I6" s="12">
        <f>D6</f>
        <v>0.482149</v>
      </c>
      <c r="J6" s="12">
        <v>0.0299476521</v>
      </c>
    </row>
    <row r="7" spans="2:10">
      <c r="B7" s="10"/>
      <c r="C7" s="12" t="s">
        <v>30</v>
      </c>
      <c r="D7" s="12">
        <f>'(经营性&amp;金融性)资产&amp;负债结构分析'!D5</f>
        <v>23.9</v>
      </c>
      <c r="E7" s="12">
        <f>'(经营性&amp;金融性)资产&amp;负债结构分析'!E5</f>
        <v>24.44</v>
      </c>
      <c r="F7" s="12">
        <f>'(经营性&amp;金融性)资产&amp;负债结构分析'!F5</f>
        <v>24.98</v>
      </c>
      <c r="H7" s="12" t="s">
        <v>30</v>
      </c>
      <c r="I7" s="12">
        <f>D7</f>
        <v>23.9</v>
      </c>
      <c r="J7" s="12">
        <v>1.5955254148</v>
      </c>
    </row>
    <row r="8" spans="2:10">
      <c r="B8" s="10"/>
      <c r="C8" s="12" t="s">
        <v>37</v>
      </c>
      <c r="D8" s="13">
        <f>'(经营性&amp;金融性)资产&amp;负债结构分析'!D10</f>
        <v>37.91</v>
      </c>
      <c r="E8" s="13">
        <f>'(经营性&amp;金融性)资产&amp;负债结构分析'!E10</f>
        <v>38.86</v>
      </c>
      <c r="F8" s="13">
        <f>'(经营性&amp;金融性)资产&amp;负债结构分析'!F10</f>
        <v>39.89</v>
      </c>
      <c r="H8" s="12" t="s">
        <v>37</v>
      </c>
      <c r="I8" s="12">
        <f>D8</f>
        <v>37.91</v>
      </c>
      <c r="J8" s="12">
        <v>0.4077053511</v>
      </c>
    </row>
    <row r="9" spans="2:10">
      <c r="B9" s="10"/>
      <c r="C9" s="12" t="s">
        <v>93</v>
      </c>
      <c r="D9" s="12">
        <f>'利润&amp;现金流结构分析'!C5</f>
        <v>5.25</v>
      </c>
      <c r="E9" s="12">
        <f>'利润&amp;现金流结构分析'!D5</f>
        <v>4.72</v>
      </c>
      <c r="F9" s="12">
        <f>'利润&amp;现金流结构分析'!E5</f>
        <v>4.51</v>
      </c>
      <c r="H9" s="12" t="s">
        <v>93</v>
      </c>
      <c r="I9" s="12">
        <f>D9</f>
        <v>5.25</v>
      </c>
      <c r="J9" s="12">
        <v>0.2695451313</v>
      </c>
    </row>
    <row r="10" spans="2:10">
      <c r="B10" s="10"/>
      <c r="C10" s="12" t="s">
        <v>154</v>
      </c>
      <c r="D10" s="12"/>
      <c r="E10" s="12"/>
      <c r="F10" s="12"/>
      <c r="H10" s="12" t="s">
        <v>154</v>
      </c>
      <c r="I10" s="12"/>
      <c r="J10" s="12"/>
    </row>
    <row r="11" spans="2:10">
      <c r="B11" s="10"/>
      <c r="C11" s="12" t="s">
        <v>155</v>
      </c>
      <c r="D11" s="12">
        <v>12.74</v>
      </c>
      <c r="E11" s="12">
        <v>12.81</v>
      </c>
      <c r="F11" s="12">
        <v>10.36</v>
      </c>
      <c r="H11" s="12" t="s">
        <v>155</v>
      </c>
      <c r="I11" s="12">
        <f>D11</f>
        <v>12.74</v>
      </c>
      <c r="J11" s="12">
        <v>-0.045803108</v>
      </c>
    </row>
    <row r="12" spans="2:10">
      <c r="B12" s="10"/>
      <c r="C12" s="12" t="s">
        <v>131</v>
      </c>
      <c r="D12" s="12">
        <f>'利润&amp;现金流结构分析'!C21</f>
        <v>11.708646</v>
      </c>
      <c r="E12" s="12">
        <f>'利润&amp;现金流结构分析'!D21</f>
        <v>11.678956</v>
      </c>
      <c r="F12" s="12">
        <f>'利润&amp;现金流结构分析'!E21</f>
        <v>10.1803808</v>
      </c>
      <c r="H12" s="12" t="s">
        <v>131</v>
      </c>
      <c r="I12" s="12">
        <f>D12</f>
        <v>11.708646</v>
      </c>
      <c r="J12" s="12">
        <v>-1.070719455</v>
      </c>
    </row>
    <row r="13" spans="2:10">
      <c r="B13" s="10"/>
      <c r="C13" s="12" t="s">
        <v>92</v>
      </c>
      <c r="D13" s="12">
        <f>'利润&amp;现金流结构分析'!I4</f>
        <v>18.04</v>
      </c>
      <c r="E13" s="12">
        <f>'利润&amp;现金流结构分析'!J4</f>
        <v>19.23</v>
      </c>
      <c r="F13" s="14">
        <f>'利润&amp;现金流结构分析'!K4</f>
        <v>20.68</v>
      </c>
      <c r="H13" s="12" t="s">
        <v>92</v>
      </c>
      <c r="I13" s="12">
        <f>D13</f>
        <v>18.04</v>
      </c>
      <c r="J13" s="12">
        <v>0.5914757405</v>
      </c>
    </row>
    <row r="14" spans="2:10">
      <c r="B14" s="10"/>
      <c r="C14" s="13" t="s">
        <v>156</v>
      </c>
      <c r="D14" s="13">
        <v>1.2901867163</v>
      </c>
      <c r="E14" s="13">
        <v>0.736342833</v>
      </c>
      <c r="F14" s="13">
        <v>0.597041</v>
      </c>
      <c r="H14" s="13" t="s">
        <v>156</v>
      </c>
      <c r="I14" s="13">
        <v>1.2901867163</v>
      </c>
      <c r="J14" s="13">
        <v>1.4334530257</v>
      </c>
    </row>
    <row r="15" spans="2:10">
      <c r="B15" s="10"/>
      <c r="C15" s="13" t="s">
        <v>26</v>
      </c>
      <c r="D15" s="13">
        <f>'(经营性&amp;金融性)资产&amp;负债结构分析'!D12</f>
        <v>4.46</v>
      </c>
      <c r="E15" s="13">
        <f>'(经营性&amp;金融性)资产&amp;负债结构分析'!E12</f>
        <v>2.62</v>
      </c>
      <c r="F15" s="13">
        <f>'(经营性&amp;金融性)资产&amp;负债结构分析'!F12</f>
        <v>2.14</v>
      </c>
      <c r="H15" s="13" t="s">
        <v>26</v>
      </c>
      <c r="I15" s="13">
        <f>D15</f>
        <v>4.46</v>
      </c>
      <c r="J15" s="13">
        <v>134.3845945702</v>
      </c>
    </row>
    <row r="16" spans="2:10">
      <c r="B16" s="10"/>
      <c r="C16" s="13" t="s">
        <v>157</v>
      </c>
      <c r="D16" s="13">
        <f>'(经营性&amp;金融性)资产&amp;负债结构分析'!D20</f>
        <v>171.1</v>
      </c>
      <c r="E16" s="13">
        <f>'(经营性&amp;金融性)资产&amp;负债结构分析'!E20</f>
        <v>168.24</v>
      </c>
      <c r="F16" s="13">
        <f>'(经营性&amp;金融性)资产&amp;负债结构分析'!F20</f>
        <v>168.47</v>
      </c>
      <c r="H16" s="13" t="s">
        <v>157</v>
      </c>
      <c r="I16" s="13">
        <f>D16</f>
        <v>171.1</v>
      </c>
      <c r="J16" s="13">
        <v>139.6576402838</v>
      </c>
    </row>
    <row r="22" ht="16.05" spans="3:4">
      <c r="C22" s="15" t="s">
        <v>158</v>
      </c>
      <c r="D22" s="16" t="s">
        <v>159</v>
      </c>
    </row>
    <row r="24" ht="16.05" spans="2:8">
      <c r="B24" s="17" t="s">
        <v>160</v>
      </c>
      <c r="C24" s="15"/>
      <c r="D24" s="18" t="s">
        <v>161</v>
      </c>
      <c r="F24" s="17" t="s">
        <v>162</v>
      </c>
      <c r="G24" s="15"/>
      <c r="H24" s="18" t="s">
        <v>161</v>
      </c>
    </row>
    <row r="25" ht="16.05" spans="2:8">
      <c r="B25" s="19"/>
      <c r="C25" s="15" t="s">
        <v>163</v>
      </c>
      <c r="D25" s="18" t="s">
        <v>164</v>
      </c>
      <c r="F25" s="19"/>
      <c r="G25" s="15" t="s">
        <v>165</v>
      </c>
      <c r="H25" s="18" t="s">
        <v>166</v>
      </c>
    </row>
    <row r="26" ht="16.05" spans="2:8">
      <c r="B26" s="19"/>
      <c r="C26" s="15" t="s">
        <v>167</v>
      </c>
      <c r="D26" s="18" t="s">
        <v>168</v>
      </c>
      <c r="F26" s="19"/>
      <c r="G26" s="15" t="s">
        <v>169</v>
      </c>
      <c r="H26" s="18" t="s">
        <v>170</v>
      </c>
    </row>
    <row r="27" ht="16.05" spans="2:8">
      <c r="B27" s="19"/>
      <c r="C27" s="15" t="s">
        <v>171</v>
      </c>
      <c r="D27" s="18" t="s">
        <v>172</v>
      </c>
      <c r="F27" s="19"/>
      <c r="G27" s="15" t="s">
        <v>173</v>
      </c>
      <c r="H27" s="18" t="s">
        <v>174</v>
      </c>
    </row>
    <row r="28" ht="16.05" spans="2:8">
      <c r="B28" s="19"/>
      <c r="C28" s="15" t="s">
        <v>175</v>
      </c>
      <c r="D28" s="18" t="s">
        <v>176</v>
      </c>
      <c r="F28" s="19"/>
      <c r="G28" s="15" t="s">
        <v>177</v>
      </c>
      <c r="H28" s="18" t="s">
        <v>178</v>
      </c>
    </row>
    <row r="29" ht="16.05" spans="2:8">
      <c r="B29" s="19"/>
      <c r="C29" s="15" t="s">
        <v>179</v>
      </c>
      <c r="D29" s="18" t="s">
        <v>180</v>
      </c>
      <c r="F29" s="19"/>
      <c r="G29" s="15" t="s">
        <v>181</v>
      </c>
      <c r="H29" s="18" t="s">
        <v>182</v>
      </c>
    </row>
    <row r="30" ht="16.05" spans="2:8">
      <c r="B30" s="19"/>
      <c r="C30" s="15" t="s">
        <v>183</v>
      </c>
      <c r="D30" s="18" t="s">
        <v>184</v>
      </c>
      <c r="F30" s="20"/>
      <c r="G30" s="15" t="s">
        <v>41</v>
      </c>
      <c r="H30" s="18" t="s">
        <v>185</v>
      </c>
    </row>
    <row r="31" ht="16.05" spans="2:4">
      <c r="B31" s="19"/>
      <c r="C31" s="15" t="s">
        <v>186</v>
      </c>
      <c r="D31" s="18" t="s">
        <v>187</v>
      </c>
    </row>
    <row r="32" ht="16.05" spans="2:4">
      <c r="B32" s="19"/>
      <c r="C32" s="15" t="s">
        <v>129</v>
      </c>
      <c r="D32" s="18" t="s">
        <v>188</v>
      </c>
    </row>
    <row r="33" ht="16.05" spans="2:4">
      <c r="B33" s="20"/>
      <c r="C33" s="15" t="s">
        <v>189</v>
      </c>
      <c r="D33" s="18" t="s">
        <v>190</v>
      </c>
    </row>
  </sheetData>
  <mergeCells count="4">
    <mergeCell ref="B3:C3"/>
    <mergeCell ref="B4:B16"/>
    <mergeCell ref="B24:B33"/>
    <mergeCell ref="F24:F3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D13" sqref="D13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191</v>
      </c>
      <c r="C2" s="2" t="s">
        <v>192</v>
      </c>
      <c r="D2" s="3" t="s">
        <v>193</v>
      </c>
      <c r="E2" s="4"/>
      <c r="F2" s="1" t="s">
        <v>194</v>
      </c>
      <c r="G2" s="2" t="s">
        <v>195</v>
      </c>
      <c r="H2" s="5" t="s">
        <v>196</v>
      </c>
    </row>
    <row r="3" ht="18.25" spans="2:8">
      <c r="B3" s="1"/>
      <c r="C3" s="2" t="s">
        <v>197</v>
      </c>
      <c r="D3" s="5" t="s">
        <v>61</v>
      </c>
      <c r="E3" s="4"/>
      <c r="F3" s="1"/>
      <c r="G3" s="2" t="s">
        <v>198</v>
      </c>
      <c r="H3" s="5" t="s">
        <v>199</v>
      </c>
    </row>
    <row r="4" ht="18.25" spans="2:8">
      <c r="B4" s="1"/>
      <c r="C4" s="2"/>
      <c r="D4" s="5" t="s">
        <v>66</v>
      </c>
      <c r="E4" s="4"/>
      <c r="F4" s="1"/>
      <c r="G4" s="2" t="s">
        <v>200</v>
      </c>
      <c r="H4" s="5" t="s">
        <v>201</v>
      </c>
    </row>
    <row r="5" ht="18.25" spans="2:8">
      <c r="B5" s="1"/>
      <c r="C5" s="2" t="s">
        <v>202</v>
      </c>
      <c r="D5" s="5" t="s">
        <v>203</v>
      </c>
      <c r="E5" s="4"/>
      <c r="F5" s="1"/>
      <c r="G5" s="2" t="s">
        <v>204</v>
      </c>
      <c r="H5" s="5" t="s">
        <v>205</v>
      </c>
    </row>
    <row r="6" ht="18.25" spans="2:8">
      <c r="B6" s="1"/>
      <c r="C6" s="2"/>
      <c r="D6" s="5" t="s">
        <v>206</v>
      </c>
      <c r="E6" s="4"/>
      <c r="F6" s="4"/>
      <c r="G6" s="4"/>
      <c r="H6" s="4"/>
    </row>
    <row r="7" ht="18.25" spans="7:8">
      <c r="G7" s="6" t="s">
        <v>207</v>
      </c>
      <c r="H7" s="7" t="s">
        <v>208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2021-03-26T07:27:27Z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C9A8EFC7F0424386B01F2719A9FAA05F</vt:lpwstr>
  </property>
</Properties>
</file>