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<sst xmlns="http://schemas.openxmlformats.org/spreadsheetml/2006/main" count="157" uniqueCount="135">
  <si>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</si>
  <si>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</si>
  <si>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</si>
  <si>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</si>
  <si>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</si>
  <si>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</si>
  <si>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</si>
  <si>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</si>
  <si>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</si>
  <si>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</si>
  <si>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</si>
  <si>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</si>
  <si>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</si>
  <si>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</si>
  <si>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</si>
  <si>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</si>
  <si>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</si>
  <si>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</si>
  <si>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</si>
  <si>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</si>
  <si>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</si>
  <si>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</si>
  <si>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</si>
  <si>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</si>
  <si>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</si>
  <si>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</si>
  <si>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</si>
  <si>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</si>
  <si>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</si>
  <si>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</si>
  <si>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</si>
  <si>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</si>
  <si>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</si>
  <si>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</si>
  <si>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</si>
  <si>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</si>
  <si>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</si>
  <si>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</si>
  <si>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</si>
  <si>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</si>
  <si>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</si>
  <si>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</si>
  <si>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</si>
  <si>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</si>
  <si>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</si>
  <si>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</si>
  <si>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</si>
  <si>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</si>
  <si>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</si>
  <si>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</si>
  <si>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</si>
  <si>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</si>
  <si>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</si>
  <si>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</si>
  <si>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</si>
  <si>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</si>
  <si>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</si>
  <si>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</si>
  <si>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</si>
  <si>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</si>
  <si>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</si>
  <si>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</si>
  <si>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</si>
  <si>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</si>
  <si>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</si>
  <si>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</si>
  <si>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</si>
  <si>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</si>
  <si>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</si>
  <si>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</si>
  <si>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</si>
  <si>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</si>
  <si>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</si>
  <si>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</si>
  <si>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</si>
  <si>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</si>
  <si>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</si>
  <si>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</si>
  <si>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</si>
  <si>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</si>
  <si>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</si>
  <si>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总资产</t>
  </si>
  <si>
    <t>经营性资产占比</t>
  </si>
  <si>
    <t>总负债</t>
  </si>
  <si>
    <t>经营性负债占比</t>
  </si>
  <si>
    <t>金融性资产占比</t>
  </si>
  <si>
    <t>金融性负债占比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</si>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</sst>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%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178" formatCode="\+0;\-0;0;@"/>
    <numFmt numFmtId="44" formatCode="_ &quot;￥&quot;* #,##0.00_ ;_ &quot;￥&quot;* \-#,##0.00_ ;_ &quot;￥&quot;* &quot;-&quot;??_ ;_ @_ "/>
    <numFmt numFmtId="179" formatCode="#,##0.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7" borderId="15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7" borderId="9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7" fillId="29" borderId="1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9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9" fontId="1" fillId="0" borderId="0" xfId="0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abSelected="1" topLeftCell="A10" workbookViewId="0">
      <selection activeCell="I29" sqref="I2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3"/>
      <c r="E3" s="34"/>
      <c r="F3" s="35"/>
      <c r="H3" s="2"/>
      <c r="I3" s="2" t="s">
        <v>0</v>
      </c>
      <c r="J3" s="33"/>
      <c r="K3" s="34"/>
      <c r="L3" s="35"/>
    </row>
    <row r="4" spans="2:12">
      <c r="B4" s="3" t="s">
        <v>1</v>
      </c>
      <c r="C4" s="2" t="s">
        <v>2</v>
      </c>
      <c r="D4" s="2">
        <v>10.12</v>
      </c>
      <c r="E4" s="2">
        <v>3.14</v>
      </c>
      <c r="F4" s="2">
        <v>5.27</v>
      </c>
      <c r="H4" s="36" t="s">
        <v>3</v>
      </c>
      <c r="I4" s="2" t="s">
        <v>4</v>
      </c>
      <c r="J4" s="2">
        <v>26.7</v>
      </c>
      <c r="K4" s="2">
        <v>9.32</v>
      </c>
      <c r="L4" s="2">
        <v>3.28</v>
      </c>
    </row>
    <row r="5" spans="2:12">
      <c r="B5" s="3"/>
      <c r="C5" s="2" t="s">
        <v>5</v>
      </c>
      <c r="D5" s="2">
        <v>1.85</v>
      </c>
      <c r="E5" s="2">
        <v>3.4</v>
      </c>
      <c r="F5" s="2">
        <v>1.58</v>
      </c>
      <c r="H5" s="37"/>
      <c r="I5" s="2" t="s">
        <v>6</v>
      </c>
      <c r="J5" s="2">
        <v>5.23</v>
      </c>
      <c r="K5" s="2">
        <v>1.33</v>
      </c>
      <c r="L5" s="2">
        <v>2.21</v>
      </c>
    </row>
    <row r="6" spans="2:12">
      <c r="B6" s="3"/>
      <c r="C6" s="2" t="s">
        <v>7</v>
      </c>
      <c r="D6" s="2">
        <v>14.24</v>
      </c>
      <c r="E6" s="2">
        <v>12.31</v>
      </c>
      <c r="F6" s="2">
        <v>7.21</v>
      </c>
      <c r="H6" s="37"/>
      <c r="I6" s="2" t="s">
        <v>8</v>
      </c>
      <c r="J6" s="2">
        <v>3.83</v>
      </c>
      <c r="K6" s="2">
        <v>3.74</v>
      </c>
      <c r="L6" s="2">
        <v>2.46</v>
      </c>
    </row>
    <row r="7" spans="2:12">
      <c r="B7" s="3"/>
      <c r="C7" s="2" t="s">
        <v>9</v>
      </c>
      <c r="D7" s="2">
        <v>1.05</v>
      </c>
      <c r="E7" s="2">
        <v>0.575102</v>
      </c>
      <c r="F7" s="2">
        <v>0.538452</v>
      </c>
      <c r="H7" s="37"/>
      <c r="I7" s="2" t="s">
        <v>10</v>
      </c>
      <c r="J7" s="2">
        <v>0</v>
      </c>
      <c r="K7" s="2">
        <v>0</v>
      </c>
      <c r="L7" s="2">
        <v>0</v>
      </c>
    </row>
    <row r="8" spans="2:12">
      <c r="B8" s="3"/>
      <c r="C8" s="2" t="s">
        <v>11</v>
      </c>
      <c r="D8" s="2">
        <v>7.59</v>
      </c>
      <c r="E8" s="2">
        <v>4.72</v>
      </c>
      <c r="F8" s="2">
        <v>3.31</v>
      </c>
      <c r="H8" s="37"/>
      <c r="I8" s="2" t="s">
        <v>12</v>
      </c>
      <c r="J8" s="2">
        <v>0.201941</v>
      </c>
      <c r="K8" s="2">
        <v>0.202575</v>
      </c>
      <c r="L8" s="2">
        <v>0.175325</v>
      </c>
    </row>
    <row r="9" spans="2:12">
      <c r="B9" s="3"/>
      <c r="C9" s="2" t="s">
        <v>13</v>
      </c>
      <c r="D9" s="2">
        <v>50.23</v>
      </c>
      <c r="E9" s="2">
        <v>27.83</v>
      </c>
      <c r="F9" s="5">
        <v>21.7</v>
      </c>
      <c r="H9" s="37"/>
      <c r="I9" s="2" t="s">
        <v>14</v>
      </c>
      <c r="J9" s="2">
        <v>0.772547</v>
      </c>
      <c r="K9" s="2">
        <v>1.07</v>
      </c>
      <c r="L9" s="2">
        <v>0.904313</v>
      </c>
    </row>
    <row r="10" spans="2:12">
      <c r="B10" s="3"/>
      <c r="C10" s="4" t="s">
        <v>15</v>
      </c>
      <c r="D10" s="38">
        <f>D4/D9</f>
        <v>0.201473223173402</v>
      </c>
      <c r="E10" s="38">
        <f>E4/E9</f>
        <v>0.112827883578872</v>
      </c>
      <c r="F10" s="38">
        <f>F4/F9</f>
        <v>0.242857142857143</v>
      </c>
      <c r="H10" s="37"/>
      <c r="I10" s="2" t="s">
        <v>16</v>
      </c>
      <c r="J10" s="2">
        <v>0</v>
      </c>
      <c r="K10" s="2">
        <v>2.56</v>
      </c>
      <c r="L10" s="2">
        <v>0.743335</v>
      </c>
    </row>
    <row r="11" spans="2:12">
      <c r="B11" s="3"/>
      <c r="C11" s="4" t="s">
        <v>17</v>
      </c>
      <c r="D11" s="38">
        <f>D5/D9</f>
        <v>0.0368305793350587</v>
      </c>
      <c r="E11" s="38">
        <f>E5/E9</f>
        <v>0.122170319798778</v>
      </c>
      <c r="F11" s="38">
        <f>F5/F9</f>
        <v>0.0728110599078341</v>
      </c>
      <c r="H11" s="37"/>
      <c r="I11" s="2" t="s">
        <v>18</v>
      </c>
      <c r="J11" s="2">
        <v>42.29</v>
      </c>
      <c r="K11" s="2">
        <v>19.94</v>
      </c>
      <c r="L11" s="5">
        <v>10.48</v>
      </c>
    </row>
    <row r="12" spans="2:12">
      <c r="B12" s="3"/>
      <c r="C12" s="4" t="s">
        <v>19</v>
      </c>
      <c r="D12" s="38">
        <f>D6/D9</f>
        <v>0.283495918773641</v>
      </c>
      <c r="E12" s="38">
        <f>E6/E9</f>
        <v>0.442328422565577</v>
      </c>
      <c r="F12" s="38">
        <f>F6/F9</f>
        <v>0.332258064516129</v>
      </c>
      <c r="H12" s="37"/>
      <c r="I12" s="4" t="s">
        <v>20</v>
      </c>
      <c r="J12" s="38">
        <f t="shared" ref="J12:L12" si="0">J4/J11</f>
        <v>0.631354930243556</v>
      </c>
      <c r="K12" s="38">
        <f t="shared" si="0"/>
        <v>0.46740220661986</v>
      </c>
      <c r="L12" s="38">
        <f t="shared" si="0"/>
        <v>0.312977099236641</v>
      </c>
    </row>
    <row r="13" spans="2:12">
      <c r="B13" s="3"/>
      <c r="C13" s="4" t="s">
        <v>21</v>
      </c>
      <c r="D13" s="38">
        <f>D7/D9</f>
        <v>0.0209038423253036</v>
      </c>
      <c r="E13" s="38">
        <f>E7/E9</f>
        <v>0.0206648221343874</v>
      </c>
      <c r="F13" s="38">
        <f>F7/F9</f>
        <v>0.0248134562211982</v>
      </c>
      <c r="H13" s="37"/>
      <c r="I13" s="4" t="s">
        <v>22</v>
      </c>
      <c r="J13" s="38">
        <f t="shared" ref="J13:L13" si="1">J5/J11</f>
        <v>0.123669898321116</v>
      </c>
      <c r="K13" s="38">
        <f t="shared" si="1"/>
        <v>0.0667001003009027</v>
      </c>
      <c r="L13" s="38">
        <f t="shared" si="1"/>
        <v>0.21087786259542</v>
      </c>
    </row>
    <row r="14" spans="2:12">
      <c r="B14" s="3"/>
      <c r="C14" s="4" t="s">
        <v>23</v>
      </c>
      <c r="D14" s="38">
        <f>D8/D9</f>
        <v>0.151104917380052</v>
      </c>
      <c r="E14" s="38">
        <f>E8/E9</f>
        <v>0.169601149838304</v>
      </c>
      <c r="F14" s="38">
        <f>F8/F9</f>
        <v>0.152534562211982</v>
      </c>
      <c r="H14" s="37"/>
      <c r="I14" s="4" t="s">
        <v>24</v>
      </c>
      <c r="J14" s="38">
        <f t="shared" ref="J14:L14" si="2">J6/J11</f>
        <v>0.0905651454244502</v>
      </c>
      <c r="K14" s="38">
        <f t="shared" si="2"/>
        <v>0.187562688064193</v>
      </c>
      <c r="L14" s="38">
        <f t="shared" si="2"/>
        <v>0.234732824427481</v>
      </c>
    </row>
    <row r="15" spans="2:12">
      <c r="B15" s="3" t="s">
        <v>25</v>
      </c>
      <c r="C15" s="2" t="s">
        <v>26</v>
      </c>
      <c r="D15" s="2">
        <v>0.033435</v>
      </c>
      <c r="E15" s="2">
        <v>0.030478</v>
      </c>
      <c r="F15" s="2">
        <v>0.0322619</v>
      </c>
      <c r="H15" s="37"/>
      <c r="I15" s="4" t="s">
        <v>27</v>
      </c>
      <c r="J15" s="38">
        <f t="shared" ref="J15:L15" si="3">J7/J11</f>
        <v>0</v>
      </c>
      <c r="K15" s="38">
        <f t="shared" si="3"/>
        <v>0</v>
      </c>
      <c r="L15" s="38">
        <f t="shared" si="3"/>
        <v>0</v>
      </c>
    </row>
    <row r="16" spans="2:12">
      <c r="B16" s="3"/>
      <c r="C16" s="2" t="s">
        <v>28</v>
      </c>
      <c r="D16" s="2">
        <v>0</v>
      </c>
      <c r="E16" s="2">
        <v>0</v>
      </c>
      <c r="F16" s="2">
        <v>0</v>
      </c>
      <c r="H16" s="37"/>
      <c r="I16" s="4" t="s">
        <v>29</v>
      </c>
      <c r="J16" s="38">
        <f t="shared" ref="J16:L16" si="4">J8/J11</f>
        <v>0.00477514778907543</v>
      </c>
      <c r="K16" s="38">
        <f t="shared" si="4"/>
        <v>0.0101592276830491</v>
      </c>
      <c r="L16" s="38">
        <f t="shared" si="4"/>
        <v>0.0167294847328244</v>
      </c>
    </row>
    <row r="17" spans="2:12">
      <c r="B17" s="3"/>
      <c r="C17" s="2" t="s">
        <v>30</v>
      </c>
      <c r="D17" s="2">
        <v>0</v>
      </c>
      <c r="E17" s="2">
        <v>31.75</v>
      </c>
      <c r="F17" s="2">
        <v>15.23</v>
      </c>
      <c r="H17" s="37"/>
      <c r="I17" s="4" t="s">
        <v>31</v>
      </c>
      <c r="J17" s="38">
        <f t="shared" ref="J17:L17" si="5">J9/J11</f>
        <v>0.0182678410971861</v>
      </c>
      <c r="K17" s="38">
        <f t="shared" si="5"/>
        <v>0.0536609829488465</v>
      </c>
      <c r="L17" s="38">
        <f t="shared" si="5"/>
        <v>0.0862894083969466</v>
      </c>
    </row>
    <row r="18" spans="2:12">
      <c r="B18" s="3"/>
      <c r="C18" s="2" t="s">
        <v>32</v>
      </c>
      <c r="D18" s="2">
        <v>15.54</v>
      </c>
      <c r="E18" s="2">
        <v>10.44</v>
      </c>
      <c r="F18" s="2">
        <v>6.32</v>
      </c>
      <c r="H18" s="37"/>
      <c r="I18" s="4" t="s">
        <v>33</v>
      </c>
      <c r="J18" s="38">
        <f t="shared" ref="J18:L18" si="6">J10/J11</f>
        <v>0</v>
      </c>
      <c r="K18" s="38">
        <f t="shared" si="6"/>
        <v>0.128385155466399</v>
      </c>
      <c r="L18" s="38">
        <f t="shared" si="6"/>
        <v>0.0709289122137405</v>
      </c>
    </row>
    <row r="19" spans="2:12">
      <c r="B19" s="3"/>
      <c r="C19" s="2" t="s">
        <v>34</v>
      </c>
      <c r="D19" s="2">
        <v>0.026037</v>
      </c>
      <c r="E19" s="2">
        <v>0.031058</v>
      </c>
      <c r="F19" s="2">
        <v>0.034639</v>
      </c>
      <c r="H19" s="3" t="s">
        <v>35</v>
      </c>
      <c r="I19" s="2" t="s">
        <v>36</v>
      </c>
      <c r="J19" s="2">
        <v>19.68</v>
      </c>
      <c r="K19" s="2">
        <v>7.84</v>
      </c>
      <c r="L19" s="2">
        <v>4.2</v>
      </c>
    </row>
    <row r="20" spans="2:12">
      <c r="B20" s="3"/>
      <c r="C20" s="2" t="s">
        <v>37</v>
      </c>
      <c r="D20" s="2">
        <v>2.99</v>
      </c>
      <c r="E20" s="2">
        <v>2.64</v>
      </c>
      <c r="F20" s="2">
        <v>1.57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0</v>
      </c>
      <c r="E21" s="2">
        <v>0</v>
      </c>
      <c r="F21" s="2">
        <v>0</v>
      </c>
      <c r="H21" s="3"/>
      <c r="I21" s="2" t="s">
        <v>40</v>
      </c>
      <c r="J21" s="2">
        <v>0.60697</v>
      </c>
      <c r="K21" s="2">
        <v>0.13253</v>
      </c>
      <c r="L21" s="2">
        <v>0</v>
      </c>
    </row>
    <row r="22" spans="2:12">
      <c r="B22" s="3"/>
      <c r="C22" s="2" t="s">
        <v>41</v>
      </c>
      <c r="D22" s="2">
        <v>0.441546</v>
      </c>
      <c r="E22" s="2">
        <v>0.344832</v>
      </c>
      <c r="F22" s="2">
        <v>0</v>
      </c>
      <c r="H22" s="3"/>
      <c r="I22" s="2" t="s">
        <v>42</v>
      </c>
      <c r="J22" s="31">
        <v>4.35</v>
      </c>
      <c r="K22" s="31">
        <v>0.570197</v>
      </c>
      <c r="L22" s="31">
        <v>0.813735</v>
      </c>
    </row>
    <row r="23" spans="2:12">
      <c r="B23" s="3"/>
      <c r="C23" s="2" t="s">
        <v>43</v>
      </c>
      <c r="D23" s="2">
        <v>71.7</v>
      </c>
      <c r="E23" s="2">
        <v>49.19</v>
      </c>
      <c r="F23" s="2">
        <v>28.58</v>
      </c>
      <c r="H23" s="3"/>
      <c r="I23" s="2" t="s">
        <v>44</v>
      </c>
      <c r="J23" s="2">
        <v>6.19</v>
      </c>
      <c r="K23" s="2">
        <v>7.82</v>
      </c>
      <c r="L23" s="2">
        <v>0</v>
      </c>
    </row>
    <row r="24" spans="2:12">
      <c r="B24" s="3"/>
      <c r="C24" s="4" t="s">
        <v>45</v>
      </c>
      <c r="D24" s="38">
        <f>D15/D23</f>
        <v>0.000466317991631799</v>
      </c>
      <c r="E24" s="38">
        <f>E15/E23</f>
        <v>0.000619597479162431</v>
      </c>
      <c r="F24" s="38">
        <f>F15/F23</f>
        <v>0.00112882785164451</v>
      </c>
      <c r="H24" s="3"/>
      <c r="I24" s="2" t="s">
        <v>46</v>
      </c>
      <c r="J24" s="2">
        <v>30.83</v>
      </c>
      <c r="K24" s="2">
        <v>16.37</v>
      </c>
      <c r="L24" s="2">
        <v>5.02</v>
      </c>
    </row>
    <row r="25" spans="2:12">
      <c r="B25" s="3"/>
      <c r="C25" s="4" t="s">
        <v>47</v>
      </c>
      <c r="D25" s="38">
        <f>D16/D23</f>
        <v>0</v>
      </c>
      <c r="E25" s="38">
        <f>E16/E23</f>
        <v>0</v>
      </c>
      <c r="F25" s="38">
        <f>F16/F23</f>
        <v>0</v>
      </c>
      <c r="H25" s="3"/>
      <c r="I25" s="4" t="s">
        <v>48</v>
      </c>
      <c r="J25" s="38">
        <f t="shared" ref="J25:L25" si="7">J19/J24</f>
        <v>0.638339279922154</v>
      </c>
      <c r="K25" s="38">
        <f t="shared" si="7"/>
        <v>0.478924862553451</v>
      </c>
      <c r="L25" s="38">
        <f t="shared" si="7"/>
        <v>0.836653386454183</v>
      </c>
    </row>
    <row r="26" spans="2:12">
      <c r="B26" s="3"/>
      <c r="C26" s="4" t="s">
        <v>49</v>
      </c>
      <c r="D26" s="38">
        <f>D17/D23</f>
        <v>0</v>
      </c>
      <c r="E26" s="38">
        <f>E17/E23</f>
        <v>0.64545639357593</v>
      </c>
      <c r="F26" s="38">
        <f>F17/F23</f>
        <v>0.532890132960112</v>
      </c>
      <c r="H26" s="3"/>
      <c r="I26" s="4" t="s">
        <v>50</v>
      </c>
      <c r="J26" s="38">
        <f t="shared" ref="J26:L26" si="8">J20/J24</f>
        <v>0</v>
      </c>
      <c r="K26" s="38">
        <f t="shared" si="8"/>
        <v>0</v>
      </c>
      <c r="L26" s="38">
        <f t="shared" si="8"/>
        <v>0</v>
      </c>
    </row>
    <row r="27" spans="2:12">
      <c r="B27" s="3"/>
      <c r="C27" s="4" t="s">
        <v>51</v>
      </c>
      <c r="D27" s="38">
        <f>D18/D23</f>
        <v>0.21673640167364</v>
      </c>
      <c r="E27" s="38">
        <f>E18/E23</f>
        <v>0.212238259808904</v>
      </c>
      <c r="F27" s="38">
        <f>F18/F23</f>
        <v>0.221133659902029</v>
      </c>
      <c r="H27" s="3"/>
      <c r="I27" s="4" t="s">
        <v>52</v>
      </c>
      <c r="J27" s="38">
        <f t="shared" ref="J27:L27" si="9">J21/J24</f>
        <v>0.0196876419072332</v>
      </c>
      <c r="K27" s="38">
        <f t="shared" si="9"/>
        <v>0.00809590714722053</v>
      </c>
      <c r="L27" s="38">
        <f t="shared" si="9"/>
        <v>0</v>
      </c>
    </row>
    <row r="28" spans="2:12">
      <c r="B28" s="3"/>
      <c r="C28" s="4" t="s">
        <v>53</v>
      </c>
      <c r="D28" s="38">
        <f>D19/D23</f>
        <v>0.000363138075313808</v>
      </c>
      <c r="E28" s="38">
        <f>E19/E23</f>
        <v>0.000631388493596259</v>
      </c>
      <c r="F28" s="38">
        <f>F19/F23</f>
        <v>0.00121200139958013</v>
      </c>
      <c r="H28" s="3"/>
      <c r="I28" s="4" t="s">
        <v>54</v>
      </c>
      <c r="J28" s="38">
        <f t="shared" ref="J28:L28" si="10">J22/J24</f>
        <v>0.141096334738891</v>
      </c>
      <c r="K28" s="38">
        <f t="shared" si="10"/>
        <v>0.034831826511912</v>
      </c>
      <c r="L28" s="38">
        <f t="shared" si="10"/>
        <v>0.162098605577689</v>
      </c>
    </row>
    <row r="29" spans="2:12">
      <c r="B29" s="3"/>
      <c r="C29" s="4" t="s">
        <v>55</v>
      </c>
      <c r="D29" s="38">
        <f>D20/D23</f>
        <v>0.0417015341701534</v>
      </c>
      <c r="E29" s="38">
        <f>E20/E23</f>
        <v>0.0536694450091482</v>
      </c>
      <c r="F29" s="38">
        <f>F20/F23</f>
        <v>0.0549335199440168</v>
      </c>
      <c r="H29" s="3"/>
      <c r="I29" s="4" t="s">
        <v>56</v>
      </c>
      <c r="J29" s="38">
        <f t="shared" ref="J29:L29" si="11">J23/J24</f>
        <v>0.20077846253649</v>
      </c>
      <c r="K29" s="38">
        <f t="shared" si="11"/>
        <v>0.477703115455101</v>
      </c>
      <c r="L29" s="38">
        <f t="shared" si="11"/>
        <v>0</v>
      </c>
    </row>
    <row r="30" spans="2:6">
      <c r="B30" s="3"/>
      <c r="C30" s="4" t="s">
        <v>57</v>
      </c>
      <c r="D30" s="38">
        <f>D21/D23</f>
        <v>0</v>
      </c>
      <c r="E30" s="38">
        <f>E21/E23</f>
        <v>0</v>
      </c>
      <c r="F30" s="38">
        <f>F21/F23</f>
        <v>0</v>
      </c>
    </row>
    <row r="31" spans="2:6">
      <c r="B31" s="3"/>
      <c r="C31" s="4" t="s">
        <v>58</v>
      </c>
      <c r="D31" s="38">
        <f>D22/D23</f>
        <v>0.00615824267782427</v>
      </c>
      <c r="E31" s="38">
        <f>E22/E23</f>
        <v>0.00701020532628583</v>
      </c>
      <c r="F31" s="38">
        <f>F22/F23</f>
        <v>0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2"/>
  <sheetViews>
    <sheetView workbookViewId="0">
      <selection activeCell="J11" sqref="J11:L11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20" t="s">
        <v>59</v>
      </c>
      <c r="C4" s="2" t="s">
        <v>2</v>
      </c>
      <c r="D4" s="2">
        <v>10.12</v>
      </c>
      <c r="E4" s="2">
        <v>3.14</v>
      </c>
      <c r="F4" s="2">
        <v>5.27</v>
      </c>
      <c r="H4" s="20" t="s">
        <v>60</v>
      </c>
      <c r="I4" s="2" t="s">
        <v>6</v>
      </c>
      <c r="J4" s="2">
        <v>5.23</v>
      </c>
      <c r="K4" s="2">
        <v>1.33</v>
      </c>
      <c r="L4" s="2">
        <v>2.21</v>
      </c>
    </row>
    <row r="5" spans="2:12">
      <c r="B5" s="20"/>
      <c r="C5" s="2" t="s">
        <v>30</v>
      </c>
      <c r="D5" s="2">
        <v>49.37</v>
      </c>
      <c r="E5" s="2">
        <v>31.75</v>
      </c>
      <c r="F5" s="2">
        <v>15.23</v>
      </c>
      <c r="H5" s="20"/>
      <c r="I5" s="2" t="s">
        <v>8</v>
      </c>
      <c r="J5" s="2">
        <v>3.83</v>
      </c>
      <c r="K5" s="2">
        <v>3.74</v>
      </c>
      <c r="L5" s="2">
        <v>2.46</v>
      </c>
    </row>
    <row r="6" spans="2:12">
      <c r="B6" s="20"/>
      <c r="C6" s="2" t="s">
        <v>5</v>
      </c>
      <c r="D6" s="2">
        <v>1.85</v>
      </c>
      <c r="E6" s="2">
        <v>3.4</v>
      </c>
      <c r="F6" s="2">
        <v>1.58</v>
      </c>
      <c r="H6" s="20"/>
      <c r="I6" s="2" t="s">
        <v>61</v>
      </c>
      <c r="J6" s="2">
        <v>0.092411</v>
      </c>
      <c r="K6" s="2">
        <v>0.077819</v>
      </c>
      <c r="L6" s="2">
        <v>0.058796</v>
      </c>
    </row>
    <row r="7" spans="2:12">
      <c r="B7" s="20"/>
      <c r="C7" s="2" t="s">
        <v>7</v>
      </c>
      <c r="D7" s="2">
        <v>14.24</v>
      </c>
      <c r="E7" s="2">
        <v>12.31</v>
      </c>
      <c r="F7" s="2">
        <v>7.21</v>
      </c>
      <c r="H7" s="20"/>
      <c r="I7" s="2" t="s">
        <v>12</v>
      </c>
      <c r="J7" s="2">
        <v>0.201941</v>
      </c>
      <c r="K7" s="2">
        <v>0.202575</v>
      </c>
      <c r="L7" s="2">
        <v>0.175325</v>
      </c>
    </row>
    <row r="8" spans="2:12">
      <c r="B8" s="20"/>
      <c r="C8" s="2" t="s">
        <v>9</v>
      </c>
      <c r="D8" s="2">
        <v>1.05</v>
      </c>
      <c r="E8" s="2">
        <v>0.575102</v>
      </c>
      <c r="F8" s="2">
        <v>0.538452</v>
      </c>
      <c r="H8" s="20"/>
      <c r="I8" s="2" t="s">
        <v>14</v>
      </c>
      <c r="J8" s="2">
        <v>0.772547</v>
      </c>
      <c r="K8" s="2">
        <v>1.07</v>
      </c>
      <c r="L8" s="2">
        <v>0.904313</v>
      </c>
    </row>
    <row r="9" spans="2:12">
      <c r="B9" s="20"/>
      <c r="C9" s="2" t="s">
        <v>11</v>
      </c>
      <c r="D9" s="2">
        <v>7.59</v>
      </c>
      <c r="E9" s="2">
        <v>4.72</v>
      </c>
      <c r="F9" s="2">
        <v>3.31</v>
      </c>
      <c r="H9" s="20"/>
      <c r="I9" s="2" t="s">
        <v>10</v>
      </c>
      <c r="J9" s="2">
        <v>0</v>
      </c>
      <c r="K9" s="2">
        <v>0</v>
      </c>
      <c r="L9" s="5">
        <v>0</v>
      </c>
    </row>
    <row r="10" spans="2:12">
      <c r="B10" s="20"/>
      <c r="C10" s="2" t="s">
        <v>37</v>
      </c>
      <c r="D10" s="2">
        <v>2.99</v>
      </c>
      <c r="E10" s="2">
        <v>2.64</v>
      </c>
      <c r="F10" s="2">
        <v>1.57</v>
      </c>
      <c r="H10" s="20"/>
      <c r="I10" s="2" t="s">
        <v>40</v>
      </c>
      <c r="J10" s="2">
        <v>0.60697</v>
      </c>
      <c r="K10" s="2">
        <v>0.13253</v>
      </c>
      <c r="L10" s="2">
        <v>0</v>
      </c>
    </row>
    <row r="11" spans="2:12">
      <c r="B11" s="20" t="s">
        <v>62</v>
      </c>
      <c r="C11" s="21" t="s">
        <v>63</v>
      </c>
      <c r="D11" s="22">
        <v>0</v>
      </c>
      <c r="E11" s="22">
        <v>0</v>
      </c>
      <c r="F11" s="22">
        <v>0</v>
      </c>
      <c r="H11" s="20"/>
      <c r="I11" s="31" t="s">
        <v>64</v>
      </c>
      <c r="J11" s="31">
        <v>4.35</v>
      </c>
      <c r="K11" s="31">
        <v>0.570197</v>
      </c>
      <c r="L11" s="31">
        <v>0.813735</v>
      </c>
    </row>
    <row r="12" spans="2:12">
      <c r="B12" s="20"/>
      <c r="C12" s="21" t="s">
        <v>26</v>
      </c>
      <c r="D12" s="21">
        <v>0.033435</v>
      </c>
      <c r="E12" s="21">
        <v>0.030478</v>
      </c>
      <c r="F12" s="21">
        <v>0.0322619</v>
      </c>
      <c r="H12" s="23" t="s">
        <v>65</v>
      </c>
      <c r="I12" s="22" t="s">
        <v>66</v>
      </c>
      <c r="J12" s="22">
        <v>0</v>
      </c>
      <c r="K12" s="22">
        <v>0</v>
      </c>
      <c r="L12" s="22">
        <v>0</v>
      </c>
    </row>
    <row r="13" spans="2:12">
      <c r="B13" s="20"/>
      <c r="C13" s="21" t="s">
        <v>67</v>
      </c>
      <c r="D13" s="21">
        <v>0</v>
      </c>
      <c r="E13" s="21">
        <v>0</v>
      </c>
      <c r="F13" s="21">
        <v>0</v>
      </c>
      <c r="H13" s="24"/>
      <c r="I13" s="22" t="s">
        <v>68</v>
      </c>
      <c r="J13" s="22">
        <v>0.075747</v>
      </c>
      <c r="K13" s="22">
        <v>0.082628</v>
      </c>
      <c r="L13" s="22">
        <v>0.018913</v>
      </c>
    </row>
    <row r="14" spans="2:12">
      <c r="B14" s="20"/>
      <c r="C14" s="21" t="s">
        <v>69</v>
      </c>
      <c r="D14" s="21">
        <v>0.1</v>
      </c>
      <c r="E14" s="21">
        <v>0.1053</v>
      </c>
      <c r="F14" s="21">
        <v>0.11075</v>
      </c>
      <c r="H14" s="24"/>
      <c r="I14" s="22" t="s">
        <v>70</v>
      </c>
      <c r="J14" s="22">
        <v>0</v>
      </c>
      <c r="K14" s="22">
        <v>0</v>
      </c>
      <c r="L14" s="22">
        <v>0</v>
      </c>
    </row>
    <row r="15" spans="2:12">
      <c r="B15" s="20"/>
      <c r="C15" s="21" t="s">
        <v>71</v>
      </c>
      <c r="D15" s="21">
        <v>0</v>
      </c>
      <c r="E15" s="21">
        <v>0</v>
      </c>
      <c r="F15" s="21">
        <v>0</v>
      </c>
      <c r="H15" s="24"/>
      <c r="I15" s="22" t="s">
        <v>72</v>
      </c>
      <c r="J15" s="22">
        <v>0</v>
      </c>
      <c r="K15" s="22">
        <v>0</v>
      </c>
      <c r="L15" s="22">
        <v>0</v>
      </c>
    </row>
    <row r="16" spans="2:12">
      <c r="B16" s="20"/>
      <c r="C16" s="21" t="s">
        <v>73</v>
      </c>
      <c r="D16" s="21">
        <v>0</v>
      </c>
      <c r="E16" s="21">
        <v>0</v>
      </c>
      <c r="F16" s="21">
        <v>0</v>
      </c>
      <c r="H16" s="24"/>
      <c r="I16" s="22" t="s">
        <v>74</v>
      </c>
      <c r="J16" s="22">
        <v>0</v>
      </c>
      <c r="K16" s="22">
        <v>0</v>
      </c>
      <c r="L16" s="22">
        <v>0</v>
      </c>
    </row>
    <row r="17" spans="2:12">
      <c r="B17" s="20"/>
      <c r="C17" s="21" t="s">
        <v>75</v>
      </c>
      <c r="D17" s="21">
        <v>0.011889</v>
      </c>
      <c r="E17" s="21">
        <v>0.01403</v>
      </c>
      <c r="F17" s="21">
        <v>0</v>
      </c>
      <c r="H17" s="24"/>
      <c r="I17" s="22" t="s">
        <v>36</v>
      </c>
      <c r="J17" s="22">
        <v>19.68</v>
      </c>
      <c r="K17" s="22">
        <v>7.84</v>
      </c>
      <c r="L17" s="22">
        <v>4.2</v>
      </c>
    </row>
    <row r="18" spans="2:12">
      <c r="B18" s="20"/>
      <c r="C18" s="21" t="s">
        <v>76</v>
      </c>
      <c r="D18" s="21">
        <v>0.9471</v>
      </c>
      <c r="E18" s="21">
        <v>0.2763</v>
      </c>
      <c r="F18" s="21">
        <v>0.2365</v>
      </c>
      <c r="H18" s="24"/>
      <c r="I18" s="22" t="s">
        <v>4</v>
      </c>
      <c r="J18" s="22">
        <v>26.7</v>
      </c>
      <c r="K18" s="22">
        <v>9.32</v>
      </c>
      <c r="L18" s="22">
        <v>3.28</v>
      </c>
    </row>
    <row r="19" spans="2:12">
      <c r="B19" s="20"/>
      <c r="C19" s="21" t="s">
        <v>77</v>
      </c>
      <c r="D19" s="21">
        <v>0</v>
      </c>
      <c r="E19" s="21">
        <v>0</v>
      </c>
      <c r="F19" s="21">
        <v>0</v>
      </c>
      <c r="H19" s="25"/>
      <c r="I19" s="22" t="s">
        <v>78</v>
      </c>
      <c r="J19" s="22">
        <v>4.48</v>
      </c>
      <c r="K19" s="22">
        <v>1.55</v>
      </c>
      <c r="L19" s="22">
        <v>0.607727</v>
      </c>
    </row>
    <row r="20" spans="2:12">
      <c r="B20" s="26"/>
      <c r="C20" s="22" t="s">
        <v>79</v>
      </c>
      <c r="D20" s="2">
        <v>121.93</v>
      </c>
      <c r="E20" s="2">
        <v>77.02</v>
      </c>
      <c r="F20" s="2">
        <v>50.28</v>
      </c>
      <c r="H20" s="27"/>
      <c r="I20" s="22" t="s">
        <v>80</v>
      </c>
      <c r="J20" s="22">
        <v>73.12</v>
      </c>
      <c r="K20" s="22">
        <v>36.3</v>
      </c>
      <c r="L20" s="22">
        <v>15.49</v>
      </c>
    </row>
    <row r="21" spans="2:12">
      <c r="B21" s="28" t="s">
        <v>81</v>
      </c>
      <c r="C21" s="29" t="s">
        <v>82</v>
      </c>
      <c r="D21" s="30">
        <f>SUM(D4:D10)/D20</f>
        <v>0.715246452882802</v>
      </c>
      <c r="E21" s="30">
        <f>SUM(E4:E10)/E20</f>
        <v>0.75999872760322</v>
      </c>
      <c r="F21" s="30">
        <f>SUM(F4:F10)/F20</f>
        <v>0.690303341288783</v>
      </c>
      <c r="H21" s="20" t="s">
        <v>83</v>
      </c>
      <c r="I21" s="29" t="s">
        <v>84</v>
      </c>
      <c r="J21" s="32">
        <f>SUM(J4:J11)/J20</f>
        <v>0.206289236870897</v>
      </c>
      <c r="K21" s="32">
        <f>SUM(K4:K11)/K20</f>
        <v>0.196229228650138</v>
      </c>
      <c r="L21" s="32">
        <f>SUM(L4:L11)/L20</f>
        <v>0.427512524209167</v>
      </c>
    </row>
    <row r="22" spans="2:12">
      <c r="B22" s="28"/>
      <c r="C22" s="29" t="s">
        <v>85</v>
      </c>
      <c r="D22" s="30">
        <f>SUM(D11:D19)/D20</f>
        <v>0.00895943574181908</v>
      </c>
      <c r="E22" s="30">
        <f>SUM(E11:E19)/E20</f>
        <v>0.00553243313425084</v>
      </c>
      <c r="F22" s="30">
        <f>SUM(F11:F19)/F20</f>
        <v>0.00754796937151949</v>
      </c>
      <c r="H22" s="20"/>
      <c r="I22" s="29" t="s">
        <v>86</v>
      </c>
      <c r="J22" s="32">
        <f>SUM(J12:J19)/J20</f>
        <v>0.696604855032823</v>
      </c>
      <c r="K22" s="32">
        <f>SUM(K12:K19)/K20</f>
        <v>0.517703250688705</v>
      </c>
      <c r="L22" s="32">
        <f>SUM(L12:L19)/L20</f>
        <v>0.523346675274371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7"/>
  <sheetViews>
    <sheetView workbookViewId="0">
      <selection activeCell="D24" sqref="D2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31.6</v>
      </c>
      <c r="D4" s="2">
        <v>24.75</v>
      </c>
      <c r="E4" s="2">
        <v>21.14</v>
      </c>
      <c r="G4" s="3" t="s">
        <v>88</v>
      </c>
      <c r="H4" s="4" t="s">
        <v>89</v>
      </c>
      <c r="I4" s="4">
        <v>2.63</v>
      </c>
      <c r="J4" s="4">
        <v>2.01</v>
      </c>
      <c r="K4" s="4">
        <v>0.343671</v>
      </c>
      <c r="L4" s="18"/>
    </row>
    <row r="5" spans="2:11">
      <c r="B5" s="2" t="s">
        <v>90</v>
      </c>
      <c r="C5" s="2">
        <v>17.3</v>
      </c>
      <c r="D5" s="2">
        <v>14.24</v>
      </c>
      <c r="E5" s="2">
        <v>12.05</v>
      </c>
      <c r="G5" s="3" t="s">
        <v>91</v>
      </c>
      <c r="H5" s="2" t="s">
        <v>92</v>
      </c>
      <c r="I5" s="2">
        <v>10.39</v>
      </c>
      <c r="J5" s="2">
        <v>11.41</v>
      </c>
      <c r="K5" s="2">
        <v>4.4</v>
      </c>
    </row>
    <row r="6" spans="2:11">
      <c r="B6" s="2" t="s">
        <v>93</v>
      </c>
      <c r="C6" s="2">
        <v>0.149204</v>
      </c>
      <c r="D6" s="2">
        <v>0.204367</v>
      </c>
      <c r="E6" s="2">
        <v>0.166316</v>
      </c>
      <c r="G6" s="3"/>
      <c r="H6" s="2" t="s">
        <v>94</v>
      </c>
      <c r="I6" s="2">
        <v>0.415805</v>
      </c>
      <c r="J6" s="2">
        <v>0.054153</v>
      </c>
      <c r="K6" s="2">
        <v>0</v>
      </c>
    </row>
    <row r="7" spans="2:11">
      <c r="B7" s="2" t="s">
        <v>95</v>
      </c>
      <c r="C7" s="2">
        <v>0.672502</v>
      </c>
      <c r="D7" s="2">
        <v>0.49821</v>
      </c>
      <c r="E7" s="2">
        <v>0.422027</v>
      </c>
      <c r="G7" s="3"/>
      <c r="H7" s="4" t="s">
        <v>96</v>
      </c>
      <c r="I7" s="4">
        <v>-17.81</v>
      </c>
      <c r="J7" s="4">
        <v>-18.79</v>
      </c>
      <c r="K7" s="4">
        <v>-9.49</v>
      </c>
    </row>
    <row r="8" spans="2:11">
      <c r="B8" s="2" t="s">
        <v>97</v>
      </c>
      <c r="C8" s="2">
        <v>1.23</v>
      </c>
      <c r="D8" s="2">
        <v>1.54</v>
      </c>
      <c r="E8" s="2">
        <v>1.36</v>
      </c>
      <c r="G8" s="3" t="s">
        <v>98</v>
      </c>
      <c r="H8" s="2" t="s">
        <v>99</v>
      </c>
      <c r="I8" s="2">
        <v>66.73</v>
      </c>
      <c r="J8" s="2">
        <v>16.9</v>
      </c>
      <c r="K8" s="2">
        <v>0.1</v>
      </c>
    </row>
    <row r="9" spans="2:11">
      <c r="B9" s="2" t="s">
        <v>100</v>
      </c>
      <c r="C9" s="2">
        <v>1.55</v>
      </c>
      <c r="D9" s="2">
        <v>0.966499</v>
      </c>
      <c r="E9" s="2">
        <v>0.85426</v>
      </c>
      <c r="G9" s="3"/>
      <c r="H9" s="2" t="s">
        <v>101</v>
      </c>
      <c r="I9" s="2">
        <v>30.53</v>
      </c>
      <c r="J9" s="2">
        <v>29.48</v>
      </c>
      <c r="K9" s="2">
        <v>15.27</v>
      </c>
    </row>
    <row r="10" spans="2:11">
      <c r="B10" s="2" t="s">
        <v>102</v>
      </c>
      <c r="C10" s="2">
        <v>0.989659</v>
      </c>
      <c r="D10" s="2">
        <v>0.248503</v>
      </c>
      <c r="E10" s="2">
        <v>0.122234</v>
      </c>
      <c r="G10" s="3"/>
      <c r="H10" s="2" t="s">
        <v>103</v>
      </c>
      <c r="I10" s="2">
        <v>24.27</v>
      </c>
      <c r="J10" s="2">
        <v>21.68</v>
      </c>
      <c r="K10" s="5">
        <v>9.33</v>
      </c>
    </row>
    <row r="11" spans="2:11">
      <c r="B11" s="2" t="s">
        <v>104</v>
      </c>
      <c r="C11" s="2">
        <v>0.051917</v>
      </c>
      <c r="D11" s="2">
        <v>0.099477</v>
      </c>
      <c r="E11" s="5">
        <v>0.029932</v>
      </c>
      <c r="G11" s="3"/>
      <c r="H11" s="2" t="s">
        <v>105</v>
      </c>
      <c r="I11" s="2">
        <v>2.01</v>
      </c>
      <c r="J11" s="2">
        <v>1.72</v>
      </c>
      <c r="K11" s="2">
        <v>0.628355</v>
      </c>
    </row>
    <row r="12" spans="2:11">
      <c r="B12" s="2" t="s">
        <v>106</v>
      </c>
      <c r="C12" s="2">
        <v>0.263439</v>
      </c>
      <c r="D12" s="2">
        <v>0</v>
      </c>
      <c r="E12" s="2">
        <v>0</v>
      </c>
      <c r="G12" s="3"/>
      <c r="H12" s="2" t="s">
        <v>107</v>
      </c>
      <c r="I12" s="2">
        <v>4.9</v>
      </c>
      <c r="J12" s="2">
        <v>2.66</v>
      </c>
      <c r="K12" s="2">
        <v>0.02118</v>
      </c>
    </row>
    <row r="13" spans="2:11">
      <c r="B13" s="2" t="s">
        <v>108</v>
      </c>
      <c r="C13" s="2">
        <v>0.0167664</v>
      </c>
      <c r="D13" s="2">
        <v>0.093498</v>
      </c>
      <c r="E13" s="2">
        <v>0.093691</v>
      </c>
      <c r="G13" s="3"/>
      <c r="H13" s="4" t="s">
        <v>109</v>
      </c>
      <c r="I13" s="4">
        <v>66.07</v>
      </c>
      <c r="J13" s="4">
        <v>20.32</v>
      </c>
      <c r="K13" s="4">
        <v>22.19</v>
      </c>
    </row>
    <row r="14" spans="2:11">
      <c r="B14" s="2" t="s">
        <v>110</v>
      </c>
      <c r="C14" s="2">
        <v>0.206658</v>
      </c>
      <c r="D14" s="2">
        <v>-0.00108</v>
      </c>
      <c r="E14" s="2">
        <v>-0.00843</v>
      </c>
      <c r="G14" s="6" t="s">
        <v>111</v>
      </c>
      <c r="H14" s="7" t="s">
        <v>111</v>
      </c>
      <c r="I14" s="7">
        <f>I4-I5</f>
        <v>-7.76</v>
      </c>
      <c r="J14" s="7">
        <f>J4-J5</f>
        <v>-9.4</v>
      </c>
      <c r="K14" s="7">
        <f>K4-K5</f>
        <v>-4.056329</v>
      </c>
    </row>
    <row r="15" spans="2:11">
      <c r="B15" s="2" t="s">
        <v>112</v>
      </c>
      <c r="C15" s="2">
        <v>1.22</v>
      </c>
      <c r="D15" s="2">
        <v>0.914011</v>
      </c>
      <c r="E15" s="2">
        <v>0.136083</v>
      </c>
      <c r="G15" s="8"/>
      <c r="H15" s="8"/>
      <c r="I15" s="8"/>
      <c r="J15" s="8"/>
      <c r="K15" s="8"/>
    </row>
    <row r="16" spans="2:11">
      <c r="B16" s="2" t="s">
        <v>113</v>
      </c>
      <c r="C16" s="2">
        <v>0.002098</v>
      </c>
      <c r="D16" s="2">
        <v>0.004417</v>
      </c>
      <c r="E16" s="2">
        <v>0.005897</v>
      </c>
      <c r="G16" s="8"/>
      <c r="H16" s="9" t="s">
        <v>114</v>
      </c>
      <c r="I16" s="9">
        <f>SUM(I14:K14)/3</f>
        <v>-7.07210966666667</v>
      </c>
      <c r="J16" s="8"/>
      <c r="K16" s="8"/>
    </row>
    <row r="17" spans="2:11">
      <c r="B17" s="2" t="s">
        <v>115</v>
      </c>
      <c r="C17" s="2">
        <v>0.009759</v>
      </c>
      <c r="D17" s="2">
        <v>0.001625</v>
      </c>
      <c r="E17" s="2">
        <v>0.0029334</v>
      </c>
      <c r="G17" s="8"/>
      <c r="H17" s="9" t="s">
        <v>116</v>
      </c>
      <c r="I17" s="19">
        <v>0.08</v>
      </c>
      <c r="J17" s="8"/>
      <c r="K17" s="8"/>
    </row>
    <row r="18" spans="2:11">
      <c r="B18" s="2" t="s">
        <v>117</v>
      </c>
      <c r="C18" s="2">
        <v>9.36</v>
      </c>
      <c r="D18" s="2">
        <v>6.8</v>
      </c>
      <c r="E18" s="2">
        <v>5.49</v>
      </c>
      <c r="G18" s="8"/>
      <c r="H18" s="9" t="s">
        <v>118</v>
      </c>
      <c r="I18" s="19">
        <v>0.03</v>
      </c>
      <c r="J18" s="8"/>
      <c r="K18" s="8"/>
    </row>
    <row r="19" spans="2:11">
      <c r="B19" s="10" t="s">
        <v>119</v>
      </c>
      <c r="C19" s="10">
        <f>C4-C5</f>
        <v>14.3</v>
      </c>
      <c r="D19" s="10">
        <f>D4-D5</f>
        <v>10.51</v>
      </c>
      <c r="E19" s="10">
        <f>E4-E5</f>
        <v>9.09</v>
      </c>
      <c r="G19" s="8"/>
      <c r="H19" s="9" t="s">
        <v>120</v>
      </c>
      <c r="I19" s="19">
        <v>0.1</v>
      </c>
      <c r="J19" s="8"/>
      <c r="K19" s="8"/>
    </row>
    <row r="20" spans="2:11">
      <c r="B20" s="10" t="s">
        <v>121</v>
      </c>
      <c r="C20" s="11">
        <f>C19/C4</f>
        <v>0.45253164556962</v>
      </c>
      <c r="D20" s="11">
        <f>D19/D4</f>
        <v>0.424646464646465</v>
      </c>
      <c r="E20" s="11">
        <f>E19/E4</f>
        <v>0.429990539262062</v>
      </c>
      <c r="G20" s="8"/>
      <c r="H20" s="9"/>
      <c r="I20" s="9"/>
      <c r="J20" s="8"/>
      <c r="K20" s="8"/>
    </row>
    <row r="21" spans="2:11">
      <c r="B21" s="12" t="s">
        <v>122</v>
      </c>
      <c r="C21" s="12">
        <f>C4-C5-C6-C7-C8-C9-C10</f>
        <v>9.708635</v>
      </c>
      <c r="D21" s="12">
        <f>D4-D5-D6-D7-D8-D9-D10</f>
        <v>7.052421</v>
      </c>
      <c r="E21" s="12">
        <f>E4-E5-E6-E7-E8-E9-E10</f>
        <v>6.165163</v>
      </c>
      <c r="G21" s="8"/>
      <c r="H21" s="9" t="s">
        <v>123</v>
      </c>
      <c r="I21" s="9">
        <f>I16*(1+I19)/POWER(1+I17,1)</f>
        <v>-7.20307466049383</v>
      </c>
      <c r="J21" s="8"/>
      <c r="K21" s="8"/>
    </row>
    <row r="22" spans="2:11">
      <c r="B22" s="12" t="s">
        <v>124</v>
      </c>
      <c r="C22" s="13">
        <f>C21/C4</f>
        <v>0.307235284810127</v>
      </c>
      <c r="D22" s="13">
        <f>D21/D4</f>
        <v>0.284946303030303</v>
      </c>
      <c r="E22" s="13">
        <f>E21/E4</f>
        <v>0.291634957426679</v>
      </c>
      <c r="G22" s="8"/>
      <c r="H22" s="9" t="s">
        <v>125</v>
      </c>
      <c r="I22" s="9">
        <f>I16*POWER(1+I19,2)/POWER(1+I17,2)</f>
        <v>-7.33646493198445</v>
      </c>
      <c r="J22" s="8"/>
      <c r="K22" s="8"/>
    </row>
    <row r="23" spans="2:11">
      <c r="B23" s="14" t="s">
        <v>126</v>
      </c>
      <c r="C23" s="15">
        <f>C21/I4</f>
        <v>3.69149619771863</v>
      </c>
      <c r="D23" s="15">
        <f>D21/J4</f>
        <v>3.50866716417911</v>
      </c>
      <c r="E23" s="15">
        <f>E21/K4</f>
        <v>17.9391423774482</v>
      </c>
      <c r="G23" s="8"/>
      <c r="H23" s="9" t="s">
        <v>127</v>
      </c>
      <c r="I23" s="9">
        <f>I16*POWER(1+I19,3)/POWER(1+I17,3)</f>
        <v>-7.47232539368787</v>
      </c>
      <c r="J23" s="8"/>
      <c r="K23" s="8"/>
    </row>
    <row r="24" spans="2:11">
      <c r="B24" s="4" t="s">
        <v>128</v>
      </c>
      <c r="C24" s="16">
        <f>C7/C4</f>
        <v>0.0212817088607595</v>
      </c>
      <c r="D24" s="16">
        <f>D7/D4</f>
        <v>0.020129696969697</v>
      </c>
      <c r="E24" s="16">
        <f>E7/E4</f>
        <v>0.0199634342478713</v>
      </c>
      <c r="G24" s="8"/>
      <c r="H24" s="9" t="s">
        <v>129</v>
      </c>
      <c r="I24" s="9">
        <f>(SUM(I21:I23)*(1+I18))/I17-I18</f>
        <v>-283.432761696889</v>
      </c>
      <c r="J24" s="8"/>
      <c r="K24" s="8"/>
    </row>
    <row r="25" spans="2:11">
      <c r="B25" s="4" t="s">
        <v>130</v>
      </c>
      <c r="C25" s="16">
        <f>C8/C4</f>
        <v>0.0389240506329114</v>
      </c>
      <c r="D25" s="16">
        <f>D8/D4</f>
        <v>0.0622222222222222</v>
      </c>
      <c r="E25" s="16">
        <f>E8/E4</f>
        <v>0.0643330179754021</v>
      </c>
      <c r="G25" s="8"/>
      <c r="H25" s="9" t="s">
        <v>131</v>
      </c>
      <c r="I25" s="9">
        <f>SUM(I21:I24)</f>
        <v>-305.444626683055</v>
      </c>
      <c r="J25" s="8"/>
      <c r="K25" s="8"/>
    </row>
    <row r="26" spans="2:9">
      <c r="B26" s="4" t="s">
        <v>132</v>
      </c>
      <c r="C26" s="16">
        <f>C16/C4</f>
        <v>6.63924050632911e-5</v>
      </c>
      <c r="D26" s="16">
        <f>D16/D4</f>
        <v>0.000178464646464646</v>
      </c>
      <c r="E26" s="16">
        <f>E16/E4</f>
        <v>0.000278949858088931</v>
      </c>
      <c r="H26" s="17" t="s">
        <v>133</v>
      </c>
      <c r="I26" s="17">
        <f>I25/9.39</f>
        <v>-32.5287142367471</v>
      </c>
    </row>
    <row r="27" spans="2:5">
      <c r="B27" s="4" t="s">
        <v>134</v>
      </c>
      <c r="C27" s="16">
        <f>C18/C4</f>
        <v>0.29620253164557</v>
      </c>
      <c r="D27" s="16">
        <f>D18/D4</f>
        <v>0.274747474747475</v>
      </c>
      <c r="E27" s="16">
        <f>E18/E4</f>
        <v>0.259697256385998</v>
      </c>
    </row>
  </sheetData>
  <mergeCells count="5">
    <mergeCell ref="G2:H2"/>
    <mergeCell ref="C3:E3"/>
    <mergeCell ref="I3:K3"/>
    <mergeCell ref="G5:G7"/>
    <mergeCell ref="G8:G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2021-02-18T02:55:57Z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