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</sheets>
  <calcPr calcId="144525"/>
</workbook>
</file>

<file path=xl/sharedStrings.xml><?xml version="1.0" encoding="utf-8"?>
<sst xmlns="http://schemas.openxmlformats.org/spreadsheetml/2006/main" count="166" uniqueCount="145">
  <si>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</si>
  <si>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</si>
  <si>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</si>
  <si>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</si>
  <si>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</si>
  <si>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</si>
  <si>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</si>
  <si>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</si>
  <si>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</si>
  <si>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</si>
  <si>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</si>
  <si>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</si>
  <si>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</si>
  <si>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</si>
  <si>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</si>
  <si>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</si>
  <si>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</si>
  <si>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</si>
  <si>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</si>
  <si>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</si>
  <si>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</si>
  <si>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</si>
  <si>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</si>
  <si>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</si>
  <si>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</si>
  <si>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</si>
  <si>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</si>
  <si>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</si>
  <si>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</si>
  <si>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</si>
  <si>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</si>
  <si>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</si>
  <si>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</si>
  <si>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</si>
  <si>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</si>
  <si>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</si>
  <si>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</si>
  <si>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</si>
  <si>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</si>
  <si>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</si>
  <si>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</si>
  <si>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</si>
  <si>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</si>
  <si>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</si>
  <si>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</si>
  <si>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</si>
  <si>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</si>
  <si>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</si>
  <si>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</si>
  <si>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</si>
  <si>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</si>
  <si>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</si>
  <si>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</si>
  <si>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</si>
  <si>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</si>
  <si>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</si>
  <si>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</si>
  <si>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</si>
  <si>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</si>
  <si>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经营性资产</t>
  </si>
  <si>
    <t>经营性负债</t>
  </si>
  <si>
    <t>金融性资产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</si>
  <si>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</si>
  <si>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</si>
  <si>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</si>
  <si>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</si>
  <si>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</si>
  <si>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</si>
  <si>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长期应收款</t>
  </si>
  <si>
    <t>应付债券</t>
  </si>
  <si>
    <t>应收利息</t>
  </si>
  <si>
    <t>交易性金融负债</t>
  </si>
  <si>
    <t>应收股利</t>
  </si>
  <si>
    <t>长期应付款合计</t>
  </si>
  <si>
    <t>递延所得税资产</t>
  </si>
  <si>
    <t>一年内到期的非流动资产</t>
  </si>
  <si>
    <t>资产合计</t>
  </si>
  <si>
    <t>一年内到期的非流动负债</t>
  </si>
  <si>
    <t>资产比率</t>
  </si>
  <si>
    <t>经营性资产占比</t>
  </si>
  <si>
    <t>负债合计</t>
  </si>
  <si>
    <t>金融性资产占比</t>
  </si>
  <si>
    <t>负债比率</t>
  </si>
  <si>
    <t>经营性负债占比</t>
  </si>
  <si>
    <t>金融性负债占比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</si>
  <si>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</si>
  <si>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</si>
  <si>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</si>
  <si>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</si>
  <si>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</si>
  <si>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</si>
  <si>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</si>
  <si>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</si>
  <si>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</si>
  <si>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</si>
  <si>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</si>
  <si>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</si>
  <si>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</si>
  <si>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</si>
  <si>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</si>
  <si>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</si>
  <si>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</si>
  <si>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</si>
  <si>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</si>
  <si>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</si>
  <si>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0.0547.24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</si>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</sst>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.00_ "/>
    <numFmt numFmtId="177" formatCode="0.0%"/>
    <numFmt numFmtId="178" formatCode="\+0;\-0;0;@"/>
    <numFmt numFmtId="179" formatCode="0.00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15" borderId="10" applyNumberFormat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20" fillId="32" borderId="14" applyNumberForma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left" vertical="center" indent="1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77" fontId="0" fillId="4" borderId="1" xfId="11" applyNumberFormat="1" applyFill="1" applyBorder="1">
      <alignment vertical="center"/>
    </xf>
    <xf numFmtId="0" fontId="0" fillId="4" borderId="1" xfId="0" applyFont="1" applyFill="1" applyBorder="1">
      <alignment vertical="center"/>
    </xf>
    <xf numFmtId="10" fontId="0" fillId="4" borderId="1" xfId="11" applyNumberFormat="1" applyFont="1" applyFill="1" applyBorder="1">
      <alignment vertical="center"/>
    </xf>
    <xf numFmtId="0" fontId="0" fillId="4" borderId="2" xfId="0" applyFont="1" applyFill="1" applyBorder="1" applyAlignment="1">
      <alignment vertical="center"/>
    </xf>
    <xf numFmtId="176" fontId="0" fillId="4" borderId="1" xfId="11" applyNumberFormat="1" applyFont="1" applyFill="1" applyBorder="1">
      <alignment vertical="center"/>
    </xf>
    <xf numFmtId="10" fontId="0" fillId="2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9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 applyProtection="1">
      <alignment vertical="center"/>
    </xf>
    <xf numFmtId="9" fontId="1" fillId="0" borderId="1" xfId="0" applyNumberFormat="1" applyFont="1" applyBorder="1">
      <alignment vertical="center"/>
    </xf>
    <xf numFmtId="0" fontId="1" fillId="5" borderId="1" xfId="0" applyFont="1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4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0" fillId="0" borderId="1" xfId="0" applyNumberFormat="1" applyBorder="1">
      <alignment vertical="center"/>
    </xf>
    <xf numFmtId="9" fontId="0" fillId="2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topLeftCell="A10" workbookViewId="0">
      <selection activeCell="C31" sqref="C31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7.4508196721311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38"/>
      <c r="E3" s="39"/>
      <c r="F3" s="40"/>
      <c r="H3" s="2"/>
      <c r="I3" s="2" t="s">
        <v>0</v>
      </c>
      <c r="J3" s="38"/>
      <c r="K3" s="39"/>
      <c r="L3" s="40"/>
    </row>
    <row r="4" spans="2:12">
      <c r="B4" s="3" t="s">
        <v>1</v>
      </c>
      <c r="C4" s="2" t="s">
        <v>2</v>
      </c>
      <c r="D4" s="2">
        <v>0</v>
      </c>
      <c r="E4" s="2">
        <v>0</v>
      </c>
      <c r="F4" s="2">
        <v>0</v>
      </c>
      <c r="H4" s="31" t="s">
        <v>3</v>
      </c>
      <c r="I4" s="2" t="s">
        <v>4</v>
      </c>
      <c r="J4" s="2">
        <v>0</v>
      </c>
      <c r="K4" s="2">
        <v>0</v>
      </c>
      <c r="L4" s="2">
        <v>0</v>
      </c>
    </row>
    <row r="5" spans="2:12">
      <c r="B5" s="3"/>
      <c r="C5" s="2" t="s">
        <v>5</v>
      </c>
      <c r="D5" s="2">
        <v>0</v>
      </c>
      <c r="E5" s="2">
        <v>0</v>
      </c>
      <c r="F5" s="2">
        <v>0</v>
      </c>
      <c r="H5" s="41"/>
      <c r="I5" s="2" t="s">
        <v>6</v>
      </c>
      <c r="J5" s="2">
        <v>0</v>
      </c>
      <c r="K5" s="2">
        <v>0</v>
      </c>
      <c r="L5" s="2">
        <v>0</v>
      </c>
    </row>
    <row r="6" spans="2:12">
      <c r="B6" s="3"/>
      <c r="C6" s="2" t="s">
        <v>7</v>
      </c>
      <c r="D6" s="2">
        <v>0</v>
      </c>
      <c r="E6" s="2">
        <v>0</v>
      </c>
      <c r="F6" s="2">
        <v>0</v>
      </c>
      <c r="H6" s="41"/>
      <c r="I6" s="2" t="s">
        <v>8</v>
      </c>
      <c r="J6" s="2">
        <v>0</v>
      </c>
      <c r="K6" s="2">
        <v>0</v>
      </c>
      <c r="L6" s="2">
        <v>0</v>
      </c>
    </row>
    <row r="7" spans="2:12">
      <c r="B7" s="3"/>
      <c r="C7" s="2" t="s">
        <v>9</v>
      </c>
      <c r="D7" s="2">
        <v>0</v>
      </c>
      <c r="E7" s="2">
        <v>0</v>
      </c>
      <c r="F7" s="2">
        <v>0</v>
      </c>
      <c r="H7" s="41"/>
      <c r="I7" s="2" t="s">
        <v>10</v>
      </c>
      <c r="J7" s="2">
        <v>0</v>
      </c>
      <c r="K7" s="2">
        <v>0</v>
      </c>
      <c r="L7" s="2">
        <v>0</v>
      </c>
    </row>
    <row r="8" spans="2:12">
      <c r="B8" s="3"/>
      <c r="C8" s="2" t="s">
        <v>11</v>
      </c>
      <c r="D8" s="2">
        <v>0</v>
      </c>
      <c r="E8" s="2">
        <v>0</v>
      </c>
      <c r="F8" s="2">
        <v>0</v>
      </c>
      <c r="H8" s="41"/>
      <c r="I8" s="2" t="s">
        <v>12</v>
      </c>
      <c r="J8" s="2">
        <v>0</v>
      </c>
      <c r="K8" s="2">
        <v>0</v>
      </c>
      <c r="L8" s="2">
        <v>0</v>
      </c>
    </row>
    <row r="9" spans="2:12">
      <c r="B9" s="3"/>
      <c r="C9" s="2" t="s">
        <v>13</v>
      </c>
      <c r="D9" s="2">
        <v>5</v>
      </c>
      <c r="E9" s="2">
        <v>90.88</v>
      </c>
      <c r="F9" s="42">
        <v>113.6</v>
      </c>
      <c r="H9" s="41"/>
      <c r="I9" s="2" t="s">
        <v>14</v>
      </c>
      <c r="J9" s="2">
        <v>0</v>
      </c>
      <c r="K9" s="2">
        <v>0</v>
      </c>
      <c r="L9" s="2">
        <v>0</v>
      </c>
    </row>
    <row r="10" spans="2:12">
      <c r="B10" s="3"/>
      <c r="C10" s="4" t="s">
        <v>15</v>
      </c>
      <c r="D10" s="43">
        <f>D4/D9</f>
        <v>0</v>
      </c>
      <c r="E10" s="43">
        <f>E4/E9</f>
        <v>0</v>
      </c>
      <c r="F10" s="43">
        <f>F4/F9</f>
        <v>0</v>
      </c>
      <c r="H10" s="41"/>
      <c r="I10" s="2" t="s">
        <v>16</v>
      </c>
      <c r="J10" s="2">
        <v>0</v>
      </c>
      <c r="K10" s="2">
        <v>0</v>
      </c>
      <c r="L10" s="2">
        <v>0</v>
      </c>
    </row>
    <row r="11" spans="2:12">
      <c r="B11" s="3"/>
      <c r="C11" s="4" t="s">
        <v>17</v>
      </c>
      <c r="D11" s="43">
        <f>D5/D9</f>
        <v>0</v>
      </c>
      <c r="E11" s="43">
        <f>E5/E9</f>
        <v>0</v>
      </c>
      <c r="F11" s="43">
        <f>F5/F9</f>
        <v>0</v>
      </c>
      <c r="H11" s="41"/>
      <c r="I11" s="2" t="s">
        <v>18</v>
      </c>
      <c r="J11" s="2">
        <v>52.94</v>
      </c>
      <c r="K11" s="2">
        <v>53.7</v>
      </c>
      <c r="L11" s="42">
        <v>44.11</v>
      </c>
    </row>
    <row r="12" spans="2:12">
      <c r="B12" s="3"/>
      <c r="C12" s="4" t="s">
        <v>19</v>
      </c>
      <c r="D12" s="43">
        <f>D6/D9</f>
        <v>0</v>
      </c>
      <c r="E12" s="43">
        <f>E6/E9</f>
        <v>0</v>
      </c>
      <c r="F12" s="43">
        <f>F6/F9</f>
        <v>0</v>
      </c>
      <c r="H12" s="41"/>
      <c r="I12" s="4" t="s">
        <v>20</v>
      </c>
      <c r="J12" s="43">
        <f t="shared" ref="J12:L12" si="0">J4/J11</f>
        <v>0</v>
      </c>
      <c r="K12" s="43">
        <f t="shared" si="0"/>
        <v>0</v>
      </c>
      <c r="L12" s="43">
        <f t="shared" si="0"/>
        <v>0</v>
      </c>
    </row>
    <row r="13" spans="2:12">
      <c r="B13" s="3"/>
      <c r="C13" s="4" t="s">
        <v>21</v>
      </c>
      <c r="D13" s="43">
        <f>D7/D9</f>
        <v>0</v>
      </c>
      <c r="E13" s="43">
        <f>E7/E9</f>
        <v>0</v>
      </c>
      <c r="F13" s="43">
        <f>F7/F9</f>
        <v>0</v>
      </c>
      <c r="H13" s="41"/>
      <c r="I13" s="4" t="s">
        <v>22</v>
      </c>
      <c r="J13" s="43">
        <f t="shared" ref="J13:L13" si="1">J5/J11</f>
        <v>0</v>
      </c>
      <c r="K13" s="43">
        <f t="shared" si="1"/>
        <v>0</v>
      </c>
      <c r="L13" s="43">
        <f t="shared" si="1"/>
        <v>0</v>
      </c>
    </row>
    <row r="14" spans="2:12">
      <c r="B14" s="3"/>
      <c r="C14" s="4" t="s">
        <v>23</v>
      </c>
      <c r="D14" s="43">
        <f>D8/D9</f>
        <v>0</v>
      </c>
      <c r="E14" s="43">
        <f>E8/E9</f>
        <v>0</v>
      </c>
      <c r="F14" s="43">
        <f>F8/F9</f>
        <v>0</v>
      </c>
      <c r="H14" s="41"/>
      <c r="I14" s="4" t="s">
        <v>24</v>
      </c>
      <c r="J14" s="43">
        <f t="shared" ref="J14:L14" si="2">J6/J11</f>
        <v>0</v>
      </c>
      <c r="K14" s="43">
        <f t="shared" si="2"/>
        <v>0</v>
      </c>
      <c r="L14" s="43">
        <f t="shared" si="2"/>
        <v>0</v>
      </c>
    </row>
    <row r="15" spans="2:12">
      <c r="B15" s="3" t="s">
        <v>25</v>
      </c>
      <c r="C15" s="2" t="s">
        <v>26</v>
      </c>
      <c r="D15" s="2">
        <v>0</v>
      </c>
      <c r="E15" s="2">
        <v>0</v>
      </c>
      <c r="F15" s="2">
        <v>0</v>
      </c>
      <c r="H15" s="41"/>
      <c r="I15" s="4" t="s">
        <v>27</v>
      </c>
      <c r="J15" s="43">
        <f t="shared" ref="J15:L15" si="3">J7/J11</f>
        <v>0</v>
      </c>
      <c r="K15" s="43">
        <f t="shared" si="3"/>
        <v>0</v>
      </c>
      <c r="L15" s="43">
        <f t="shared" si="3"/>
        <v>0</v>
      </c>
    </row>
    <row r="16" spans="2:12">
      <c r="B16" s="3"/>
      <c r="C16" s="2" t="s">
        <v>28</v>
      </c>
      <c r="D16" s="2">
        <v>0</v>
      </c>
      <c r="E16" s="2">
        <v>0</v>
      </c>
      <c r="F16" s="2">
        <v>0</v>
      </c>
      <c r="H16" s="41"/>
      <c r="I16" s="4" t="s">
        <v>29</v>
      </c>
      <c r="J16" s="43">
        <f t="shared" ref="J16:L16" si="4">J8/J11</f>
        <v>0</v>
      </c>
      <c r="K16" s="43">
        <f t="shared" si="4"/>
        <v>0</v>
      </c>
      <c r="L16" s="43">
        <f t="shared" si="4"/>
        <v>0</v>
      </c>
    </row>
    <row r="17" spans="2:12">
      <c r="B17" s="3"/>
      <c r="C17" s="2" t="s">
        <v>30</v>
      </c>
      <c r="D17" s="2">
        <v>0</v>
      </c>
      <c r="E17" s="2">
        <v>0</v>
      </c>
      <c r="F17" s="2">
        <v>0</v>
      </c>
      <c r="H17" s="41"/>
      <c r="I17" s="4" t="s">
        <v>31</v>
      </c>
      <c r="J17" s="43">
        <f t="shared" ref="J17:L17" si="5">J9/J11</f>
        <v>0</v>
      </c>
      <c r="K17" s="43">
        <f t="shared" si="5"/>
        <v>0</v>
      </c>
      <c r="L17" s="43">
        <f t="shared" si="5"/>
        <v>0</v>
      </c>
    </row>
    <row r="18" spans="2:12">
      <c r="B18" s="3"/>
      <c r="C18" s="2" t="s">
        <v>32</v>
      </c>
      <c r="D18" s="2">
        <v>0</v>
      </c>
      <c r="E18" s="2">
        <v>0</v>
      </c>
      <c r="F18" s="2">
        <v>0</v>
      </c>
      <c r="H18" s="41"/>
      <c r="I18" s="4" t="s">
        <v>33</v>
      </c>
      <c r="J18" s="43">
        <f t="shared" ref="J18:L18" si="6">J10/J11</f>
        <v>0</v>
      </c>
      <c r="K18" s="43">
        <f t="shared" si="6"/>
        <v>0</v>
      </c>
      <c r="L18" s="43">
        <f t="shared" si="6"/>
        <v>0</v>
      </c>
    </row>
    <row r="19" spans="2:12">
      <c r="B19" s="3"/>
      <c r="C19" s="2" t="s">
        <v>34</v>
      </c>
      <c r="D19" s="2">
        <v>0</v>
      </c>
      <c r="E19" s="2">
        <v>0</v>
      </c>
      <c r="F19" s="2">
        <v>0</v>
      </c>
      <c r="H19" s="3" t="s">
        <v>35</v>
      </c>
      <c r="I19" s="2" t="s">
        <v>36</v>
      </c>
      <c r="J19" s="2">
        <v>0</v>
      </c>
      <c r="K19" s="2">
        <v>0</v>
      </c>
      <c r="L19" s="2">
        <v>0</v>
      </c>
    </row>
    <row r="20" spans="2:12">
      <c r="B20" s="3"/>
      <c r="C20" s="2" t="s">
        <v>37</v>
      </c>
      <c r="D20" s="2">
        <v>0</v>
      </c>
      <c r="E20" s="2">
        <v>0</v>
      </c>
      <c r="F20" s="2">
        <v>0</v>
      </c>
      <c r="H20" s="3"/>
      <c r="I20" s="2" t="s">
        <v>38</v>
      </c>
      <c r="J20" s="2">
        <v>0</v>
      </c>
      <c r="K20" s="2">
        <v>0</v>
      </c>
      <c r="L20" s="2">
        <v>0</v>
      </c>
    </row>
    <row r="21" spans="2:12">
      <c r="B21" s="3"/>
      <c r="C21" s="2" t="s">
        <v>39</v>
      </c>
      <c r="D21" s="2">
        <v>0</v>
      </c>
      <c r="E21" s="2">
        <v>0</v>
      </c>
      <c r="F21" s="2">
        <v>0</v>
      </c>
      <c r="H21" s="3"/>
      <c r="I21" s="2" t="s">
        <v>40</v>
      </c>
      <c r="J21" s="2">
        <v>0</v>
      </c>
      <c r="K21" s="2">
        <v>0</v>
      </c>
      <c r="L21" s="2">
        <v>0</v>
      </c>
    </row>
    <row r="22" spans="2:12">
      <c r="B22" s="3"/>
      <c r="C22" s="2" t="s">
        <v>41</v>
      </c>
      <c r="D22" s="2">
        <v>0</v>
      </c>
      <c r="E22" s="2">
        <v>0</v>
      </c>
      <c r="F22" s="2">
        <v>0</v>
      </c>
      <c r="H22" s="3"/>
      <c r="I22" s="2" t="s">
        <v>42</v>
      </c>
      <c r="J22" s="2">
        <v>0</v>
      </c>
      <c r="K22" s="2">
        <v>0</v>
      </c>
      <c r="L22" s="2">
        <v>0</v>
      </c>
    </row>
    <row r="23" spans="2:12">
      <c r="B23" s="3"/>
      <c r="C23" s="2" t="s">
        <v>43</v>
      </c>
      <c r="D23" s="2">
        <v>51.03</v>
      </c>
      <c r="E23" s="2">
        <v>49.66</v>
      </c>
      <c r="F23" s="2">
        <v>45.38</v>
      </c>
      <c r="H23" s="3"/>
      <c r="I23" s="2" t="s">
        <v>44</v>
      </c>
      <c r="J23" s="2">
        <v>0</v>
      </c>
      <c r="K23" s="2">
        <v>0</v>
      </c>
      <c r="L23" s="2">
        <v>0</v>
      </c>
    </row>
    <row r="24" spans="2:12">
      <c r="B24" s="3"/>
      <c r="C24" s="4" t="s">
        <v>45</v>
      </c>
      <c r="D24" s="43">
        <f>D15/D23</f>
        <v>0</v>
      </c>
      <c r="E24" s="43">
        <f>E15/E23</f>
        <v>0</v>
      </c>
      <c r="F24" s="43">
        <f>F15/F23</f>
        <v>0</v>
      </c>
      <c r="H24" s="3"/>
      <c r="I24" s="2" t="s">
        <v>46</v>
      </c>
      <c r="J24" s="2">
        <v>4.08</v>
      </c>
      <c r="K24" s="2">
        <v>3.18</v>
      </c>
      <c r="L24" s="2">
        <v>2.53</v>
      </c>
    </row>
    <row r="25" spans="2:12">
      <c r="B25" s="3"/>
      <c r="C25" s="4" t="s">
        <v>47</v>
      </c>
      <c r="D25" s="43">
        <f>D16/D23</f>
        <v>0</v>
      </c>
      <c r="E25" s="43">
        <f>E16/E23</f>
        <v>0</v>
      </c>
      <c r="F25" s="43">
        <f>F16/F23</f>
        <v>0</v>
      </c>
      <c r="H25" s="3"/>
      <c r="I25" s="4" t="s">
        <v>48</v>
      </c>
      <c r="J25" s="43">
        <f t="shared" ref="J25:L25" si="7">J19/J24</f>
        <v>0</v>
      </c>
      <c r="K25" s="43">
        <f t="shared" si="7"/>
        <v>0</v>
      </c>
      <c r="L25" s="43">
        <f t="shared" si="7"/>
        <v>0</v>
      </c>
    </row>
    <row r="26" spans="2:12">
      <c r="B26" s="3"/>
      <c r="C26" s="4" t="s">
        <v>49</v>
      </c>
      <c r="D26" s="43">
        <f>D17/D23</f>
        <v>0</v>
      </c>
      <c r="E26" s="43">
        <f>E17/E23</f>
        <v>0</v>
      </c>
      <c r="F26" s="43">
        <f>F17/F23</f>
        <v>0</v>
      </c>
      <c r="H26" s="3"/>
      <c r="I26" s="4" t="s">
        <v>50</v>
      </c>
      <c r="J26" s="43">
        <f t="shared" ref="J26:L26" si="8">J20/J24</f>
        <v>0</v>
      </c>
      <c r="K26" s="43">
        <f t="shared" si="8"/>
        <v>0</v>
      </c>
      <c r="L26" s="43">
        <f t="shared" si="8"/>
        <v>0</v>
      </c>
    </row>
    <row r="27" spans="2:12">
      <c r="B27" s="3"/>
      <c r="C27" s="4" t="s">
        <v>51</v>
      </c>
      <c r="D27" s="43">
        <f>D18/D23</f>
        <v>0</v>
      </c>
      <c r="E27" s="43">
        <f>E18/E23</f>
        <v>0</v>
      </c>
      <c r="F27" s="43">
        <f>F18/F23</f>
        <v>0</v>
      </c>
      <c r="H27" s="3"/>
      <c r="I27" s="4" t="s">
        <v>52</v>
      </c>
      <c r="J27" s="43">
        <f t="shared" ref="J27:L27" si="9">J21/J24</f>
        <v>0</v>
      </c>
      <c r="K27" s="43">
        <f t="shared" si="9"/>
        <v>0</v>
      </c>
      <c r="L27" s="43">
        <f t="shared" si="9"/>
        <v>0</v>
      </c>
    </row>
    <row r="28" spans="2:12">
      <c r="B28" s="3"/>
      <c r="C28" s="4" t="s">
        <v>53</v>
      </c>
      <c r="D28" s="43">
        <f>D19/D23</f>
        <v>0</v>
      </c>
      <c r="E28" s="43">
        <f>E19/E23</f>
        <v>0</v>
      </c>
      <c r="F28" s="43">
        <f>F19/F23</f>
        <v>0</v>
      </c>
      <c r="H28" s="3"/>
      <c r="I28" s="4" t="s">
        <v>54</v>
      </c>
      <c r="J28" s="43">
        <f t="shared" ref="J28:L28" si="10">J22/J24</f>
        <v>0</v>
      </c>
      <c r="K28" s="43">
        <f t="shared" si="10"/>
        <v>0</v>
      </c>
      <c r="L28" s="43">
        <f t="shared" si="10"/>
        <v>0</v>
      </c>
    </row>
    <row r="29" spans="2:12">
      <c r="B29" s="3"/>
      <c r="C29" s="4" t="s">
        <v>55</v>
      </c>
      <c r="D29" s="43">
        <f>D20/D23</f>
        <v>0</v>
      </c>
      <c r="E29" s="43">
        <f>E20/E23</f>
        <v>0</v>
      </c>
      <c r="F29" s="43">
        <f>F20/F23</f>
        <v>0</v>
      </c>
      <c r="H29" s="3"/>
      <c r="I29" s="4" t="s">
        <v>56</v>
      </c>
      <c r="J29" s="43">
        <f t="shared" ref="J29:L29" si="11">J23/J24</f>
        <v>0</v>
      </c>
      <c r="K29" s="43">
        <f t="shared" si="11"/>
        <v>0</v>
      </c>
      <c r="L29" s="43">
        <f t="shared" si="11"/>
        <v>0</v>
      </c>
    </row>
    <row r="30" spans="2:6">
      <c r="B30" s="3"/>
      <c r="C30" s="4" t="s">
        <v>57</v>
      </c>
      <c r="D30" s="43">
        <f>D21/D23</f>
        <v>0</v>
      </c>
      <c r="E30" s="43">
        <f>E21/E23</f>
        <v>0</v>
      </c>
      <c r="F30" s="43">
        <f>F21/F23</f>
        <v>0</v>
      </c>
    </row>
    <row r="31" spans="2:6">
      <c r="B31" s="3"/>
      <c r="C31" s="4" t="s">
        <v>58</v>
      </c>
      <c r="D31" s="43">
        <f>D22/D23</f>
        <v>0</v>
      </c>
      <c r="E31" s="43">
        <f>E22/E23</f>
        <v>0</v>
      </c>
      <c r="F31" s="43">
        <f>F22/F23</f>
        <v>0</v>
      </c>
    </row>
  </sheetData>
  <mergeCells count="6">
    <mergeCell ref="D3:F3"/>
    <mergeCell ref="J3:L3"/>
    <mergeCell ref="B4:B14"/>
    <mergeCell ref="B15:B31"/>
    <mergeCell ref="H4:H18"/>
    <mergeCell ref="H19:H2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3"/>
  <sheetViews>
    <sheetView topLeftCell="B10" workbookViewId="0">
      <selection activeCell="H25" sqref="H25:L30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30.1393442622951" customWidth="1"/>
    <col min="10" max="10" width="8.45081967213115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3"/>
      <c r="E3" s="3"/>
      <c r="F3" s="3"/>
      <c r="H3" s="2"/>
      <c r="I3" s="2" t="s">
        <v>0</v>
      </c>
      <c r="J3" s="3"/>
      <c r="K3" s="3"/>
      <c r="L3" s="3"/>
    </row>
    <row r="4" spans="2:12">
      <c r="B4" s="3" t="s">
        <v>59</v>
      </c>
      <c r="C4" s="2" t="s">
        <v>2</v>
      </c>
      <c r="D4" s="2">
        <v>50.44</v>
      </c>
      <c r="E4" s="2">
        <v>38.9</v>
      </c>
      <c r="F4" s="2">
        <v>42.67</v>
      </c>
      <c r="H4" s="3" t="s">
        <v>60</v>
      </c>
      <c r="I4" s="2" t="s">
        <v>6</v>
      </c>
      <c r="J4" s="2">
        <v>0</v>
      </c>
      <c r="K4" s="2">
        <v>0</v>
      </c>
      <c r="L4" s="2">
        <v>0</v>
      </c>
    </row>
    <row r="5" spans="2:12">
      <c r="B5" s="3"/>
      <c r="C5" s="2" t="s">
        <v>30</v>
      </c>
      <c r="D5" s="2">
        <v>25.42</v>
      </c>
      <c r="E5" s="2">
        <v>23.29</v>
      </c>
      <c r="F5" s="2">
        <v>19.98</v>
      </c>
      <c r="H5" s="3"/>
      <c r="I5" s="2" t="s">
        <v>8</v>
      </c>
      <c r="J5" s="2">
        <v>12.89</v>
      </c>
      <c r="K5" s="2">
        <v>14.02</v>
      </c>
      <c r="L5" s="2">
        <v>7.34</v>
      </c>
    </row>
    <row r="6" spans="2:12">
      <c r="B6" s="3"/>
      <c r="C6" s="2" t="s">
        <v>5</v>
      </c>
      <c r="D6" s="2">
        <v>5.29</v>
      </c>
      <c r="E6" s="2">
        <v>6.59</v>
      </c>
      <c r="F6" s="2">
        <v>9.89</v>
      </c>
      <c r="H6" s="3"/>
      <c r="I6" s="2" t="s">
        <v>12</v>
      </c>
      <c r="J6" s="2">
        <v>0.00642</v>
      </c>
      <c r="K6" s="2">
        <v>0.000413</v>
      </c>
      <c r="L6" s="2">
        <v>0.001149</v>
      </c>
    </row>
    <row r="7" spans="2:12">
      <c r="B7" s="3"/>
      <c r="C7" s="2" t="s">
        <v>7</v>
      </c>
      <c r="D7" s="2">
        <v>49.06</v>
      </c>
      <c r="E7" s="2">
        <v>37.73</v>
      </c>
      <c r="F7" s="2">
        <v>31.89</v>
      </c>
      <c r="H7" s="3"/>
      <c r="I7" s="2" t="s">
        <v>14</v>
      </c>
      <c r="J7" s="2">
        <v>2.25</v>
      </c>
      <c r="K7" s="2">
        <v>1.32</v>
      </c>
      <c r="L7" s="2">
        <v>5.08</v>
      </c>
    </row>
    <row r="8" spans="2:12">
      <c r="B8" s="3"/>
      <c r="C8" s="2" t="s">
        <v>11</v>
      </c>
      <c r="D8" s="2">
        <v>16.07</v>
      </c>
      <c r="E8" s="2">
        <v>10.31</v>
      </c>
      <c r="F8" s="2">
        <v>7.9</v>
      </c>
      <c r="H8" s="3"/>
      <c r="I8" s="2" t="s">
        <v>10</v>
      </c>
      <c r="J8" s="2">
        <v>0</v>
      </c>
      <c r="K8" s="2">
        <v>0</v>
      </c>
      <c r="L8" s="2">
        <v>0</v>
      </c>
    </row>
    <row r="9" spans="2:12">
      <c r="B9" s="3"/>
      <c r="C9" s="2" t="s">
        <v>37</v>
      </c>
      <c r="D9" s="2">
        <v>3.5</v>
      </c>
      <c r="E9" s="2">
        <v>2.73</v>
      </c>
      <c r="F9" s="2">
        <v>2.79</v>
      </c>
      <c r="H9" s="3"/>
      <c r="I9" s="2" t="s">
        <v>40</v>
      </c>
      <c r="J9" s="2">
        <v>0.240931</v>
      </c>
      <c r="K9" s="2">
        <v>0</v>
      </c>
      <c r="L9" s="2">
        <v>0</v>
      </c>
    </row>
    <row r="10" spans="2:12">
      <c r="B10" s="3" t="s">
        <v>61</v>
      </c>
      <c r="C10" s="29" t="s">
        <v>62</v>
      </c>
      <c r="D10" s="22">
        <v>85.2</v>
      </c>
      <c r="E10" s="22">
        <v>0</v>
      </c>
      <c r="F10" s="22">
        <v>0</v>
      </c>
      <c r="H10" s="3"/>
      <c r="I10" s="35" t="s">
        <v>63</v>
      </c>
      <c r="J10" s="2">
        <v>1.22</v>
      </c>
      <c r="K10" s="2">
        <v>0.6985</v>
      </c>
      <c r="L10" s="2">
        <v>0.457713</v>
      </c>
    </row>
    <row r="11" spans="2:12">
      <c r="B11" s="3"/>
      <c r="C11" s="29" t="s">
        <v>26</v>
      </c>
      <c r="D11" s="29">
        <v>0.6</v>
      </c>
      <c r="E11" s="29">
        <v>0.01</v>
      </c>
      <c r="F11" s="29"/>
      <c r="H11" s="3" t="s">
        <v>64</v>
      </c>
      <c r="I11" s="22" t="s">
        <v>65</v>
      </c>
      <c r="J11" s="2">
        <v>0</v>
      </c>
      <c r="K11" s="2">
        <v>0</v>
      </c>
      <c r="L11" s="2">
        <v>0</v>
      </c>
    </row>
    <row r="12" spans="2:12">
      <c r="B12" s="3"/>
      <c r="C12" s="29" t="s">
        <v>66</v>
      </c>
      <c r="D12" s="29">
        <v>0</v>
      </c>
      <c r="E12" s="29">
        <v>0</v>
      </c>
      <c r="F12" s="29">
        <v>0</v>
      </c>
      <c r="H12" s="3"/>
      <c r="I12" s="22" t="s">
        <v>67</v>
      </c>
      <c r="J12" s="2">
        <v>0</v>
      </c>
      <c r="K12" s="2">
        <v>0</v>
      </c>
      <c r="L12" s="2">
        <v>0</v>
      </c>
    </row>
    <row r="13" spans="2:12">
      <c r="B13" s="3"/>
      <c r="C13" s="29" t="s">
        <v>68</v>
      </c>
      <c r="D13" s="29">
        <v>0</v>
      </c>
      <c r="E13" s="29">
        <v>0</v>
      </c>
      <c r="F13" s="29">
        <v>0</v>
      </c>
      <c r="H13" s="3"/>
      <c r="I13" s="22" t="s">
        <v>69</v>
      </c>
      <c r="J13" s="2">
        <v>0</v>
      </c>
      <c r="K13" s="2">
        <v>0</v>
      </c>
      <c r="L13" s="2">
        <v>0</v>
      </c>
    </row>
    <row r="14" spans="2:12">
      <c r="B14" s="3"/>
      <c r="C14" s="29" t="s">
        <v>70</v>
      </c>
      <c r="D14" s="29">
        <v>0</v>
      </c>
      <c r="E14" s="29">
        <v>0.435396</v>
      </c>
      <c r="F14" s="29">
        <v>0.272294</v>
      </c>
      <c r="H14" s="3"/>
      <c r="I14" s="22" t="s">
        <v>71</v>
      </c>
      <c r="J14" s="2">
        <v>0</v>
      </c>
      <c r="K14" s="2">
        <v>0</v>
      </c>
      <c r="L14" s="2">
        <v>0</v>
      </c>
    </row>
    <row r="15" spans="2:12">
      <c r="B15" s="3"/>
      <c r="C15" s="29" t="s">
        <v>72</v>
      </c>
      <c r="D15" s="29">
        <v>0</v>
      </c>
      <c r="E15" s="29">
        <v>0</v>
      </c>
      <c r="F15" s="29">
        <v>0</v>
      </c>
      <c r="H15" s="3"/>
      <c r="I15" s="22" t="s">
        <v>73</v>
      </c>
      <c r="J15" s="2">
        <v>0</v>
      </c>
      <c r="K15" s="2">
        <v>0</v>
      </c>
      <c r="L15" s="2">
        <v>0</v>
      </c>
    </row>
    <row r="16" spans="2:12">
      <c r="B16" s="3"/>
      <c r="C16" s="29" t="s">
        <v>74</v>
      </c>
      <c r="D16" s="29">
        <v>0.66096</v>
      </c>
      <c r="E16" s="29">
        <v>1.12</v>
      </c>
      <c r="F16" s="29">
        <v>0.895317</v>
      </c>
      <c r="H16" s="3"/>
      <c r="I16" s="22" t="s">
        <v>36</v>
      </c>
      <c r="J16" s="2">
        <v>0</v>
      </c>
      <c r="K16" s="2">
        <v>0</v>
      </c>
      <c r="L16" s="2">
        <v>0</v>
      </c>
    </row>
    <row r="17" spans="2:12">
      <c r="B17" s="3"/>
      <c r="C17" s="29" t="s">
        <v>75</v>
      </c>
      <c r="D17" s="29">
        <v>0</v>
      </c>
      <c r="E17" s="29">
        <v>0</v>
      </c>
      <c r="F17" s="29">
        <v>0</v>
      </c>
      <c r="H17" s="3"/>
      <c r="I17" s="22" t="s">
        <v>4</v>
      </c>
      <c r="J17" s="2">
        <v>0</v>
      </c>
      <c r="K17" s="2">
        <v>0</v>
      </c>
      <c r="L17" s="2">
        <v>0</v>
      </c>
    </row>
    <row r="18" spans="2:12">
      <c r="B18" s="30"/>
      <c r="C18" s="2" t="s">
        <v>76</v>
      </c>
      <c r="D18" s="2">
        <v>275.56</v>
      </c>
      <c r="E18" s="2">
        <v>223.61</v>
      </c>
      <c r="F18" s="2">
        <v>180.39</v>
      </c>
      <c r="H18" s="3"/>
      <c r="I18" s="22" t="s">
        <v>77</v>
      </c>
      <c r="J18" s="2">
        <v>0</v>
      </c>
      <c r="K18" s="2">
        <v>0</v>
      </c>
      <c r="L18" s="2">
        <v>0</v>
      </c>
    </row>
    <row r="19" spans="2:12">
      <c r="B19" s="31" t="s">
        <v>78</v>
      </c>
      <c r="C19" s="32" t="s">
        <v>79</v>
      </c>
      <c r="D19" s="33">
        <f>SUM(D4:D9)/D18</f>
        <v>0.543547684714763</v>
      </c>
      <c r="E19" s="33">
        <f>SUM(E4:E9)/E18</f>
        <v>0.534636196950047</v>
      </c>
      <c r="F19" s="33">
        <f>SUM(F4:F9)/F18</f>
        <v>0.638172847718832</v>
      </c>
      <c r="H19" s="30"/>
      <c r="I19" s="22" t="s">
        <v>80</v>
      </c>
      <c r="J19" s="22">
        <v>24.73</v>
      </c>
      <c r="K19" s="22">
        <v>24.94</v>
      </c>
      <c r="L19" s="22">
        <v>20.5</v>
      </c>
    </row>
    <row r="20" spans="2:12">
      <c r="B20" s="34"/>
      <c r="C20" s="32" t="s">
        <v>81</v>
      </c>
      <c r="D20" s="33">
        <f>SUM(D10:D17)/D18</f>
        <v>0.313764552184642</v>
      </c>
      <c r="E20" s="33">
        <f>SUM(E10:E17)/E18</f>
        <v>0.00700056348106078</v>
      </c>
      <c r="F20" s="33">
        <f>SUM(F10:F17)/F18</f>
        <v>0.00647270358667332</v>
      </c>
      <c r="H20" s="3" t="s">
        <v>82</v>
      </c>
      <c r="I20" s="32" t="s">
        <v>83</v>
      </c>
      <c r="J20" s="36">
        <f>SUM(J4:J10)/J19</f>
        <v>0.671546744844319</v>
      </c>
      <c r="K20" s="36">
        <f>SUM(K4:K10)/K19</f>
        <v>0.643099959903769</v>
      </c>
      <c r="L20" s="36">
        <f>SUM(L4:L10)/L19</f>
        <v>0.628237170731707</v>
      </c>
    </row>
    <row r="21" spans="8:12">
      <c r="H21" s="3"/>
      <c r="I21" s="32" t="s">
        <v>84</v>
      </c>
      <c r="J21" s="36">
        <f>SUM(J11:J18)/J19</f>
        <v>0</v>
      </c>
      <c r="K21" s="36">
        <f>SUM(K11:K18)/K19</f>
        <v>0</v>
      </c>
      <c r="L21" s="36">
        <f>SUM(L11:L18)/L19</f>
        <v>0</v>
      </c>
    </row>
    <row r="22" spans="8:12">
      <c r="H22" s="3"/>
      <c r="I22" s="12" t="s">
        <v>85</v>
      </c>
      <c r="J22" s="37">
        <f t="shared" ref="J22:L22" si="0">SUM(J3:J10)/D18</f>
        <v>0.0602676404412832</v>
      </c>
      <c r="K22" s="37">
        <f t="shared" si="0"/>
        <v>0.0717271723089307</v>
      </c>
      <c r="L22" s="37">
        <f t="shared" si="0"/>
        <v>0.0713945451521703</v>
      </c>
    </row>
    <row r="23" spans="8:12">
      <c r="H23" s="3"/>
      <c r="I23" s="12" t="s">
        <v>86</v>
      </c>
      <c r="J23" s="37">
        <f t="shared" ref="J23:L23" si="1">SUM(J13:J18)/D18</f>
        <v>0</v>
      </c>
      <c r="K23" s="37">
        <f t="shared" si="1"/>
        <v>0</v>
      </c>
      <c r="L23" s="37">
        <f t="shared" si="1"/>
        <v>0</v>
      </c>
    </row>
  </sheetData>
  <mergeCells count="8">
    <mergeCell ref="D3:F3"/>
    <mergeCell ref="J3:L3"/>
    <mergeCell ref="B4:B9"/>
    <mergeCell ref="B10:B17"/>
    <mergeCell ref="B19:B20"/>
    <mergeCell ref="H4:H10"/>
    <mergeCell ref="H11:H18"/>
    <mergeCell ref="H20:H2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workbookViewId="0">
      <selection activeCell="E32" sqref="E32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0.5" customWidth="1"/>
    <col min="9" max="9" width="9.16393442622951" customWidth="1"/>
    <col min="10" max="11" width="9.45081967213115" customWidth="1"/>
    <col min="12" max="12" width="8.72131147540984" style="1"/>
  </cols>
  <sheetData>
    <row r="2" spans="2:11">
      <c r="B2" s="2"/>
      <c r="C2" s="2">
        <v>2019</v>
      </c>
      <c r="D2" s="2">
        <v>2018</v>
      </c>
      <c r="E2" s="2">
        <v>2017</v>
      </c>
      <c r="G2" s="3"/>
      <c r="H2" s="3"/>
      <c r="I2" s="2">
        <v>2019</v>
      </c>
      <c r="J2" s="2">
        <v>2018</v>
      </c>
      <c r="K2" s="2">
        <v>2017</v>
      </c>
    </row>
    <row r="3" spans="2:11">
      <c r="B3" s="2" t="s">
        <v>0</v>
      </c>
      <c r="C3" s="3"/>
      <c r="D3" s="3"/>
      <c r="E3" s="3"/>
      <c r="G3" s="2"/>
      <c r="H3" s="2" t="s">
        <v>0</v>
      </c>
      <c r="I3" s="3"/>
      <c r="J3" s="3"/>
      <c r="K3" s="3"/>
    </row>
    <row r="4" spans="2:12">
      <c r="B4" s="2" t="s">
        <v>87</v>
      </c>
      <c r="C4" s="2">
        <v>232.89</v>
      </c>
      <c r="D4" s="2">
        <v>174.18</v>
      </c>
      <c r="E4" s="2">
        <v>138.36</v>
      </c>
      <c r="G4" s="3" t="s">
        <v>88</v>
      </c>
      <c r="H4" s="4" t="s">
        <v>89</v>
      </c>
      <c r="I4" s="4">
        <v>38.17</v>
      </c>
      <c r="J4" s="4">
        <v>27.74</v>
      </c>
      <c r="K4" s="4">
        <v>25.47</v>
      </c>
      <c r="L4" s="25"/>
    </row>
    <row r="5" spans="2:11">
      <c r="B5" s="2" t="s">
        <v>90</v>
      </c>
      <c r="C5" s="2">
        <v>29.13</v>
      </c>
      <c r="D5" s="2">
        <v>23.35</v>
      </c>
      <c r="E5" s="2">
        <v>18.5</v>
      </c>
      <c r="G5" s="3" t="s">
        <v>91</v>
      </c>
      <c r="H5" s="2" t="s">
        <v>92</v>
      </c>
      <c r="I5" s="2">
        <v>5.61</v>
      </c>
      <c r="J5" s="2">
        <v>5.29</v>
      </c>
      <c r="K5" s="2">
        <v>3.8</v>
      </c>
    </row>
    <row r="6" spans="2:11">
      <c r="B6" s="2" t="s">
        <v>93</v>
      </c>
      <c r="C6" s="2">
        <v>2.16</v>
      </c>
      <c r="D6" s="2">
        <v>2.37</v>
      </c>
      <c r="E6" s="2">
        <v>2.54</v>
      </c>
      <c r="G6" s="3"/>
      <c r="H6" s="2" t="s">
        <v>94</v>
      </c>
      <c r="I6" s="2">
        <v>285.7</v>
      </c>
      <c r="J6" s="2">
        <v>114.72</v>
      </c>
      <c r="K6" s="2">
        <v>66.04</v>
      </c>
    </row>
    <row r="7" spans="2:11">
      <c r="B7" s="2" t="s">
        <v>95</v>
      </c>
      <c r="C7" s="2">
        <v>85.25</v>
      </c>
      <c r="D7" s="2">
        <v>64.64</v>
      </c>
      <c r="E7" s="2">
        <v>51.89</v>
      </c>
      <c r="G7" s="3"/>
      <c r="H7" s="4" t="s">
        <v>96</v>
      </c>
      <c r="I7" s="4">
        <v>-19.45</v>
      </c>
      <c r="J7" s="4">
        <v>-28.56</v>
      </c>
      <c r="K7" s="4">
        <v>-33.76</v>
      </c>
    </row>
    <row r="8" spans="2:11">
      <c r="B8" s="2" t="s">
        <v>97</v>
      </c>
      <c r="C8" s="2">
        <v>22.41</v>
      </c>
      <c r="D8" s="2">
        <v>16.26</v>
      </c>
      <c r="E8" s="2">
        <v>11.94</v>
      </c>
      <c r="G8" s="3" t="s">
        <v>98</v>
      </c>
      <c r="H8" s="2" t="s">
        <v>99</v>
      </c>
      <c r="I8" s="2">
        <v>0.970131</v>
      </c>
      <c r="J8" s="2">
        <v>1.34</v>
      </c>
      <c r="K8" s="2">
        <v>5.37</v>
      </c>
    </row>
    <row r="9" spans="2:11">
      <c r="B9" s="2" t="s">
        <v>100</v>
      </c>
      <c r="C9" s="2">
        <v>38.96</v>
      </c>
      <c r="D9" s="2">
        <v>26.7</v>
      </c>
      <c r="E9" s="2">
        <v>17.59</v>
      </c>
      <c r="G9" s="3"/>
      <c r="H9" s="2" t="s">
        <v>101</v>
      </c>
      <c r="I9" s="2">
        <v>0</v>
      </c>
      <c r="J9" s="2">
        <v>0</v>
      </c>
      <c r="K9" s="2">
        <v>0</v>
      </c>
    </row>
    <row r="10" spans="2:11">
      <c r="B10" s="2" t="s">
        <v>102</v>
      </c>
      <c r="C10" s="2">
        <v>-1.34</v>
      </c>
      <c r="D10" s="2">
        <v>-1.24</v>
      </c>
      <c r="E10" s="2">
        <v>-0.366317</v>
      </c>
      <c r="G10" s="3"/>
      <c r="H10" s="2" t="s">
        <v>103</v>
      </c>
      <c r="I10" s="2">
        <v>0</v>
      </c>
      <c r="J10" s="2">
        <v>0</v>
      </c>
      <c r="K10" s="2">
        <v>0</v>
      </c>
    </row>
    <row r="11" spans="2:11">
      <c r="B11" s="2" t="s">
        <v>104</v>
      </c>
      <c r="C11" s="5" t="s">
        <v>105</v>
      </c>
      <c r="D11" s="2">
        <v>0.25344</v>
      </c>
      <c r="E11" s="2">
        <v>0.151069</v>
      </c>
      <c r="G11" s="3"/>
      <c r="H11" s="2" t="s">
        <v>106</v>
      </c>
      <c r="I11" s="2">
        <v>8.11</v>
      </c>
      <c r="J11" s="2">
        <v>4.93</v>
      </c>
      <c r="K11" s="2">
        <v>3.17</v>
      </c>
    </row>
    <row r="12" spans="2:11">
      <c r="B12" s="2" t="s">
        <v>107</v>
      </c>
      <c r="C12" s="2">
        <v>0.1323</v>
      </c>
      <c r="D12" s="2">
        <v>0</v>
      </c>
      <c r="E12" s="2">
        <v>0</v>
      </c>
      <c r="G12" s="3"/>
      <c r="H12" s="2" t="s">
        <v>108</v>
      </c>
      <c r="I12" s="2">
        <v>0.046319</v>
      </c>
      <c r="J12" s="2">
        <v>0.092983</v>
      </c>
      <c r="K12" s="2">
        <v>0.005486</v>
      </c>
    </row>
    <row r="13" spans="2:11">
      <c r="B13" s="2" t="s">
        <v>109</v>
      </c>
      <c r="C13" s="2">
        <v>3.09</v>
      </c>
      <c r="D13" s="2">
        <v>2.48</v>
      </c>
      <c r="E13" s="2">
        <v>0.38722</v>
      </c>
      <c r="G13" s="3"/>
      <c r="H13" s="4" t="s">
        <v>110</v>
      </c>
      <c r="I13" s="4">
        <v>-7.19</v>
      </c>
      <c r="J13" s="4">
        <v>-3.68</v>
      </c>
      <c r="K13" s="4">
        <v>2.2</v>
      </c>
    </row>
    <row r="14" spans="2:11">
      <c r="B14" s="2" t="s">
        <v>111</v>
      </c>
      <c r="C14" s="2">
        <v>0.012391</v>
      </c>
      <c r="D14" s="2">
        <v>0.021122</v>
      </c>
      <c r="E14" s="2">
        <v>0.016543</v>
      </c>
      <c r="G14" s="6" t="s">
        <v>112</v>
      </c>
      <c r="H14" s="7" t="s">
        <v>112</v>
      </c>
      <c r="I14" s="7">
        <f>I4-I5</f>
        <v>32.56</v>
      </c>
      <c r="J14" s="7">
        <f>J4-J5</f>
        <v>22.45</v>
      </c>
      <c r="K14" s="7">
        <f>K4-K5</f>
        <v>21.67</v>
      </c>
    </row>
    <row r="15" spans="2:11">
      <c r="B15" s="2" t="s">
        <v>113</v>
      </c>
      <c r="C15" s="2">
        <v>1.9</v>
      </c>
      <c r="D15" s="2">
        <v>1.63</v>
      </c>
      <c r="E15" s="2">
        <v>1.55</v>
      </c>
      <c r="G15" s="8"/>
      <c r="H15" s="8"/>
      <c r="I15" s="8"/>
      <c r="J15" s="8"/>
      <c r="K15" s="8"/>
    </row>
    <row r="16" spans="2:11">
      <c r="B16" s="2" t="s">
        <v>114</v>
      </c>
      <c r="C16" s="2">
        <v>0.008085</v>
      </c>
      <c r="D16" s="2">
        <v>0.004218</v>
      </c>
      <c r="E16" s="2">
        <v>0.017136</v>
      </c>
      <c r="G16" s="9" t="s">
        <v>115</v>
      </c>
      <c r="H16" s="10" t="s">
        <v>116</v>
      </c>
      <c r="I16" s="10">
        <f>SUM(I14:K14)/3</f>
        <v>25.56</v>
      </c>
      <c r="J16" s="8"/>
      <c r="K16" s="8"/>
    </row>
    <row r="17" spans="2:11">
      <c r="B17" s="2" t="s">
        <v>117</v>
      </c>
      <c r="C17" s="2">
        <v>0.947263</v>
      </c>
      <c r="D17" s="2">
        <v>0.979961</v>
      </c>
      <c r="E17" s="2">
        <v>0.50346</v>
      </c>
      <c r="G17" s="11"/>
      <c r="H17" s="10" t="s">
        <v>118</v>
      </c>
      <c r="I17" s="26">
        <v>0.08</v>
      </c>
      <c r="J17" s="8"/>
      <c r="K17" s="8"/>
    </row>
    <row r="18" spans="2:11">
      <c r="B18" s="2" t="s">
        <v>119</v>
      </c>
      <c r="C18" s="2">
        <v>53.28</v>
      </c>
      <c r="D18" s="2">
        <v>40.66</v>
      </c>
      <c r="E18" s="2">
        <v>32.17</v>
      </c>
      <c r="G18" s="11"/>
      <c r="H18" s="10" t="s">
        <v>120</v>
      </c>
      <c r="I18" s="26">
        <v>0.03</v>
      </c>
      <c r="J18" s="8"/>
      <c r="K18" s="8"/>
    </row>
    <row r="19" spans="2:11">
      <c r="B19" s="12" t="s">
        <v>121</v>
      </c>
      <c r="C19" s="12">
        <f>C4-C5</f>
        <v>203.76</v>
      </c>
      <c r="D19" s="12">
        <f>D4-D5</f>
        <v>150.83</v>
      </c>
      <c r="E19" s="12">
        <f>E4-E5</f>
        <v>119.86</v>
      </c>
      <c r="G19" s="11"/>
      <c r="H19" s="10" t="s">
        <v>122</v>
      </c>
      <c r="I19" s="26">
        <v>0.1</v>
      </c>
      <c r="J19" s="8"/>
      <c r="K19" s="8"/>
    </row>
    <row r="20" spans="2:11">
      <c r="B20" s="12" t="s">
        <v>123</v>
      </c>
      <c r="C20" s="13">
        <f>C19/C4</f>
        <v>0.87491948988793</v>
      </c>
      <c r="D20" s="13">
        <f>D19/D4</f>
        <v>0.865943277069698</v>
      </c>
      <c r="E20" s="13">
        <f>E19/E4</f>
        <v>0.86629083550159</v>
      </c>
      <c r="G20" s="11"/>
      <c r="H20" s="10" t="s">
        <v>124</v>
      </c>
      <c r="I20" s="27">
        <v>53.52</v>
      </c>
      <c r="J20" s="8"/>
      <c r="K20" s="8"/>
    </row>
    <row r="21" spans="2:11">
      <c r="B21" s="14" t="s">
        <v>125</v>
      </c>
      <c r="C21" s="14">
        <f>C4-C5-C6-C7-C8-C9-C10</f>
        <v>56.32</v>
      </c>
      <c r="D21" s="14">
        <f>D4-D5-D6-D7-D8-D9-D10</f>
        <v>42.1</v>
      </c>
      <c r="E21" s="14">
        <f>E4-E5-E6-E7-E8-E9-E10</f>
        <v>36.266317</v>
      </c>
      <c r="G21" s="11"/>
      <c r="H21" s="10" t="s">
        <v>126</v>
      </c>
      <c r="I21" s="10">
        <f>I16*(1+I19)/POWER(1+I17,1)</f>
        <v>26.0333333333333</v>
      </c>
      <c r="J21" s="8"/>
      <c r="K21" s="8"/>
    </row>
    <row r="22" spans="2:11">
      <c r="B22" s="14" t="s">
        <v>127</v>
      </c>
      <c r="C22" s="15">
        <f>C21/C4</f>
        <v>0.24183090729529</v>
      </c>
      <c r="D22" s="15">
        <f>D21/D4</f>
        <v>0.241703984383971</v>
      </c>
      <c r="E22" s="15">
        <f>E21/E4</f>
        <v>0.262115618675918</v>
      </c>
      <c r="G22" s="11"/>
      <c r="H22" s="10" t="s">
        <v>128</v>
      </c>
      <c r="I22" s="10">
        <f>I16*POWER(1+I19,2)/POWER(1+I17,2)</f>
        <v>26.5154320987654</v>
      </c>
      <c r="J22" s="8"/>
      <c r="K22" s="8"/>
    </row>
    <row r="23" spans="2:11">
      <c r="B23" s="16" t="s">
        <v>129</v>
      </c>
      <c r="C23" s="17">
        <f>C21/I4</f>
        <v>1.47550432276657</v>
      </c>
      <c r="D23" s="17">
        <f>D21/J4</f>
        <v>1.51766402307138</v>
      </c>
      <c r="E23" s="17">
        <f>E21/K4</f>
        <v>1.42388366705929</v>
      </c>
      <c r="G23" s="11"/>
      <c r="H23" s="10" t="s">
        <v>130</v>
      </c>
      <c r="I23" s="10">
        <f>I16*POWER(1+I19,3)/POWER(1+I17,3)</f>
        <v>27.0064586191129</v>
      </c>
      <c r="J23" s="8"/>
      <c r="K23" s="8"/>
    </row>
    <row r="24" spans="2:11">
      <c r="B24" s="4" t="s">
        <v>131</v>
      </c>
      <c r="C24" s="18">
        <f>C7/C4</f>
        <v>0.366052642878612</v>
      </c>
      <c r="D24" s="18">
        <f>D7/D4</f>
        <v>0.371110345619474</v>
      </c>
      <c r="E24" s="18">
        <f>E7/E4</f>
        <v>0.375036137612027</v>
      </c>
      <c r="G24" s="11"/>
      <c r="H24" s="10" t="s">
        <v>132</v>
      </c>
      <c r="I24" s="10">
        <f>(SUM(I21:I23)*(1+I18))/I17-I18</f>
        <v>1024.24350965935</v>
      </c>
      <c r="J24" s="8"/>
      <c r="K24" s="8"/>
    </row>
    <row r="25" spans="2:11">
      <c r="B25" s="4" t="s">
        <v>133</v>
      </c>
      <c r="C25" s="18">
        <f>C8/C4</f>
        <v>0.0962256859461548</v>
      </c>
      <c r="D25" s="18">
        <f>D8/D4</f>
        <v>0.0933517051326214</v>
      </c>
      <c r="E25" s="18">
        <f>E8/E4</f>
        <v>0.0862966175195143</v>
      </c>
      <c r="G25" s="11"/>
      <c r="H25" s="10" t="s">
        <v>134</v>
      </c>
      <c r="I25" s="10">
        <f>SUM(I21:I24)</f>
        <v>1103.79873371056</v>
      </c>
      <c r="J25" s="8"/>
      <c r="K25" s="8"/>
    </row>
    <row r="26" spans="2:9">
      <c r="B26" s="4" t="s">
        <v>135</v>
      </c>
      <c r="C26" s="18">
        <f>C16/C4</f>
        <v>3.47159603246168e-5</v>
      </c>
      <c r="D26" s="18">
        <f>D16/D4</f>
        <v>2.42163279366173e-5</v>
      </c>
      <c r="E26" s="18">
        <f>E16/E4</f>
        <v>0.000123850823937554</v>
      </c>
      <c r="G26" s="19"/>
      <c r="H26" s="20" t="s">
        <v>136</v>
      </c>
      <c r="I26" s="20">
        <f>I25/I20</f>
        <v>20.6240421096891</v>
      </c>
    </row>
    <row r="27" spans="2:5">
      <c r="B27" s="4" t="s">
        <v>137</v>
      </c>
      <c r="C27" s="18">
        <f>C18/C4</f>
        <v>0.228777534458328</v>
      </c>
      <c r="D27" s="18">
        <f>D18/D4</f>
        <v>0.233436674704329</v>
      </c>
      <c r="E27" s="18">
        <f>E18/E4</f>
        <v>0.232509395779127</v>
      </c>
    </row>
    <row r="28" spans="7:10">
      <c r="G28" s="21" t="s">
        <v>138</v>
      </c>
      <c r="H28" s="22" t="s">
        <v>139</v>
      </c>
      <c r="I28" s="28">
        <v>0.1</v>
      </c>
      <c r="J28" s="2"/>
    </row>
    <row r="29" spans="7:10">
      <c r="G29" s="23"/>
      <c r="H29" s="22" t="s">
        <v>140</v>
      </c>
      <c r="I29" s="28">
        <v>0.04</v>
      </c>
      <c r="J29" s="22">
        <f>1/I29</f>
        <v>25</v>
      </c>
    </row>
    <row r="30" spans="7:10">
      <c r="G30" s="23"/>
      <c r="H30" s="22" t="s">
        <v>141</v>
      </c>
      <c r="I30" s="28">
        <v>0.02</v>
      </c>
      <c r="J30" s="22">
        <f>1/I30</f>
        <v>50</v>
      </c>
    </row>
    <row r="31" spans="7:10">
      <c r="G31" s="23"/>
      <c r="H31" s="22" t="s">
        <v>142</v>
      </c>
      <c r="I31" s="22">
        <f>(C18*POWER(1+I28,3))*J29</f>
        <v>1772.892</v>
      </c>
      <c r="J31" s="22">
        <f>I31/I20</f>
        <v>33.1257847533632</v>
      </c>
    </row>
    <row r="32" spans="7:10">
      <c r="G32" s="23"/>
      <c r="H32" s="22" t="s">
        <v>143</v>
      </c>
      <c r="I32" s="22">
        <f>I31*0.7</f>
        <v>1241.0244</v>
      </c>
      <c r="J32" s="22">
        <f>I32/I20</f>
        <v>23.1880493273543</v>
      </c>
    </row>
    <row r="33" spans="7:10">
      <c r="G33" s="24"/>
      <c r="H33" s="22" t="s">
        <v>144</v>
      </c>
      <c r="I33" s="22">
        <f>(C18*POWER(1+I28,3))*J30</f>
        <v>3545.784</v>
      </c>
      <c r="J33" s="22">
        <f>I33/I20</f>
        <v>66.2515695067265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资产&amp;负债结构分析</vt:lpstr>
      <vt:lpstr>(经营性&amp;金融性)资产&amp;负债结构分析</vt:lpstr>
      <vt:lpstr>利润&amp;现金流结构分析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2021-02-20T05:37:49Z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