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 firstSheet="1" activeTab="3"/>
  </bookViews>
  <sheets>
    <sheet name="资产&amp;负债结构分析" sheetId="2" r:id="rId1"/>
    <sheet name="(经营性&amp;金融性)资产&amp;负债结构分析" sheetId="4" r:id="rId2"/>
    <sheet name="利润&amp;现金流结构分析" sheetId="3" r:id="rId3"/>
    <sheet name="综合实力分析" sheetId="5" r:id="rId4"/>
    <sheet name="资产负债表分析视角" sheetId="6" r:id="rId5"/>
  </sheets>
  <calcPr calcId="144525"/>
</workbook>
</file>

<file path=xl/sharedStrings.xml><?xml version="1.0" encoding="utf-8"?>
<sst xmlns="http://schemas.openxmlformats.org/spreadsheetml/2006/main" count="249" uniqueCount="204">
  <si>
    <t>项目</t>
  </si>
  <si>
    <t>流动资产</t>
  </si>
  <si>
    <t>货币资金</t>
  </si>
  <si>
    <t>流动负债</t>
  </si>
  <si>
    <t>短期借款</t>
  </si>
  <si>
    <t>应收票据</t>
  </si>
  <si>
    <t>应付票据</t>
  </si>
  <si>
    <t>应收账款</t>
  </si>
  <si>
    <t>应付账款</t>
  </si>
  <si>
    <t>预付款项</t>
  </si>
  <si>
    <t>合同负债</t>
  </si>
  <si>
    <t>存货</t>
  </si>
  <si>
    <t>应付职工薪酬</t>
  </si>
  <si>
    <t>流动资产合计</t>
  </si>
  <si>
    <t>应交税费</t>
  </si>
  <si>
    <t>货币资金占流动资产比率</t>
  </si>
  <si>
    <t>其他应付款</t>
  </si>
  <si>
    <t>应收票据占流动资产比率</t>
  </si>
  <si>
    <t>流动负债合计</t>
  </si>
  <si>
    <t>应收账款占流动资产比率</t>
  </si>
  <si>
    <t>短期借款占流动负债比率</t>
  </si>
  <si>
    <t>预付款项占流动资产比率</t>
  </si>
  <si>
    <t>应付票据占流动负债比率</t>
  </si>
  <si>
    <t>存货占流动资产比率</t>
  </si>
  <si>
    <t>应付账款占流动负债比率</t>
  </si>
  <si>
    <t>非流动资产</t>
  </si>
  <si>
    <t>长期股权投资</t>
  </si>
  <si>
    <t>合同负债占流动负债比率</t>
  </si>
  <si>
    <t>其他权益工具投资</t>
  </si>
  <si>
    <t>应付职工薪酬占流动负债比率</t>
  </si>
  <si>
    <t>固定资产</t>
  </si>
  <si>
    <t>应交税费占流动负债比率</t>
  </si>
  <si>
    <t>在建工程</t>
  </si>
  <si>
    <t>其他应付款占流动负债比率</t>
  </si>
  <si>
    <t>长期待摊费用</t>
  </si>
  <si>
    <t>非流动负债</t>
  </si>
  <si>
    <t>长期借款</t>
  </si>
  <si>
    <t>无形资产</t>
  </si>
  <si>
    <t>长期应付款</t>
  </si>
  <si>
    <t>开发支出</t>
  </si>
  <si>
    <t>递延所得税负债</t>
  </si>
  <si>
    <t>商誉</t>
  </si>
  <si>
    <t>递延收益</t>
  </si>
  <si>
    <t>非流动资产合计</t>
  </si>
  <si>
    <t>其他非流动负债</t>
  </si>
  <si>
    <t>长期股权投资占非流动资产比率</t>
  </si>
  <si>
    <t>非流动负债合计</t>
  </si>
  <si>
    <t>其他权益工具投资占非流动资产比率</t>
  </si>
  <si>
    <t>长期借款占非流动负债比率</t>
  </si>
  <si>
    <t>固定资产占非流动资产比率</t>
  </si>
  <si>
    <t>长期应付款占非流动负债比率</t>
  </si>
  <si>
    <t>在建工程占非流动资产比率</t>
  </si>
  <si>
    <t>递延所得税负债占非流动负债比率</t>
  </si>
  <si>
    <t>长期待摊费用占非流动资产比率</t>
  </si>
  <si>
    <t>递延收益占非流动负债比率</t>
  </si>
  <si>
    <t>无形资产占非流动资产比率</t>
  </si>
  <si>
    <t>其他非流动负债占非流动负债比率</t>
  </si>
  <si>
    <t>开发支出占非流动资产比率</t>
  </si>
  <si>
    <t>商誉占非流动资产比率</t>
  </si>
  <si>
    <t>经营性资产</t>
  </si>
  <si>
    <t>经营性负债</t>
  </si>
  <si>
    <t>预收款项</t>
  </si>
  <si>
    <t>金融性资产
（投资性资产）</t>
  </si>
  <si>
    <t>交易性金融资产</t>
  </si>
  <si>
    <t>递延收益-非流动负债</t>
  </si>
  <si>
    <t>金融性负债</t>
  </si>
  <si>
    <t>应付利息</t>
  </si>
  <si>
    <t>持有至到期投资</t>
  </si>
  <si>
    <t>应付股利</t>
  </si>
  <si>
    <t>投资性房地产</t>
  </si>
  <si>
    <t>应付债券</t>
  </si>
  <si>
    <t>长期应收款</t>
  </si>
  <si>
    <t>交易性金融负债</t>
  </si>
  <si>
    <t>应收利息</t>
  </si>
  <si>
    <t>长期应付款合计</t>
  </si>
  <si>
    <t>应收股利</t>
  </si>
  <si>
    <t>递延所得税资产</t>
  </si>
  <si>
    <t>一年内到期的非流动资产</t>
  </si>
  <si>
    <t>一年内到期的非流动负债</t>
  </si>
  <si>
    <t>资产合计</t>
  </si>
  <si>
    <t>负债合计</t>
  </si>
  <si>
    <t>资产比率</t>
  </si>
  <si>
    <t>经营性资产占总资产比率</t>
  </si>
  <si>
    <t>负债比率</t>
  </si>
  <si>
    <t>经营性负债占总负债比率</t>
  </si>
  <si>
    <t>金融性资产占总资产比率</t>
  </si>
  <si>
    <t>金融性负债占总负债比率</t>
  </si>
  <si>
    <t>经营性负债占总资产比率</t>
  </si>
  <si>
    <t>金融性负债占总资产比率</t>
  </si>
  <si>
    <t>营业收入</t>
  </si>
  <si>
    <t>经营现金流</t>
  </si>
  <si>
    <t>经营活动产生的现金流量净额</t>
  </si>
  <si>
    <t>营业成本</t>
  </si>
  <si>
    <t>投资现金流</t>
  </si>
  <si>
    <t>资本性支出</t>
  </si>
  <si>
    <t>营业税金及附加</t>
  </si>
  <si>
    <t>投资支付的现金</t>
  </si>
  <si>
    <t>销售费用</t>
  </si>
  <si>
    <t>投资活动产生的现金流量净额</t>
  </si>
  <si>
    <t>管理费用</t>
  </si>
  <si>
    <t>筹资现金流</t>
  </si>
  <si>
    <t>吸收投资收到的现金</t>
  </si>
  <si>
    <t>研发费用</t>
  </si>
  <si>
    <t>取得借款收到的现金</t>
  </si>
  <si>
    <t>财务费用</t>
  </si>
  <si>
    <t>偿还债务支付的现金</t>
  </si>
  <si>
    <t>资产减值损失</t>
  </si>
  <si>
    <t>分配股利、利润或偿付利息支付的现金</t>
  </si>
  <si>
    <t>信用减值损失</t>
  </si>
  <si>
    <t>支付其他与筹资活动有关的现金</t>
  </si>
  <si>
    <t>投资收益</t>
  </si>
  <si>
    <t>筹资活动产生的现金流量净额</t>
  </si>
  <si>
    <t>资产处置收益</t>
  </si>
  <si>
    <t>自由现金流</t>
  </si>
  <si>
    <t>其他收益</t>
  </si>
  <si>
    <t>营业外收入</t>
  </si>
  <si>
    <t>DCF估值</t>
  </si>
  <si>
    <t>自由现金流均值(FCF)</t>
  </si>
  <si>
    <t>营业外支出</t>
  </si>
  <si>
    <t>折现率(r)</t>
  </si>
  <si>
    <t>持续经营净利润</t>
  </si>
  <si>
    <t>永续年金增长率(g)</t>
  </si>
  <si>
    <t>毛利</t>
  </si>
  <si>
    <t>自由现金流增长率(G)</t>
  </si>
  <si>
    <t>毛利率</t>
  </si>
  <si>
    <t>总股本</t>
  </si>
  <si>
    <t>核心利润</t>
  </si>
  <si>
    <t>第一年价值</t>
  </si>
  <si>
    <t>核心利润率</t>
  </si>
  <si>
    <t>第二年价值</t>
  </si>
  <si>
    <t>核心利润获现率</t>
  </si>
  <si>
    <t>第三年价值</t>
  </si>
  <si>
    <t>销售费用率</t>
  </si>
  <si>
    <t>永续年金价值</t>
  </si>
  <si>
    <t>管理费用率</t>
  </si>
  <si>
    <t>永续经营三年后DCF价值</t>
  </si>
  <si>
    <t>营业外收入占比</t>
  </si>
  <si>
    <t>永续经营3年后企业股价</t>
  </si>
  <si>
    <t>净利润营收占比</t>
  </si>
  <si>
    <t>唐朝估值</t>
  </si>
  <si>
    <t>净利润增长率</t>
  </si>
  <si>
    <t>无风险收益率(低估区域)</t>
  </si>
  <si>
    <t>无风险收益率(高估区域)</t>
  </si>
  <si>
    <t>低估买入点</t>
  </si>
  <si>
    <t>再打个7折</t>
  </si>
  <si>
    <t>高估卖出点</t>
  </si>
  <si>
    <t>2019（合并报表）</t>
  </si>
  <si>
    <t>2019(母公司报表)</t>
  </si>
  <si>
    <t>综合实力分析</t>
  </si>
  <si>
    <t>投资净收益</t>
  </si>
  <si>
    <t>营业利润</t>
  </si>
  <si>
    <t>其他应收款</t>
  </si>
  <si>
    <t>资产总计</t>
  </si>
  <si>
    <t>股票的价格=</t>
  </si>
  <si>
    <t>价值x情绪</t>
  </si>
  <si>
    <t>收益评价指标</t>
  </si>
  <si>
    <t>标准</t>
  </si>
  <si>
    <t>风险评价指标</t>
  </si>
  <si>
    <t>净收入</t>
  </si>
  <si>
    <t>利润是否为正</t>
  </si>
  <si>
    <t>现金流质量</t>
  </si>
  <si>
    <t>净收入与现金流查询是否越来越大</t>
  </si>
  <si>
    <t>营运现金流</t>
  </si>
  <si>
    <t>1年现金流是否为正</t>
  </si>
  <si>
    <t>应收账款周转率</t>
  </si>
  <si>
    <t>应收账款周转天数是否在增加</t>
  </si>
  <si>
    <t>资产回报率(ROA)</t>
  </si>
  <si>
    <t>ROA是否每年改善</t>
  </si>
  <si>
    <t>库存周转率</t>
  </si>
  <si>
    <t>库存周转天数是否在增加</t>
  </si>
  <si>
    <t>盈利质量</t>
  </si>
  <si>
    <t>营业收付是否大于资产回报</t>
  </si>
  <si>
    <t>其他流动资产</t>
  </si>
  <si>
    <t>与收入相关其他流动资产是否在增加</t>
  </si>
  <si>
    <t>长期债务与资产比率</t>
  </si>
  <si>
    <t>是否每年在下降</t>
  </si>
  <si>
    <t>总资产折旧</t>
  </si>
  <si>
    <t>总资产折旧是否在减少</t>
  </si>
  <si>
    <t>流动比率</t>
  </si>
  <si>
    <t>流动资金是否每年在增加</t>
  </si>
  <si>
    <t>商誉是否过大</t>
  </si>
  <si>
    <t>流通股</t>
  </si>
  <si>
    <t>1年内是否已被稀释</t>
  </si>
  <si>
    <t>是否每年有所增长</t>
  </si>
  <si>
    <t>资产周转率</t>
  </si>
  <si>
    <t>销售额相对于资产是否在增涨</t>
  </si>
  <si>
    <t>经营战略视角</t>
  </si>
  <si>
    <t>扩展战略</t>
  </si>
  <si>
    <t>引资战略</t>
  </si>
  <si>
    <t>投资者视角</t>
  </si>
  <si>
    <t>资产</t>
  </si>
  <si>
    <t>负债及所有者权益</t>
  </si>
  <si>
    <t>经营资产</t>
  </si>
  <si>
    <t>干什么</t>
  </si>
  <si>
    <t>给谁干</t>
  </si>
  <si>
    <t>怎么干</t>
  </si>
  <si>
    <t>怎么分</t>
  </si>
  <si>
    <t>投在资产</t>
  </si>
  <si>
    <t>股东入资</t>
  </si>
  <si>
    <t>效率和效益</t>
  </si>
  <si>
    <t>公平与和谐</t>
  </si>
  <si>
    <t>利润分配</t>
  </si>
  <si>
    <t>利润产生机制</t>
  </si>
  <si>
    <t>利润协调机制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</si>
</sst>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%"/>
    <numFmt numFmtId="178" formatCode="0.00_ "/>
    <numFmt numFmtId="179" formatCode="\+0;\-0;0;@"/>
  </numFmts>
  <fonts count="28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2"/>
      <color rgb="FF00B05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1"/>
      <color rgb="FFFFC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8" borderId="14" applyNumberFormat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178" fontId="5" fillId="2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77" fontId="0" fillId="5" borderId="1" xfId="11" applyNumberFormat="1" applyFill="1" applyBorder="1">
      <alignment vertical="center"/>
    </xf>
    <xf numFmtId="0" fontId="0" fillId="5" borderId="1" xfId="0" applyFont="1" applyFill="1" applyBorder="1">
      <alignment vertical="center"/>
    </xf>
    <xf numFmtId="10" fontId="0" fillId="5" borderId="1" xfId="11" applyNumberFormat="1" applyFont="1" applyFill="1" applyBorder="1">
      <alignment vertical="center"/>
    </xf>
    <xf numFmtId="0" fontId="0" fillId="5" borderId="2" xfId="0" applyFont="1" applyFill="1" applyBorder="1" applyAlignment="1">
      <alignment vertical="center"/>
    </xf>
    <xf numFmtId="176" fontId="0" fillId="5" borderId="1" xfId="11" applyNumberFormat="1" applyFont="1" applyFill="1" applyBorder="1">
      <alignment vertical="center"/>
    </xf>
    <xf numFmtId="10" fontId="0" fillId="3" borderId="1" xfId="11" applyNumberForma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9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9" fontId="5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6" borderId="1" xfId="0" applyFill="1" applyBorder="1">
      <alignment vertical="center"/>
    </xf>
    <xf numFmtId="10" fontId="0" fillId="6" borderId="1" xfId="11" applyNumberFormat="1" applyFill="1" applyBorder="1">
      <alignment vertical="center"/>
    </xf>
    <xf numFmtId="0" fontId="0" fillId="0" borderId="1" xfId="0" applyFont="1" applyBorder="1">
      <alignment vertical="center"/>
    </xf>
    <xf numFmtId="9" fontId="0" fillId="6" borderId="1" xfId="11" applyFill="1" applyBorder="1">
      <alignment vertical="center"/>
    </xf>
    <xf numFmtId="9" fontId="0" fillId="5" borderId="1" xfId="1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3" borderId="1" xfId="1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1"/>
  <sheetViews>
    <sheetView workbookViewId="0">
      <selection activeCell="C10" sqref="C10:C14"/>
    </sheetView>
  </sheetViews>
  <sheetFormatPr defaultColWidth="8.72131147540984" defaultRowHeight="14.4"/>
  <cols>
    <col min="2" max="2" width="10.6393442622951" customWidth="1"/>
    <col min="3" max="3" width="32.9262295081967" customWidth="1"/>
    <col min="4" max="4" width="7.45081967213115" customWidth="1"/>
    <col min="5" max="6" width="9.45081967213115" customWidth="1"/>
    <col min="8" max="8" width="10.6393442622951" customWidth="1"/>
    <col min="9" max="9" width="30.9262295081967" customWidth="1"/>
    <col min="10" max="10" width="8.45081967213115" customWidth="1"/>
    <col min="11" max="12" width="9.45081967213115" customWidth="1"/>
  </cols>
  <sheetData>
    <row r="2" spans="2:12">
      <c r="B2" s="15"/>
      <c r="C2" s="15"/>
      <c r="D2" s="15">
        <v>2019</v>
      </c>
      <c r="E2" s="15">
        <v>2018</v>
      </c>
      <c r="F2" s="15">
        <v>2017</v>
      </c>
      <c r="H2" s="15"/>
      <c r="I2" s="15"/>
      <c r="J2" s="15">
        <v>2019</v>
      </c>
      <c r="K2" s="15">
        <v>2018</v>
      </c>
      <c r="L2" s="15">
        <v>2017</v>
      </c>
    </row>
    <row r="3" spans="2:12">
      <c r="B3" s="15"/>
      <c r="C3" s="15" t="s">
        <v>0</v>
      </c>
      <c r="D3" s="57"/>
      <c r="E3" s="58"/>
      <c r="F3" s="59"/>
      <c r="H3" s="15"/>
      <c r="I3" s="15" t="s">
        <v>0</v>
      </c>
      <c r="J3" s="57"/>
      <c r="K3" s="58"/>
      <c r="L3" s="59"/>
    </row>
    <row r="4" spans="2:12">
      <c r="B4" s="25" t="s">
        <v>1</v>
      </c>
      <c r="C4" s="15" t="s">
        <v>2</v>
      </c>
      <c r="D4" s="15">
        <v>361.79</v>
      </c>
      <c r="E4" s="15">
        <v>383.71</v>
      </c>
      <c r="F4" s="15">
        <v>358.25</v>
      </c>
      <c r="H4" s="60" t="s">
        <v>3</v>
      </c>
      <c r="I4" s="15" t="s">
        <v>4</v>
      </c>
      <c r="J4" s="15">
        <v>85.85</v>
      </c>
      <c r="K4" s="15">
        <v>62.99</v>
      </c>
      <c r="L4" s="15">
        <v>108.79</v>
      </c>
    </row>
    <row r="5" spans="2:12">
      <c r="B5" s="25"/>
      <c r="C5" s="15" t="s">
        <v>5</v>
      </c>
      <c r="D5" s="15">
        <v>139.51</v>
      </c>
      <c r="E5" s="15">
        <v>143</v>
      </c>
      <c r="F5" s="15">
        <v>130.33</v>
      </c>
      <c r="H5" s="61"/>
      <c r="I5" s="15" t="s">
        <v>6</v>
      </c>
      <c r="J5" s="15">
        <v>193.09</v>
      </c>
      <c r="K5" s="15">
        <v>200.38</v>
      </c>
      <c r="L5" s="15">
        <v>163.79</v>
      </c>
    </row>
    <row r="6" spans="2:12">
      <c r="B6" s="25"/>
      <c r="C6" s="15" t="s">
        <v>7</v>
      </c>
      <c r="D6" s="15">
        <v>110.16</v>
      </c>
      <c r="E6" s="15">
        <v>105.33</v>
      </c>
      <c r="F6" s="15">
        <v>128.91</v>
      </c>
      <c r="H6" s="61"/>
      <c r="I6" s="15" t="s">
        <v>8</v>
      </c>
      <c r="J6" s="15">
        <v>337.51</v>
      </c>
      <c r="K6" s="15">
        <v>278.99</v>
      </c>
      <c r="L6" s="15">
        <v>262.37</v>
      </c>
    </row>
    <row r="7" spans="2:12">
      <c r="B7" s="25"/>
      <c r="C7" s="15" t="s">
        <v>9</v>
      </c>
      <c r="D7" s="15">
        <v>12.73</v>
      </c>
      <c r="E7" s="15">
        <v>5.94</v>
      </c>
      <c r="F7" s="15">
        <v>6.29</v>
      </c>
      <c r="H7" s="61"/>
      <c r="I7" s="15" t="s">
        <v>10</v>
      </c>
      <c r="J7" s="15">
        <v>55.83</v>
      </c>
      <c r="K7" s="15">
        <v>55.18</v>
      </c>
      <c r="L7" s="27">
        <v>0</v>
      </c>
    </row>
    <row r="8" spans="2:12">
      <c r="B8" s="25"/>
      <c r="C8" s="15" t="s">
        <v>11</v>
      </c>
      <c r="D8" s="15">
        <v>282.29</v>
      </c>
      <c r="E8" s="15">
        <v>224.11</v>
      </c>
      <c r="F8" s="15">
        <v>225.38</v>
      </c>
      <c r="H8" s="61"/>
      <c r="I8" s="15" t="s">
        <v>12</v>
      </c>
      <c r="J8" s="15">
        <v>31.56</v>
      </c>
      <c r="K8" s="15">
        <v>26.75</v>
      </c>
      <c r="L8" s="15">
        <v>24.81</v>
      </c>
    </row>
    <row r="9" spans="2:12">
      <c r="B9" s="25"/>
      <c r="C9" s="15" t="s">
        <v>13</v>
      </c>
      <c r="D9" s="15">
        <v>1005.47</v>
      </c>
      <c r="E9" s="15">
        <v>954.19</v>
      </c>
      <c r="F9" s="27">
        <v>905.82</v>
      </c>
      <c r="H9" s="61"/>
      <c r="I9" s="15" t="s">
        <v>14</v>
      </c>
      <c r="J9" s="15">
        <v>21.17</v>
      </c>
      <c r="K9" s="15">
        <v>18.46</v>
      </c>
      <c r="L9" s="15">
        <v>19.7</v>
      </c>
    </row>
    <row r="10" spans="2:12">
      <c r="B10" s="25"/>
      <c r="C10" s="26" t="s">
        <v>15</v>
      </c>
      <c r="D10" s="62">
        <f>D4/D9</f>
        <v>0.359821774891344</v>
      </c>
      <c r="E10" s="62">
        <f>E4/E9</f>
        <v>0.40213165092906</v>
      </c>
      <c r="F10" s="62">
        <f>F4/F9</f>
        <v>0.395498001810514</v>
      </c>
      <c r="H10" s="61"/>
      <c r="I10" s="15" t="s">
        <v>16</v>
      </c>
      <c r="J10" s="15">
        <v>0</v>
      </c>
      <c r="K10" s="15">
        <v>124.97</v>
      </c>
      <c r="L10" s="15">
        <v>109.2</v>
      </c>
    </row>
    <row r="11" spans="2:12">
      <c r="B11" s="25"/>
      <c r="C11" s="26" t="s">
        <v>17</v>
      </c>
      <c r="D11" s="62">
        <f>D5/D9</f>
        <v>0.138751031855749</v>
      </c>
      <c r="E11" s="62">
        <f>E5/E9</f>
        <v>0.149865330804138</v>
      </c>
      <c r="F11" s="62">
        <f>F5/F9</f>
        <v>0.143880682696341</v>
      </c>
      <c r="H11" s="61"/>
      <c r="I11" s="15" t="s">
        <v>18</v>
      </c>
      <c r="J11" s="15">
        <v>956.1</v>
      </c>
      <c r="K11" s="15">
        <v>824.29</v>
      </c>
      <c r="L11" s="27">
        <v>813.12</v>
      </c>
    </row>
    <row r="12" spans="2:12">
      <c r="B12" s="25"/>
      <c r="C12" s="26" t="s">
        <v>19</v>
      </c>
      <c r="D12" s="62">
        <f>D6/D9</f>
        <v>0.109560702954837</v>
      </c>
      <c r="E12" s="62">
        <f>E6/E9</f>
        <v>0.110386820234964</v>
      </c>
      <c r="F12" s="62">
        <f>F6/F9</f>
        <v>0.14231304232629</v>
      </c>
      <c r="H12" s="61"/>
      <c r="I12" s="26" t="s">
        <v>20</v>
      </c>
      <c r="J12" s="62">
        <f t="shared" ref="J12:L12" si="0">J4/J11</f>
        <v>0.0897918627758603</v>
      </c>
      <c r="K12" s="62">
        <f t="shared" si="0"/>
        <v>0.0764172803260988</v>
      </c>
      <c r="L12" s="62">
        <f t="shared" si="0"/>
        <v>0.13379329004329</v>
      </c>
    </row>
    <row r="13" spans="2:12">
      <c r="B13" s="25"/>
      <c r="C13" s="26" t="s">
        <v>21</v>
      </c>
      <c r="D13" s="62">
        <f>D7/D9</f>
        <v>0.0126607457209066</v>
      </c>
      <c r="E13" s="62">
        <f>E7/E9</f>
        <v>0.00622517527955648</v>
      </c>
      <c r="F13" s="62">
        <f>F7/F9</f>
        <v>0.00694398445607295</v>
      </c>
      <c r="H13" s="61"/>
      <c r="I13" s="26" t="s">
        <v>22</v>
      </c>
      <c r="J13" s="62">
        <f t="shared" ref="J13:L13" si="1">J5/J11</f>
        <v>0.201955862357494</v>
      </c>
      <c r="K13" s="62">
        <f t="shared" si="1"/>
        <v>0.243094056703345</v>
      </c>
      <c r="L13" s="62">
        <f t="shared" si="1"/>
        <v>0.201433982683983</v>
      </c>
    </row>
    <row r="14" spans="2:12">
      <c r="B14" s="25"/>
      <c r="C14" s="26" t="s">
        <v>23</v>
      </c>
      <c r="D14" s="62">
        <f>D8/D9</f>
        <v>0.280754274120561</v>
      </c>
      <c r="E14" s="62">
        <f>E8/E9</f>
        <v>0.234869365639967</v>
      </c>
      <c r="F14" s="62">
        <f>F8/F9</f>
        <v>0.248813230001546</v>
      </c>
      <c r="H14" s="61"/>
      <c r="I14" s="26" t="s">
        <v>24</v>
      </c>
      <c r="J14" s="62">
        <f t="shared" ref="J14:L14" si="2">J6/J11</f>
        <v>0.353007007635185</v>
      </c>
      <c r="K14" s="62">
        <f t="shared" si="2"/>
        <v>0.338460978539106</v>
      </c>
      <c r="L14" s="62">
        <f t="shared" si="2"/>
        <v>0.32267070051161</v>
      </c>
    </row>
    <row r="15" spans="2:12">
      <c r="B15" s="25" t="s">
        <v>25</v>
      </c>
      <c r="C15" s="15" t="s">
        <v>26</v>
      </c>
      <c r="D15" s="15">
        <v>204.61</v>
      </c>
      <c r="E15" s="15">
        <v>139.94</v>
      </c>
      <c r="F15" s="15">
        <v>129.87</v>
      </c>
      <c r="H15" s="61"/>
      <c r="I15" s="26" t="s">
        <v>27</v>
      </c>
      <c r="J15" s="62">
        <f t="shared" ref="J15:L15" si="3">J7/J11</f>
        <v>0.058393473486037</v>
      </c>
      <c r="K15" s="62">
        <f t="shared" si="3"/>
        <v>0.0669424595712674</v>
      </c>
      <c r="L15" s="62">
        <f t="shared" si="3"/>
        <v>0</v>
      </c>
    </row>
    <row r="16" spans="2:12">
      <c r="B16" s="25"/>
      <c r="C16" s="15" t="s">
        <v>28</v>
      </c>
      <c r="D16" s="15">
        <v>13.96</v>
      </c>
      <c r="E16" s="15">
        <v>14</v>
      </c>
      <c r="F16" s="15">
        <v>0</v>
      </c>
      <c r="H16" s="61"/>
      <c r="I16" s="26" t="s">
        <v>29</v>
      </c>
      <c r="J16" s="62">
        <f t="shared" ref="J16:L16" si="4">J8/J11</f>
        <v>0.033009099466583</v>
      </c>
      <c r="K16" s="62">
        <f t="shared" si="4"/>
        <v>0.0324521709592498</v>
      </c>
      <c r="L16" s="62">
        <f t="shared" si="4"/>
        <v>0.0305121015348288</v>
      </c>
    </row>
    <row r="17" spans="2:12">
      <c r="B17" s="25"/>
      <c r="C17" s="15" t="s">
        <v>30</v>
      </c>
      <c r="D17" s="15">
        <v>0</v>
      </c>
      <c r="E17" s="15">
        <v>173.93</v>
      </c>
      <c r="F17" s="15">
        <v>172.02</v>
      </c>
      <c r="H17" s="61"/>
      <c r="I17" s="26" t="s">
        <v>31</v>
      </c>
      <c r="J17" s="62">
        <f t="shared" ref="J17:L17" si="5">J9/J11</f>
        <v>0.0221420353519506</v>
      </c>
      <c r="K17" s="62">
        <f t="shared" si="5"/>
        <v>0.0223950308750561</v>
      </c>
      <c r="L17" s="62">
        <f t="shared" si="5"/>
        <v>0.0242276662731208</v>
      </c>
    </row>
    <row r="18" spans="2:12">
      <c r="B18" s="25"/>
      <c r="C18" s="15" t="s">
        <v>32</v>
      </c>
      <c r="D18" s="15">
        <v>23.91</v>
      </c>
      <c r="E18" s="15">
        <v>38.74</v>
      </c>
      <c r="F18" s="15">
        <v>16.11</v>
      </c>
      <c r="H18" s="61"/>
      <c r="I18" s="26" t="s">
        <v>33</v>
      </c>
      <c r="J18" s="62">
        <f t="shared" ref="J18:L18" si="6">J10/J11</f>
        <v>0</v>
      </c>
      <c r="K18" s="62">
        <f t="shared" si="6"/>
        <v>0.151609263729998</v>
      </c>
      <c r="L18" s="62">
        <f t="shared" si="6"/>
        <v>0.134297520661157</v>
      </c>
    </row>
    <row r="19" spans="2:12">
      <c r="B19" s="25"/>
      <c r="C19" s="15" t="s">
        <v>34</v>
      </c>
      <c r="D19" s="15">
        <v>4.38</v>
      </c>
      <c r="E19" s="15">
        <v>2.32</v>
      </c>
      <c r="F19" s="15">
        <v>1.78</v>
      </c>
      <c r="H19" s="25" t="s">
        <v>35</v>
      </c>
      <c r="I19" s="15" t="s">
        <v>36</v>
      </c>
      <c r="J19" s="54">
        <v>132.76</v>
      </c>
      <c r="K19" s="54">
        <v>155.41</v>
      </c>
      <c r="L19" s="54">
        <v>160.36</v>
      </c>
    </row>
    <row r="20" spans="2:12">
      <c r="B20" s="25"/>
      <c r="C20" s="15" t="s">
        <v>37</v>
      </c>
      <c r="D20" s="15">
        <v>106.87</v>
      </c>
      <c r="E20" s="15">
        <v>92.46</v>
      </c>
      <c r="F20" s="15">
        <v>82.27</v>
      </c>
      <c r="H20" s="25"/>
      <c r="I20" s="15" t="s">
        <v>38</v>
      </c>
      <c r="J20" s="54">
        <v>1.42</v>
      </c>
      <c r="K20" s="54">
        <v>1.07</v>
      </c>
      <c r="L20" s="54">
        <v>1.06</v>
      </c>
    </row>
    <row r="21" spans="2:12">
      <c r="B21" s="25"/>
      <c r="C21" s="15" t="s">
        <v>39</v>
      </c>
      <c r="D21" s="15">
        <v>1.93</v>
      </c>
      <c r="E21" s="15">
        <v>5.38</v>
      </c>
      <c r="F21" s="15">
        <v>9.66</v>
      </c>
      <c r="H21" s="25"/>
      <c r="I21" s="15" t="s">
        <v>40</v>
      </c>
      <c r="J21" s="54">
        <v>11.54</v>
      </c>
      <c r="K21" s="54">
        <v>4.05</v>
      </c>
      <c r="L21" s="54">
        <v>3.44</v>
      </c>
    </row>
    <row r="22" spans="2:12">
      <c r="B22" s="25"/>
      <c r="C22" s="15" t="s">
        <v>41</v>
      </c>
      <c r="D22" s="15">
        <v>233.52</v>
      </c>
      <c r="E22" s="15">
        <v>212.39</v>
      </c>
      <c r="F22" s="15">
        <v>203.45</v>
      </c>
      <c r="H22" s="25"/>
      <c r="I22" s="15" t="s">
        <v>42</v>
      </c>
      <c r="J22" s="54">
        <v>7.05</v>
      </c>
      <c r="K22" s="54">
        <v>6.44</v>
      </c>
      <c r="L22" s="54">
        <v>4.97</v>
      </c>
    </row>
    <row r="23" spans="2:12">
      <c r="B23" s="25"/>
      <c r="C23" s="15" t="s">
        <v>43</v>
      </c>
      <c r="D23" s="15">
        <v>869.07</v>
      </c>
      <c r="E23" s="15">
        <v>726.73</v>
      </c>
      <c r="F23" s="15">
        <v>665.82</v>
      </c>
      <c r="H23" s="25"/>
      <c r="I23" s="15" t="s">
        <v>44</v>
      </c>
      <c r="J23" s="15">
        <v>0.700715</v>
      </c>
      <c r="K23" s="15">
        <v>18.24</v>
      </c>
      <c r="L23" s="15">
        <v>11.97</v>
      </c>
    </row>
    <row r="24" spans="2:12">
      <c r="B24" s="25"/>
      <c r="C24" s="26" t="s">
        <v>45</v>
      </c>
      <c r="D24" s="62">
        <f>D15/D23</f>
        <v>0.235435580563131</v>
      </c>
      <c r="E24" s="62">
        <f>E15/E23</f>
        <v>0.1925611987946</v>
      </c>
      <c r="F24" s="62">
        <f>F15/F23</f>
        <v>0.195052716950527</v>
      </c>
      <c r="H24" s="25"/>
      <c r="I24" s="15" t="s">
        <v>46</v>
      </c>
      <c r="J24" s="15">
        <v>268.55</v>
      </c>
      <c r="K24" s="15">
        <v>298.54</v>
      </c>
      <c r="L24" s="15">
        <v>280.3</v>
      </c>
    </row>
    <row r="25" spans="2:12">
      <c r="B25" s="25"/>
      <c r="C25" s="26" t="s">
        <v>47</v>
      </c>
      <c r="D25" s="62">
        <f>D16/D23</f>
        <v>0.0160631479627648</v>
      </c>
      <c r="E25" s="62">
        <f>E16/E23</f>
        <v>0.0192643760406203</v>
      </c>
      <c r="F25" s="62">
        <f>F16/F23</f>
        <v>0</v>
      </c>
      <c r="H25" s="25"/>
      <c r="I25" s="26" t="s">
        <v>48</v>
      </c>
      <c r="J25" s="62">
        <f t="shared" ref="J25:L25" si="7">J19/J24</f>
        <v>0.494358592440886</v>
      </c>
      <c r="K25" s="62">
        <f t="shared" si="7"/>
        <v>0.520566758223354</v>
      </c>
      <c r="L25" s="62">
        <f t="shared" si="7"/>
        <v>0.57210132001427</v>
      </c>
    </row>
    <row r="26" spans="2:12">
      <c r="B26" s="25"/>
      <c r="C26" s="26" t="s">
        <v>49</v>
      </c>
      <c r="D26" s="62">
        <f>D17/D23</f>
        <v>0</v>
      </c>
      <c r="E26" s="62">
        <f>E17/E23</f>
        <v>0.239332351767507</v>
      </c>
      <c r="F26" s="62">
        <f>F17/F23</f>
        <v>0.258358114805803</v>
      </c>
      <c r="H26" s="25"/>
      <c r="I26" s="26" t="s">
        <v>50</v>
      </c>
      <c r="J26" s="62">
        <f t="shared" ref="J26:L26" si="8">J20/J24</f>
        <v>0.00528765592999441</v>
      </c>
      <c r="K26" s="62">
        <f t="shared" si="8"/>
        <v>0.0035841093320828</v>
      </c>
      <c r="L26" s="62">
        <f t="shared" si="8"/>
        <v>0.00378166250445951</v>
      </c>
    </row>
    <row r="27" spans="2:12">
      <c r="B27" s="25"/>
      <c r="C27" s="26" t="s">
        <v>51</v>
      </c>
      <c r="D27" s="62">
        <f>D18/D23</f>
        <v>0.0275121681797784</v>
      </c>
      <c r="E27" s="62">
        <f>E18/E23</f>
        <v>0.0533072805581165</v>
      </c>
      <c r="F27" s="62">
        <f>F18/F23</f>
        <v>0.0241957285752906</v>
      </c>
      <c r="H27" s="25"/>
      <c r="I27" s="26" t="s">
        <v>52</v>
      </c>
      <c r="J27" s="62">
        <f t="shared" ref="J27:L27" si="9">J21/J24</f>
        <v>0.0429715136846025</v>
      </c>
      <c r="K27" s="62">
        <f t="shared" si="9"/>
        <v>0.0135660213036779</v>
      </c>
      <c r="L27" s="62">
        <f t="shared" si="9"/>
        <v>0.012272565108812</v>
      </c>
    </row>
    <row r="28" spans="2:12">
      <c r="B28" s="25"/>
      <c r="C28" s="26" t="s">
        <v>53</v>
      </c>
      <c r="D28" s="62">
        <f>D19/D23</f>
        <v>0.00503987020608236</v>
      </c>
      <c r="E28" s="62">
        <f>E19/E23</f>
        <v>0.00319238231530279</v>
      </c>
      <c r="F28" s="62">
        <f>F19/F23</f>
        <v>0.00267339521191914</v>
      </c>
      <c r="H28" s="25"/>
      <c r="I28" s="26" t="s">
        <v>54</v>
      </c>
      <c r="J28" s="62">
        <f t="shared" ref="J28:L28" si="10">J22/J24</f>
        <v>0.0262520945820145</v>
      </c>
      <c r="K28" s="62">
        <f t="shared" si="10"/>
        <v>0.0215716486902928</v>
      </c>
      <c r="L28" s="62">
        <f t="shared" si="10"/>
        <v>0.0177310024973243</v>
      </c>
    </row>
    <row r="29" spans="2:12">
      <c r="B29" s="25"/>
      <c r="C29" s="26" t="s">
        <v>55</v>
      </c>
      <c r="D29" s="62">
        <f>D20/D23</f>
        <v>0.122970531717813</v>
      </c>
      <c r="E29" s="62">
        <f>E20/E23</f>
        <v>0.127227443479697</v>
      </c>
      <c r="F29" s="62">
        <f>F20/F23</f>
        <v>0.123561923643027</v>
      </c>
      <c r="H29" s="25"/>
      <c r="I29" s="26" t="s">
        <v>56</v>
      </c>
      <c r="J29" s="62">
        <f t="shared" ref="J29:L29" si="11">J23/J24</f>
        <v>0.00260925339787749</v>
      </c>
      <c r="K29" s="62">
        <f t="shared" si="11"/>
        <v>0.0610973403898975</v>
      </c>
      <c r="L29" s="62">
        <f t="shared" si="11"/>
        <v>0.0427042454513022</v>
      </c>
    </row>
    <row r="30" spans="2:6">
      <c r="B30" s="25"/>
      <c r="C30" s="26" t="s">
        <v>57</v>
      </c>
      <c r="D30" s="62">
        <f>D21/D23</f>
        <v>0.00222076472551118</v>
      </c>
      <c r="E30" s="62">
        <f>E21/E23</f>
        <v>0.00740302450703838</v>
      </c>
      <c r="F30" s="62">
        <f>F21/F23</f>
        <v>0.0145084257006398</v>
      </c>
    </row>
    <row r="31" spans="2:6">
      <c r="B31" s="25"/>
      <c r="C31" s="26" t="s">
        <v>58</v>
      </c>
      <c r="D31" s="62">
        <f>D22/D23</f>
        <v>0.268701025233871</v>
      </c>
      <c r="E31" s="62">
        <f>E22/E23</f>
        <v>0.292254344804811</v>
      </c>
      <c r="F31" s="62">
        <f>F22/F23</f>
        <v>0.305563065092668</v>
      </c>
    </row>
  </sheetData>
  <mergeCells count="6">
    <mergeCell ref="D3:F3"/>
    <mergeCell ref="J3:L3"/>
    <mergeCell ref="B4:B14"/>
    <mergeCell ref="B15:B31"/>
    <mergeCell ref="H4:H18"/>
    <mergeCell ref="H19:H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workbookViewId="0">
      <selection activeCell="C22" sqref="C22"/>
    </sheetView>
  </sheetViews>
  <sheetFormatPr defaultColWidth="8.72131147540984" defaultRowHeight="14.4"/>
  <cols>
    <col min="1" max="1" width="7.26229508196721" customWidth="1"/>
    <col min="2" max="2" width="14.983606557377" customWidth="1"/>
    <col min="3" max="3" width="32.9262295081967" customWidth="1"/>
    <col min="4" max="4" width="13.155737704918" customWidth="1"/>
    <col min="5" max="6" width="9.45081967213115" customWidth="1"/>
    <col min="8" max="8" width="10.6393442622951" customWidth="1"/>
    <col min="9" max="9" width="24.5081967213115" customWidth="1"/>
    <col min="10" max="10" width="10.0737704918033" customWidth="1"/>
    <col min="11" max="12" width="9.45081967213115" customWidth="1"/>
  </cols>
  <sheetData>
    <row r="2" spans="2:12">
      <c r="B2" s="15"/>
      <c r="C2" s="15"/>
      <c r="D2" s="15">
        <v>2019</v>
      </c>
      <c r="E2" s="15">
        <v>2018</v>
      </c>
      <c r="F2" s="15">
        <v>2017</v>
      </c>
      <c r="H2" s="15"/>
      <c r="I2" s="15"/>
      <c r="J2" s="15">
        <v>2019</v>
      </c>
      <c r="K2" s="15">
        <v>2018</v>
      </c>
      <c r="L2" s="15">
        <v>2017</v>
      </c>
    </row>
    <row r="3" spans="2:12">
      <c r="B3" s="15"/>
      <c r="C3" s="15" t="s">
        <v>0</v>
      </c>
      <c r="D3" s="25"/>
      <c r="E3" s="25"/>
      <c r="F3" s="25"/>
      <c r="H3" s="15"/>
      <c r="I3" s="15" t="s">
        <v>0</v>
      </c>
      <c r="J3" s="25"/>
      <c r="K3" s="25"/>
      <c r="L3" s="25"/>
    </row>
    <row r="4" spans="2:12">
      <c r="B4" s="25" t="s">
        <v>59</v>
      </c>
      <c r="C4" s="15" t="s">
        <v>2</v>
      </c>
      <c r="D4" s="15">
        <v>361.79</v>
      </c>
      <c r="E4" s="15">
        <v>383.71</v>
      </c>
      <c r="F4" s="15">
        <v>358.25</v>
      </c>
      <c r="H4" s="25" t="s">
        <v>60</v>
      </c>
      <c r="I4" s="15" t="s">
        <v>6</v>
      </c>
      <c r="J4" s="15">
        <v>193.09</v>
      </c>
      <c r="K4" s="15">
        <v>200.38</v>
      </c>
      <c r="L4" s="15">
        <v>163.79</v>
      </c>
    </row>
    <row r="5" spans="2:12">
      <c r="B5" s="25"/>
      <c r="C5" s="15" t="s">
        <v>30</v>
      </c>
      <c r="D5" s="15">
        <v>211.8</v>
      </c>
      <c r="E5" s="15">
        <v>173.93</v>
      </c>
      <c r="F5" s="15">
        <v>172.02</v>
      </c>
      <c r="H5" s="25"/>
      <c r="I5" s="15" t="s">
        <v>8</v>
      </c>
      <c r="J5" s="15">
        <v>337.51</v>
      </c>
      <c r="K5" s="15">
        <v>278.99</v>
      </c>
      <c r="L5" s="15">
        <v>262.37</v>
      </c>
    </row>
    <row r="6" spans="2:12">
      <c r="B6" s="25"/>
      <c r="C6" s="15" t="s">
        <v>5</v>
      </c>
      <c r="D6" s="15">
        <v>139.51</v>
      </c>
      <c r="E6" s="15">
        <v>143</v>
      </c>
      <c r="F6" s="15">
        <v>130.33</v>
      </c>
      <c r="H6" s="25"/>
      <c r="I6" s="15" t="s">
        <v>61</v>
      </c>
      <c r="J6" s="15">
        <v>0</v>
      </c>
      <c r="K6" s="15">
        <v>0.146815</v>
      </c>
      <c r="L6" s="15">
        <v>0.005862</v>
      </c>
    </row>
    <row r="7" spans="2:12">
      <c r="B7" s="25"/>
      <c r="C7" s="15" t="s">
        <v>7</v>
      </c>
      <c r="D7" s="15">
        <v>110.16</v>
      </c>
      <c r="E7" s="15">
        <v>105.33</v>
      </c>
      <c r="F7" s="15">
        <v>128.91</v>
      </c>
      <c r="H7" s="25"/>
      <c r="I7" s="15" t="s">
        <v>12</v>
      </c>
      <c r="J7" s="15">
        <v>31.56</v>
      </c>
      <c r="K7" s="15">
        <v>26.75</v>
      </c>
      <c r="L7" s="15">
        <v>24.81</v>
      </c>
    </row>
    <row r="8" spans="2:12">
      <c r="B8" s="25"/>
      <c r="C8" s="15" t="s">
        <v>9</v>
      </c>
      <c r="D8" s="15">
        <v>12.73</v>
      </c>
      <c r="E8" s="15">
        <v>5.94</v>
      </c>
      <c r="F8" s="15">
        <v>6.29</v>
      </c>
      <c r="H8" s="25"/>
      <c r="I8" s="15" t="s">
        <v>14</v>
      </c>
      <c r="J8" s="15">
        <v>21.17</v>
      </c>
      <c r="K8" s="15">
        <v>18.46</v>
      </c>
      <c r="L8" s="15">
        <v>19.7</v>
      </c>
    </row>
    <row r="9" spans="2:12">
      <c r="B9" s="25"/>
      <c r="C9" s="15" t="s">
        <v>11</v>
      </c>
      <c r="D9" s="15">
        <v>282.29</v>
      </c>
      <c r="E9" s="15">
        <v>224.11</v>
      </c>
      <c r="F9" s="15">
        <v>225.38</v>
      </c>
      <c r="H9" s="25"/>
      <c r="I9" s="15" t="s">
        <v>10</v>
      </c>
      <c r="J9" s="15">
        <v>55.83</v>
      </c>
      <c r="K9" s="15">
        <v>55.18</v>
      </c>
      <c r="L9" s="27">
        <v>0</v>
      </c>
    </row>
    <row r="10" spans="2:12">
      <c r="B10" s="25"/>
      <c r="C10" s="15" t="s">
        <v>37</v>
      </c>
      <c r="D10" s="15">
        <v>106.87</v>
      </c>
      <c r="E10" s="15">
        <v>92.46</v>
      </c>
      <c r="F10" s="15">
        <v>82.27</v>
      </c>
      <c r="H10" s="25"/>
      <c r="I10" s="15" t="s">
        <v>40</v>
      </c>
      <c r="J10" s="15">
        <v>11.54</v>
      </c>
      <c r="K10" s="15">
        <v>4.05</v>
      </c>
      <c r="L10" s="15">
        <v>3.44</v>
      </c>
    </row>
    <row r="11" spans="2:12">
      <c r="B11" s="50" t="s">
        <v>62</v>
      </c>
      <c r="C11" s="12" t="s">
        <v>63</v>
      </c>
      <c r="D11" s="14">
        <v>3.08</v>
      </c>
      <c r="E11" s="14">
        <v>17.76</v>
      </c>
      <c r="F11" s="14">
        <v>0.206817</v>
      </c>
      <c r="H11" s="25"/>
      <c r="I11" s="54" t="s">
        <v>64</v>
      </c>
      <c r="J11" s="54">
        <v>7.05</v>
      </c>
      <c r="K11" s="54">
        <v>6.44</v>
      </c>
      <c r="L11" s="54">
        <v>4.97</v>
      </c>
    </row>
    <row r="12" spans="2:12">
      <c r="B12" s="25"/>
      <c r="C12" s="12" t="s">
        <v>26</v>
      </c>
      <c r="D12" s="12">
        <v>204.61</v>
      </c>
      <c r="E12" s="12">
        <v>139.94</v>
      </c>
      <c r="F12" s="12">
        <v>129.87</v>
      </c>
      <c r="H12" s="25" t="s">
        <v>65</v>
      </c>
      <c r="I12" s="14" t="s">
        <v>66</v>
      </c>
      <c r="J12" s="14">
        <v>0</v>
      </c>
      <c r="K12" s="14">
        <v>1.05</v>
      </c>
      <c r="L12" s="14">
        <v>2.36</v>
      </c>
    </row>
    <row r="13" spans="2:12">
      <c r="B13" s="25"/>
      <c r="C13" s="12" t="s">
        <v>67</v>
      </c>
      <c r="D13" s="12">
        <v>0</v>
      </c>
      <c r="E13" s="12">
        <v>0</v>
      </c>
      <c r="F13" s="12">
        <v>0</v>
      </c>
      <c r="H13" s="25"/>
      <c r="I13" s="14" t="s">
        <v>68</v>
      </c>
      <c r="J13" s="14">
        <v>0</v>
      </c>
      <c r="K13" s="14">
        <v>1.68</v>
      </c>
      <c r="L13" s="14">
        <v>1.54</v>
      </c>
    </row>
    <row r="14" spans="2:12">
      <c r="B14" s="25"/>
      <c r="C14" s="12" t="s">
        <v>69</v>
      </c>
      <c r="D14" s="12">
        <v>0.294027</v>
      </c>
      <c r="E14" s="12">
        <v>0.308791</v>
      </c>
      <c r="F14" s="12">
        <v>0.31214</v>
      </c>
      <c r="H14" s="25"/>
      <c r="I14" s="14" t="s">
        <v>70</v>
      </c>
      <c r="J14" s="14">
        <v>70.05</v>
      </c>
      <c r="K14" s="14">
        <v>91.92</v>
      </c>
      <c r="L14" s="14">
        <v>62.11</v>
      </c>
    </row>
    <row r="15" spans="2:12">
      <c r="B15" s="25"/>
      <c r="C15" s="12" t="s">
        <v>71</v>
      </c>
      <c r="D15" s="12">
        <v>3.08</v>
      </c>
      <c r="E15" s="12">
        <v>2.46</v>
      </c>
      <c r="F15" s="12">
        <v>2.9</v>
      </c>
      <c r="H15" s="25"/>
      <c r="I15" s="14" t="s">
        <v>72</v>
      </c>
      <c r="J15" s="14">
        <v>0.427992</v>
      </c>
      <c r="K15" s="14">
        <v>2.19</v>
      </c>
      <c r="L15" s="14">
        <v>0.025246</v>
      </c>
    </row>
    <row r="16" spans="2:12">
      <c r="B16" s="25"/>
      <c r="C16" s="12" t="s">
        <v>73</v>
      </c>
      <c r="D16" s="12">
        <v>0</v>
      </c>
      <c r="E16" s="12">
        <v>2.34</v>
      </c>
      <c r="F16" s="12">
        <v>2.04</v>
      </c>
      <c r="H16" s="25"/>
      <c r="I16" s="14" t="s">
        <v>74</v>
      </c>
      <c r="J16" s="14">
        <v>1.42</v>
      </c>
      <c r="K16" s="14">
        <v>1.07</v>
      </c>
      <c r="L16" s="14">
        <v>1.06</v>
      </c>
    </row>
    <row r="17" spans="2:12">
      <c r="B17" s="25"/>
      <c r="C17" s="12" t="s">
        <v>75</v>
      </c>
      <c r="D17" s="12">
        <v>0</v>
      </c>
      <c r="E17" s="12">
        <v>0.045574</v>
      </c>
      <c r="F17" s="12">
        <v>0.045245</v>
      </c>
      <c r="H17" s="25"/>
      <c r="I17" s="14" t="s">
        <v>36</v>
      </c>
      <c r="J17" s="14">
        <v>132.76</v>
      </c>
      <c r="K17" s="14">
        <v>155.41</v>
      </c>
      <c r="L17" s="14">
        <v>160.36</v>
      </c>
    </row>
    <row r="18" spans="2:12">
      <c r="B18" s="25"/>
      <c r="C18" s="12" t="s">
        <v>76</v>
      </c>
      <c r="D18" s="12">
        <v>15.79</v>
      </c>
      <c r="E18" s="12">
        <v>18.22</v>
      </c>
      <c r="F18" s="12">
        <v>20.77</v>
      </c>
      <c r="H18" s="25"/>
      <c r="I18" s="14" t="s">
        <v>4</v>
      </c>
      <c r="J18" s="14">
        <v>85.85</v>
      </c>
      <c r="K18" s="14">
        <v>62.99</v>
      </c>
      <c r="L18" s="14">
        <v>108.79</v>
      </c>
    </row>
    <row r="19" spans="2:12">
      <c r="B19" s="25"/>
      <c r="C19" s="12" t="s">
        <v>77</v>
      </c>
      <c r="D19" s="12">
        <v>0</v>
      </c>
      <c r="E19" s="12">
        <v>0</v>
      </c>
      <c r="F19" s="12">
        <v>0</v>
      </c>
      <c r="H19" s="25"/>
      <c r="I19" s="14" t="s">
        <v>78</v>
      </c>
      <c r="J19" s="14">
        <v>73.17</v>
      </c>
      <c r="K19" s="14">
        <v>46.55</v>
      </c>
      <c r="L19" s="14">
        <v>61.49</v>
      </c>
    </row>
    <row r="20" spans="2:12">
      <c r="B20" s="51"/>
      <c r="C20" s="14" t="s">
        <v>79</v>
      </c>
      <c r="D20" s="14">
        <v>1874.54</v>
      </c>
      <c r="E20" s="14">
        <v>1680.92</v>
      </c>
      <c r="F20" s="14">
        <v>1571.64</v>
      </c>
      <c r="H20" s="51"/>
      <c r="I20" s="14" t="s">
        <v>80</v>
      </c>
      <c r="J20" s="14">
        <v>1224.64</v>
      </c>
      <c r="K20" s="14">
        <v>1122.84</v>
      </c>
      <c r="L20" s="14">
        <v>1093.15</v>
      </c>
    </row>
    <row r="21" spans="2:12">
      <c r="B21" s="25" t="s">
        <v>81</v>
      </c>
      <c r="C21" s="52" t="s">
        <v>82</v>
      </c>
      <c r="D21" s="53">
        <f>SUM(D4:D10)/D20</f>
        <v>0.653573676742027</v>
      </c>
      <c r="E21" s="53">
        <f>SUM(E4:E10)/E20</f>
        <v>0.671346643504747</v>
      </c>
      <c r="F21" s="53">
        <f>SUM(F4:F10)/F20</f>
        <v>0.702100990048612</v>
      </c>
      <c r="H21" s="25" t="s">
        <v>83</v>
      </c>
      <c r="I21" s="52" t="s">
        <v>84</v>
      </c>
      <c r="J21" s="55">
        <f>SUM(J4:J11)/J20</f>
        <v>0.537096616148419</v>
      </c>
      <c r="K21" s="55">
        <f>SUM(K4:K11)/K20</f>
        <v>0.52580671778704</v>
      </c>
      <c r="L21" s="55">
        <f>SUM(L4:L11)/L20</f>
        <v>0.438261777432191</v>
      </c>
    </row>
    <row r="22" spans="2:12">
      <c r="B22" s="25"/>
      <c r="C22" s="52" t="s">
        <v>85</v>
      </c>
      <c r="D22" s="53">
        <f>SUM(D11:D19)/D20</f>
        <v>0.121018504273048</v>
      </c>
      <c r="E22" s="53">
        <f>SUM(E11:E19)/E20</f>
        <v>0.107723368750446</v>
      </c>
      <c r="F22" s="53">
        <f>SUM(F11:F19)/F20</f>
        <v>0.0993511249395536</v>
      </c>
      <c r="H22" s="25"/>
      <c r="I22" s="52" t="s">
        <v>86</v>
      </c>
      <c r="J22" s="55">
        <f>SUM(J12:J19)/J20</f>
        <v>0.296967265482101</v>
      </c>
      <c r="K22" s="55">
        <f>SUM(K12:K19)/K20</f>
        <v>0.323162694595846</v>
      </c>
      <c r="L22" s="55">
        <f>SUM(L12:L19)/L20</f>
        <v>0.363843247495769</v>
      </c>
    </row>
    <row r="23" spans="8:12">
      <c r="H23" s="25"/>
      <c r="I23" s="34" t="s">
        <v>87</v>
      </c>
      <c r="J23" s="56">
        <f>SUM(J4:J11)/D20</f>
        <v>0.350886084052621</v>
      </c>
      <c r="K23" s="56">
        <f>SUM(K4:K11)/E20</f>
        <v>0.351234332984318</v>
      </c>
      <c r="L23" s="56">
        <f>SUM(L4:L11)/F20</f>
        <v>0.304831807538622</v>
      </c>
    </row>
    <row r="24" spans="8:12">
      <c r="H24" s="25"/>
      <c r="I24" s="34" t="s">
        <v>88</v>
      </c>
      <c r="J24" s="56">
        <f>SUM(J14:J19)/D20</f>
        <v>0.194009192655265</v>
      </c>
      <c r="K24" s="56">
        <f>SUM(K14:K19)/E20</f>
        <v>0.214245770173476</v>
      </c>
      <c r="L24" s="56">
        <f>SUM(L14:L19)/F20</f>
        <v>0.250588713700339</v>
      </c>
    </row>
  </sheetData>
  <mergeCells count="8">
    <mergeCell ref="D3:F3"/>
    <mergeCell ref="J3:L3"/>
    <mergeCell ref="B4:B10"/>
    <mergeCell ref="B11:B19"/>
    <mergeCell ref="B21:B22"/>
    <mergeCell ref="H4:H11"/>
    <mergeCell ref="H12:H19"/>
    <mergeCell ref="H21:H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workbookViewId="0">
      <selection activeCell="H4" sqref="H4"/>
    </sheetView>
  </sheetViews>
  <sheetFormatPr defaultColWidth="8.72131147540984" defaultRowHeight="14.4"/>
  <cols>
    <col min="2" max="2" width="14.7295081967213" customWidth="1"/>
    <col min="3" max="5" width="10.4508196721311" customWidth="1"/>
    <col min="7" max="7" width="10.6393442622951" customWidth="1"/>
    <col min="8" max="8" width="32.7704918032787" customWidth="1"/>
    <col min="9" max="9" width="9.16393442622951" customWidth="1"/>
    <col min="10" max="10" width="9.45081967213115" customWidth="1"/>
    <col min="11" max="11" width="12.4344262295082" customWidth="1"/>
    <col min="12" max="12" width="8.72131147540984" style="24"/>
  </cols>
  <sheetData>
    <row r="2" spans="2:11">
      <c r="B2" s="15"/>
      <c r="C2" s="15">
        <v>2019</v>
      </c>
      <c r="D2" s="15">
        <v>2018</v>
      </c>
      <c r="E2" s="15">
        <v>2017</v>
      </c>
      <c r="G2" s="25"/>
      <c r="H2" s="25"/>
      <c r="I2" s="15">
        <v>2019</v>
      </c>
      <c r="J2" s="15">
        <v>2018</v>
      </c>
      <c r="K2" s="15">
        <v>2017</v>
      </c>
    </row>
    <row r="3" spans="2:11">
      <c r="B3" s="15" t="s">
        <v>0</v>
      </c>
      <c r="C3" s="25"/>
      <c r="D3" s="25"/>
      <c r="E3" s="25"/>
      <c r="G3" s="15"/>
      <c r="H3" s="15" t="s">
        <v>0</v>
      </c>
      <c r="I3" s="25"/>
      <c r="J3" s="25"/>
      <c r="K3" s="25"/>
    </row>
    <row r="4" spans="2:12">
      <c r="B4" s="15" t="s">
        <v>89</v>
      </c>
      <c r="C4" s="15">
        <v>2007.62</v>
      </c>
      <c r="D4" s="15">
        <v>1841.08</v>
      </c>
      <c r="E4" s="15">
        <v>1634.29</v>
      </c>
      <c r="G4" s="25" t="s">
        <v>90</v>
      </c>
      <c r="H4" s="26" t="s">
        <v>91</v>
      </c>
      <c r="I4" s="26">
        <v>150.83</v>
      </c>
      <c r="J4" s="26">
        <v>191.43</v>
      </c>
      <c r="K4" s="26">
        <v>167.04</v>
      </c>
      <c r="L4" s="46"/>
    </row>
    <row r="5" spans="2:11">
      <c r="B5" s="15" t="s">
        <v>92</v>
      </c>
      <c r="C5" s="15">
        <v>1408.68</v>
      </c>
      <c r="D5" s="15">
        <v>1304.55</v>
      </c>
      <c r="E5" s="15">
        <v>1126.07</v>
      </c>
      <c r="G5" s="25" t="s">
        <v>93</v>
      </c>
      <c r="H5" s="15" t="s">
        <v>94</v>
      </c>
      <c r="I5" s="15">
        <v>61.94</v>
      </c>
      <c r="J5" s="15">
        <v>67.6</v>
      </c>
      <c r="K5" s="15">
        <v>43.35</v>
      </c>
    </row>
    <row r="6" spans="2:11">
      <c r="B6" s="15" t="s">
        <v>95</v>
      </c>
      <c r="C6" s="15">
        <v>8.02</v>
      </c>
      <c r="D6" s="15">
        <v>8.68</v>
      </c>
      <c r="E6" s="15">
        <v>8.22</v>
      </c>
      <c r="G6" s="25"/>
      <c r="H6" s="15" t="s">
        <v>96</v>
      </c>
      <c r="I6" s="15">
        <v>38.91</v>
      </c>
      <c r="J6" s="15">
        <v>30.23</v>
      </c>
      <c r="K6" s="15">
        <v>26.54</v>
      </c>
    </row>
    <row r="7" spans="2:11">
      <c r="B7" s="15" t="s">
        <v>97</v>
      </c>
      <c r="C7" s="15">
        <v>336.82</v>
      </c>
      <c r="D7" s="15">
        <v>289.23</v>
      </c>
      <c r="E7" s="15">
        <v>289.96</v>
      </c>
      <c r="G7" s="25"/>
      <c r="H7" s="26" t="s">
        <v>98</v>
      </c>
      <c r="I7" s="26">
        <v>-109.62</v>
      </c>
      <c r="J7" s="26">
        <v>-76.5</v>
      </c>
      <c r="K7" s="26">
        <v>-57.42</v>
      </c>
    </row>
    <row r="8" spans="2:11">
      <c r="B8" s="15" t="s">
        <v>99</v>
      </c>
      <c r="C8" s="15">
        <v>101.13</v>
      </c>
      <c r="D8" s="15">
        <v>84.05</v>
      </c>
      <c r="E8" s="15">
        <v>71.65</v>
      </c>
      <c r="G8" s="25" t="s">
        <v>100</v>
      </c>
      <c r="H8" s="15" t="s">
        <v>101</v>
      </c>
      <c r="I8" s="15">
        <v>4.41</v>
      </c>
      <c r="J8" s="15">
        <v>29.73</v>
      </c>
      <c r="K8" s="15">
        <v>13.8</v>
      </c>
    </row>
    <row r="9" spans="2:11">
      <c r="B9" s="15" t="s">
        <v>102</v>
      </c>
      <c r="C9" s="15">
        <v>62.67</v>
      </c>
      <c r="D9" s="15">
        <v>51.05</v>
      </c>
      <c r="E9" s="27">
        <v>45.1</v>
      </c>
      <c r="G9" s="25"/>
      <c r="H9" s="15" t="s">
        <v>103</v>
      </c>
      <c r="I9" s="15">
        <v>184.69</v>
      </c>
      <c r="J9" s="15">
        <v>156.84</v>
      </c>
      <c r="K9" s="15">
        <v>186.95</v>
      </c>
    </row>
    <row r="10" spans="2:11">
      <c r="B10" s="15" t="s">
        <v>104</v>
      </c>
      <c r="C10" s="15">
        <v>8.93</v>
      </c>
      <c r="D10" s="15">
        <v>9.32</v>
      </c>
      <c r="E10" s="15">
        <v>16.04</v>
      </c>
      <c r="G10" s="25"/>
      <c r="H10" s="15" t="s">
        <v>105</v>
      </c>
      <c r="I10" s="15">
        <v>190.28</v>
      </c>
      <c r="J10" s="15">
        <v>224.18</v>
      </c>
      <c r="K10" s="27">
        <v>232.47</v>
      </c>
    </row>
    <row r="11" spans="2:11">
      <c r="B11" s="15" t="s">
        <v>106</v>
      </c>
      <c r="C11" s="15">
        <v>8.61</v>
      </c>
      <c r="D11" s="15">
        <v>7.63</v>
      </c>
      <c r="E11" s="27">
        <v>6.71</v>
      </c>
      <c r="G11" s="25"/>
      <c r="H11" s="15" t="s">
        <v>107</v>
      </c>
      <c r="I11" s="15">
        <v>42.04</v>
      </c>
      <c r="J11" s="15">
        <v>38.36</v>
      </c>
      <c r="K11" s="15">
        <v>28.99</v>
      </c>
    </row>
    <row r="12" spans="2:11">
      <c r="B12" s="15" t="s">
        <v>108</v>
      </c>
      <c r="C12" s="15">
        <v>1.5</v>
      </c>
      <c r="D12" s="15">
        <v>0.996324</v>
      </c>
      <c r="E12" s="15">
        <v>0</v>
      </c>
      <c r="G12" s="25"/>
      <c r="H12" s="15" t="s">
        <v>109</v>
      </c>
      <c r="I12" s="15">
        <v>16.93</v>
      </c>
      <c r="J12" s="15">
        <v>29.59</v>
      </c>
      <c r="K12" s="15">
        <v>2.14</v>
      </c>
    </row>
    <row r="13" spans="2:11">
      <c r="B13" s="15" t="s">
        <v>110</v>
      </c>
      <c r="C13" s="15">
        <v>54.8</v>
      </c>
      <c r="D13" s="15">
        <v>19.25</v>
      </c>
      <c r="E13" s="15">
        <v>14.83</v>
      </c>
      <c r="G13" s="25"/>
      <c r="H13" s="26" t="s">
        <v>111</v>
      </c>
      <c r="I13" s="26">
        <v>-60.13</v>
      </c>
      <c r="J13" s="26">
        <v>-105.02</v>
      </c>
      <c r="K13" s="26">
        <v>5.1</v>
      </c>
    </row>
    <row r="14" spans="2:11">
      <c r="B14" s="15" t="s">
        <v>112</v>
      </c>
      <c r="C14" s="15">
        <v>4.86</v>
      </c>
      <c r="D14" s="15">
        <v>2.68</v>
      </c>
      <c r="E14" s="15">
        <v>0.135124</v>
      </c>
      <c r="G14" s="28" t="s">
        <v>113</v>
      </c>
      <c r="H14" s="29" t="s">
        <v>113</v>
      </c>
      <c r="I14" s="29">
        <f>I4-I5-I6</f>
        <v>49.98</v>
      </c>
      <c r="J14" s="29">
        <f>J4-J5-J6</f>
        <v>93.6</v>
      </c>
      <c r="K14" s="29">
        <f>K4-K5-K6</f>
        <v>97.15</v>
      </c>
    </row>
    <row r="15" spans="2:11">
      <c r="B15" s="15" t="s">
        <v>114</v>
      </c>
      <c r="C15" s="15">
        <v>12.82</v>
      </c>
      <c r="D15" s="15">
        <v>9.32</v>
      </c>
      <c r="E15" s="15">
        <v>9.12</v>
      </c>
      <c r="G15" s="30"/>
      <c r="H15" s="30"/>
      <c r="I15" s="30"/>
      <c r="J15" s="30"/>
      <c r="K15" s="30"/>
    </row>
    <row r="16" spans="2:11">
      <c r="B16" s="15" t="s">
        <v>115</v>
      </c>
      <c r="C16" s="15">
        <v>3.91</v>
      </c>
      <c r="D16" s="15">
        <v>4.8</v>
      </c>
      <c r="E16" s="15">
        <v>6.9</v>
      </c>
      <c r="G16" s="31" t="s">
        <v>116</v>
      </c>
      <c r="H16" s="32" t="s">
        <v>117</v>
      </c>
      <c r="I16" s="32">
        <f>SUM(I14:K14)/3</f>
        <v>80.2433333333334</v>
      </c>
      <c r="J16" s="30"/>
      <c r="K16" s="30"/>
    </row>
    <row r="17" spans="2:11">
      <c r="B17" s="15" t="s">
        <v>118</v>
      </c>
      <c r="C17" s="15">
        <v>2.1</v>
      </c>
      <c r="D17" s="15">
        <v>2.36</v>
      </c>
      <c r="E17" s="15">
        <v>2.62</v>
      </c>
      <c r="G17" s="33"/>
      <c r="H17" s="32" t="s">
        <v>119</v>
      </c>
      <c r="I17" s="47">
        <v>0.08</v>
      </c>
      <c r="J17" s="30"/>
      <c r="K17" s="30"/>
    </row>
    <row r="18" spans="2:11">
      <c r="B18" s="15" t="s">
        <v>120</v>
      </c>
      <c r="C18" s="15">
        <v>90.22</v>
      </c>
      <c r="D18" s="15">
        <v>95.32</v>
      </c>
      <c r="E18" s="15">
        <v>90.28</v>
      </c>
      <c r="G18" s="33"/>
      <c r="H18" s="32" t="s">
        <v>121</v>
      </c>
      <c r="I18" s="47">
        <v>0.03</v>
      </c>
      <c r="J18" s="30"/>
      <c r="K18" s="30"/>
    </row>
    <row r="19" spans="2:11">
      <c r="B19" s="34" t="s">
        <v>122</v>
      </c>
      <c r="C19" s="34">
        <f>C4-C5</f>
        <v>598.94</v>
      </c>
      <c r="D19" s="34">
        <f>D4-D5</f>
        <v>536.53</v>
      </c>
      <c r="E19" s="34">
        <f>E4-E5</f>
        <v>508.22</v>
      </c>
      <c r="G19" s="33"/>
      <c r="H19" s="32" t="s">
        <v>123</v>
      </c>
      <c r="I19" s="47">
        <v>0.1</v>
      </c>
      <c r="J19" s="30"/>
      <c r="K19" s="30"/>
    </row>
    <row r="20" spans="2:11">
      <c r="B20" s="34" t="s">
        <v>124</v>
      </c>
      <c r="C20" s="35">
        <f>C19/C4</f>
        <v>0.298333349936741</v>
      </c>
      <c r="D20" s="35">
        <f>D19/D4</f>
        <v>0.291421339648467</v>
      </c>
      <c r="E20" s="35">
        <f>E19/E4</f>
        <v>0.310972960735243</v>
      </c>
      <c r="G20" s="33"/>
      <c r="H20" s="32" t="s">
        <v>125</v>
      </c>
      <c r="I20" s="48">
        <v>90.28</v>
      </c>
      <c r="J20" s="30"/>
      <c r="K20" s="30"/>
    </row>
    <row r="21" spans="2:11">
      <c r="B21" s="36" t="s">
        <v>126</v>
      </c>
      <c r="C21" s="36">
        <f>C4-C5-C6-C7-C8-C9-C10</f>
        <v>81.3699999999999</v>
      </c>
      <c r="D21" s="36">
        <f>D4-D5-D6-D7-D8-D9-D10</f>
        <v>94.2</v>
      </c>
      <c r="E21" s="36">
        <f>E4-E5-E6-E7-E8-E9-E10</f>
        <v>77.25</v>
      </c>
      <c r="G21" s="33"/>
      <c r="H21" s="32" t="s">
        <v>127</v>
      </c>
      <c r="I21" s="32">
        <f>I16*(1+I19)/POWER(1+I17,1)</f>
        <v>81.7293209876543</v>
      </c>
      <c r="J21" s="30"/>
      <c r="K21" s="30"/>
    </row>
    <row r="22" spans="2:11">
      <c r="B22" s="36" t="s">
        <v>128</v>
      </c>
      <c r="C22" s="37">
        <f>C21/C4</f>
        <v>0.0405305784959304</v>
      </c>
      <c r="D22" s="37">
        <f>D21/D4</f>
        <v>0.0511656201794599</v>
      </c>
      <c r="E22" s="37">
        <f>E21/E4</f>
        <v>0.047268232688201</v>
      </c>
      <c r="G22" s="33"/>
      <c r="H22" s="32" t="s">
        <v>129</v>
      </c>
      <c r="I22" s="32">
        <f>I16*POWER(1+I19,2)/POWER(1+I17,2)</f>
        <v>83.2428269318702</v>
      </c>
      <c r="J22" s="30"/>
      <c r="K22" s="30"/>
    </row>
    <row r="23" spans="2:11">
      <c r="B23" s="38" t="s">
        <v>130</v>
      </c>
      <c r="C23" s="39">
        <f>C21/I4</f>
        <v>0.539481535503546</v>
      </c>
      <c r="D23" s="39">
        <f>D21/J4</f>
        <v>0.49208587995612</v>
      </c>
      <c r="E23" s="39">
        <f>E21/K4</f>
        <v>0.46246408045977</v>
      </c>
      <c r="G23" s="33"/>
      <c r="H23" s="32" t="s">
        <v>131</v>
      </c>
      <c r="I23" s="32">
        <f>I16*POWER(1+I19,3)/POWER(1+I17,3)</f>
        <v>84.7843607639418</v>
      </c>
      <c r="J23" s="30"/>
      <c r="K23" s="30"/>
    </row>
    <row r="24" spans="2:11">
      <c r="B24" s="26" t="s">
        <v>132</v>
      </c>
      <c r="C24" s="40">
        <f>C7/C4</f>
        <v>0.167770793277612</v>
      </c>
      <c r="D24" s="40">
        <f>D7/D4</f>
        <v>0.157098007691138</v>
      </c>
      <c r="E24" s="40">
        <f>E7/E4</f>
        <v>0.17742261165399</v>
      </c>
      <c r="G24" s="33"/>
      <c r="H24" s="32" t="s">
        <v>133</v>
      </c>
      <c r="I24" s="32">
        <f>(SUM(I21:I23)*(1+I18))/I17-I18</f>
        <v>3215.58504929963</v>
      </c>
      <c r="J24" s="30"/>
      <c r="K24" s="30"/>
    </row>
    <row r="25" spans="2:11">
      <c r="B25" s="26" t="s">
        <v>134</v>
      </c>
      <c r="C25" s="40">
        <f>C8/C4</f>
        <v>0.0503730785706458</v>
      </c>
      <c r="D25" s="40">
        <f>D8/D4</f>
        <v>0.0456525517630956</v>
      </c>
      <c r="E25" s="40">
        <f>E8/E4</f>
        <v>0.0438416682473735</v>
      </c>
      <c r="G25" s="33"/>
      <c r="H25" s="32" t="s">
        <v>135</v>
      </c>
      <c r="I25" s="32">
        <f>SUM(I21:I24)</f>
        <v>3465.3415579831</v>
      </c>
      <c r="J25" s="30"/>
      <c r="K25" s="30"/>
    </row>
    <row r="26" spans="2:9">
      <c r="B26" s="26" t="s">
        <v>136</v>
      </c>
      <c r="C26" s="40">
        <f>C16/C4</f>
        <v>0.00194757972126199</v>
      </c>
      <c r="D26" s="40">
        <f>D16/D4</f>
        <v>0.00260716535946292</v>
      </c>
      <c r="E26" s="40">
        <f>E16/E4</f>
        <v>0.00422201690030533</v>
      </c>
      <c r="G26" s="41"/>
      <c r="H26" s="42" t="s">
        <v>137</v>
      </c>
      <c r="I26" s="42">
        <f>I25/I20</f>
        <v>38.3843770268398</v>
      </c>
    </row>
    <row r="27" spans="2:5">
      <c r="B27" s="26" t="s">
        <v>138</v>
      </c>
      <c r="C27" s="40">
        <f>C18/C4</f>
        <v>0.0449387832358713</v>
      </c>
      <c r="D27" s="40">
        <f>D18/D4</f>
        <v>0.0517739587633346</v>
      </c>
      <c r="E27" s="40">
        <f>E18/E4</f>
        <v>0.0552411138781979</v>
      </c>
    </row>
    <row r="28" spans="7:10">
      <c r="G28" s="43" t="s">
        <v>139</v>
      </c>
      <c r="H28" s="14" t="s">
        <v>140</v>
      </c>
      <c r="I28" s="49">
        <v>0.1</v>
      </c>
      <c r="J28" s="15"/>
    </row>
    <row r="29" spans="7:10">
      <c r="G29" s="44"/>
      <c r="H29" s="14" t="s">
        <v>141</v>
      </c>
      <c r="I29" s="49">
        <v>0.04</v>
      </c>
      <c r="J29" s="14">
        <f>1/I29</f>
        <v>25</v>
      </c>
    </row>
    <row r="30" spans="7:10">
      <c r="G30" s="44"/>
      <c r="H30" s="14" t="s">
        <v>142</v>
      </c>
      <c r="I30" s="49">
        <v>0.02</v>
      </c>
      <c r="J30" s="14">
        <f>1/I30</f>
        <v>50</v>
      </c>
    </row>
    <row r="31" spans="7:10">
      <c r="G31" s="44"/>
      <c r="H31" s="14" t="s">
        <v>143</v>
      </c>
      <c r="I31" s="14">
        <f>(C18*POWER(1+I28,3))*J29</f>
        <v>3002.0705</v>
      </c>
      <c r="J31" s="14">
        <f>I31/I20</f>
        <v>33.2528854674347</v>
      </c>
    </row>
    <row r="32" spans="7:10">
      <c r="G32" s="44"/>
      <c r="H32" s="14" t="s">
        <v>144</v>
      </c>
      <c r="I32" s="14">
        <f>I31*0.7</f>
        <v>2101.44935</v>
      </c>
      <c r="J32" s="14">
        <f>I32/I20</f>
        <v>23.2770198272043</v>
      </c>
    </row>
    <row r="33" spans="7:10">
      <c r="G33" s="45"/>
      <c r="H33" s="14" t="s">
        <v>145</v>
      </c>
      <c r="I33" s="14">
        <f>(C18*POWER(1+I28,3))*J30</f>
        <v>6004.141</v>
      </c>
      <c r="J33" s="14">
        <f>I33/I20</f>
        <v>66.5057709348693</v>
      </c>
    </row>
  </sheetData>
  <mergeCells count="7">
    <mergeCell ref="G2:H2"/>
    <mergeCell ref="C3:E3"/>
    <mergeCell ref="I3:K3"/>
    <mergeCell ref="G5:G7"/>
    <mergeCell ref="G8:G13"/>
    <mergeCell ref="G16:G26"/>
    <mergeCell ref="G28:G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7"/>
  <sheetViews>
    <sheetView tabSelected="1" topLeftCell="A7" workbookViewId="0">
      <selection activeCell="E18" sqref="E18:E24"/>
    </sheetView>
  </sheetViews>
  <sheetFormatPr defaultColWidth="8.72131147540984" defaultRowHeight="14.4"/>
  <cols>
    <col min="1" max="1" width="12.6393442622951" customWidth="1"/>
    <col min="2" max="2" width="18.8770491803279" customWidth="1"/>
    <col min="3" max="3" width="26.9672131147541" customWidth="1"/>
    <col min="4" max="4" width="12.8852459016393" customWidth="1"/>
    <col min="5" max="5" width="12.6393442622951" customWidth="1"/>
    <col min="6" max="6" width="18.7377049180328" customWidth="1"/>
    <col min="7" max="7" width="30.9262295081967" customWidth="1"/>
    <col min="8" max="8" width="26.827868852459" customWidth="1"/>
    <col min="9" max="9" width="16.6147540983607" customWidth="1"/>
    <col min="10" max="10" width="17.6147540983607" customWidth="1"/>
  </cols>
  <sheetData>
    <row r="3" spans="2:10">
      <c r="B3" s="8"/>
      <c r="C3" s="8"/>
      <c r="D3" s="9">
        <v>2019</v>
      </c>
      <c r="E3" s="9">
        <v>2018</v>
      </c>
      <c r="F3" s="9">
        <v>2017</v>
      </c>
      <c r="H3" s="8"/>
      <c r="I3" s="9" t="s">
        <v>146</v>
      </c>
      <c r="J3" s="9" t="s">
        <v>147</v>
      </c>
    </row>
    <row r="4" spans="2:10">
      <c r="B4" s="10" t="s">
        <v>148</v>
      </c>
      <c r="C4" s="11" t="s">
        <v>0</v>
      </c>
      <c r="D4" s="11"/>
      <c r="E4" s="11"/>
      <c r="F4" s="11"/>
      <c r="H4" s="11" t="s">
        <v>0</v>
      </c>
      <c r="I4" s="11"/>
      <c r="J4" s="11"/>
    </row>
    <row r="5" spans="2:10">
      <c r="B5" s="10"/>
      <c r="C5" s="12" t="s">
        <v>11</v>
      </c>
      <c r="D5" s="12"/>
      <c r="E5" s="12"/>
      <c r="F5" s="12"/>
      <c r="H5" s="12" t="s">
        <v>11</v>
      </c>
      <c r="I5" s="12"/>
      <c r="J5" s="12"/>
    </row>
    <row r="6" spans="2:10">
      <c r="B6" s="10"/>
      <c r="C6" s="12" t="s">
        <v>30</v>
      </c>
      <c r="D6" s="12"/>
      <c r="E6" s="12"/>
      <c r="F6" s="12"/>
      <c r="H6" s="12" t="s">
        <v>30</v>
      </c>
      <c r="I6" s="12"/>
      <c r="J6" s="12"/>
    </row>
    <row r="7" spans="2:10">
      <c r="B7" s="10"/>
      <c r="C7" s="12" t="s">
        <v>92</v>
      </c>
      <c r="D7" s="12"/>
      <c r="E7" s="12"/>
      <c r="F7" s="12"/>
      <c r="H7" s="12" t="s">
        <v>92</v>
      </c>
      <c r="I7" s="12"/>
      <c r="J7" s="12"/>
    </row>
    <row r="8" spans="2:10">
      <c r="B8" s="10"/>
      <c r="C8" s="12" t="s">
        <v>149</v>
      </c>
      <c r="D8" s="12"/>
      <c r="E8" s="12"/>
      <c r="F8" s="12"/>
      <c r="H8" s="12" t="s">
        <v>149</v>
      </c>
      <c r="I8" s="12"/>
      <c r="J8" s="12"/>
    </row>
    <row r="9" spans="2:10">
      <c r="B9" s="10"/>
      <c r="C9" s="12" t="s">
        <v>150</v>
      </c>
      <c r="D9" s="12"/>
      <c r="E9" s="12"/>
      <c r="F9" s="12"/>
      <c r="H9" s="12" t="s">
        <v>150</v>
      </c>
      <c r="I9" s="12"/>
      <c r="J9" s="12"/>
    </row>
    <row r="10" spans="2:10">
      <c r="B10" s="10"/>
      <c r="C10" s="12" t="s">
        <v>126</v>
      </c>
      <c r="D10" s="12"/>
      <c r="E10" s="12"/>
      <c r="F10" s="12"/>
      <c r="H10" s="12" t="s">
        <v>126</v>
      </c>
      <c r="I10" s="12"/>
      <c r="J10" s="12"/>
    </row>
    <row r="11" spans="2:10">
      <c r="B11" s="10"/>
      <c r="C11" s="12" t="s">
        <v>91</v>
      </c>
      <c r="D11" s="12"/>
      <c r="E11" s="12"/>
      <c r="F11" s="13"/>
      <c r="H11" s="12" t="s">
        <v>91</v>
      </c>
      <c r="I11" s="12"/>
      <c r="J11" s="12"/>
    </row>
    <row r="12" spans="2:10">
      <c r="B12" s="10"/>
      <c r="C12" s="14" t="s">
        <v>151</v>
      </c>
      <c r="D12" s="14"/>
      <c r="E12" s="14"/>
      <c r="F12" s="15"/>
      <c r="H12" s="14" t="s">
        <v>151</v>
      </c>
      <c r="I12" s="14"/>
      <c r="J12" s="14"/>
    </row>
    <row r="13" spans="2:10">
      <c r="B13" s="10"/>
      <c r="C13" s="14" t="s">
        <v>26</v>
      </c>
      <c r="D13" s="14"/>
      <c r="E13" s="14"/>
      <c r="F13" s="15"/>
      <c r="H13" s="14" t="s">
        <v>26</v>
      </c>
      <c r="I13" s="14"/>
      <c r="J13" s="14"/>
    </row>
    <row r="14" spans="2:10">
      <c r="B14" s="10"/>
      <c r="C14" s="14" t="s">
        <v>152</v>
      </c>
      <c r="D14" s="14"/>
      <c r="E14" s="14"/>
      <c r="F14" s="15"/>
      <c r="H14" s="14" t="s">
        <v>152</v>
      </c>
      <c r="I14" s="14"/>
      <c r="J14" s="14"/>
    </row>
    <row r="16" ht="16.05" spans="2:3">
      <c r="B16" s="16" t="s">
        <v>153</v>
      </c>
      <c r="C16" s="17" t="s">
        <v>154</v>
      </c>
    </row>
    <row r="18" ht="16.05" spans="1:8">
      <c r="A18" s="18" t="s">
        <v>155</v>
      </c>
      <c r="B18" s="19"/>
      <c r="C18" s="20" t="s">
        <v>156</v>
      </c>
      <c r="E18" s="18" t="s">
        <v>157</v>
      </c>
      <c r="F18" s="19"/>
      <c r="G18" s="20" t="s">
        <v>156</v>
      </c>
      <c r="H18" s="21"/>
    </row>
    <row r="19" ht="16.05" spans="1:8">
      <c r="A19" s="22"/>
      <c r="B19" s="16" t="s">
        <v>158</v>
      </c>
      <c r="C19" s="20" t="s">
        <v>159</v>
      </c>
      <c r="E19" s="22"/>
      <c r="F19" s="16" t="s">
        <v>160</v>
      </c>
      <c r="G19" s="20" t="s">
        <v>161</v>
      </c>
      <c r="H19" s="21"/>
    </row>
    <row r="20" ht="16.05" spans="1:8">
      <c r="A20" s="22"/>
      <c r="B20" s="16" t="s">
        <v>162</v>
      </c>
      <c r="C20" s="20" t="s">
        <v>163</v>
      </c>
      <c r="E20" s="22"/>
      <c r="F20" s="16" t="s">
        <v>164</v>
      </c>
      <c r="G20" s="20" t="s">
        <v>165</v>
      </c>
      <c r="H20" s="21"/>
    </row>
    <row r="21" ht="16.05" spans="1:8">
      <c r="A21" s="22"/>
      <c r="B21" s="16" t="s">
        <v>166</v>
      </c>
      <c r="C21" s="20" t="s">
        <v>167</v>
      </c>
      <c r="E21" s="22"/>
      <c r="F21" s="16" t="s">
        <v>168</v>
      </c>
      <c r="G21" s="20" t="s">
        <v>169</v>
      </c>
      <c r="H21" s="21"/>
    </row>
    <row r="22" ht="16.05" spans="1:8">
      <c r="A22" s="22"/>
      <c r="B22" s="16" t="s">
        <v>170</v>
      </c>
      <c r="C22" s="20" t="s">
        <v>171</v>
      </c>
      <c r="E22" s="22"/>
      <c r="F22" s="16" t="s">
        <v>172</v>
      </c>
      <c r="G22" s="20" t="s">
        <v>173</v>
      </c>
      <c r="H22" s="21"/>
    </row>
    <row r="23" ht="16.05" spans="1:8">
      <c r="A23" s="22"/>
      <c r="B23" s="16" t="s">
        <v>174</v>
      </c>
      <c r="C23" s="20" t="s">
        <v>175</v>
      </c>
      <c r="E23" s="22"/>
      <c r="F23" s="16" t="s">
        <v>176</v>
      </c>
      <c r="G23" s="20" t="s">
        <v>177</v>
      </c>
      <c r="H23" s="21"/>
    </row>
    <row r="24" ht="16.05" spans="1:8">
      <c r="A24" s="22"/>
      <c r="B24" s="16" t="s">
        <v>178</v>
      </c>
      <c r="C24" s="20" t="s">
        <v>179</v>
      </c>
      <c r="E24" s="23"/>
      <c r="F24" s="16" t="s">
        <v>41</v>
      </c>
      <c r="G24" s="20" t="s">
        <v>180</v>
      </c>
      <c r="H24" s="21"/>
    </row>
    <row r="25" ht="16.05" spans="1:3">
      <c r="A25" s="22"/>
      <c r="B25" s="16" t="s">
        <v>181</v>
      </c>
      <c r="C25" s="20" t="s">
        <v>182</v>
      </c>
    </row>
    <row r="26" ht="16.05" spans="1:3">
      <c r="A26" s="22"/>
      <c r="B26" s="16" t="s">
        <v>124</v>
      </c>
      <c r="C26" s="20" t="s">
        <v>183</v>
      </c>
    </row>
    <row r="27" ht="16.05" spans="1:3">
      <c r="A27" s="23"/>
      <c r="B27" s="16" t="s">
        <v>184</v>
      </c>
      <c r="C27" s="20" t="s">
        <v>185</v>
      </c>
    </row>
  </sheetData>
  <mergeCells count="4">
    <mergeCell ref="B3:C3"/>
    <mergeCell ref="A18:A27"/>
    <mergeCell ref="B4:B14"/>
    <mergeCell ref="E18:E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"/>
  <sheetViews>
    <sheetView topLeftCell="A6" workbookViewId="0">
      <selection activeCell="C22" sqref="C22"/>
    </sheetView>
  </sheetViews>
  <sheetFormatPr defaultColWidth="8.72131147540984" defaultRowHeight="14.4" outlineLevelRow="6" outlineLevelCol="7"/>
  <cols>
    <col min="2" max="2" width="27.4098360655738" customWidth="1"/>
    <col min="3" max="3" width="18.7049180327869" customWidth="1"/>
    <col min="4" max="4" width="23.0573770491803" customWidth="1"/>
    <col min="6" max="7" width="23.0573770491803" customWidth="1"/>
    <col min="8" max="8" width="20.6967213114754" customWidth="1"/>
  </cols>
  <sheetData>
    <row r="2" ht="18.25" spans="2:8">
      <c r="B2" s="1" t="s">
        <v>186</v>
      </c>
      <c r="C2" s="2" t="s">
        <v>187</v>
      </c>
      <c r="D2" s="3" t="s">
        <v>188</v>
      </c>
      <c r="E2" s="4"/>
      <c r="F2" s="1" t="s">
        <v>189</v>
      </c>
      <c r="G2" s="2" t="s">
        <v>190</v>
      </c>
      <c r="H2" s="5" t="s">
        <v>191</v>
      </c>
    </row>
    <row r="3" ht="18.25" spans="2:8">
      <c r="B3" s="1"/>
      <c r="C3" s="2" t="s">
        <v>192</v>
      </c>
      <c r="D3" s="5" t="s">
        <v>60</v>
      </c>
      <c r="E3" s="4"/>
      <c r="F3" s="1"/>
      <c r="G3" s="2" t="s">
        <v>193</v>
      </c>
      <c r="H3" s="5" t="s">
        <v>194</v>
      </c>
    </row>
    <row r="4" ht="18.25" spans="2:8">
      <c r="B4" s="1"/>
      <c r="C4" s="2"/>
      <c r="D4" s="5" t="s">
        <v>65</v>
      </c>
      <c r="E4" s="4"/>
      <c r="F4" s="1"/>
      <c r="G4" s="2" t="s">
        <v>195</v>
      </c>
      <c r="H4" s="5" t="s">
        <v>196</v>
      </c>
    </row>
    <row r="5" ht="18.25" spans="2:8">
      <c r="B5" s="1"/>
      <c r="C5" s="2" t="s">
        <v>197</v>
      </c>
      <c r="D5" s="5" t="s">
        <v>198</v>
      </c>
      <c r="E5" s="4"/>
      <c r="F5" s="1"/>
      <c r="G5" s="2" t="s">
        <v>199</v>
      </c>
      <c r="H5" s="5" t="s">
        <v>200</v>
      </c>
    </row>
    <row r="6" ht="18.25" spans="2:8">
      <c r="B6" s="1"/>
      <c r="C6" s="2"/>
      <c r="D6" s="5" t="s">
        <v>201</v>
      </c>
      <c r="E6" s="4"/>
      <c r="F6" s="4"/>
      <c r="G6" s="4"/>
      <c r="H6" s="4"/>
    </row>
    <row r="7" ht="18.25" spans="7:8">
      <c r="G7" s="6" t="s">
        <v>202</v>
      </c>
      <c r="H7" s="7" t="s">
        <v>203</v>
      </c>
    </row>
  </sheetData>
  <mergeCells count="4">
    <mergeCell ref="B2:B6"/>
    <mergeCell ref="C3:C4"/>
    <mergeCell ref="C5:C6"/>
    <mergeCell ref="F2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资产&amp;负债结构分析</vt:lpstr>
      <vt:lpstr>(经营性&amp;金融性)资产&amp;负债结构分析</vt:lpstr>
      <vt:lpstr>利润&amp;现金流结构分析</vt:lpstr>
      <vt:lpstr>综合实力分析</vt:lpstr>
      <vt:lpstr>资产负债表分析视角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王雷</cp:lastModifiedBy>
  <dcterms:created xsi:type="dcterms:W3CDTF">2020-12-30T00:58:00Z</dcterms:created>
  <dcterms:modified xsi:type="dcterms:W3CDTF">2021-02-24T03:05:11Z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