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<sst xmlns="http://schemas.openxmlformats.org/spreadsheetml/2006/main" count="171" uniqueCount="149">
  <si>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</si>
  <si>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</si>
  <si>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</si>
  <si>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</si>
  <si>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</si>
  <si>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</si>
  <si>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</si>
  <si>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</si>
  <si>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</si>
  <si>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</si>
  <si>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</si>
  <si>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</si>
  <si>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</si>
  <si>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</si>
  <si>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</si>
  <si>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</si>
  <si>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</si>
  <si>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</si>
  <si>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</si>
  <si>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</si>
  <si>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</si>
  <si>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</si>
  <si>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</si>
  <si>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</si>
  <si>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</si>
  <si>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</si>
  <si>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</si>
  <si>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</si>
  <si>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</si>
  <si>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</si>
  <si>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</si>
  <si>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</si>
  <si>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</si>
  <si>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</si>
  <si>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</si>
  <si>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</si>
  <si>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</si>
  <si>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</si>
  <si>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</si>
  <si>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</si>
  <si>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</si>
  <si>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</si>
  <si>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</si>
  <si>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</si>
  <si>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</si>
  <si>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</si>
  <si>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</si>
  <si>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</si>
  <si>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</si>
  <si>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</si>
  <si>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</si>
  <si>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</si>
  <si>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</si>
  <si>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</si>
  <si>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</si>
  <si>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</si>
  <si>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</si>
  <si>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</si>
  <si>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</si>
  <si>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</si>
  <si>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</si>
  <si>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金融性资产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</si>
  <si>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</si>
  <si>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</si>
  <si>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</si>
  <si>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</si>
  <si>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</si>
  <si>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</si>
  <si>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长期应收款</t>
  </si>
  <si>
    <t>应付债券</t>
  </si>
  <si>
    <t>应收利息</t>
  </si>
  <si>
    <t>交易性金融负债</t>
  </si>
  <si>
    <t>应收股利</t>
  </si>
  <si>
    <t>长期应付款合计</t>
  </si>
  <si>
    <t>递延所得税资产</t>
  </si>
  <si>
    <t>一年内到期的非流动资产</t>
  </si>
  <si>
    <t>资产合计</t>
  </si>
  <si>
    <t>一年内到期的非流动负债</t>
  </si>
  <si>
    <t>资产比率</t>
  </si>
  <si>
    <t>经营性资产占比</t>
  </si>
  <si>
    <t>负债合计</t>
  </si>
  <si>
    <t>金融性资产占比</t>
  </si>
  <si>
    <t>负债比率</t>
  </si>
  <si>
    <t>经营性负债占比</t>
  </si>
  <si>
    <t>金融性负债占比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</si>
  <si>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</si>
  <si>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</si>
  <si>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</si>
  <si>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</si>
  <si>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</si>
  <si>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</si>
  <si>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</si>
  <si>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</si>
  <si>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</si>
  <si>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</si>
  <si>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</si>
  <si>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</si>
  <si>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</si>
  <si>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</si>
  <si>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</si>
  <si>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</si>
  <si>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</si>
  <si>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</si>
  <si>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</si>
  <si>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</si>
  <si>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</si>
  <si>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</si>
  <si>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</si>
  <si>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</si>
  <si>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</si>
  <si>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</si>
  <si>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</si>
  <si>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</si>
  <si>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</si>
  <si>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</si>
  <si>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</si>
  <si>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</si>
  <si>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</si>
  <si>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EBIT</t>
  </si>
  <si>
    <t>持续经营净利润</t>
  </si>
  <si>
    <t>永续年金增长率(g)</t>
  </si>
  <si>
    <t>经营杠杆</t>
  </si>
  <si>
    <t>毛利</t>
  </si>
  <si>
    <t>自由现金流增长率(G)</t>
  </si>
  <si>
    <t>财务杠杆</t>
  </si>
  <si>
    <t>毛利率</t>
  </si>
  <si>
    <t>总股本</t>
  </si>
  <si>
    <t>总杠杆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</si>
  <si>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</si>
  <si>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</si>
  <si>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</si>
  <si>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</si>
  <si>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</si>
  <si>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</si>
  <si>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研发费用率</t>
  </si>
  <si>
    <t>永续年金价值</t>
  </si>
  <si>
    <t>销售费用率</t>
  </si>
  <si>
    <t>永续经营三年后DCF价值</t>
  </si>
  <si>
    <t>管理费用率</t>
  </si>
  <si>
    <t>永续经营3年后企业股价</t>
  </si>
  <si>
    <t>营业外收入占比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</si>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</sst>
</file>

<file path=xl/styles.xml><?xml version="1.0" encoding="utf-8"?>
<styleSheet xmlns="http://schemas.openxmlformats.org/spreadsheetml/2006/main">
  <numFmts count="8">
    <numFmt numFmtId="176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43" formatCode="_ * #,##0.00_ ;_ * \-#,##0.00_ ;_ * &quot;-&quot;??_ ;_ @_ "/>
    <numFmt numFmtId="178" formatCode="0.0%"/>
    <numFmt numFmtId="179" formatCode="\+0;\-0;0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2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3" fillId="31" borderId="12" applyNumberFormat="0" applyAlignment="0" applyProtection="0">
      <alignment vertical="center"/>
    </xf>
    <xf numFmtId="0" fontId="12" fillId="31" borderId="11" applyNumberFormat="0" applyAlignment="0" applyProtection="0">
      <alignment vertical="center"/>
    </xf>
    <xf numFmtId="0" fontId="9" fillId="25" borderId="10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8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6" fontId="0" fillId="4" borderId="1" xfId="11" applyNumberFormat="1" applyFont="1" applyFill="1" applyBorder="1">
      <alignment vertical="center"/>
    </xf>
    <xf numFmtId="0" fontId="0" fillId="2" borderId="2" xfId="0" applyFont="1" applyFill="1" applyBorder="1" applyAlignment="1">
      <alignment vertical="center"/>
    </xf>
    <xf numFmtId="9" fontId="0" fillId="2" borderId="1" xfId="1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9" fontId="1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right" vertical="center"/>
    </xf>
    <xf numFmtId="0" fontId="1" fillId="0" borderId="1" xfId="0" applyNumberFormat="1" applyFont="1" applyFill="1" applyBorder="1" applyAlignment="1" applyProtection="1">
      <alignment vertical="center"/>
    </xf>
    <xf numFmtId="9" fontId="1" fillId="0" borderId="1" xfId="0" applyNumberFormat="1" applyFont="1" applyBorder="1">
      <alignment vertical="center"/>
    </xf>
    <xf numFmtId="0" fontId="1" fillId="5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4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10" sqref="C10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44"/>
      <c r="E3" s="45"/>
      <c r="F3" s="46"/>
      <c r="H3" s="2"/>
      <c r="I3" s="2" t="s">
        <v>0</v>
      </c>
      <c r="J3" s="44"/>
      <c r="K3" s="45"/>
      <c r="L3" s="46"/>
    </row>
    <row r="4" spans="2:12">
      <c r="B4" s="3" t="s">
        <v>1</v>
      </c>
      <c r="C4" s="2" t="s">
        <v>2</v>
      </c>
      <c r="D4" s="2">
        <v>88.55</v>
      </c>
      <c r="E4" s="2">
        <v>85.88</v>
      </c>
      <c r="F4" s="2">
        <v>74.16</v>
      </c>
      <c r="H4" s="37" t="s">
        <v>3</v>
      </c>
      <c r="I4" s="2" t="s">
        <v>4</v>
      </c>
      <c r="J4" s="2">
        <v>13.66</v>
      </c>
      <c r="K4" s="2">
        <v>15</v>
      </c>
      <c r="L4" s="2">
        <v>0</v>
      </c>
    </row>
    <row r="5" spans="2:12">
      <c r="B5" s="3"/>
      <c r="C5" s="2" t="s">
        <v>5</v>
      </c>
      <c r="D5" s="2">
        <v>24.25</v>
      </c>
      <c r="E5" s="2">
        <v>24.11</v>
      </c>
      <c r="F5" s="2">
        <v>25.08</v>
      </c>
      <c r="H5" s="47"/>
      <c r="I5" s="2" t="s">
        <v>6</v>
      </c>
      <c r="J5" s="2">
        <v>7.16</v>
      </c>
      <c r="K5" s="2">
        <v>7.19</v>
      </c>
      <c r="L5" s="2">
        <v>6.62</v>
      </c>
    </row>
    <row r="6" spans="2:12">
      <c r="B6" s="3"/>
      <c r="C6" s="2" t="s">
        <v>7</v>
      </c>
      <c r="D6" s="2">
        <v>14.72</v>
      </c>
      <c r="E6" s="2">
        <v>13.82</v>
      </c>
      <c r="F6" s="2">
        <v>13.57</v>
      </c>
      <c r="H6" s="47"/>
      <c r="I6" s="2" t="s">
        <v>8</v>
      </c>
      <c r="J6" s="2">
        <v>5.47</v>
      </c>
      <c r="K6" s="2">
        <v>6.36</v>
      </c>
      <c r="L6" s="2">
        <v>5.62</v>
      </c>
    </row>
    <row r="7" spans="2:12">
      <c r="B7" s="3"/>
      <c r="C7" s="2" t="s">
        <v>9</v>
      </c>
      <c r="D7" s="2">
        <v>1.86</v>
      </c>
      <c r="E7" s="2">
        <v>1.7</v>
      </c>
      <c r="F7" s="2">
        <v>1.26</v>
      </c>
      <c r="H7" s="47"/>
      <c r="I7" s="2" t="s">
        <v>10</v>
      </c>
      <c r="J7" s="2">
        <v>1.52</v>
      </c>
      <c r="K7" s="2">
        <v>1.16</v>
      </c>
      <c r="L7" s="2">
        <v>1.15</v>
      </c>
    </row>
    <row r="8" spans="2:12">
      <c r="B8" s="3"/>
      <c r="C8" s="2" t="s">
        <v>11</v>
      </c>
      <c r="D8" s="2">
        <v>11.69</v>
      </c>
      <c r="E8" s="2">
        <v>11.17</v>
      </c>
      <c r="F8" s="2">
        <v>11.03</v>
      </c>
      <c r="H8" s="47"/>
      <c r="I8" s="2" t="s">
        <v>12</v>
      </c>
      <c r="J8" s="2">
        <v>2.78</v>
      </c>
      <c r="K8" s="2">
        <v>1.86</v>
      </c>
      <c r="L8" s="2">
        <v>1.62</v>
      </c>
    </row>
    <row r="9" spans="2:12">
      <c r="B9" s="3"/>
      <c r="C9" s="2" t="s">
        <v>13</v>
      </c>
      <c r="D9" s="2">
        <v>128.73</v>
      </c>
      <c r="E9" s="2">
        <v>124.72</v>
      </c>
      <c r="F9" s="5">
        <v>113.6</v>
      </c>
      <c r="H9" s="47"/>
      <c r="I9" s="2" t="s">
        <v>14</v>
      </c>
      <c r="J9" s="2">
        <v>2.23</v>
      </c>
      <c r="K9" s="2">
        <v>2.45</v>
      </c>
      <c r="L9" s="2">
        <v>10.46</v>
      </c>
    </row>
    <row r="10" spans="2:12">
      <c r="B10" s="3"/>
      <c r="C10" s="4" t="s">
        <v>15</v>
      </c>
      <c r="D10" s="48">
        <f>D4/D9</f>
        <v>0.687873844480696</v>
      </c>
      <c r="E10" s="48">
        <f>E4/E9</f>
        <v>0.688582424631174</v>
      </c>
      <c r="F10" s="48">
        <f>F4/F9</f>
        <v>0.652816901408451</v>
      </c>
      <c r="H10" s="47"/>
      <c r="I10" s="2" t="s">
        <v>16</v>
      </c>
      <c r="J10" s="2">
        <v>0</v>
      </c>
      <c r="K10" s="2">
        <v>18.7</v>
      </c>
      <c r="L10" s="2">
        <v>17.53</v>
      </c>
    </row>
    <row r="11" spans="2:12">
      <c r="B11" s="3"/>
      <c r="C11" s="4" t="s">
        <v>17</v>
      </c>
      <c r="D11" s="48">
        <f>D5/D9</f>
        <v>0.188378777285792</v>
      </c>
      <c r="E11" s="48">
        <f>E5/E9</f>
        <v>0.193313021167415</v>
      </c>
      <c r="F11" s="48">
        <f>F5/F9</f>
        <v>0.220774647887324</v>
      </c>
      <c r="H11" s="47"/>
      <c r="I11" s="2" t="s">
        <v>18</v>
      </c>
      <c r="J11" s="2">
        <v>52.94</v>
      </c>
      <c r="K11" s="2">
        <v>53.7</v>
      </c>
      <c r="L11" s="5">
        <v>44.11</v>
      </c>
    </row>
    <row r="12" spans="2:12">
      <c r="B12" s="3"/>
      <c r="C12" s="4" t="s">
        <v>19</v>
      </c>
      <c r="D12" s="48">
        <f>D6/D9</f>
        <v>0.114347859861726</v>
      </c>
      <c r="E12" s="48">
        <f>E6/E9</f>
        <v>0.110808210391276</v>
      </c>
      <c r="F12" s="48">
        <f>F6/F9</f>
        <v>0.119454225352113</v>
      </c>
      <c r="H12" s="47"/>
      <c r="I12" s="4" t="s">
        <v>20</v>
      </c>
      <c r="J12" s="48">
        <f t="shared" ref="J12:L12" si="0">J4/J11</f>
        <v>0.258027956176804</v>
      </c>
      <c r="K12" s="48">
        <f t="shared" si="0"/>
        <v>0.279329608938547</v>
      </c>
      <c r="L12" s="48">
        <f t="shared" si="0"/>
        <v>0</v>
      </c>
    </row>
    <row r="13" spans="2:12">
      <c r="B13" s="3"/>
      <c r="C13" s="4" t="s">
        <v>21</v>
      </c>
      <c r="D13" s="48">
        <f>D7/D9</f>
        <v>0.0144488464227453</v>
      </c>
      <c r="E13" s="48">
        <f>E7/E9</f>
        <v>0.0136305323925593</v>
      </c>
      <c r="F13" s="48">
        <f>F7/F9</f>
        <v>0.0110915492957746</v>
      </c>
      <c r="H13" s="47"/>
      <c r="I13" s="4" t="s">
        <v>22</v>
      </c>
      <c r="J13" s="48">
        <f t="shared" ref="J13:L13" si="1">J5/J11</f>
        <v>0.135247449943332</v>
      </c>
      <c r="K13" s="48">
        <f t="shared" si="1"/>
        <v>0.13389199255121</v>
      </c>
      <c r="L13" s="48">
        <f t="shared" si="1"/>
        <v>0.150079347086828</v>
      </c>
    </row>
    <row r="14" spans="2:12">
      <c r="B14" s="3"/>
      <c r="C14" s="4" t="s">
        <v>23</v>
      </c>
      <c r="D14" s="48">
        <f>D8/D9</f>
        <v>0.090810222947254</v>
      </c>
      <c r="E14" s="48">
        <f>E8/E9</f>
        <v>0.0895606157793457</v>
      </c>
      <c r="F14" s="48">
        <f>F8/F9</f>
        <v>0.0970950704225352</v>
      </c>
      <c r="H14" s="47"/>
      <c r="I14" s="4" t="s">
        <v>24</v>
      </c>
      <c r="J14" s="48">
        <f t="shared" ref="J14:L14" si="2">J6/J11</f>
        <v>0.103324518322629</v>
      </c>
      <c r="K14" s="48">
        <f t="shared" si="2"/>
        <v>0.118435754189944</v>
      </c>
      <c r="L14" s="48">
        <f t="shared" si="2"/>
        <v>0.127408750850147</v>
      </c>
    </row>
    <row r="15" spans="2:12">
      <c r="B15" s="3" t="s">
        <v>25</v>
      </c>
      <c r="C15" s="2" t="s">
        <v>26</v>
      </c>
      <c r="D15" s="2">
        <v>1.71</v>
      </c>
      <c r="E15" s="2">
        <v>1.88</v>
      </c>
      <c r="F15" s="2">
        <v>0.92598</v>
      </c>
      <c r="H15" s="47"/>
      <c r="I15" s="4" t="s">
        <v>27</v>
      </c>
      <c r="J15" s="48">
        <f t="shared" ref="J15:L15" si="3">J7/J11</f>
        <v>0.0287117491499811</v>
      </c>
      <c r="K15" s="48">
        <f t="shared" si="3"/>
        <v>0.0216014897579143</v>
      </c>
      <c r="L15" s="48">
        <f t="shared" si="3"/>
        <v>0.0260711856721832</v>
      </c>
    </row>
    <row r="16" spans="2:12">
      <c r="B16" s="3"/>
      <c r="C16" s="2" t="s">
        <v>28</v>
      </c>
      <c r="D16" s="2">
        <v>4.8</v>
      </c>
      <c r="E16" s="2">
        <v>4.08</v>
      </c>
      <c r="F16" s="2">
        <v>1.84</v>
      </c>
      <c r="H16" s="47"/>
      <c r="I16" s="4" t="s">
        <v>29</v>
      </c>
      <c r="J16" s="48">
        <f t="shared" ref="J16:L16" si="4">J8/J11</f>
        <v>0.0525122780506233</v>
      </c>
      <c r="K16" s="48">
        <f t="shared" si="4"/>
        <v>0.0346368715083799</v>
      </c>
      <c r="L16" s="48">
        <f t="shared" si="4"/>
        <v>0.0367263659034233</v>
      </c>
    </row>
    <row r="17" spans="2:12">
      <c r="B17" s="3"/>
      <c r="C17" s="2" t="s">
        <v>30</v>
      </c>
      <c r="D17" s="2">
        <v>31.6</v>
      </c>
      <c r="E17" s="2">
        <v>32.18</v>
      </c>
      <c r="F17" s="2">
        <v>33.21</v>
      </c>
      <c r="H17" s="47"/>
      <c r="I17" s="4" t="s">
        <v>31</v>
      </c>
      <c r="J17" s="48">
        <f t="shared" ref="J17:L17" si="5">J9/J11</f>
        <v>0.0421231582924065</v>
      </c>
      <c r="K17" s="48">
        <f t="shared" si="5"/>
        <v>0.0456238361266294</v>
      </c>
      <c r="L17" s="48">
        <f t="shared" si="5"/>
        <v>0.237134436635684</v>
      </c>
    </row>
    <row r="18" spans="2:12">
      <c r="B18" s="3"/>
      <c r="C18" s="2" t="s">
        <v>32</v>
      </c>
      <c r="D18" s="2">
        <v>0</v>
      </c>
      <c r="E18" s="2">
        <v>1.85</v>
      </c>
      <c r="F18" s="2">
        <v>0.702793</v>
      </c>
      <c r="H18" s="47"/>
      <c r="I18" s="4" t="s">
        <v>33</v>
      </c>
      <c r="J18" s="48">
        <f t="shared" ref="J18:L18" si="6">J10/J11</f>
        <v>0</v>
      </c>
      <c r="K18" s="48">
        <f t="shared" si="6"/>
        <v>0.348230912476722</v>
      </c>
      <c r="L18" s="48">
        <f t="shared" si="6"/>
        <v>0.397415552029018</v>
      </c>
    </row>
    <row r="19" spans="2:12">
      <c r="B19" s="3"/>
      <c r="C19" s="2" t="s">
        <v>34</v>
      </c>
      <c r="D19" s="2">
        <v>1.11</v>
      </c>
      <c r="E19" s="2">
        <v>1.13</v>
      </c>
      <c r="F19" s="2">
        <v>1.16</v>
      </c>
      <c r="H19" s="3" t="s">
        <v>35</v>
      </c>
      <c r="I19" s="2" t="s">
        <v>36</v>
      </c>
      <c r="J19" s="2">
        <v>0</v>
      </c>
      <c r="K19" s="2">
        <v>0.007</v>
      </c>
      <c r="L19" s="2">
        <v>0.007</v>
      </c>
    </row>
    <row r="20" spans="2:12">
      <c r="B20" s="3"/>
      <c r="C20" s="2" t="s">
        <v>37</v>
      </c>
      <c r="D20" s="2">
        <v>2.3</v>
      </c>
      <c r="E20" s="2">
        <v>2.44</v>
      </c>
      <c r="F20" s="2">
        <v>2.64</v>
      </c>
      <c r="H20" s="3"/>
      <c r="I20" s="2" t="s">
        <v>38</v>
      </c>
      <c r="J20" s="2">
        <v>0</v>
      </c>
      <c r="K20" s="2">
        <v>0</v>
      </c>
      <c r="L20" s="2">
        <v>0</v>
      </c>
    </row>
    <row r="21" spans="2:12">
      <c r="B21" s="3"/>
      <c r="C21" s="2" t="s">
        <v>39</v>
      </c>
      <c r="D21" s="2">
        <v>1.49</v>
      </c>
      <c r="E21" s="2">
        <v>0.811466</v>
      </c>
      <c r="F21" s="2">
        <v>0.253289</v>
      </c>
      <c r="H21" s="3"/>
      <c r="I21" s="2" t="s">
        <v>40</v>
      </c>
      <c r="J21" s="2">
        <v>0.90885</v>
      </c>
      <c r="K21" s="2">
        <v>0.544797</v>
      </c>
      <c r="L21" s="2">
        <v>0.265323</v>
      </c>
    </row>
    <row r="22" spans="2:12">
      <c r="B22" s="3"/>
      <c r="C22" s="2" t="s">
        <v>41</v>
      </c>
      <c r="D22" s="2">
        <v>1.03</v>
      </c>
      <c r="E22" s="2">
        <v>1.03</v>
      </c>
      <c r="F22" s="2">
        <v>1.03</v>
      </c>
      <c r="H22" s="3"/>
      <c r="I22" s="2" t="s">
        <v>42</v>
      </c>
      <c r="J22" s="2">
        <v>2.47</v>
      </c>
      <c r="K22" s="2">
        <v>2.63</v>
      </c>
      <c r="L22" s="2">
        <v>2.26</v>
      </c>
    </row>
    <row r="23" spans="2:12">
      <c r="B23" s="3"/>
      <c r="C23" s="2" t="s">
        <v>43</v>
      </c>
      <c r="D23" s="2">
        <v>51.03</v>
      </c>
      <c r="E23" s="2">
        <v>49.66</v>
      </c>
      <c r="F23" s="2">
        <v>45.38</v>
      </c>
      <c r="H23" s="3"/>
      <c r="I23" s="2" t="s">
        <v>44</v>
      </c>
      <c r="J23" s="2">
        <v>0.7</v>
      </c>
      <c r="K23" s="2">
        <v>0</v>
      </c>
      <c r="L23" s="2">
        <v>0</v>
      </c>
    </row>
    <row r="24" spans="2:12">
      <c r="B24" s="3"/>
      <c r="C24" s="4" t="s">
        <v>45</v>
      </c>
      <c r="D24" s="48">
        <f>D15/D23</f>
        <v>0.0335097001763668</v>
      </c>
      <c r="E24" s="48">
        <f>E15/E23</f>
        <v>0.0378574305275876</v>
      </c>
      <c r="F24" s="48">
        <f>F15/F23</f>
        <v>0.0204050242397532</v>
      </c>
      <c r="H24" s="3"/>
      <c r="I24" s="2" t="s">
        <v>46</v>
      </c>
      <c r="J24" s="2">
        <v>4.08</v>
      </c>
      <c r="K24" s="2">
        <v>3.18</v>
      </c>
      <c r="L24" s="2">
        <v>2.53</v>
      </c>
    </row>
    <row r="25" spans="2:12">
      <c r="B25" s="3"/>
      <c r="C25" s="4" t="s">
        <v>47</v>
      </c>
      <c r="D25" s="48">
        <f>D16/D23</f>
        <v>0.0940623162845385</v>
      </c>
      <c r="E25" s="48">
        <f>E16/E23</f>
        <v>0.0821586790173178</v>
      </c>
      <c r="F25" s="48">
        <f>F16/F23</f>
        <v>0.0405464962538563</v>
      </c>
      <c r="H25" s="3"/>
      <c r="I25" s="4" t="s">
        <v>48</v>
      </c>
      <c r="J25" s="48">
        <f t="shared" ref="J25:L25" si="7">J19/J24</f>
        <v>0</v>
      </c>
      <c r="K25" s="48">
        <f t="shared" si="7"/>
        <v>0.00220125786163522</v>
      </c>
      <c r="L25" s="48">
        <f t="shared" si="7"/>
        <v>0.00276679841897233</v>
      </c>
    </row>
    <row r="26" spans="2:12">
      <c r="B26" s="3"/>
      <c r="C26" s="4" t="s">
        <v>49</v>
      </c>
      <c r="D26" s="48">
        <f>D17/D23</f>
        <v>0.619243582206545</v>
      </c>
      <c r="E26" s="48">
        <f>E17/E23</f>
        <v>0.648006443817962</v>
      </c>
      <c r="F26" s="48">
        <f>F17/F23</f>
        <v>0.73182018510357</v>
      </c>
      <c r="H26" s="3"/>
      <c r="I26" s="4" t="s">
        <v>50</v>
      </c>
      <c r="J26" s="48">
        <f t="shared" ref="J26:L26" si="8">J20/J24</f>
        <v>0</v>
      </c>
      <c r="K26" s="48">
        <f t="shared" si="8"/>
        <v>0</v>
      </c>
      <c r="L26" s="48">
        <f t="shared" si="8"/>
        <v>0</v>
      </c>
    </row>
    <row r="27" spans="2:12">
      <c r="B27" s="3"/>
      <c r="C27" s="4" t="s">
        <v>51</v>
      </c>
      <c r="D27" s="48">
        <f>D18/D23</f>
        <v>0</v>
      </c>
      <c r="E27" s="48">
        <f>E18/E23</f>
        <v>0.0372533225936367</v>
      </c>
      <c r="F27" s="48">
        <f>F18/F23</f>
        <v>0.0154868444248568</v>
      </c>
      <c r="H27" s="3"/>
      <c r="I27" s="4" t="s">
        <v>52</v>
      </c>
      <c r="J27" s="48">
        <f t="shared" ref="J27:L27" si="9">J21/J24</f>
        <v>0.222757352941176</v>
      </c>
      <c r="K27" s="48">
        <f t="shared" si="9"/>
        <v>0.171319811320755</v>
      </c>
      <c r="L27" s="48">
        <f t="shared" si="9"/>
        <v>0.104870750988142</v>
      </c>
    </row>
    <row r="28" spans="2:12">
      <c r="B28" s="3"/>
      <c r="C28" s="4" t="s">
        <v>53</v>
      </c>
      <c r="D28" s="48">
        <f>D19/D23</f>
        <v>0.0217519106407995</v>
      </c>
      <c r="E28" s="48">
        <f>E19/E23</f>
        <v>0.0227547321788159</v>
      </c>
      <c r="F28" s="48">
        <f>F19/F23</f>
        <v>0.0255619215513442</v>
      </c>
      <c r="H28" s="3"/>
      <c r="I28" s="4" t="s">
        <v>54</v>
      </c>
      <c r="J28" s="48">
        <f t="shared" ref="J28:L28" si="10">J22/J24</f>
        <v>0.605392156862745</v>
      </c>
      <c r="K28" s="48">
        <f t="shared" si="10"/>
        <v>0.827044025157233</v>
      </c>
      <c r="L28" s="48">
        <f t="shared" si="10"/>
        <v>0.893280632411067</v>
      </c>
    </row>
    <row r="29" spans="2:12">
      <c r="B29" s="3"/>
      <c r="C29" s="4" t="s">
        <v>55</v>
      </c>
      <c r="D29" s="48">
        <f>D20/D23</f>
        <v>0.045071526553008</v>
      </c>
      <c r="E29" s="48">
        <f>E20/E23</f>
        <v>0.0491341119613371</v>
      </c>
      <c r="F29" s="48">
        <f>F20/F23</f>
        <v>0.0581754076685765</v>
      </c>
      <c r="H29" s="3"/>
      <c r="I29" s="4" t="s">
        <v>56</v>
      </c>
      <c r="J29" s="48">
        <f t="shared" ref="J29:L29" si="11">J23/J24</f>
        <v>0.17156862745098</v>
      </c>
      <c r="K29" s="48">
        <f t="shared" si="11"/>
        <v>0</v>
      </c>
      <c r="L29" s="48">
        <f t="shared" si="11"/>
        <v>0</v>
      </c>
    </row>
    <row r="30" spans="2:6">
      <c r="B30" s="3"/>
      <c r="C30" s="4" t="s">
        <v>57</v>
      </c>
      <c r="D30" s="48">
        <f>D21/D23</f>
        <v>0.0291985106799922</v>
      </c>
      <c r="E30" s="48">
        <f>E21/E23</f>
        <v>0.0163404349577124</v>
      </c>
      <c r="F30" s="48">
        <f>F21/F23</f>
        <v>0.00558151167915381</v>
      </c>
    </row>
    <row r="31" spans="2:6">
      <c r="B31" s="3"/>
      <c r="C31" s="4" t="s">
        <v>58</v>
      </c>
      <c r="D31" s="48">
        <f>D22/D23</f>
        <v>0.0201842053693906</v>
      </c>
      <c r="E31" s="48">
        <f>E22/E23</f>
        <v>0.0207410390656464</v>
      </c>
      <c r="F31" s="48">
        <f>F22/F23</f>
        <v>0.0226972234464522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3"/>
  <sheetViews>
    <sheetView topLeftCell="B1" workbookViewId="0">
      <selection activeCell="C9" sqref="C9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30.1393442622951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59</v>
      </c>
      <c r="C4" s="2" t="s">
        <v>2</v>
      </c>
      <c r="D4" s="2">
        <v>88.55</v>
      </c>
      <c r="E4" s="2">
        <v>85.88</v>
      </c>
      <c r="F4" s="2">
        <v>74.16</v>
      </c>
      <c r="H4" s="3" t="s">
        <v>60</v>
      </c>
      <c r="I4" s="2" t="s">
        <v>6</v>
      </c>
      <c r="J4" s="2">
        <v>7.16</v>
      </c>
      <c r="K4" s="2">
        <v>7.19</v>
      </c>
      <c r="L4" s="2">
        <v>6.62</v>
      </c>
    </row>
    <row r="5" spans="2:12">
      <c r="B5" s="3"/>
      <c r="C5" s="2" t="s">
        <v>30</v>
      </c>
      <c r="D5" s="2">
        <v>31.6</v>
      </c>
      <c r="E5" s="2">
        <v>32.18</v>
      </c>
      <c r="F5" s="2">
        <v>33.21</v>
      </c>
      <c r="H5" s="3"/>
      <c r="I5" s="2" t="s">
        <v>8</v>
      </c>
      <c r="J5" s="2">
        <v>5.47</v>
      </c>
      <c r="K5" s="2">
        <v>6.36</v>
      </c>
      <c r="L5" s="2">
        <v>5.62</v>
      </c>
    </row>
    <row r="6" spans="2:12">
      <c r="B6" s="3"/>
      <c r="C6" s="2" t="s">
        <v>5</v>
      </c>
      <c r="D6" s="2">
        <v>24.25</v>
      </c>
      <c r="E6" s="2">
        <v>24.11</v>
      </c>
      <c r="F6" s="2">
        <v>25.08</v>
      </c>
      <c r="H6" s="3"/>
      <c r="I6" s="2" t="s">
        <v>12</v>
      </c>
      <c r="J6" s="2">
        <v>2.78</v>
      </c>
      <c r="K6" s="2">
        <v>1.86</v>
      </c>
      <c r="L6" s="2">
        <v>1.62</v>
      </c>
    </row>
    <row r="7" spans="2:12">
      <c r="B7" s="3"/>
      <c r="C7" s="2" t="s">
        <v>7</v>
      </c>
      <c r="D7" s="2">
        <v>14.72</v>
      </c>
      <c r="E7" s="2">
        <v>13.82</v>
      </c>
      <c r="F7" s="2">
        <v>13.57</v>
      </c>
      <c r="H7" s="3"/>
      <c r="I7" s="2" t="s">
        <v>14</v>
      </c>
      <c r="J7" s="2">
        <v>2.23</v>
      </c>
      <c r="K7" s="2">
        <v>2.45</v>
      </c>
      <c r="L7" s="2">
        <v>10.46</v>
      </c>
    </row>
    <row r="8" spans="2:12">
      <c r="B8" s="3"/>
      <c r="C8" s="2" t="s">
        <v>11</v>
      </c>
      <c r="D8" s="2">
        <v>11.69</v>
      </c>
      <c r="E8" s="2">
        <v>11.17</v>
      </c>
      <c r="F8" s="2">
        <v>11.03</v>
      </c>
      <c r="H8" s="3"/>
      <c r="I8" s="2" t="s">
        <v>10</v>
      </c>
      <c r="J8" s="2">
        <v>1.52</v>
      </c>
      <c r="K8" s="2">
        <v>1.16</v>
      </c>
      <c r="L8" s="5">
        <v>1.15</v>
      </c>
    </row>
    <row r="9" spans="2:12">
      <c r="B9" s="3"/>
      <c r="C9" s="2" t="s">
        <v>37</v>
      </c>
      <c r="D9" s="2">
        <v>2.3</v>
      </c>
      <c r="E9" s="2">
        <v>2.44</v>
      </c>
      <c r="F9" s="2">
        <v>2.64</v>
      </c>
      <c r="H9" s="3"/>
      <c r="I9" s="2" t="s">
        <v>40</v>
      </c>
      <c r="J9" s="2">
        <v>0.90885</v>
      </c>
      <c r="K9" s="2">
        <v>0.544797</v>
      </c>
      <c r="L9" s="2">
        <v>0.265323</v>
      </c>
    </row>
    <row r="10" spans="2:12">
      <c r="B10" s="3" t="s">
        <v>61</v>
      </c>
      <c r="C10" s="35" t="s">
        <v>62</v>
      </c>
      <c r="D10" s="24">
        <v>0.171919</v>
      </c>
      <c r="E10" s="24">
        <v>0.159347</v>
      </c>
      <c r="F10" s="24">
        <v>0.185988</v>
      </c>
      <c r="H10" s="3"/>
      <c r="I10" s="41" t="s">
        <v>63</v>
      </c>
      <c r="J10" s="41">
        <v>2.47</v>
      </c>
      <c r="K10" s="41">
        <v>2.63</v>
      </c>
      <c r="L10" s="41">
        <v>2.26</v>
      </c>
    </row>
    <row r="11" spans="2:12">
      <c r="B11" s="3"/>
      <c r="C11" s="35" t="s">
        <v>26</v>
      </c>
      <c r="D11" s="35">
        <v>1.71</v>
      </c>
      <c r="E11" s="35">
        <v>1.88</v>
      </c>
      <c r="F11" s="35">
        <v>0.92598</v>
      </c>
      <c r="H11" s="3" t="s">
        <v>64</v>
      </c>
      <c r="I11" s="24" t="s">
        <v>65</v>
      </c>
      <c r="J11" s="24">
        <v>0</v>
      </c>
      <c r="K11" s="24">
        <v>0</v>
      </c>
      <c r="L11" s="24">
        <v>0</v>
      </c>
    </row>
    <row r="12" spans="2:12">
      <c r="B12" s="3"/>
      <c r="C12" s="35" t="s">
        <v>66</v>
      </c>
      <c r="D12" s="35">
        <v>0</v>
      </c>
      <c r="E12" s="35">
        <v>0</v>
      </c>
      <c r="F12" s="35">
        <v>0</v>
      </c>
      <c r="H12" s="3"/>
      <c r="I12" s="24" t="s">
        <v>67</v>
      </c>
      <c r="J12" s="24">
        <v>0.901795</v>
      </c>
      <c r="K12" s="24">
        <v>0.9753663</v>
      </c>
      <c r="L12" s="24">
        <v>1.71</v>
      </c>
    </row>
    <row r="13" spans="2:12">
      <c r="B13" s="3"/>
      <c r="C13" s="35" t="s">
        <v>68</v>
      </c>
      <c r="D13" s="35">
        <v>0.108281</v>
      </c>
      <c r="E13" s="35">
        <v>0.202998</v>
      </c>
      <c r="F13" s="35">
        <v>0</v>
      </c>
      <c r="H13" s="3"/>
      <c r="I13" s="24" t="s">
        <v>69</v>
      </c>
      <c r="J13" s="24">
        <v>0</v>
      </c>
      <c r="K13" s="24">
        <v>0</v>
      </c>
      <c r="L13" s="24">
        <v>0</v>
      </c>
    </row>
    <row r="14" spans="2:12">
      <c r="B14" s="3"/>
      <c r="C14" s="35" t="s">
        <v>70</v>
      </c>
      <c r="D14" s="35">
        <v>0</v>
      </c>
      <c r="E14" s="35">
        <v>0</v>
      </c>
      <c r="F14" s="35">
        <v>0.059451</v>
      </c>
      <c r="H14" s="3"/>
      <c r="I14" s="24" t="s">
        <v>71</v>
      </c>
      <c r="J14" s="24">
        <v>0.000139</v>
      </c>
      <c r="K14" s="24">
        <v>0.00853</v>
      </c>
      <c r="L14" s="24">
        <v>0.03391</v>
      </c>
    </row>
    <row r="15" spans="2:12">
      <c r="B15" s="3"/>
      <c r="C15" s="35" t="s">
        <v>72</v>
      </c>
      <c r="D15" s="35">
        <v>0.11475</v>
      </c>
      <c r="E15" s="35">
        <v>0</v>
      </c>
      <c r="F15" s="35">
        <v>0</v>
      </c>
      <c r="H15" s="3"/>
      <c r="I15" s="24" t="s">
        <v>73</v>
      </c>
      <c r="J15" s="24">
        <v>0</v>
      </c>
      <c r="K15" s="24">
        <v>0</v>
      </c>
      <c r="L15" s="24">
        <v>0</v>
      </c>
    </row>
    <row r="16" spans="2:12">
      <c r="B16" s="3"/>
      <c r="C16" s="35" t="s">
        <v>74</v>
      </c>
      <c r="D16" s="35">
        <v>1.83</v>
      </c>
      <c r="E16" s="35">
        <v>1.42</v>
      </c>
      <c r="F16" s="35">
        <v>1.27</v>
      </c>
      <c r="H16" s="3"/>
      <c r="I16" s="24" t="s">
        <v>36</v>
      </c>
      <c r="J16" s="24">
        <v>0</v>
      </c>
      <c r="K16" s="24">
        <v>0.007</v>
      </c>
      <c r="L16" s="24">
        <v>0.007</v>
      </c>
    </row>
    <row r="17" spans="2:12">
      <c r="B17" s="3"/>
      <c r="C17" s="35" t="s">
        <v>75</v>
      </c>
      <c r="D17" s="35">
        <v>0.174973</v>
      </c>
      <c r="E17" s="35">
        <v>0.108691</v>
      </c>
      <c r="F17" s="35">
        <v>0</v>
      </c>
      <c r="H17" s="3"/>
      <c r="I17" s="24" t="s">
        <v>4</v>
      </c>
      <c r="J17" s="24">
        <v>13.61</v>
      </c>
      <c r="K17" s="24">
        <v>15</v>
      </c>
      <c r="L17" s="24">
        <v>0</v>
      </c>
    </row>
    <row r="18" spans="2:12">
      <c r="B18" s="36"/>
      <c r="C18" s="2" t="s">
        <v>76</v>
      </c>
      <c r="D18" s="2">
        <v>179.76</v>
      </c>
      <c r="E18" s="2">
        <v>174.37</v>
      </c>
      <c r="F18" s="2">
        <v>158.98</v>
      </c>
      <c r="H18" s="3"/>
      <c r="I18" s="24" t="s">
        <v>77</v>
      </c>
      <c r="J18" s="24">
        <v>0</v>
      </c>
      <c r="K18" s="24">
        <v>0.004</v>
      </c>
      <c r="L18" s="24">
        <v>0.004</v>
      </c>
    </row>
    <row r="19" spans="2:12">
      <c r="B19" s="37" t="s">
        <v>78</v>
      </c>
      <c r="C19" s="38" t="s">
        <v>79</v>
      </c>
      <c r="D19" s="39">
        <f>SUM(D4:D9)/D18</f>
        <v>0.963006230529595</v>
      </c>
      <c r="E19" s="39">
        <f>SUM(E4:E9)/E18</f>
        <v>0.972644376899696</v>
      </c>
      <c r="F19" s="39">
        <f>SUM(F4:F9)/F18</f>
        <v>1.00446597056233</v>
      </c>
      <c r="H19" s="36"/>
      <c r="I19" s="24" t="s">
        <v>80</v>
      </c>
      <c r="J19" s="24">
        <v>57.01</v>
      </c>
      <c r="K19" s="24">
        <v>56.87</v>
      </c>
      <c r="L19" s="24">
        <v>46.64</v>
      </c>
    </row>
    <row r="20" spans="2:12">
      <c r="B20" s="40"/>
      <c r="C20" s="38" t="s">
        <v>81</v>
      </c>
      <c r="D20" s="39">
        <f>SUM(D10:D17)/D18</f>
        <v>0.0228633900756564</v>
      </c>
      <c r="E20" s="39">
        <f>SUM(E10:E17)/E18</f>
        <v>0.0216266330217354</v>
      </c>
      <c r="F20" s="39">
        <f>SUM(F10:F17)/F18</f>
        <v>0.0153567681469367</v>
      </c>
      <c r="H20" s="3" t="s">
        <v>82</v>
      </c>
      <c r="I20" s="38" t="s">
        <v>83</v>
      </c>
      <c r="J20" s="42">
        <f>SUM(J4:J10)/J19</f>
        <v>0.395349061568146</v>
      </c>
      <c r="K20" s="42">
        <f>SUM(K4:K10)/K19</f>
        <v>0.390272498681203</v>
      </c>
      <c r="L20" s="42">
        <f>SUM(L4:L10)/L19</f>
        <v>0.600242774442539</v>
      </c>
    </row>
    <row r="21" spans="8:12">
      <c r="H21" s="3"/>
      <c r="I21" s="38" t="s">
        <v>84</v>
      </c>
      <c r="J21" s="42">
        <f>SUM(J11:J18)/J19</f>
        <v>0.254550675320119</v>
      </c>
      <c r="K21" s="42">
        <f>SUM(K11:K18)/K19</f>
        <v>0.281253671531563</v>
      </c>
      <c r="L21" s="42">
        <f>SUM(L11:L18)/L19</f>
        <v>0.0376267152658662</v>
      </c>
    </row>
    <row r="22" spans="8:12">
      <c r="H22" s="3"/>
      <c r="I22" s="12" t="s">
        <v>85</v>
      </c>
      <c r="J22" s="43">
        <f>SUM(J3:J10)/D18</f>
        <v>0.125383010680908</v>
      </c>
      <c r="K22" s="43">
        <f>SUM(K3:K10)/E18</f>
        <v>0.127285639731605</v>
      </c>
      <c r="L22" s="43">
        <f>SUM(L3:L10)/F18</f>
        <v>0.17609336394515</v>
      </c>
    </row>
    <row r="23" spans="8:12">
      <c r="H23" s="3"/>
      <c r="I23" s="12" t="s">
        <v>86</v>
      </c>
      <c r="J23" s="43">
        <f>SUM(J13:J18)/D18</f>
        <v>0.0757128337783712</v>
      </c>
      <c r="K23" s="43">
        <f>SUM(K13:K18)/E18</f>
        <v>0.0861359752250961</v>
      </c>
      <c r="L23" s="43">
        <f>SUM(L13:L18)/F18</f>
        <v>0.00028248836331614</v>
      </c>
    </row>
  </sheetData>
  <mergeCells count="8">
    <mergeCell ref="D3:F3"/>
    <mergeCell ref="J3:L3"/>
    <mergeCell ref="B4:B9"/>
    <mergeCell ref="B10:B17"/>
    <mergeCell ref="B19:B20"/>
    <mergeCell ref="H4:H10"/>
    <mergeCell ref="H11:H18"/>
    <mergeCell ref="H20:H2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3"/>
  <sheetViews>
    <sheetView tabSelected="1" topLeftCell="A4" workbookViewId="0">
      <selection activeCell="K18" sqref="K18:N20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0.5" customWidth="1"/>
    <col min="9" max="9" width="9.16393442622951" customWidth="1"/>
    <col min="10" max="11" width="9.45081967213115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87</v>
      </c>
      <c r="C4" s="2">
        <v>93.85</v>
      </c>
      <c r="D4" s="2">
        <v>88.61</v>
      </c>
      <c r="E4" s="2">
        <v>85.31</v>
      </c>
      <c r="G4" s="3" t="s">
        <v>88</v>
      </c>
      <c r="H4" s="4" t="s">
        <v>89</v>
      </c>
      <c r="I4" s="4">
        <v>15.18</v>
      </c>
      <c r="J4" s="4">
        <v>8.74</v>
      </c>
      <c r="K4" s="4">
        <v>3.63</v>
      </c>
      <c r="L4" s="27"/>
    </row>
    <row r="5" spans="2:11">
      <c r="B5" s="2" t="s">
        <v>90</v>
      </c>
      <c r="C5" s="2">
        <v>33.92</v>
      </c>
      <c r="D5" s="2">
        <v>33.6</v>
      </c>
      <c r="E5" s="2">
        <v>30.83</v>
      </c>
      <c r="G5" s="3" t="s">
        <v>91</v>
      </c>
      <c r="H5" s="2" t="s">
        <v>92</v>
      </c>
      <c r="I5" s="2">
        <v>4.1</v>
      </c>
      <c r="J5" s="2">
        <v>2.06</v>
      </c>
      <c r="K5" s="2">
        <v>0.870904</v>
      </c>
    </row>
    <row r="6" spans="2:11">
      <c r="B6" s="2" t="s">
        <v>93</v>
      </c>
      <c r="C6" s="2">
        <v>1.09</v>
      </c>
      <c r="D6" s="2">
        <v>1.18</v>
      </c>
      <c r="E6" s="2">
        <v>1.29</v>
      </c>
      <c r="G6" s="3"/>
      <c r="H6" s="2" t="s">
        <v>94</v>
      </c>
      <c r="I6" s="2">
        <v>0.74514</v>
      </c>
      <c r="J6" s="2">
        <v>0.713327</v>
      </c>
      <c r="K6" s="2">
        <v>0.726591</v>
      </c>
    </row>
    <row r="7" spans="2:11">
      <c r="B7" s="2" t="s">
        <v>95</v>
      </c>
      <c r="C7" s="2">
        <v>30.93</v>
      </c>
      <c r="D7" s="2">
        <v>32.67</v>
      </c>
      <c r="E7" s="2">
        <v>32.65</v>
      </c>
      <c r="G7" s="3"/>
      <c r="H7" s="4" t="s">
        <v>96</v>
      </c>
      <c r="I7" s="4">
        <v>-3.03</v>
      </c>
      <c r="J7" s="4">
        <v>-1.07</v>
      </c>
      <c r="K7" s="4">
        <v>-1.35</v>
      </c>
    </row>
    <row r="8" spans="2:11">
      <c r="B8" s="2" t="s">
        <v>97</v>
      </c>
      <c r="C8" s="2">
        <v>6.29</v>
      </c>
      <c r="D8" s="2">
        <v>5.46</v>
      </c>
      <c r="E8" s="2">
        <v>5.07</v>
      </c>
      <c r="G8" s="3" t="s">
        <v>98</v>
      </c>
      <c r="H8" s="2" t="s">
        <v>99</v>
      </c>
      <c r="I8" s="2">
        <v>2.87</v>
      </c>
      <c r="J8" s="2">
        <v>1.26</v>
      </c>
      <c r="K8" s="2">
        <v>0</v>
      </c>
    </row>
    <row r="9" spans="2:11">
      <c r="B9" s="2" t="s">
        <v>100</v>
      </c>
      <c r="C9" s="2">
        <v>7.33</v>
      </c>
      <c r="D9" s="2">
        <v>5.49</v>
      </c>
      <c r="E9" s="2">
        <v>4.27</v>
      </c>
      <c r="G9" s="3"/>
      <c r="H9" s="2" t="s">
        <v>101</v>
      </c>
      <c r="I9" s="2">
        <v>17.44</v>
      </c>
      <c r="J9" s="2">
        <v>5.44</v>
      </c>
      <c r="K9" s="2">
        <v>2.76</v>
      </c>
    </row>
    <row r="10" spans="2:11">
      <c r="B10" s="2" t="s">
        <v>102</v>
      </c>
      <c r="C10" s="2">
        <v>-2.21</v>
      </c>
      <c r="D10" s="2">
        <v>-2.52</v>
      </c>
      <c r="E10" s="2">
        <v>-0.390078</v>
      </c>
      <c r="G10" s="3"/>
      <c r="H10" s="2" t="s">
        <v>103</v>
      </c>
      <c r="I10" s="2">
        <v>16.3</v>
      </c>
      <c r="J10" s="2">
        <v>16.3</v>
      </c>
      <c r="K10" s="5">
        <v>13.57</v>
      </c>
    </row>
    <row r="11" spans="2:11">
      <c r="B11" s="2" t="s">
        <v>104</v>
      </c>
      <c r="C11" s="2">
        <v>0.532241</v>
      </c>
      <c r="D11" s="2">
        <v>0.677685</v>
      </c>
      <c r="E11" s="5">
        <v>1.18</v>
      </c>
      <c r="G11" s="3"/>
      <c r="H11" s="2" t="s">
        <v>105</v>
      </c>
      <c r="I11" s="2">
        <v>11.72</v>
      </c>
      <c r="J11" s="2">
        <v>11.45</v>
      </c>
      <c r="K11" s="2">
        <v>0.028013</v>
      </c>
    </row>
    <row r="12" spans="2:11">
      <c r="B12" s="2" t="s">
        <v>106</v>
      </c>
      <c r="C12" s="2">
        <v>0.048602</v>
      </c>
      <c r="D12" s="2">
        <v>-0.30701</v>
      </c>
      <c r="E12" s="2">
        <v>0</v>
      </c>
      <c r="G12" s="3"/>
      <c r="H12" s="2" t="s">
        <v>107</v>
      </c>
      <c r="I12" s="2">
        <v>2.43</v>
      </c>
      <c r="J12" s="2">
        <v>2.43</v>
      </c>
      <c r="K12" s="2">
        <v>0</v>
      </c>
    </row>
    <row r="13" spans="2:11">
      <c r="B13" s="2" t="s">
        <v>108</v>
      </c>
      <c r="C13" s="2">
        <v>-0.195978</v>
      </c>
      <c r="D13" s="2">
        <v>-0.4244</v>
      </c>
      <c r="E13" s="2">
        <v>42.97</v>
      </c>
      <c r="G13" s="3"/>
      <c r="H13" s="4" t="s">
        <v>109</v>
      </c>
      <c r="I13" s="4">
        <v>-10.09</v>
      </c>
      <c r="J13" s="4">
        <v>-23.44</v>
      </c>
      <c r="K13" s="4">
        <v>-10.84</v>
      </c>
    </row>
    <row r="14" spans="2:11">
      <c r="B14" s="2" t="s">
        <v>110</v>
      </c>
      <c r="C14" s="2">
        <v>0.004603</v>
      </c>
      <c r="D14" s="2">
        <v>-0.005493</v>
      </c>
      <c r="E14" s="2">
        <v>2.25</v>
      </c>
      <c r="G14" s="6" t="s">
        <v>111</v>
      </c>
      <c r="H14" s="7" t="s">
        <v>111</v>
      </c>
      <c r="I14" s="7">
        <f>I4-I5</f>
        <v>11.08</v>
      </c>
      <c r="J14" s="7">
        <f>J4-J5</f>
        <v>6.68</v>
      </c>
      <c r="K14" s="7">
        <f>K4-K5</f>
        <v>2.759096</v>
      </c>
    </row>
    <row r="15" spans="2:11">
      <c r="B15" s="2" t="s">
        <v>112</v>
      </c>
      <c r="C15" s="2">
        <v>1.56</v>
      </c>
      <c r="D15" s="2">
        <v>0.850974</v>
      </c>
      <c r="E15" s="2">
        <v>0.919648</v>
      </c>
      <c r="G15" s="8"/>
      <c r="H15" s="8"/>
      <c r="I15" s="8"/>
      <c r="J15" s="8"/>
      <c r="K15" s="8"/>
    </row>
    <row r="16" spans="2:14">
      <c r="B16" s="2" t="s">
        <v>113</v>
      </c>
      <c r="C16" s="2">
        <v>0.114835</v>
      </c>
      <c r="D16" s="2">
        <v>1.77</v>
      </c>
      <c r="E16" s="2">
        <v>0.919126</v>
      </c>
      <c r="G16" s="9" t="s">
        <v>114</v>
      </c>
      <c r="H16" s="10" t="s">
        <v>115</v>
      </c>
      <c r="I16" s="10">
        <f>SUM(I14:K14)/3</f>
        <v>6.83969866666667</v>
      </c>
      <c r="J16" s="8"/>
      <c r="K16" s="28" t="s">
        <v>0</v>
      </c>
      <c r="L16" s="29">
        <v>2019</v>
      </c>
      <c r="M16" s="29">
        <v>2018</v>
      </c>
      <c r="N16" s="29">
        <v>2017</v>
      </c>
    </row>
    <row r="17" spans="2:14">
      <c r="B17" s="2" t="s">
        <v>116</v>
      </c>
      <c r="C17" s="2">
        <v>0.137942</v>
      </c>
      <c r="D17" s="2">
        <v>0.347197</v>
      </c>
      <c r="E17" s="2">
        <v>0.247979</v>
      </c>
      <c r="G17" s="11"/>
      <c r="H17" s="10" t="s">
        <v>117</v>
      </c>
      <c r="I17" s="30">
        <v>0.08</v>
      </c>
      <c r="J17" s="8"/>
      <c r="K17" s="31" t="s">
        <v>118</v>
      </c>
      <c r="L17" s="32">
        <f>C18+C10+C6</f>
        <v>13.5</v>
      </c>
      <c r="M17" s="32">
        <f>D18+D10+D6</f>
        <v>10.48</v>
      </c>
      <c r="N17" s="32">
        <f>E18+E10+E6</f>
        <v>45.779922</v>
      </c>
    </row>
    <row r="18" spans="2:14">
      <c r="B18" s="2" t="s">
        <v>119</v>
      </c>
      <c r="C18" s="2">
        <v>14.62</v>
      </c>
      <c r="D18" s="2">
        <v>11.82</v>
      </c>
      <c r="E18" s="2">
        <v>44.88</v>
      </c>
      <c r="G18" s="11"/>
      <c r="H18" s="10" t="s">
        <v>120</v>
      </c>
      <c r="I18" s="30">
        <v>0.03</v>
      </c>
      <c r="J18" s="8"/>
      <c r="K18" s="31" t="s">
        <v>121</v>
      </c>
      <c r="L18" s="32">
        <f>(L17+C7+C8+C9)/L17</f>
        <v>4.3</v>
      </c>
      <c r="M18" s="32">
        <f>(M17+F7+F8+F9)/M17</f>
        <v>1</v>
      </c>
      <c r="N18" s="32">
        <f>(N17+F8+F9+F10)/N17</f>
        <v>1</v>
      </c>
    </row>
    <row r="19" spans="2:14">
      <c r="B19" s="12" t="s">
        <v>122</v>
      </c>
      <c r="C19" s="12">
        <f>C4-C5</f>
        <v>59.93</v>
      </c>
      <c r="D19" s="12">
        <f>D4-D5</f>
        <v>55.01</v>
      </c>
      <c r="E19" s="12">
        <f>E4-E5</f>
        <v>54.48</v>
      </c>
      <c r="G19" s="11"/>
      <c r="H19" s="10" t="s">
        <v>123</v>
      </c>
      <c r="I19" s="30">
        <v>0.1</v>
      </c>
      <c r="J19" s="8"/>
      <c r="K19" s="31" t="s">
        <v>124</v>
      </c>
      <c r="L19" s="32">
        <f>L17/(L17-C10)</f>
        <v>0.859325270528326</v>
      </c>
      <c r="M19" s="32">
        <f>M17/(M17-F10)</f>
        <v>1</v>
      </c>
      <c r="N19" s="32">
        <f>N17/(N17-F11)</f>
        <v>1</v>
      </c>
    </row>
    <row r="20" spans="2:14">
      <c r="B20" s="12" t="s">
        <v>125</v>
      </c>
      <c r="C20" s="13">
        <f>C19/C4</f>
        <v>0.638572189664358</v>
      </c>
      <c r="D20" s="13">
        <f>D19/D4</f>
        <v>0.620810292292066</v>
      </c>
      <c r="E20" s="13">
        <f>E19/E4</f>
        <v>0.6386121205017</v>
      </c>
      <c r="G20" s="11"/>
      <c r="H20" s="10" t="s">
        <v>126</v>
      </c>
      <c r="I20" s="33">
        <v>9.39</v>
      </c>
      <c r="J20" s="8"/>
      <c r="K20" s="31" t="s">
        <v>127</v>
      </c>
      <c r="L20" s="32">
        <f t="shared" ref="L20:N20" si="0">L18*L19</f>
        <v>3.6950986632718</v>
      </c>
      <c r="M20" s="32">
        <f t="shared" si="0"/>
        <v>1</v>
      </c>
      <c r="N20" s="32">
        <f t="shared" si="0"/>
        <v>1</v>
      </c>
    </row>
    <row r="21" spans="2:11">
      <c r="B21" s="14" t="s">
        <v>128</v>
      </c>
      <c r="C21" s="14">
        <f>C4-C5-C6-C7-C8-C9-C10</f>
        <v>16.5</v>
      </c>
      <c r="D21" s="14">
        <f>D4-D5-D6-D7-D8-D9-D10</f>
        <v>12.73</v>
      </c>
      <c r="E21" s="14">
        <f>E4-E5-E6-E7-E8-E9-E10</f>
        <v>11.590078</v>
      </c>
      <c r="G21" s="11"/>
      <c r="H21" s="10" t="s">
        <v>129</v>
      </c>
      <c r="I21" s="10">
        <f>I16*(1+I19)/POWER(1+I17,1)</f>
        <v>6.96635975308642</v>
      </c>
      <c r="J21" s="8"/>
      <c r="K21" s="8"/>
    </row>
    <row r="22" spans="2:11">
      <c r="B22" s="14" t="s">
        <v>130</v>
      </c>
      <c r="C22" s="15">
        <f>C21/C4</f>
        <v>0.175812466702184</v>
      </c>
      <c r="D22" s="15">
        <f>D21/D4</f>
        <v>0.14366324342625</v>
      </c>
      <c r="E22" s="15">
        <f>E21/E4</f>
        <v>0.135858375337006</v>
      </c>
      <c r="G22" s="11"/>
      <c r="H22" s="10" t="s">
        <v>131</v>
      </c>
      <c r="I22" s="10">
        <f>I16*POWER(1+I19,2)/POWER(1+I17,2)</f>
        <v>7.09536641518061</v>
      </c>
      <c r="J22" s="8"/>
      <c r="K22" s="8"/>
    </row>
    <row r="23" spans="2:11">
      <c r="B23" s="16" t="s">
        <v>132</v>
      </c>
      <c r="C23" s="17">
        <f>C21/I4</f>
        <v>1.08695652173913</v>
      </c>
      <c r="D23" s="17">
        <f>D21/J4</f>
        <v>1.45652173913043</v>
      </c>
      <c r="E23" s="17">
        <f>E21/K4</f>
        <v>3.19285895316804</v>
      </c>
      <c r="G23" s="11"/>
      <c r="H23" s="10" t="s">
        <v>133</v>
      </c>
      <c r="I23" s="10">
        <f>I16*POWER(1+I19,3)/POWER(1+I17,3)</f>
        <v>7.22676208953581</v>
      </c>
      <c r="J23" s="8"/>
      <c r="K23" s="8"/>
    </row>
    <row r="24" spans="2:11">
      <c r="B24" s="18" t="s">
        <v>134</v>
      </c>
      <c r="C24" s="19">
        <f>C9/C4</f>
        <v>0.0781033564198189</v>
      </c>
      <c r="D24" s="19">
        <f>D9/D4</f>
        <v>0.0619568897415642</v>
      </c>
      <c r="E24" s="19">
        <f>E9/E4</f>
        <v>0.0500527487984996</v>
      </c>
      <c r="G24" s="11"/>
      <c r="H24" s="10" t="s">
        <v>135</v>
      </c>
      <c r="I24" s="10">
        <f>(SUM(I21:I23)*(1+I18))/I17-I18</f>
        <v>274.059286319212</v>
      </c>
      <c r="J24" s="8"/>
      <c r="K24" s="8"/>
    </row>
    <row r="25" spans="2:11">
      <c r="B25" s="4" t="s">
        <v>136</v>
      </c>
      <c r="C25" s="20">
        <f>C7/C4</f>
        <v>0.329568460309004</v>
      </c>
      <c r="D25" s="20">
        <f>D7/D4</f>
        <v>0.36869427829816</v>
      </c>
      <c r="E25" s="20">
        <f>E7/E4</f>
        <v>0.382721838002579</v>
      </c>
      <c r="G25" s="11"/>
      <c r="H25" s="10" t="s">
        <v>137</v>
      </c>
      <c r="I25" s="10">
        <f>SUM(I21:I24)</f>
        <v>295.347774577014</v>
      </c>
      <c r="J25" s="8"/>
      <c r="K25" s="8"/>
    </row>
    <row r="26" spans="2:9">
      <c r="B26" s="4" t="s">
        <v>138</v>
      </c>
      <c r="C26" s="20">
        <f>C8/C4</f>
        <v>0.0670218433670751</v>
      </c>
      <c r="D26" s="20">
        <f>D8/D4</f>
        <v>0.0616183275025392</v>
      </c>
      <c r="E26" s="20">
        <f>E8/E4</f>
        <v>0.0594303129762044</v>
      </c>
      <c r="G26" s="21"/>
      <c r="H26" s="22" t="s">
        <v>139</v>
      </c>
      <c r="I26" s="22">
        <f>I25/I20</f>
        <v>31.4534371221528</v>
      </c>
    </row>
    <row r="27" spans="2:5">
      <c r="B27" s="4" t="s">
        <v>140</v>
      </c>
      <c r="C27" s="20">
        <f>C16/C4</f>
        <v>0.00122360149174214</v>
      </c>
      <c r="D27" s="20">
        <f>D16/D4</f>
        <v>0.0199751721024715</v>
      </c>
      <c r="E27" s="20">
        <f>E16/E4</f>
        <v>0.0107739538154964</v>
      </c>
    </row>
    <row r="28" spans="2:10">
      <c r="B28" s="4" t="s">
        <v>141</v>
      </c>
      <c r="C28" s="20">
        <f>C18/C4</f>
        <v>0.155780500799148</v>
      </c>
      <c r="D28" s="20">
        <f>D18/D4</f>
        <v>0.133393522175827</v>
      </c>
      <c r="E28" s="20">
        <f>E18/E4</f>
        <v>0.526081350369242</v>
      </c>
      <c r="G28" s="23" t="s">
        <v>142</v>
      </c>
      <c r="H28" s="24" t="s">
        <v>143</v>
      </c>
      <c r="I28" s="34">
        <v>0.1</v>
      </c>
      <c r="J28" s="2"/>
    </row>
    <row r="29" spans="7:10">
      <c r="G29" s="25"/>
      <c r="H29" s="24" t="s">
        <v>144</v>
      </c>
      <c r="I29" s="34">
        <v>0.04</v>
      </c>
      <c r="J29" s="24">
        <f>1/I29</f>
        <v>25</v>
      </c>
    </row>
    <row r="30" spans="7:10">
      <c r="G30" s="25"/>
      <c r="H30" s="24" t="s">
        <v>145</v>
      </c>
      <c r="I30" s="34">
        <v>0.02</v>
      </c>
      <c r="J30" s="24">
        <f>1/I30</f>
        <v>50</v>
      </c>
    </row>
    <row r="31" spans="7:10">
      <c r="G31" s="25"/>
      <c r="H31" s="24" t="s">
        <v>146</v>
      </c>
      <c r="I31" s="24">
        <f>(C18*POWER(1+I28,3))*J29</f>
        <v>486.4805</v>
      </c>
      <c r="J31" s="24">
        <f>I31/I20</f>
        <v>51.8083599574015</v>
      </c>
    </row>
    <row r="32" spans="7:10">
      <c r="G32" s="25"/>
      <c r="H32" s="24" t="s">
        <v>147</v>
      </c>
      <c r="I32" s="24">
        <f>I31*0.7</f>
        <v>340.53635</v>
      </c>
      <c r="J32" s="24">
        <f>I32/I20</f>
        <v>36.2658519701811</v>
      </c>
    </row>
    <row r="33" spans="7:10">
      <c r="G33" s="26"/>
      <c r="H33" s="24" t="s">
        <v>148</v>
      </c>
      <c r="I33" s="24">
        <f>(C18*POWER(1+I28,3))*J30</f>
        <v>972.961</v>
      </c>
      <c r="J33" s="24">
        <f>I33/I20</f>
        <v>103.616719914803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2021-07-15T06:00:54Z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931CCE9913004E67A8100F0144CD35C1</vt:lpwstr>
  </property>
</Properties>
</file>