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firstSheet="1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<sst xmlns="http://schemas.openxmlformats.org/spreadsheetml/2006/main" count="281" uniqueCount="210">
  <si>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</si>
  <si>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</si>
  <si>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</si>
  <si>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</si>
  <si>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</si>
  <si>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</si>
  <si>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</si>
  <si>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</si>
  <si>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</si>
  <si>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</si>
  <si>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</si>
  <si>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</si>
  <si>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</si>
  <si>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</si>
  <si>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</si>
  <si>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</si>
  <si>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</si>
  <si>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</si>
  <si>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</si>
  <si>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</si>
  <si>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</si>
  <si>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</si>
  <si>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</si>
  <si>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</si>
  <si>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</si>
  <si>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</si>
  <si>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</si>
  <si>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</si>
  <si>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</si>
  <si>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</si>
  <si>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</si>
  <si>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</si>
  <si>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</si>
  <si>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</si>
  <si>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</si>
  <si>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</si>
  <si>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</si>
  <si>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</si>
  <si>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</si>
  <si>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</si>
  <si>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</si>
  <si>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</si>
  <si>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</si>
  <si>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</si>
  <si>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</si>
  <si>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</si>
  <si>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</si>
  <si>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</si>
  <si>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</si>
  <si>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</si>
  <si>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</si>
  <si>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</si>
  <si>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</si>
  <si>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</si>
  <si>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</si>
  <si>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</si>
  <si>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</si>
  <si>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</si>
  <si>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</si>
  <si>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</si>
  <si>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</si>
  <si>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</si>
  <si>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</si>
  <si>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</si>
  <si>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</si>
  <si>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</si>
  <si>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</si>
  <si>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</si>
  <si>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</si>
  <si>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</si>
  <si>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</si>
  <si>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</si>
  <si>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</si>
  <si>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</si>
  <si>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</si>
  <si>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</si>
  <si>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</si>
  <si>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</si>
  <si>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</si>
  <si>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</si>
  <si>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</si>
  <si>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</si>
  <si>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</si>
  <si>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</si>
  <si>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</si>
  <si>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</si>
  <si>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</si>
  <si>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</si>
  <si>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</si>
  <si>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</si>
  <si>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</si>
  <si>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</si>
  <si>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</si>
  <si>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</si>
  <si>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</si>
  <si>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</si>
  <si>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</si>
  <si>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</si>
  <si>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</si>
  <si>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</si>
  <si>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</si>
  <si>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</si>
  <si>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</si>
  <si>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</si>
  <si>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</si>
  <si>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</si>
  <si>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</si>
  <si>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</si>
  <si>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</si>
  <si>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</si>
  <si>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</si>
  <si>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</si>
  <si>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</si>
  <si>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</si>
  <si>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</si>
  <si>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</si>
  <si>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</si>
  <si>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</si>
  <si>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</si>
  <si>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</si>
  <si>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EBIT</t>
  </si>
  <si>
    <t>营业外支出</t>
  </si>
  <si>
    <t>折现率(r)</t>
  </si>
  <si>
    <t>经营杠杆</t>
  </si>
  <si>
    <t>持续经营净利润</t>
  </si>
  <si>
    <t>永续年金增长率(g)</t>
  </si>
  <si>
    <t>财务杠杆</t>
  </si>
  <si>
    <t>毛利</t>
  </si>
  <si>
    <t>自由现金流增长率(G)</t>
  </si>
  <si>
    <t>总杠杆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</si>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</sst>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%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26" fillId="34" borderId="11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5" fillId="0" borderId="1" xfId="0" applyNumberFormat="1" applyFon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H32" sqref="H32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f>'(经营性&amp;金融性)资产&amp;负债结构分析'!D4</f>
        <v>192.43</v>
      </c>
      <c r="E4" s="22">
        <f>'(经营性&amp;金融性)资产&amp;负债结构分析'!E4</f>
        <v>131.16</v>
      </c>
      <c r="F4" s="22">
        <f>'(经营性&amp;金融性)资产&amp;负债结构分析'!F4</f>
        <v>89.07</v>
      </c>
      <c r="H4" s="23" t="s">
        <v>3</v>
      </c>
      <c r="I4" s="22" t="s">
        <v>4</v>
      </c>
      <c r="J4" s="54">
        <f>'(经营性&amp;金融性)资产&amp;负债结构分析'!J18</f>
        <v>1.7</v>
      </c>
      <c r="K4" s="54">
        <f>'(经营性&amp;金融性)资产&amp;负债结构分析'!K18</f>
        <v>0</v>
      </c>
      <c r="L4" s="54">
        <f>'(经营性&amp;金融性)资产&amp;负债结构分析'!L18</f>
        <v>33</v>
      </c>
    </row>
    <row r="5" spans="2:12">
      <c r="B5" s="23"/>
      <c r="C5" s="22" t="s">
        <v>5</v>
      </c>
      <c r="D5" s="22">
        <f>'(经营性&amp;金融性)资产&amp;负债结构分析'!D6</f>
        <v>15.04</v>
      </c>
      <c r="E5" s="22">
        <f>'(经营性&amp;金融性)资产&amp;负债结构分析'!E6</f>
        <v>94.99</v>
      </c>
      <c r="F5" s="22">
        <f>'(经营性&amp;金融性)资产&amp;负债结构分析'!F6</f>
        <v>97.56</v>
      </c>
      <c r="H5" s="23"/>
      <c r="I5" s="22" t="s">
        <v>6</v>
      </c>
      <c r="J5" s="22">
        <f>'(经营性&amp;金融性)资产&amp;负债结构分析'!J4</f>
        <v>47.7</v>
      </c>
      <c r="K5" s="22">
        <f>'(经营性&amp;金融性)资产&amp;负债结构分析'!K4</f>
        <v>53.45</v>
      </c>
      <c r="L5" s="22">
        <f>'(经营性&amp;金融性)资产&amp;负债结构分析'!L4</f>
        <v>45.99</v>
      </c>
    </row>
    <row r="6" spans="2:12">
      <c r="B6" s="23"/>
      <c r="C6" s="22" t="s">
        <v>7</v>
      </c>
      <c r="D6" s="22">
        <f>'(经营性&amp;金融性)资产&amp;负债结构分析'!D7</f>
        <v>58.68</v>
      </c>
      <c r="E6" s="22">
        <f>'(经营性&amp;金融性)资产&amp;负债结构分析'!E7</f>
        <v>41.51</v>
      </c>
      <c r="F6" s="22">
        <f>'(经营性&amp;金融性)资产&amp;负债结构分析'!F7</f>
        <v>46.19</v>
      </c>
      <c r="H6" s="23"/>
      <c r="I6" s="22" t="s">
        <v>8</v>
      </c>
      <c r="J6" s="22">
        <f>'(经营性&amp;金融性)资产&amp;负债结构分析'!J5</f>
        <v>96.14</v>
      </c>
      <c r="K6" s="22">
        <f>'(经营性&amp;金融性)资产&amp;负债结构分析'!K5</f>
        <v>101.14</v>
      </c>
      <c r="L6" s="22">
        <f>'(经营性&amp;金融性)资产&amp;负债结构分析'!L5</f>
        <v>88.13</v>
      </c>
    </row>
    <row r="7" spans="2:12">
      <c r="B7" s="23"/>
      <c r="C7" s="22" t="s">
        <v>9</v>
      </c>
      <c r="D7" s="22">
        <f>'(经营性&amp;金融性)资产&amp;负债结构分析'!D8</f>
        <v>21.44</v>
      </c>
      <c r="E7" s="22">
        <f>'(经营性&amp;金融性)资产&amp;负债结构分析'!E8</f>
        <v>17.99</v>
      </c>
      <c r="F7" s="22">
        <f>'(经营性&amp;金融性)资产&amp;负债结构分析'!F8</f>
        <v>12.58</v>
      </c>
      <c r="H7" s="23"/>
      <c r="I7" s="22" t="s">
        <v>10</v>
      </c>
      <c r="J7" s="22">
        <f>'(经营性&amp;金融性)资产&amp;负债结构分析'!J9</f>
        <v>0</v>
      </c>
      <c r="K7" s="22">
        <f>'(经营性&amp;金融性)资产&amp;负债结构分析'!K9</f>
        <v>0</v>
      </c>
      <c r="L7" s="22">
        <f>'(经营性&amp;金融性)资产&amp;负债结构分析'!L9</f>
        <v>0</v>
      </c>
    </row>
    <row r="8" spans="2:12">
      <c r="B8" s="23"/>
      <c r="C8" s="22" t="s">
        <v>11</v>
      </c>
      <c r="D8" s="22">
        <f>'(经营性&amp;金融性)资产&amp;负债结构分析'!D9</f>
        <v>13.14</v>
      </c>
      <c r="E8" s="22">
        <f>'(经营性&amp;金融性)资产&amp;负债结构分析'!E9</f>
        <v>10.74</v>
      </c>
      <c r="F8" s="22">
        <f>'(经营性&amp;金融性)资产&amp;负债结构分析'!F9</f>
        <v>8.41</v>
      </c>
      <c r="H8" s="23"/>
      <c r="I8" s="22" t="s">
        <v>12</v>
      </c>
      <c r="J8" s="22">
        <f>'(经营性&amp;金融性)资产&amp;负债结构分析'!J7</f>
        <v>11.58</v>
      </c>
      <c r="K8" s="22">
        <f>'(经营性&amp;金融性)资产&amp;负债结构分析'!K7</f>
        <v>12.34</v>
      </c>
      <c r="L8" s="22">
        <f>'(经营性&amp;金融性)资产&amp;负债结构分析'!L7</f>
        <v>12.5</v>
      </c>
    </row>
    <row r="9" spans="2:12">
      <c r="B9" s="23"/>
      <c r="C9" s="22" t="s">
        <v>13</v>
      </c>
      <c r="D9" s="22">
        <v>348.12</v>
      </c>
      <c r="E9" s="22">
        <v>315.05</v>
      </c>
      <c r="F9" s="43">
        <v>268.1</v>
      </c>
      <c r="H9" s="23"/>
      <c r="I9" s="22" t="s">
        <v>14</v>
      </c>
      <c r="J9" s="22">
        <f>'(经营性&amp;金融性)资产&amp;负债结构分析'!J8</f>
        <v>31.38</v>
      </c>
      <c r="K9" s="22">
        <f>'(经营性&amp;金融性)资产&amp;负债结构分析'!K8</f>
        <v>42.14</v>
      </c>
      <c r="L9" s="22">
        <f>'(经营性&amp;金融性)资产&amp;负债结构分析'!L8</f>
        <v>35.21</v>
      </c>
    </row>
    <row r="10" spans="2:12">
      <c r="B10" s="23"/>
      <c r="C10" s="24" t="s">
        <v>15</v>
      </c>
      <c r="D10" s="57">
        <f>D4/D9</f>
        <v>0.55276916005975</v>
      </c>
      <c r="E10" s="57">
        <f>E4/E9</f>
        <v>0.416314870655451</v>
      </c>
      <c r="F10" s="57">
        <f>F4/F9</f>
        <v>0.332226781051846</v>
      </c>
      <c r="H10" s="23"/>
      <c r="I10" s="22" t="s">
        <v>16</v>
      </c>
      <c r="J10" s="22">
        <v>0</v>
      </c>
      <c r="K10" s="22">
        <v>12.89</v>
      </c>
      <c r="L10" s="22">
        <v>9.91</v>
      </c>
    </row>
    <row r="11" spans="2:12">
      <c r="B11" s="23"/>
      <c r="C11" s="24" t="s">
        <v>17</v>
      </c>
      <c r="D11" s="57">
        <f>D5/D9</f>
        <v>0.0432034930483741</v>
      </c>
      <c r="E11" s="57">
        <f>E5/E9</f>
        <v>0.301507697190922</v>
      </c>
      <c r="F11" s="57">
        <f>F5/F9</f>
        <v>0.363894069377098</v>
      </c>
      <c r="H11" s="23"/>
      <c r="I11" s="22" t="s">
        <v>18</v>
      </c>
      <c r="J11" s="22">
        <v>279.06</v>
      </c>
      <c r="K11" s="22">
        <v>286.79</v>
      </c>
      <c r="L11" s="43">
        <v>287.62</v>
      </c>
    </row>
    <row r="12" spans="2:12">
      <c r="B12" s="23"/>
      <c r="C12" s="24" t="s">
        <v>19</v>
      </c>
      <c r="D12" s="57">
        <f>D6/D9</f>
        <v>0.168562564632885</v>
      </c>
      <c r="E12" s="57">
        <f>E6/E9</f>
        <v>0.131756863989843</v>
      </c>
      <c r="F12" s="57">
        <f>F6/F9</f>
        <v>0.172286460276016</v>
      </c>
      <c r="H12" s="23"/>
      <c r="I12" s="24" t="s">
        <v>20</v>
      </c>
      <c r="J12" s="57">
        <f t="shared" ref="J12:L12" si="0">J4/J11</f>
        <v>0.00609187988246255</v>
      </c>
      <c r="K12" s="57">
        <f t="shared" si="0"/>
        <v>0</v>
      </c>
      <c r="L12" s="57">
        <f t="shared" si="0"/>
        <v>0.114734719421459</v>
      </c>
    </row>
    <row r="13" spans="2:12">
      <c r="B13" s="23"/>
      <c r="C13" s="24" t="s">
        <v>21</v>
      </c>
      <c r="D13" s="57">
        <f>D7/D9</f>
        <v>0.0615879581753418</v>
      </c>
      <c r="E13" s="57">
        <f>E7/E9</f>
        <v>0.0571020472940803</v>
      </c>
      <c r="F13" s="57">
        <f>F7/F9</f>
        <v>0.0469227900037299</v>
      </c>
      <c r="H13" s="23"/>
      <c r="I13" s="24" t="s">
        <v>22</v>
      </c>
      <c r="J13" s="57">
        <f t="shared" ref="J13:L13" si="1">J5/J11</f>
        <v>0.17093098258439</v>
      </c>
      <c r="K13" s="57">
        <f t="shared" si="1"/>
        <v>0.186373304508525</v>
      </c>
      <c r="L13" s="57">
        <f t="shared" si="1"/>
        <v>0.15989847715736</v>
      </c>
    </row>
    <row r="14" spans="2:12">
      <c r="B14" s="23"/>
      <c r="C14" s="24" t="s">
        <v>23</v>
      </c>
      <c r="D14" s="57">
        <f>D8/D9</f>
        <v>0.0377456049638056</v>
      </c>
      <c r="E14" s="57">
        <f>E8/E9</f>
        <v>0.0340898270115855</v>
      </c>
      <c r="F14" s="57">
        <f>F8/F9</f>
        <v>0.0313688922044013</v>
      </c>
      <c r="H14" s="23"/>
      <c r="I14" s="24" t="s">
        <v>24</v>
      </c>
      <c r="J14" s="57">
        <f t="shared" ref="J14:L14" si="2">J6/J11</f>
        <v>0.344513724647029</v>
      </c>
      <c r="K14" s="57">
        <f t="shared" si="2"/>
        <v>0.352662226716413</v>
      </c>
      <c r="L14" s="57">
        <f t="shared" si="2"/>
        <v>0.306411237048884</v>
      </c>
    </row>
    <row r="15" spans="2:12">
      <c r="B15" s="23" t="s">
        <v>25</v>
      </c>
      <c r="C15" s="22" t="s">
        <v>26</v>
      </c>
      <c r="D15" s="58">
        <f>'(经营性&amp;金融性)资产&amp;负债结构分析'!D12</f>
        <v>121.04</v>
      </c>
      <c r="E15" s="58">
        <f>'(经营性&amp;金融性)资产&amp;负债结构分析'!E12</f>
        <v>103.5</v>
      </c>
      <c r="F15" s="58">
        <f>'(经营性&amp;金融性)资产&amp;负债结构分析'!F12</f>
        <v>53.04</v>
      </c>
      <c r="H15" s="23"/>
      <c r="I15" s="24" t="s">
        <v>27</v>
      </c>
      <c r="J15" s="57">
        <f t="shared" ref="J15:L15" si="3">J7/J11</f>
        <v>0</v>
      </c>
      <c r="K15" s="57">
        <f t="shared" si="3"/>
        <v>0</v>
      </c>
      <c r="L15" s="57">
        <f t="shared" si="3"/>
        <v>0</v>
      </c>
    </row>
    <row r="16" spans="2:12">
      <c r="B16" s="23"/>
      <c r="C16" s="22" t="s">
        <v>28</v>
      </c>
      <c r="D16" s="22">
        <v>10.64</v>
      </c>
      <c r="E16" s="22">
        <v>0</v>
      </c>
      <c r="F16" s="22">
        <v>0</v>
      </c>
      <c r="H16" s="23"/>
      <c r="I16" s="24" t="s">
        <v>29</v>
      </c>
      <c r="J16" s="57">
        <f t="shared" ref="J16:L16" si="4">J8/J11</f>
        <v>0.0414964523758332</v>
      </c>
      <c r="K16" s="57">
        <f t="shared" si="4"/>
        <v>0.0430279995815754</v>
      </c>
      <c r="L16" s="57">
        <f t="shared" si="4"/>
        <v>0.0434601209929768</v>
      </c>
    </row>
    <row r="17" spans="2:12">
      <c r="B17" s="23"/>
      <c r="C17" s="22" t="s">
        <v>30</v>
      </c>
      <c r="D17" s="22">
        <f>'(经营性&amp;金融性)资产&amp;负债结构分析'!D5</f>
        <v>402.09</v>
      </c>
      <c r="E17" s="22">
        <f>'(经营性&amp;金融性)资产&amp;负债结构分析'!E5</f>
        <v>405.48</v>
      </c>
      <c r="F17" s="22">
        <f>'(经营性&amp;金融性)资产&amp;负债结构分析'!F5</f>
        <v>317.57</v>
      </c>
      <c r="H17" s="23"/>
      <c r="I17" s="24" t="s">
        <v>31</v>
      </c>
      <c r="J17" s="57">
        <f t="shared" ref="J17:L17" si="5">J9/J11</f>
        <v>0.11244893571275</v>
      </c>
      <c r="K17" s="57">
        <f t="shared" si="5"/>
        <v>0.14693678301196</v>
      </c>
      <c r="L17" s="57">
        <f t="shared" si="5"/>
        <v>0.122418468813017</v>
      </c>
    </row>
    <row r="18" spans="2:12">
      <c r="B18" s="23"/>
      <c r="C18" s="22" t="s">
        <v>32</v>
      </c>
      <c r="D18" s="22">
        <v>0</v>
      </c>
      <c r="E18" s="22">
        <v>120.78</v>
      </c>
      <c r="F18" s="22">
        <v>145.94</v>
      </c>
      <c r="H18" s="23"/>
      <c r="I18" s="24" t="s">
        <v>33</v>
      </c>
      <c r="J18" s="57">
        <f t="shared" ref="J18:L18" si="6">J10/J11</f>
        <v>0</v>
      </c>
      <c r="K18" s="57">
        <f t="shared" si="6"/>
        <v>0.0449457791415321</v>
      </c>
      <c r="L18" s="57">
        <f t="shared" si="6"/>
        <v>0.034455183923232</v>
      </c>
    </row>
    <row r="19" spans="2:12">
      <c r="B19" s="23"/>
      <c r="C19" s="22" t="s">
        <v>34</v>
      </c>
      <c r="D19" s="22">
        <v>2.27</v>
      </c>
      <c r="E19" s="22">
        <v>2.44</v>
      </c>
      <c r="F19" s="22">
        <v>4.59</v>
      </c>
      <c r="H19" s="23" t="s">
        <v>35</v>
      </c>
      <c r="I19" s="22" t="s">
        <v>36</v>
      </c>
      <c r="J19" s="54">
        <f>'(经营性&amp;金融性)资产&amp;负债结构分析'!J17</f>
        <v>90.71</v>
      </c>
      <c r="K19" s="54">
        <f>'(经营性&amp;金融性)资产&amp;负债结构分析'!K17</f>
        <v>119.41</v>
      </c>
      <c r="L19" s="54">
        <f>'(经营性&amp;金融性)资产&amp;负债结构分析'!L17</f>
        <v>107.22</v>
      </c>
    </row>
    <row r="20" spans="2:12">
      <c r="B20" s="23"/>
      <c r="C20" s="22" t="s">
        <v>37</v>
      </c>
      <c r="D20" s="22">
        <f>'(经营性&amp;金融性)资产&amp;负债结构分析'!D10</f>
        <v>218.03</v>
      </c>
      <c r="E20" s="22">
        <f>'(经营性&amp;金融性)资产&amp;负债结构分析'!E10</f>
        <v>224.97</v>
      </c>
      <c r="F20" s="22">
        <f>'(经营性&amp;金融性)资产&amp;负债结构分析'!F10</f>
        <v>228.26</v>
      </c>
      <c r="H20" s="23"/>
      <c r="I20" s="22" t="s">
        <v>38</v>
      </c>
      <c r="J20" s="54">
        <f>'(经营性&amp;金融性)资产&amp;负债结构分析'!J16</f>
        <v>53.17</v>
      </c>
      <c r="K20" s="54">
        <f>'(经营性&amp;金融性)资产&amp;负债结构分析'!K16</f>
        <v>53.33</v>
      </c>
      <c r="L20" s="54">
        <f>'(经营性&amp;金融性)资产&amp;负债结构分析'!L16</f>
        <v>52.27</v>
      </c>
    </row>
    <row r="21" spans="2:12">
      <c r="B21" s="23"/>
      <c r="C21" s="22" t="s">
        <v>39</v>
      </c>
      <c r="D21" s="22">
        <v>0.128458</v>
      </c>
      <c r="E21" s="22">
        <v>0</v>
      </c>
      <c r="F21" s="22">
        <v>0</v>
      </c>
      <c r="H21" s="23"/>
      <c r="I21" s="22" t="s">
        <v>40</v>
      </c>
      <c r="J21" s="22">
        <f>'(经营性&amp;金融性)资产&amp;负债结构分析'!J10</f>
        <v>0</v>
      </c>
      <c r="K21" s="22">
        <f>'(经营性&amp;金融性)资产&amp;负债结构分析'!K10</f>
        <v>0</v>
      </c>
      <c r="L21" s="22">
        <f>'(经营性&amp;金融性)资产&amp;负债结构分析'!L10</f>
        <v>0.016379</v>
      </c>
    </row>
    <row r="22" spans="2:12">
      <c r="B22" s="23"/>
      <c r="C22" s="22" t="s">
        <v>41</v>
      </c>
      <c r="D22" s="22">
        <v>0</v>
      </c>
      <c r="E22" s="22">
        <v>0.087286</v>
      </c>
      <c r="F22" s="22">
        <v>0.087286</v>
      </c>
      <c r="H22" s="23"/>
      <c r="I22" s="22" t="s">
        <v>42</v>
      </c>
      <c r="J22" s="54">
        <f>'(经营性&amp;金融性)资产&amp;负债结构分析'!J11</f>
        <v>1.79</v>
      </c>
      <c r="K22" s="54">
        <f>'(经营性&amp;金融性)资产&amp;负债结构分析'!K11</f>
        <v>1.78</v>
      </c>
      <c r="L22" s="54">
        <f>'(经营性&amp;金融性)资产&amp;负债结构分析'!L11</f>
        <v>2.01</v>
      </c>
    </row>
    <row r="23" spans="2:12">
      <c r="B23" s="23"/>
      <c r="C23" s="22" t="s">
        <v>43</v>
      </c>
      <c r="D23" s="22">
        <f>'(经营性&amp;金融性)资产&amp;负债结构分析'!D20</f>
        <v>1.54</v>
      </c>
      <c r="E23" s="22">
        <f>'(经营性&amp;金融性)资产&amp;负债结构分析'!E20</f>
        <v>0.620602</v>
      </c>
      <c r="F23" s="22">
        <f>'(经营性&amp;金融性)资产&amp;负债结构分析'!F20</f>
        <v>1.17</v>
      </c>
      <c r="H23" s="23"/>
      <c r="I23" s="22" t="s">
        <v>44</v>
      </c>
      <c r="J23" s="22">
        <v>0.010102</v>
      </c>
      <c r="K23" s="22">
        <v>0</v>
      </c>
      <c r="L23" s="22">
        <v>0</v>
      </c>
    </row>
    <row r="24" spans="2:12">
      <c r="B24" s="23"/>
      <c r="C24" s="22" t="s">
        <v>45</v>
      </c>
      <c r="D24" s="22">
        <v>918.72</v>
      </c>
      <c r="E24" s="22">
        <v>890.25</v>
      </c>
      <c r="F24" s="22">
        <v>785.98</v>
      </c>
      <c r="H24" s="23"/>
      <c r="I24" s="22" t="s">
        <v>46</v>
      </c>
      <c r="J24" s="22">
        <v>226.07</v>
      </c>
      <c r="K24" s="22">
        <v>254.62</v>
      </c>
      <c r="L24" s="22">
        <v>180.75</v>
      </c>
    </row>
    <row r="25" spans="2:12">
      <c r="B25" s="23"/>
      <c r="C25" s="24" t="s">
        <v>47</v>
      </c>
      <c r="D25" s="57">
        <f>D15/D24</f>
        <v>0.131748519679554</v>
      </c>
      <c r="E25" s="57">
        <f>E15/E24</f>
        <v>0.11625947767481</v>
      </c>
      <c r="F25" s="57">
        <f>F15/F24</f>
        <v>0.0674826331458816</v>
      </c>
      <c r="H25" s="23"/>
      <c r="I25" s="24" t="s">
        <v>20</v>
      </c>
      <c r="J25" s="57">
        <f t="shared" ref="J25:L25" si="7">J4/J11</f>
        <v>0.00609187988246255</v>
      </c>
      <c r="K25" s="57">
        <f t="shared" si="7"/>
        <v>0</v>
      </c>
      <c r="L25" s="57">
        <f t="shared" si="7"/>
        <v>0.114734719421459</v>
      </c>
    </row>
    <row r="26" spans="2:12">
      <c r="B26" s="23"/>
      <c r="C26" s="24" t="s">
        <v>48</v>
      </c>
      <c r="D26" s="57">
        <f>D16/D24</f>
        <v>0.0115813305468478</v>
      </c>
      <c r="E26" s="57">
        <f>E16/E24</f>
        <v>0</v>
      </c>
      <c r="F26" s="57">
        <f>F16/F24</f>
        <v>0</v>
      </c>
      <c r="H26" s="23"/>
      <c r="I26" s="24" t="s">
        <v>49</v>
      </c>
      <c r="J26" s="57">
        <f t="shared" ref="J26:L26" si="8">J19/J24</f>
        <v>0.401247401247401</v>
      </c>
      <c r="K26" s="57">
        <f t="shared" si="8"/>
        <v>0.46897337208389</v>
      </c>
      <c r="L26" s="57">
        <f t="shared" si="8"/>
        <v>0.593195020746888</v>
      </c>
    </row>
    <row r="27" spans="2:12">
      <c r="B27" s="23"/>
      <c r="C27" s="24" t="s">
        <v>50</v>
      </c>
      <c r="D27" s="57">
        <f>D17/D24</f>
        <v>0.437663270637409</v>
      </c>
      <c r="E27" s="57">
        <f>E17/E24</f>
        <v>0.455467565290649</v>
      </c>
      <c r="F27" s="57">
        <f>F17/F24</f>
        <v>0.404043359881931</v>
      </c>
      <c r="H27" s="23"/>
      <c r="I27" s="24" t="s">
        <v>51</v>
      </c>
      <c r="J27" s="57">
        <f t="shared" ref="J27:L27" si="9">J20/J24</f>
        <v>0.235192639447959</v>
      </c>
      <c r="K27" s="57">
        <f t="shared" si="9"/>
        <v>0.20944937554002</v>
      </c>
      <c r="L27" s="57">
        <f t="shared" si="9"/>
        <v>0.289183955739972</v>
      </c>
    </row>
    <row r="28" spans="2:12">
      <c r="B28" s="23"/>
      <c r="C28" s="24" t="s">
        <v>52</v>
      </c>
      <c r="D28" s="57">
        <f>D18/D24</f>
        <v>0</v>
      </c>
      <c r="E28" s="57">
        <f>E18/E24</f>
        <v>0.135669755686605</v>
      </c>
      <c r="F28" s="57">
        <f>F18/F24</f>
        <v>0.185679024911575</v>
      </c>
      <c r="H28" s="23"/>
      <c r="I28" s="24" t="s">
        <v>53</v>
      </c>
      <c r="J28" s="57">
        <f t="shared" ref="J28:L28" si="10">J21/J24</f>
        <v>0</v>
      </c>
      <c r="K28" s="57">
        <f t="shared" si="10"/>
        <v>0</v>
      </c>
      <c r="L28" s="57">
        <f t="shared" si="10"/>
        <v>9.06168741355463e-5</v>
      </c>
    </row>
    <row r="29" spans="2:12">
      <c r="B29" s="23"/>
      <c r="C29" s="24" t="s">
        <v>54</v>
      </c>
      <c r="D29" s="57">
        <f>D19/D24</f>
        <v>0.00247082897944967</v>
      </c>
      <c r="E29" s="57">
        <f>E19/E24</f>
        <v>0.00274080314518394</v>
      </c>
      <c r="F29" s="57">
        <f>F19/F24</f>
        <v>0.00583984325300898</v>
      </c>
      <c r="H29" s="23"/>
      <c r="I29" s="24" t="s">
        <v>55</v>
      </c>
      <c r="J29" s="57">
        <f t="shared" ref="J29:L29" si="11">J22/J24</f>
        <v>0.00791790153492281</v>
      </c>
      <c r="K29" s="57">
        <f t="shared" si="11"/>
        <v>0.00699080983426282</v>
      </c>
      <c r="L29" s="57">
        <f t="shared" si="11"/>
        <v>0.0111203319502075</v>
      </c>
    </row>
    <row r="30" spans="2:12">
      <c r="B30" s="23"/>
      <c r="C30" s="24" t="s">
        <v>56</v>
      </c>
      <c r="D30" s="57">
        <f>D20/D24</f>
        <v>0.237319313827935</v>
      </c>
      <c r="E30" s="57">
        <f>E20/E24</f>
        <v>0.252704296545914</v>
      </c>
      <c r="F30" s="57">
        <f>F20/F24</f>
        <v>0.290414514364233</v>
      </c>
      <c r="H30" s="23"/>
      <c r="I30" s="24" t="s">
        <v>57</v>
      </c>
      <c r="J30" s="57">
        <f t="shared" ref="J30:L30" si="12">J23/J24</f>
        <v>4.46852744725085e-5</v>
      </c>
      <c r="K30" s="57">
        <f t="shared" si="12"/>
        <v>0</v>
      </c>
      <c r="L30" s="57">
        <f t="shared" si="12"/>
        <v>0</v>
      </c>
    </row>
    <row r="31" spans="2:6">
      <c r="B31" s="23"/>
      <c r="C31" s="24" t="s">
        <v>58</v>
      </c>
      <c r="D31" s="57">
        <f>D21/D24</f>
        <v>0.000139822796934866</v>
      </c>
      <c r="E31" s="57">
        <f>E21/E24</f>
        <v>0</v>
      </c>
      <c r="F31" s="57">
        <f>F21/F24</f>
        <v>0</v>
      </c>
    </row>
    <row r="32" spans="2:6">
      <c r="B32" s="23"/>
      <c r="C32" s="24" t="s">
        <v>59</v>
      </c>
      <c r="D32" s="57">
        <f>D22/D24</f>
        <v>0</v>
      </c>
      <c r="E32" s="57">
        <f>E22/E24</f>
        <v>9.80466161190677e-5</v>
      </c>
      <c r="F32" s="57">
        <f>F22/F24</f>
        <v>0.000111053716379552</v>
      </c>
    </row>
    <row r="33" spans="2:6">
      <c r="B33" s="23"/>
      <c r="C33" s="24" t="s">
        <v>60</v>
      </c>
      <c r="D33" s="57">
        <f t="shared" ref="D33:F33" si="13">D23/D24</f>
        <v>0.00167624521072797</v>
      </c>
      <c r="E33" s="57">
        <f t="shared" si="13"/>
        <v>0.000697109800617804</v>
      </c>
      <c r="F33" s="57">
        <f t="shared" si="13"/>
        <v>0.00148858749586503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D9" sqref="D9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>
        <v>192.43</v>
      </c>
      <c r="E4" s="22">
        <v>131.16</v>
      </c>
      <c r="F4" s="22">
        <v>89.07</v>
      </c>
      <c r="H4" s="23" t="s">
        <v>62</v>
      </c>
      <c r="I4" s="22" t="s">
        <v>6</v>
      </c>
      <c r="J4" s="22">
        <v>47.7</v>
      </c>
      <c r="K4" s="22">
        <v>53.45</v>
      </c>
      <c r="L4" s="22">
        <v>45.99</v>
      </c>
    </row>
    <row r="5" spans="2:12">
      <c r="B5" s="23"/>
      <c r="C5" s="22" t="s">
        <v>30</v>
      </c>
      <c r="D5" s="22">
        <v>402.09</v>
      </c>
      <c r="E5" s="22">
        <v>405.48</v>
      </c>
      <c r="F5" s="22">
        <v>317.57</v>
      </c>
      <c r="H5" s="23"/>
      <c r="I5" s="22" t="s">
        <v>8</v>
      </c>
      <c r="J5" s="22">
        <v>96.14</v>
      </c>
      <c r="K5" s="22">
        <v>101.14</v>
      </c>
      <c r="L5" s="22">
        <v>88.13</v>
      </c>
    </row>
    <row r="6" spans="2:12">
      <c r="B6" s="23"/>
      <c r="C6" s="22" t="s">
        <v>5</v>
      </c>
      <c r="D6" s="22">
        <v>15.04</v>
      </c>
      <c r="E6" s="22">
        <v>94.99</v>
      </c>
      <c r="F6" s="22">
        <v>97.56</v>
      </c>
      <c r="H6" s="23"/>
      <c r="I6" s="22" t="s">
        <v>63</v>
      </c>
      <c r="J6" s="22">
        <v>28.6</v>
      </c>
      <c r="K6" s="22">
        <v>33.23</v>
      </c>
      <c r="L6" s="22">
        <v>29.43</v>
      </c>
    </row>
    <row r="7" spans="2:12">
      <c r="B7" s="23"/>
      <c r="C7" s="22" t="s">
        <v>7</v>
      </c>
      <c r="D7" s="22">
        <v>58.68</v>
      </c>
      <c r="E7" s="22">
        <v>41.51</v>
      </c>
      <c r="F7" s="22">
        <v>46.19</v>
      </c>
      <c r="H7" s="23"/>
      <c r="I7" s="22" t="s">
        <v>12</v>
      </c>
      <c r="J7" s="22">
        <v>11.58</v>
      </c>
      <c r="K7" s="22">
        <v>12.34</v>
      </c>
      <c r="L7" s="22">
        <v>12.5</v>
      </c>
    </row>
    <row r="8" spans="2:12">
      <c r="B8" s="23"/>
      <c r="C8" s="22" t="s">
        <v>9</v>
      </c>
      <c r="D8" s="22">
        <v>21.44</v>
      </c>
      <c r="E8" s="22">
        <v>17.99</v>
      </c>
      <c r="F8" s="22">
        <v>12.58</v>
      </c>
      <c r="H8" s="23"/>
      <c r="I8" s="22" t="s">
        <v>14</v>
      </c>
      <c r="J8" s="22">
        <v>31.38</v>
      </c>
      <c r="K8" s="22">
        <v>42.14</v>
      </c>
      <c r="L8" s="22">
        <v>35.21</v>
      </c>
    </row>
    <row r="9" spans="2:12">
      <c r="B9" s="23"/>
      <c r="C9" s="22" t="s">
        <v>11</v>
      </c>
      <c r="D9" s="22">
        <v>13.14</v>
      </c>
      <c r="E9" s="22">
        <v>10.74</v>
      </c>
      <c r="F9" s="22">
        <v>8.41</v>
      </c>
      <c r="H9" s="23"/>
      <c r="I9" s="22" t="s">
        <v>10</v>
      </c>
      <c r="J9" s="22">
        <v>0</v>
      </c>
      <c r="K9" s="22">
        <v>0</v>
      </c>
      <c r="L9" s="43">
        <v>0</v>
      </c>
    </row>
    <row r="10" spans="2:12">
      <c r="B10" s="23"/>
      <c r="C10" s="22" t="s">
        <v>37</v>
      </c>
      <c r="D10" s="22">
        <v>218.03</v>
      </c>
      <c r="E10" s="22">
        <v>224.97</v>
      </c>
      <c r="F10" s="22">
        <v>228.26</v>
      </c>
      <c r="H10" s="23"/>
      <c r="I10" s="22" t="s">
        <v>40</v>
      </c>
      <c r="J10" s="22">
        <v>0</v>
      </c>
      <c r="K10" s="22">
        <v>0</v>
      </c>
      <c r="L10" s="22">
        <v>0.016379</v>
      </c>
    </row>
    <row r="11" spans="2:12">
      <c r="B11" s="48" t="s">
        <v>64</v>
      </c>
      <c r="C11" s="12" t="s">
        <v>65</v>
      </c>
      <c r="D11" s="13">
        <v>19.58</v>
      </c>
      <c r="E11" s="13">
        <v>0</v>
      </c>
      <c r="F11" s="13">
        <v>0</v>
      </c>
      <c r="H11" s="23"/>
      <c r="I11" s="54" t="s">
        <v>66</v>
      </c>
      <c r="J11" s="54">
        <v>1.79</v>
      </c>
      <c r="K11" s="54">
        <v>1.78</v>
      </c>
      <c r="L11" s="54">
        <v>2.01</v>
      </c>
    </row>
    <row r="12" spans="2:12">
      <c r="B12" s="49"/>
      <c r="C12" s="12" t="s">
        <v>26</v>
      </c>
      <c r="D12" s="12">
        <v>121.04</v>
      </c>
      <c r="E12" s="12">
        <v>103.5</v>
      </c>
      <c r="F12" s="12">
        <v>53.04</v>
      </c>
      <c r="H12" s="23" t="s">
        <v>67</v>
      </c>
      <c r="I12" s="13" t="s">
        <v>68</v>
      </c>
      <c r="J12" s="13">
        <v>1.02</v>
      </c>
      <c r="K12" s="13">
        <v>1.05</v>
      </c>
      <c r="L12" s="13">
        <v>0.408982</v>
      </c>
    </row>
    <row r="13" spans="2:12">
      <c r="B13" s="49"/>
      <c r="C13" s="12" t="s">
        <v>69</v>
      </c>
      <c r="D13" s="12">
        <v>0</v>
      </c>
      <c r="E13" s="12">
        <v>0</v>
      </c>
      <c r="F13" s="12">
        <v>0</v>
      </c>
      <c r="H13" s="23"/>
      <c r="I13" s="13" t="s">
        <v>70</v>
      </c>
      <c r="J13" s="13">
        <v>9.08</v>
      </c>
      <c r="K13" s="13">
        <v>3.25</v>
      </c>
      <c r="L13" s="13">
        <v>1.78</v>
      </c>
    </row>
    <row r="14" spans="2:12">
      <c r="B14" s="49"/>
      <c r="C14" s="12" t="s">
        <v>71</v>
      </c>
      <c r="D14" s="12">
        <v>0</v>
      </c>
      <c r="E14" s="12">
        <v>0</v>
      </c>
      <c r="F14" s="12">
        <v>0</v>
      </c>
      <c r="H14" s="23"/>
      <c r="I14" s="13" t="s">
        <v>72</v>
      </c>
      <c r="J14" s="13">
        <v>19.97</v>
      </c>
      <c r="K14" s="13">
        <v>29.93</v>
      </c>
      <c r="L14" s="13">
        <v>9.97</v>
      </c>
    </row>
    <row r="15" spans="2:12">
      <c r="B15" s="49"/>
      <c r="C15" s="12" t="s">
        <v>73</v>
      </c>
      <c r="D15" s="12">
        <v>0</v>
      </c>
      <c r="E15" s="12">
        <v>0</v>
      </c>
      <c r="F15" s="12">
        <v>0</v>
      </c>
      <c r="H15" s="23"/>
      <c r="I15" s="13" t="s">
        <v>74</v>
      </c>
      <c r="J15" s="13">
        <v>0</v>
      </c>
      <c r="K15" s="13">
        <v>0</v>
      </c>
      <c r="L15" s="13">
        <v>0</v>
      </c>
    </row>
    <row r="16" spans="2:12">
      <c r="B16" s="49"/>
      <c r="C16" s="12" t="s">
        <v>75</v>
      </c>
      <c r="D16" s="12">
        <v>0.007975</v>
      </c>
      <c r="E16" s="12">
        <v>0.607975</v>
      </c>
      <c r="F16" s="12">
        <v>0.00725</v>
      </c>
      <c r="H16" s="23"/>
      <c r="I16" s="13" t="s">
        <v>76</v>
      </c>
      <c r="J16" s="13">
        <v>53.17</v>
      </c>
      <c r="K16" s="13">
        <v>53.33</v>
      </c>
      <c r="L16" s="13">
        <v>52.27</v>
      </c>
    </row>
    <row r="17" spans="2:12">
      <c r="B17" s="49"/>
      <c r="C17" s="12" t="s">
        <v>77</v>
      </c>
      <c r="D17" s="12">
        <v>1.59</v>
      </c>
      <c r="E17" s="12">
        <v>1.68</v>
      </c>
      <c r="F17" s="12">
        <v>0.536665</v>
      </c>
      <c r="H17" s="23"/>
      <c r="I17" s="13" t="s">
        <v>36</v>
      </c>
      <c r="J17" s="13">
        <v>90.71</v>
      </c>
      <c r="K17" s="13">
        <v>119.41</v>
      </c>
      <c r="L17" s="13">
        <v>107.22</v>
      </c>
    </row>
    <row r="18" spans="2:12">
      <c r="B18" s="49"/>
      <c r="C18" s="12" t="s">
        <v>78</v>
      </c>
      <c r="D18" s="12">
        <v>8.45</v>
      </c>
      <c r="E18" s="12">
        <v>7.08</v>
      </c>
      <c r="F18" s="12">
        <v>7.32</v>
      </c>
      <c r="H18" s="23"/>
      <c r="I18" s="13" t="s">
        <v>4</v>
      </c>
      <c r="J18" s="13">
        <v>1.7</v>
      </c>
      <c r="K18" s="13">
        <v>0</v>
      </c>
      <c r="L18" s="13">
        <v>33</v>
      </c>
    </row>
    <row r="19" spans="2:12">
      <c r="B19" s="49"/>
      <c r="C19" s="12" t="s">
        <v>79</v>
      </c>
      <c r="D19" s="12">
        <v>0</v>
      </c>
      <c r="E19" s="12">
        <v>0</v>
      </c>
      <c r="F19" s="12">
        <v>0</v>
      </c>
      <c r="H19" s="23"/>
      <c r="I19" s="13" t="s">
        <v>80</v>
      </c>
      <c r="J19" s="13">
        <v>42.75</v>
      </c>
      <c r="K19" s="13">
        <v>25.83</v>
      </c>
      <c r="L19" s="13">
        <v>29.38</v>
      </c>
    </row>
    <row r="20" spans="2:12">
      <c r="B20" s="50"/>
      <c r="C20" s="12" t="s">
        <v>43</v>
      </c>
      <c r="D20" s="12">
        <v>1.54</v>
      </c>
      <c r="E20" s="12">
        <v>0.620602</v>
      </c>
      <c r="F20" s="12">
        <v>1.17</v>
      </c>
      <c r="H20" s="51"/>
      <c r="I20" s="13" t="s">
        <v>81</v>
      </c>
      <c r="J20" s="13">
        <v>505.14</v>
      </c>
      <c r="K20" s="13">
        <v>541.41</v>
      </c>
      <c r="L20" s="13">
        <v>468.73</v>
      </c>
    </row>
    <row r="21" spans="2:12">
      <c r="B21" s="51"/>
      <c r="C21" s="13" t="s">
        <v>82</v>
      </c>
      <c r="D21" s="13">
        <v>1266.84</v>
      </c>
      <c r="E21" s="13">
        <v>1205.3</v>
      </c>
      <c r="F21" s="13">
        <v>1054.07</v>
      </c>
      <c r="H21" s="23" t="s">
        <v>83</v>
      </c>
      <c r="I21" s="52" t="s">
        <v>84</v>
      </c>
      <c r="J21" s="55">
        <f t="shared" ref="J21:L21" si="0">SUM(J4:J11)/J20</f>
        <v>0.429960011086036</v>
      </c>
      <c r="K21" s="55">
        <f t="shared" si="0"/>
        <v>0.450822851443453</v>
      </c>
      <c r="L21" s="55">
        <f t="shared" si="0"/>
        <v>0.45503035649521</v>
      </c>
    </row>
    <row r="22" spans="2:12">
      <c r="B22" s="23" t="s">
        <v>85</v>
      </c>
      <c r="C22" s="52" t="s">
        <v>86</v>
      </c>
      <c r="D22" s="53">
        <f>SUM(D4:D10)/D21</f>
        <v>0.726887373306811</v>
      </c>
      <c r="E22" s="53">
        <f>SUM(E4:E10)/E21</f>
        <v>0.768970380818054</v>
      </c>
      <c r="F22" s="53">
        <f>SUM(F4:F10)/F21</f>
        <v>0.758621343933515</v>
      </c>
      <c r="H22" s="23"/>
      <c r="I22" s="52" t="s">
        <v>87</v>
      </c>
      <c r="J22" s="55">
        <f t="shared" ref="J22:L22" si="1">SUM(J12:J19)/J20</f>
        <v>0.43235538662549</v>
      </c>
      <c r="K22" s="55">
        <f t="shared" si="1"/>
        <v>0.429988363716961</v>
      </c>
      <c r="L22" s="55">
        <f t="shared" si="1"/>
        <v>0.49928313101359</v>
      </c>
    </row>
    <row r="23" spans="2:12">
      <c r="B23" s="23"/>
      <c r="C23" s="52" t="s">
        <v>88</v>
      </c>
      <c r="D23" s="53">
        <f>SUM(D11:D20)/D21</f>
        <v>0.120147749518487</v>
      </c>
      <c r="E23" s="53">
        <f>SUM(E11:E20)/E21</f>
        <v>0.0941579498879947</v>
      </c>
      <c r="F23" s="53">
        <f>SUM(F11:F20)/F21</f>
        <v>0.0588897464115287</v>
      </c>
      <c r="H23" s="23"/>
      <c r="I23" s="31" t="s">
        <v>89</v>
      </c>
      <c r="J23" s="56">
        <f t="shared" ref="J23:L23" si="2">SUM(J4:J11)/D21</f>
        <v>0.17144232894446</v>
      </c>
      <c r="K23" s="56">
        <f t="shared" si="2"/>
        <v>0.202505600265494</v>
      </c>
      <c r="L23" s="56">
        <f t="shared" si="2"/>
        <v>0.202345554849298</v>
      </c>
    </row>
    <row r="24" spans="8:12">
      <c r="H24" s="23"/>
      <c r="I24" s="31" t="s">
        <v>90</v>
      </c>
      <c r="J24" s="56">
        <f t="shared" ref="J24:L24" si="3">SUM(J12:J19)/D21</f>
        <v>0.172397461400019</v>
      </c>
      <c r="K24" s="56">
        <f t="shared" si="3"/>
        <v>0.193146934373185</v>
      </c>
      <c r="L24" s="56">
        <f t="shared" si="3"/>
        <v>0.222024136916903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7" workbookViewId="0">
      <selection activeCell="K16" sqref="K16:L19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>
        <v>734.03</v>
      </c>
      <c r="D4" s="22">
        <v>572.24</v>
      </c>
      <c r="E4" s="22">
        <v>509.27</v>
      </c>
      <c r="G4" s="23" t="s">
        <v>92</v>
      </c>
      <c r="H4" s="24" t="s">
        <v>93</v>
      </c>
      <c r="I4" s="24">
        <v>192</v>
      </c>
      <c r="J4" s="24">
        <v>197.58</v>
      </c>
      <c r="K4" s="24">
        <v>169.31</v>
      </c>
      <c r="L4" s="42"/>
    </row>
    <row r="5" spans="2:11">
      <c r="B5" s="22" t="s">
        <v>94</v>
      </c>
      <c r="C5" s="22">
        <v>433.57</v>
      </c>
      <c r="D5" s="22">
        <v>293.61</v>
      </c>
      <c r="E5" s="22">
        <v>227.12</v>
      </c>
      <c r="G5" s="23" t="s">
        <v>95</v>
      </c>
      <c r="H5" s="22" t="s">
        <v>96</v>
      </c>
      <c r="I5" s="22">
        <v>48.73</v>
      </c>
      <c r="J5" s="22">
        <v>44.22</v>
      </c>
      <c r="K5" s="22">
        <v>50.12</v>
      </c>
    </row>
    <row r="6" spans="2:11">
      <c r="B6" s="22" t="s">
        <v>97</v>
      </c>
      <c r="C6" s="22">
        <v>36.15</v>
      </c>
      <c r="D6" s="22">
        <v>28.82</v>
      </c>
      <c r="E6" s="22">
        <v>26.69</v>
      </c>
      <c r="G6" s="23"/>
      <c r="H6" s="22" t="s">
        <v>98</v>
      </c>
      <c r="I6" s="22">
        <v>12.78</v>
      </c>
      <c r="J6" s="22">
        <v>40.13</v>
      </c>
      <c r="K6" s="22">
        <v>45.5</v>
      </c>
    </row>
    <row r="7" spans="2:11">
      <c r="B7" s="22" t="s">
        <v>99</v>
      </c>
      <c r="C7" s="22">
        <v>27.68</v>
      </c>
      <c r="D7" s="22">
        <v>21.95</v>
      </c>
      <c r="E7" s="22">
        <v>35.93</v>
      </c>
      <c r="G7" s="23"/>
      <c r="H7" s="24" t="s">
        <v>100</v>
      </c>
      <c r="I7" s="24">
        <v>-58.25</v>
      </c>
      <c r="J7" s="24">
        <v>-79.55</v>
      </c>
      <c r="K7" s="24">
        <v>-85.14</v>
      </c>
    </row>
    <row r="8" spans="2:11">
      <c r="B8" s="22" t="s">
        <v>101</v>
      </c>
      <c r="C8" s="22">
        <v>56.28</v>
      </c>
      <c r="D8" s="22">
        <v>51.84</v>
      </c>
      <c r="E8" s="22">
        <v>42.93</v>
      </c>
      <c r="G8" s="23" t="s">
        <v>102</v>
      </c>
      <c r="H8" s="22" t="s">
        <v>103</v>
      </c>
      <c r="I8" s="22">
        <v>14.7</v>
      </c>
      <c r="J8" s="22">
        <v>0</v>
      </c>
      <c r="K8" s="22">
        <v>0.007</v>
      </c>
    </row>
    <row r="9" spans="2:11">
      <c r="B9" s="22" t="s">
        <v>104</v>
      </c>
      <c r="C9" s="22">
        <v>0.537272</v>
      </c>
      <c r="D9" s="22">
        <v>0.099624</v>
      </c>
      <c r="E9" s="22">
        <v>0.040825</v>
      </c>
      <c r="G9" s="23"/>
      <c r="H9" s="22" t="s">
        <v>105</v>
      </c>
      <c r="I9" s="22">
        <v>18.7</v>
      </c>
      <c r="J9" s="22">
        <v>52.56</v>
      </c>
      <c r="K9" s="22">
        <v>72.39</v>
      </c>
    </row>
    <row r="10" spans="2:11">
      <c r="B10" s="22" t="s">
        <v>106</v>
      </c>
      <c r="C10" s="22">
        <v>5.48</v>
      </c>
      <c r="D10" s="22">
        <v>0.581785</v>
      </c>
      <c r="E10" s="22">
        <v>2.73</v>
      </c>
      <c r="G10" s="23"/>
      <c r="H10" s="22" t="s">
        <v>107</v>
      </c>
      <c r="I10" s="22">
        <v>38.78</v>
      </c>
      <c r="J10" s="22">
        <v>76.91</v>
      </c>
      <c r="K10" s="43">
        <v>142.93</v>
      </c>
    </row>
    <row r="11" spans="2:11">
      <c r="B11" s="22" t="s">
        <v>108</v>
      </c>
      <c r="C11" s="22">
        <v>0.852206</v>
      </c>
      <c r="D11" s="22">
        <v>-0.403221</v>
      </c>
      <c r="E11" s="22">
        <v>4.01</v>
      </c>
      <c r="G11" s="23"/>
      <c r="H11" s="22" t="s">
        <v>109</v>
      </c>
      <c r="I11" s="22">
        <v>65.14</v>
      </c>
      <c r="J11" s="22">
        <v>61.91</v>
      </c>
      <c r="K11" s="22">
        <v>33.05</v>
      </c>
    </row>
    <row r="12" spans="2:11">
      <c r="B12" s="22" t="s">
        <v>110</v>
      </c>
      <c r="C12" s="22">
        <v>-0.959153</v>
      </c>
      <c r="D12" s="22">
        <v>0</v>
      </c>
      <c r="E12" s="22">
        <v>0</v>
      </c>
      <c r="G12" s="23"/>
      <c r="H12" s="22" t="s">
        <v>111</v>
      </c>
      <c r="I12" s="22">
        <v>12.56</v>
      </c>
      <c r="J12" s="22">
        <v>13.54</v>
      </c>
      <c r="K12" s="22">
        <v>2.16</v>
      </c>
    </row>
    <row r="13" spans="2:11">
      <c r="B13" s="22" t="s">
        <v>112</v>
      </c>
      <c r="C13" s="22">
        <v>17.27</v>
      </c>
      <c r="D13" s="22">
        <v>14.52</v>
      </c>
      <c r="E13" s="22">
        <v>12.32</v>
      </c>
      <c r="G13" s="23"/>
      <c r="H13" s="24" t="s">
        <v>113</v>
      </c>
      <c r="I13" s="24">
        <v>-83.07</v>
      </c>
      <c r="J13" s="24">
        <v>-79.57</v>
      </c>
      <c r="K13" s="24">
        <v>-94.59</v>
      </c>
    </row>
    <row r="14" spans="2:11">
      <c r="B14" s="22" t="s">
        <v>114</v>
      </c>
      <c r="C14" s="22">
        <v>-0.037517</v>
      </c>
      <c r="D14" s="22">
        <v>0.041045</v>
      </c>
      <c r="E14" s="22">
        <v>-0.010252</v>
      </c>
      <c r="G14" s="25" t="s">
        <v>115</v>
      </c>
      <c r="H14" s="26" t="s">
        <v>115</v>
      </c>
      <c r="I14" s="26">
        <f>I4-I5-I6</f>
        <v>130.49</v>
      </c>
      <c r="J14" s="26">
        <f>J4-J5-J6</f>
        <v>113.23</v>
      </c>
      <c r="K14" s="26">
        <f>K4-K5-K6</f>
        <v>73.69</v>
      </c>
    </row>
    <row r="15" spans="2:11">
      <c r="B15" s="22" t="s">
        <v>116</v>
      </c>
      <c r="C15" s="22">
        <v>0.27825</v>
      </c>
      <c r="D15" s="22">
        <v>0.297203</v>
      </c>
      <c r="E15" s="22">
        <v>0.212529</v>
      </c>
      <c r="G15" s="27"/>
      <c r="H15" s="27"/>
      <c r="I15" s="27"/>
      <c r="J15" s="27"/>
      <c r="K15" s="27"/>
    </row>
    <row r="16" spans="2:12">
      <c r="B16" s="22" t="s">
        <v>117</v>
      </c>
      <c r="C16" s="22">
        <v>0.483266</v>
      </c>
      <c r="D16" s="22">
        <v>0.442227</v>
      </c>
      <c r="E16" s="22">
        <v>0.392399</v>
      </c>
      <c r="G16" s="28" t="s">
        <v>118</v>
      </c>
      <c r="H16" s="29" t="s">
        <v>119</v>
      </c>
      <c r="I16" s="29">
        <f>SUM(I14:K14)/3</f>
        <v>105.803333333333</v>
      </c>
      <c r="J16" s="27"/>
      <c r="K16" s="13" t="s">
        <v>120</v>
      </c>
      <c r="L16" s="44">
        <f>C18+C10+C6</f>
        <v>207.95</v>
      </c>
    </row>
    <row r="17" spans="2:12">
      <c r="B17" s="22" t="s">
        <v>121</v>
      </c>
      <c r="C17" s="22">
        <v>3.32</v>
      </c>
      <c r="D17" s="22">
        <v>3.58</v>
      </c>
      <c r="E17" s="22">
        <v>0.558975</v>
      </c>
      <c r="G17" s="30"/>
      <c r="H17" s="29" t="s">
        <v>122</v>
      </c>
      <c r="I17" s="45">
        <v>0.08</v>
      </c>
      <c r="J17" s="27"/>
      <c r="K17" s="13" t="s">
        <v>123</v>
      </c>
      <c r="L17" s="44">
        <f>(L16+C7+C8+C9)/L16</f>
        <v>1.40633456119259</v>
      </c>
    </row>
    <row r="18" spans="2:12">
      <c r="B18" s="22" t="s">
        <v>124</v>
      </c>
      <c r="C18" s="22">
        <v>166.32</v>
      </c>
      <c r="D18" s="22">
        <v>159.29</v>
      </c>
      <c r="E18" s="22">
        <v>157.26</v>
      </c>
      <c r="G18" s="30"/>
      <c r="H18" s="29" t="s">
        <v>125</v>
      </c>
      <c r="I18" s="45">
        <v>0.03</v>
      </c>
      <c r="J18" s="27"/>
      <c r="K18" s="13" t="s">
        <v>126</v>
      </c>
      <c r="L18" s="44">
        <f>L16/(L16-C10)</f>
        <v>1.02706573813404</v>
      </c>
    </row>
    <row r="19" spans="2:12">
      <c r="B19" s="31" t="s">
        <v>127</v>
      </c>
      <c r="C19" s="31">
        <f>C4-C5</f>
        <v>300.46</v>
      </c>
      <c r="D19" s="31">
        <f>D4-D5</f>
        <v>278.63</v>
      </c>
      <c r="E19" s="31">
        <f>E4-E5</f>
        <v>282.15</v>
      </c>
      <c r="G19" s="30"/>
      <c r="H19" s="29" t="s">
        <v>128</v>
      </c>
      <c r="I19" s="45">
        <v>0.1</v>
      </c>
      <c r="J19" s="27"/>
      <c r="K19" s="13" t="s">
        <v>129</v>
      </c>
      <c r="L19" s="44">
        <f>L17*L18</f>
        <v>1.44439804415469</v>
      </c>
    </row>
    <row r="20" spans="2:11">
      <c r="B20" s="31" t="s">
        <v>130</v>
      </c>
      <c r="C20" s="32">
        <f>C19/C4</f>
        <v>0.409329318965165</v>
      </c>
      <c r="D20" s="32">
        <f>D19/D4</f>
        <v>0.486911086257514</v>
      </c>
      <c r="E20" s="32">
        <f>E19/E4</f>
        <v>0.554028315039174</v>
      </c>
      <c r="G20" s="30"/>
      <c r="H20" s="29" t="s">
        <v>131</v>
      </c>
      <c r="I20" s="46">
        <v>100</v>
      </c>
      <c r="J20" s="27"/>
      <c r="K20" s="27"/>
    </row>
    <row r="21" spans="2:11">
      <c r="B21" s="33" t="s">
        <v>132</v>
      </c>
      <c r="C21" s="33">
        <f>C4-C5-C6-C7-C8-C9-C10</f>
        <v>174.332728</v>
      </c>
      <c r="D21" s="33">
        <f>D4-D5-D6-D7-D8-D9-D10</f>
        <v>175.338591</v>
      </c>
      <c r="E21" s="33">
        <f>E4-E5-E6-E7-E8-E9-E10</f>
        <v>173.829175</v>
      </c>
      <c r="G21" s="30"/>
      <c r="H21" s="29" t="s">
        <v>133</v>
      </c>
      <c r="I21" s="29">
        <f>I16*(1+I19)/POWER(1+I17,1)</f>
        <v>107.762654320988</v>
      </c>
      <c r="J21" s="27"/>
      <c r="K21" s="27"/>
    </row>
    <row r="22" spans="2:11">
      <c r="B22" s="33" t="s">
        <v>134</v>
      </c>
      <c r="C22" s="34">
        <f>C21/C4</f>
        <v>0.23750082149231</v>
      </c>
      <c r="D22" s="34">
        <f>D21/D4</f>
        <v>0.306407435691318</v>
      </c>
      <c r="E22" s="34">
        <f>E21/E4</f>
        <v>0.341330090129008</v>
      </c>
      <c r="G22" s="30"/>
      <c r="H22" s="29" t="s">
        <v>135</v>
      </c>
      <c r="I22" s="29">
        <f>I16*POWER(1+I19,2)/POWER(1+I17,2)</f>
        <v>109.758259030636</v>
      </c>
      <c r="J22" s="27"/>
      <c r="K22" s="27"/>
    </row>
    <row r="23" spans="2:11">
      <c r="B23" s="35" t="s">
        <v>136</v>
      </c>
      <c r="C23" s="36">
        <f>C21/I4</f>
        <v>0.907982958333333</v>
      </c>
      <c r="D23" s="36">
        <f>D21/J4</f>
        <v>0.887430868508958</v>
      </c>
      <c r="E23" s="36">
        <f>E21/K4</f>
        <v>1.0266917193314</v>
      </c>
      <c r="G23" s="30"/>
      <c r="H23" s="29" t="s">
        <v>137</v>
      </c>
      <c r="I23" s="29">
        <f>I16*POWER(1+I19,3)/POWER(1+I17,3)</f>
        <v>111.790819383055</v>
      </c>
      <c r="J23" s="27"/>
      <c r="K23" s="27"/>
    </row>
    <row r="24" spans="2:11">
      <c r="B24" s="24" t="s">
        <v>138</v>
      </c>
      <c r="C24" s="37">
        <f>C7/C4</f>
        <v>0.0377096303965778</v>
      </c>
      <c r="D24" s="37">
        <f>D7/D4</f>
        <v>0.0383580315951349</v>
      </c>
      <c r="E24" s="37">
        <f>E7/E4</f>
        <v>0.0705519665403421</v>
      </c>
      <c r="G24" s="30"/>
      <c r="H24" s="29" t="s">
        <v>139</v>
      </c>
      <c r="I24" s="29">
        <f>(SUM(I21:I23)*(1+I18))/I17-I18</f>
        <v>4239.85855895898</v>
      </c>
      <c r="J24" s="27"/>
      <c r="K24" s="27"/>
    </row>
    <row r="25" spans="2:11">
      <c r="B25" s="24" t="s">
        <v>140</v>
      </c>
      <c r="C25" s="37">
        <f>C8/C4</f>
        <v>0.0766726155606719</v>
      </c>
      <c r="D25" s="37">
        <f>D8/D4</f>
        <v>0.0905913602684189</v>
      </c>
      <c r="E25" s="37">
        <f>E8/E4</f>
        <v>0.0842971311877786</v>
      </c>
      <c r="G25" s="30"/>
      <c r="H25" s="29" t="s">
        <v>141</v>
      </c>
      <c r="I25" s="29">
        <f>SUM(I21:I24)</f>
        <v>4569.17029169366</v>
      </c>
      <c r="J25" s="27"/>
      <c r="K25" s="27"/>
    </row>
    <row r="26" spans="2:9">
      <c r="B26" s="24" t="s">
        <v>142</v>
      </c>
      <c r="C26" s="37">
        <f>C16/C4</f>
        <v>0.000658373635954934</v>
      </c>
      <c r="D26" s="37">
        <f>D16/D4</f>
        <v>0.000772799874178666</v>
      </c>
      <c r="E26" s="37">
        <f>E16/E4</f>
        <v>0.000770512694641349</v>
      </c>
      <c r="G26" s="38"/>
      <c r="H26" s="16" t="s">
        <v>143</v>
      </c>
      <c r="I26" s="16">
        <f>I25/I20</f>
        <v>45.6917029169366</v>
      </c>
    </row>
    <row r="27" spans="2:5">
      <c r="B27" s="24" t="s">
        <v>144</v>
      </c>
      <c r="C27" s="37">
        <f>C18/C4</f>
        <v>0.226584744492732</v>
      </c>
      <c r="D27" s="37">
        <f>D18/D4</f>
        <v>0.278362225639592</v>
      </c>
      <c r="E27" s="37">
        <f>E18/E4</f>
        <v>0.30879494177941</v>
      </c>
    </row>
    <row r="28" spans="7:10">
      <c r="G28" s="39" t="s">
        <v>145</v>
      </c>
      <c r="H28" s="13" t="s">
        <v>146</v>
      </c>
      <c r="I28" s="47">
        <v>0.1</v>
      </c>
      <c r="J28" s="22"/>
    </row>
    <row r="29" spans="7:10">
      <c r="G29" s="40"/>
      <c r="H29" s="13" t="s">
        <v>147</v>
      </c>
      <c r="I29" s="47">
        <v>0.04</v>
      </c>
      <c r="J29" s="13">
        <f>1/I29</f>
        <v>25</v>
      </c>
    </row>
    <row r="30" spans="7:10">
      <c r="G30" s="40"/>
      <c r="H30" s="13" t="s">
        <v>148</v>
      </c>
      <c r="I30" s="47">
        <v>0.02</v>
      </c>
      <c r="J30" s="13">
        <f>1/I30</f>
        <v>50</v>
      </c>
    </row>
    <row r="31" spans="7:10">
      <c r="G31" s="40"/>
      <c r="H31" s="13" t="s">
        <v>149</v>
      </c>
      <c r="I31" s="13">
        <f>(C18*POWER(1+I28,3))*J29</f>
        <v>5534.298</v>
      </c>
      <c r="J31" s="13">
        <f>I31/I20</f>
        <v>55.34298</v>
      </c>
    </row>
    <row r="32" spans="7:10">
      <c r="G32" s="40"/>
      <c r="H32" s="13" t="s">
        <v>150</v>
      </c>
      <c r="I32" s="13">
        <f>I31*0.7</f>
        <v>3874.0086</v>
      </c>
      <c r="J32" s="13">
        <f>I32/I20</f>
        <v>38.740086</v>
      </c>
    </row>
    <row r="33" spans="7:10">
      <c r="G33" s="41"/>
      <c r="H33" s="13" t="s">
        <v>151</v>
      </c>
      <c r="I33" s="13">
        <f>(C18*POWER(1+I28,3))*J30</f>
        <v>11068.596</v>
      </c>
      <c r="J33" s="13">
        <f>I33/I20</f>
        <v>110.68596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1"/>
  <sheetViews>
    <sheetView workbookViewId="0">
      <selection activeCell="H42" sqref="H42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152</v>
      </c>
      <c r="J3" s="9" t="s">
        <v>153</v>
      </c>
    </row>
    <row r="4" spans="2:10">
      <c r="B4" s="10" t="s">
        <v>154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192.43</v>
      </c>
      <c r="E5" s="11">
        <f>'(经营性&amp;金融性)资产&amp;负债结构分析'!E4</f>
        <v>131.16</v>
      </c>
      <c r="F5" s="11">
        <f>'(经营性&amp;金融性)资产&amp;负债结构分析'!F4</f>
        <v>89.07</v>
      </c>
      <c r="H5" s="11" t="s">
        <v>2</v>
      </c>
      <c r="I5" s="11">
        <f>D5</f>
        <v>192.43</v>
      </c>
      <c r="J5" s="11"/>
    </row>
    <row r="6" spans="2:10">
      <c r="B6" s="10"/>
      <c r="C6" s="12" t="s">
        <v>11</v>
      </c>
      <c r="D6" s="12">
        <f>'(经营性&amp;金融性)资产&amp;负债结构分析'!D9</f>
        <v>13.14</v>
      </c>
      <c r="E6" s="12">
        <f>'(经营性&amp;金融性)资产&amp;负债结构分析'!E9</f>
        <v>10.74</v>
      </c>
      <c r="F6" s="12">
        <f>'(经营性&amp;金融性)资产&amp;负债结构分析'!F9</f>
        <v>8.41</v>
      </c>
      <c r="H6" s="12" t="s">
        <v>11</v>
      </c>
      <c r="I6" s="12">
        <f>D6</f>
        <v>13.14</v>
      </c>
      <c r="J6" s="12"/>
    </row>
    <row r="7" spans="2:10">
      <c r="B7" s="10"/>
      <c r="C7" s="12" t="s">
        <v>30</v>
      </c>
      <c r="D7" s="12">
        <f>'(经营性&amp;金融性)资产&amp;负债结构分析'!D5</f>
        <v>402.09</v>
      </c>
      <c r="E7" s="12">
        <f>'(经营性&amp;金融性)资产&amp;负债结构分析'!E5</f>
        <v>405.48</v>
      </c>
      <c r="F7" s="12">
        <f>'(经营性&amp;金融性)资产&amp;负债结构分析'!F5</f>
        <v>317.57</v>
      </c>
      <c r="H7" s="12" t="s">
        <v>30</v>
      </c>
      <c r="I7" s="12">
        <f>D7</f>
        <v>402.09</v>
      </c>
      <c r="J7" s="12"/>
    </row>
    <row r="8" spans="2:10">
      <c r="B8" s="10"/>
      <c r="C8" s="12" t="s">
        <v>37</v>
      </c>
      <c r="D8" s="13">
        <f>'(经营性&amp;金融性)资产&amp;负债结构分析'!D10</f>
        <v>218.03</v>
      </c>
      <c r="E8" s="13">
        <f>'(经营性&amp;金融性)资产&amp;负债结构分析'!E10</f>
        <v>224.97</v>
      </c>
      <c r="F8" s="13">
        <f>'(经营性&amp;金融性)资产&amp;负债结构分析'!F10</f>
        <v>228.26</v>
      </c>
      <c r="H8" s="12" t="s">
        <v>37</v>
      </c>
      <c r="I8" s="12">
        <f>D8</f>
        <v>218.03</v>
      </c>
      <c r="J8" s="12"/>
    </row>
    <row r="9" spans="2:10">
      <c r="B9" s="10"/>
      <c r="C9" s="12" t="s">
        <v>94</v>
      </c>
      <c r="D9" s="12">
        <f>'利润&amp;现金流结构分析'!C5</f>
        <v>433.57</v>
      </c>
      <c r="E9" s="12">
        <f>'利润&amp;现金流结构分析'!D5</f>
        <v>293.61</v>
      </c>
      <c r="F9" s="12">
        <f>'利润&amp;现金流结构分析'!E5</f>
        <v>227.12</v>
      </c>
      <c r="H9" s="12" t="s">
        <v>94</v>
      </c>
      <c r="I9" s="12">
        <f>D9</f>
        <v>433.57</v>
      </c>
      <c r="J9" s="12"/>
    </row>
    <row r="10" spans="2:10">
      <c r="B10" s="10"/>
      <c r="C10" s="12" t="s">
        <v>155</v>
      </c>
      <c r="D10" s="12"/>
      <c r="E10" s="12"/>
      <c r="F10" s="12"/>
      <c r="H10" s="12" t="s">
        <v>155</v>
      </c>
      <c r="I10" s="12"/>
      <c r="J10" s="12"/>
    </row>
    <row r="11" spans="2:10">
      <c r="B11" s="10"/>
      <c r="C11" s="12" t="s">
        <v>156</v>
      </c>
      <c r="D11" s="12">
        <v>196.74</v>
      </c>
      <c r="E11" s="12">
        <v>190.61</v>
      </c>
      <c r="F11" s="12">
        <v>182.33</v>
      </c>
      <c r="H11" s="12" t="s">
        <v>156</v>
      </c>
      <c r="I11" s="12">
        <f>D11</f>
        <v>196.74</v>
      </c>
      <c r="J11" s="12"/>
    </row>
    <row r="12" spans="2:10">
      <c r="B12" s="10"/>
      <c r="C12" s="12" t="s">
        <v>132</v>
      </c>
      <c r="D12" s="12">
        <f>'利润&amp;现金流结构分析'!C21</f>
        <v>174.332728</v>
      </c>
      <c r="E12" s="12">
        <f>'利润&amp;现金流结构分析'!D21</f>
        <v>175.338591</v>
      </c>
      <c r="F12" s="12">
        <f>'利润&amp;现金流结构分析'!E21</f>
        <v>173.829175</v>
      </c>
      <c r="H12" s="12" t="s">
        <v>132</v>
      </c>
      <c r="I12" s="12">
        <f>D12</f>
        <v>174.332728</v>
      </c>
      <c r="J12" s="12"/>
    </row>
    <row r="13" spans="2:10">
      <c r="B13" s="10"/>
      <c r="C13" s="12" t="s">
        <v>93</v>
      </c>
      <c r="D13" s="12">
        <f>'利润&amp;现金流结构分析'!I4</f>
        <v>192</v>
      </c>
      <c r="E13" s="12">
        <f>'利润&amp;现金流结构分析'!J4</f>
        <v>197.58</v>
      </c>
      <c r="F13" s="14">
        <f>'利润&amp;现金流结构分析'!K4</f>
        <v>169.31</v>
      </c>
      <c r="H13" s="12" t="s">
        <v>93</v>
      </c>
      <c r="I13" s="12">
        <f>D13</f>
        <v>192</v>
      </c>
      <c r="J13" s="12"/>
    </row>
    <row r="14" spans="2:10">
      <c r="B14" s="10"/>
      <c r="C14" s="13" t="s">
        <v>157</v>
      </c>
      <c r="D14" s="13">
        <v>1.2901867163</v>
      </c>
      <c r="E14" s="13">
        <v>0.736342833</v>
      </c>
      <c r="F14" s="13">
        <v>0.597041</v>
      </c>
      <c r="H14" s="13" t="s">
        <v>157</v>
      </c>
      <c r="I14" s="13">
        <v>1.2901867163</v>
      </c>
      <c r="J14" s="13"/>
    </row>
    <row r="15" spans="2:10">
      <c r="B15" s="10"/>
      <c r="C15" s="13" t="s">
        <v>26</v>
      </c>
      <c r="D15" s="13">
        <f>'(经营性&amp;金融性)资产&amp;负债结构分析'!D12</f>
        <v>121.04</v>
      </c>
      <c r="E15" s="13">
        <f>'(经营性&amp;金融性)资产&amp;负债结构分析'!E12</f>
        <v>103.5</v>
      </c>
      <c r="F15" s="13">
        <f>'(经营性&amp;金融性)资产&amp;负债结构分析'!F12</f>
        <v>53.04</v>
      </c>
      <c r="H15" s="13" t="s">
        <v>26</v>
      </c>
      <c r="I15" s="13">
        <f>D15</f>
        <v>121.04</v>
      </c>
      <c r="J15" s="13"/>
    </row>
    <row r="16" spans="2:10">
      <c r="B16" s="10"/>
      <c r="C16" s="13" t="s">
        <v>158</v>
      </c>
      <c r="D16" s="13">
        <f>'(经营性&amp;金融性)资产&amp;负债结构分析'!D21</f>
        <v>1266.84</v>
      </c>
      <c r="E16" s="13">
        <f>'(经营性&amp;金融性)资产&amp;负债结构分析'!E21</f>
        <v>1205.3</v>
      </c>
      <c r="F16" s="13">
        <f>'(经营性&amp;金融性)资产&amp;负债结构分析'!F21</f>
        <v>1054.07</v>
      </c>
      <c r="H16" s="13" t="s">
        <v>158</v>
      </c>
      <c r="I16" s="13">
        <f>D16</f>
        <v>1266.84</v>
      </c>
      <c r="J16" s="13"/>
    </row>
    <row r="22" ht="16.05" spans="3:4">
      <c r="C22" s="15" t="s">
        <v>159</v>
      </c>
      <c r="D22" s="16" t="s">
        <v>160</v>
      </c>
    </row>
    <row r="24" ht="16.05" spans="2:8">
      <c r="B24" s="17" t="s">
        <v>161</v>
      </c>
      <c r="C24" s="15"/>
      <c r="D24" s="18" t="s">
        <v>162</v>
      </c>
      <c r="F24" s="17" t="s">
        <v>163</v>
      </c>
      <c r="G24" s="15"/>
      <c r="H24" s="18" t="s">
        <v>162</v>
      </c>
    </row>
    <row r="25" ht="16.05" spans="2:8">
      <c r="B25" s="19"/>
      <c r="C25" s="15" t="s">
        <v>164</v>
      </c>
      <c r="D25" s="18" t="s">
        <v>165</v>
      </c>
      <c r="F25" s="19"/>
      <c r="G25" s="15" t="s">
        <v>166</v>
      </c>
      <c r="H25" s="18" t="s">
        <v>167</v>
      </c>
    </row>
    <row r="26" ht="16.05" spans="2:8">
      <c r="B26" s="19"/>
      <c r="C26" s="15" t="s">
        <v>168</v>
      </c>
      <c r="D26" s="18" t="s">
        <v>169</v>
      </c>
      <c r="F26" s="19"/>
      <c r="G26" s="15" t="s">
        <v>170</v>
      </c>
      <c r="H26" s="18" t="s">
        <v>171</v>
      </c>
    </row>
    <row r="27" ht="16.05" spans="2:8">
      <c r="B27" s="19"/>
      <c r="C27" s="15" t="s">
        <v>172</v>
      </c>
      <c r="D27" s="18" t="s">
        <v>173</v>
      </c>
      <c r="F27" s="19"/>
      <c r="G27" s="15" t="s">
        <v>174</v>
      </c>
      <c r="H27" s="18" t="s">
        <v>175</v>
      </c>
    </row>
    <row r="28" ht="16.05" spans="2:8">
      <c r="B28" s="19"/>
      <c r="C28" s="15" t="s">
        <v>176</v>
      </c>
      <c r="D28" s="18" t="s">
        <v>177</v>
      </c>
      <c r="F28" s="19"/>
      <c r="G28" s="15" t="s">
        <v>178</v>
      </c>
      <c r="H28" s="18" t="s">
        <v>179</v>
      </c>
    </row>
    <row r="29" ht="16.05" spans="2:8">
      <c r="B29" s="19"/>
      <c r="C29" s="15" t="s">
        <v>180</v>
      </c>
      <c r="D29" s="18" t="s">
        <v>181</v>
      </c>
      <c r="F29" s="19"/>
      <c r="G29" s="15" t="s">
        <v>182</v>
      </c>
      <c r="H29" s="18" t="s">
        <v>183</v>
      </c>
    </row>
    <row r="30" ht="16.05" spans="2:8">
      <c r="B30" s="19"/>
      <c r="C30" s="15" t="s">
        <v>184</v>
      </c>
      <c r="D30" s="18" t="s">
        <v>185</v>
      </c>
      <c r="F30" s="20"/>
      <c r="G30" s="15" t="s">
        <v>41</v>
      </c>
      <c r="H30" s="18" t="s">
        <v>186</v>
      </c>
    </row>
    <row r="31" ht="16.05" spans="2:4">
      <c r="B31" s="19"/>
      <c r="C31" s="15" t="s">
        <v>187</v>
      </c>
      <c r="D31" s="18" t="s">
        <v>188</v>
      </c>
    </row>
    <row r="32" ht="16.05" spans="2:4">
      <c r="B32" s="19"/>
      <c r="C32" s="15" t="s">
        <v>130</v>
      </c>
      <c r="D32" s="18" t="s">
        <v>189</v>
      </c>
    </row>
    <row r="33" ht="16.05" spans="2:4">
      <c r="B33" s="20"/>
      <c r="C33" s="15" t="s">
        <v>190</v>
      </c>
      <c r="D33" s="18" t="s">
        <v>191</v>
      </c>
    </row>
    <row r="36" ht="18.25" spans="2:8">
      <c r="B36" s="1" t="s">
        <v>192</v>
      </c>
      <c r="C36" s="2" t="s">
        <v>193</v>
      </c>
      <c r="D36" s="3" t="s">
        <v>194</v>
      </c>
      <c r="E36" s="4"/>
      <c r="F36" s="1" t="s">
        <v>195</v>
      </c>
      <c r="G36" s="2" t="s">
        <v>196</v>
      </c>
      <c r="H36" s="5" t="s">
        <v>197</v>
      </c>
    </row>
    <row r="37" ht="18.25" spans="2:8">
      <c r="B37" s="1"/>
      <c r="C37" s="2" t="s">
        <v>198</v>
      </c>
      <c r="D37" s="5" t="s">
        <v>62</v>
      </c>
      <c r="E37" s="4"/>
      <c r="F37" s="1"/>
      <c r="G37" s="2" t="s">
        <v>199</v>
      </c>
      <c r="H37" s="5" t="s">
        <v>200</v>
      </c>
    </row>
    <row r="38" ht="18.25" spans="2:8">
      <c r="B38" s="1"/>
      <c r="C38" s="2"/>
      <c r="D38" s="5" t="s">
        <v>67</v>
      </c>
      <c r="E38" s="4"/>
      <c r="F38" s="1"/>
      <c r="G38" s="2" t="s">
        <v>201</v>
      </c>
      <c r="H38" s="5" t="s">
        <v>202</v>
      </c>
    </row>
    <row r="39" ht="18.25" spans="2:8">
      <c r="B39" s="1"/>
      <c r="C39" s="2" t="s">
        <v>203</v>
      </c>
      <c r="D39" s="5" t="s">
        <v>204</v>
      </c>
      <c r="E39" s="4"/>
      <c r="F39" s="1"/>
      <c r="G39" s="2" t="s">
        <v>205</v>
      </c>
      <c r="H39" s="5" t="s">
        <v>206</v>
      </c>
    </row>
    <row r="40" ht="18.25" spans="2:8">
      <c r="B40" s="1"/>
      <c r="C40" s="2"/>
      <c r="D40" s="5" t="s">
        <v>207</v>
      </c>
      <c r="E40" s="4"/>
      <c r="F40" s="4"/>
      <c r="G40" s="4"/>
      <c r="H40" s="4"/>
    </row>
    <row r="41" ht="18.25" spans="7:8">
      <c r="G41" s="6" t="s">
        <v>208</v>
      </c>
      <c r="H41" s="7" t="s">
        <v>209</v>
      </c>
    </row>
  </sheetData>
  <mergeCells count="8">
    <mergeCell ref="B3:C3"/>
    <mergeCell ref="B4:B16"/>
    <mergeCell ref="B24:B33"/>
    <mergeCell ref="B36:B40"/>
    <mergeCell ref="C37:C38"/>
    <mergeCell ref="C39:C40"/>
    <mergeCell ref="F24:F30"/>
    <mergeCell ref="F36:F3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B2" sqref="B2:H7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192</v>
      </c>
      <c r="C2" s="2" t="s">
        <v>193</v>
      </c>
      <c r="D2" s="3" t="s">
        <v>194</v>
      </c>
      <c r="E2" s="4"/>
      <c r="F2" s="1" t="s">
        <v>195</v>
      </c>
      <c r="G2" s="2" t="s">
        <v>196</v>
      </c>
      <c r="H2" s="5" t="s">
        <v>197</v>
      </c>
    </row>
    <row r="3" ht="18.25" spans="2:8">
      <c r="B3" s="1"/>
      <c r="C3" s="2" t="s">
        <v>198</v>
      </c>
      <c r="D3" s="5" t="s">
        <v>62</v>
      </c>
      <c r="E3" s="4"/>
      <c r="F3" s="1"/>
      <c r="G3" s="2" t="s">
        <v>199</v>
      </c>
      <c r="H3" s="5" t="s">
        <v>200</v>
      </c>
    </row>
    <row r="4" ht="18.25" spans="2:8">
      <c r="B4" s="1"/>
      <c r="C4" s="2"/>
      <c r="D4" s="5" t="s">
        <v>67</v>
      </c>
      <c r="E4" s="4"/>
      <c r="F4" s="1"/>
      <c r="G4" s="2" t="s">
        <v>201</v>
      </c>
      <c r="H4" s="5" t="s">
        <v>202</v>
      </c>
    </row>
    <row r="5" ht="18.25" spans="2:8">
      <c r="B5" s="1"/>
      <c r="C5" s="2" t="s">
        <v>203</v>
      </c>
      <c r="D5" s="5" t="s">
        <v>204</v>
      </c>
      <c r="E5" s="4"/>
      <c r="F5" s="1"/>
      <c r="G5" s="2" t="s">
        <v>205</v>
      </c>
      <c r="H5" s="5" t="s">
        <v>206</v>
      </c>
    </row>
    <row r="6" ht="18.25" spans="2:8">
      <c r="B6" s="1"/>
      <c r="C6" s="2"/>
      <c r="D6" s="5" t="s">
        <v>207</v>
      </c>
      <c r="E6" s="4"/>
      <c r="F6" s="4"/>
      <c r="G6" s="4"/>
      <c r="H6" s="4"/>
    </row>
    <row r="7" ht="18.25" spans="7:8">
      <c r="G7" s="6" t="s">
        <v>208</v>
      </c>
      <c r="H7" s="7" t="s">
        <v>209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2021-03-26T07:45:05Z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911E32C49DAD42EA87CB9ECCF69D216B</vt:lpwstr>
  </property>
</Properties>
</file>