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1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<sst xmlns="http://schemas.openxmlformats.org/spreadsheetml/2006/main" count="257" uniqueCount="206">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</sst>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#,##0.00_ "/>
    <numFmt numFmtId="178" formatCode="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8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7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0" workbookViewId="0">
      <selection activeCell="D32" sqref="D32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113.25</v>
      </c>
      <c r="E4" s="22">
        <v>110.51</v>
      </c>
      <c r="F4" s="22">
        <v>218.23</v>
      </c>
      <c r="H4" s="23" t="s">
        <v>3</v>
      </c>
      <c r="I4" s="22" t="s">
        <v>4</v>
      </c>
      <c r="J4" s="13">
        <v>45.6</v>
      </c>
      <c r="K4" s="13">
        <v>15.23</v>
      </c>
      <c r="L4" s="13">
        <v>78.6</v>
      </c>
    </row>
    <row r="5" spans="2:12">
      <c r="B5" s="23"/>
      <c r="C5" s="22" t="s">
        <v>5</v>
      </c>
      <c r="D5" s="22">
        <v>2.22</v>
      </c>
      <c r="E5" s="22">
        <v>1.81</v>
      </c>
      <c r="F5" s="22">
        <v>1.64</v>
      </c>
      <c r="H5" s="23"/>
      <c r="I5" s="22" t="s">
        <v>6</v>
      </c>
      <c r="J5" s="22">
        <v>3</v>
      </c>
      <c r="K5" s="22">
        <v>2.76</v>
      </c>
      <c r="L5" s="22">
        <v>2.15</v>
      </c>
    </row>
    <row r="6" spans="2:12">
      <c r="B6" s="23"/>
      <c r="C6" s="22" t="s">
        <v>7</v>
      </c>
      <c r="D6" s="22">
        <v>16.16</v>
      </c>
      <c r="E6" s="22">
        <v>11.01</v>
      </c>
      <c r="F6" s="22">
        <v>7.86</v>
      </c>
      <c r="H6" s="23"/>
      <c r="I6" s="22" t="s">
        <v>8</v>
      </c>
      <c r="J6" s="22">
        <v>105.01</v>
      </c>
      <c r="K6" s="22">
        <v>88.39</v>
      </c>
      <c r="L6" s="22">
        <v>72.54</v>
      </c>
    </row>
    <row r="7" spans="2:12">
      <c r="B7" s="23"/>
      <c r="C7" s="22" t="s">
        <v>9</v>
      </c>
      <c r="D7" s="22">
        <v>11.57</v>
      </c>
      <c r="E7" s="22">
        <v>14.6</v>
      </c>
      <c r="F7" s="22">
        <v>11.92</v>
      </c>
      <c r="H7" s="23"/>
      <c r="I7" s="22" t="s">
        <v>10</v>
      </c>
      <c r="J7" s="22">
        <v>0</v>
      </c>
      <c r="K7" s="22">
        <v>0</v>
      </c>
      <c r="L7" s="27">
        <v>0</v>
      </c>
    </row>
    <row r="8" spans="2:12">
      <c r="B8" s="23"/>
      <c r="C8" s="22" t="s">
        <v>11</v>
      </c>
      <c r="D8" s="22">
        <v>77.15</v>
      </c>
      <c r="E8" s="22">
        <v>55.07</v>
      </c>
      <c r="F8" s="22">
        <v>46.4</v>
      </c>
      <c r="H8" s="23"/>
      <c r="I8" s="22" t="s">
        <v>12</v>
      </c>
      <c r="J8" s="22">
        <v>24.2</v>
      </c>
      <c r="K8" s="22">
        <v>25.13</v>
      </c>
      <c r="L8" s="22">
        <v>26.04</v>
      </c>
    </row>
    <row r="9" spans="2:12">
      <c r="B9" s="23"/>
      <c r="C9" s="22" t="s">
        <v>13</v>
      </c>
      <c r="D9" s="22">
        <v>257.06</v>
      </c>
      <c r="E9" s="22">
        <v>244.55</v>
      </c>
      <c r="F9" s="27">
        <v>298.46</v>
      </c>
      <c r="H9" s="23"/>
      <c r="I9" s="22" t="s">
        <v>14</v>
      </c>
      <c r="J9" s="22">
        <v>3.97</v>
      </c>
      <c r="K9" s="22">
        <v>3.53</v>
      </c>
      <c r="L9" s="22">
        <v>4.04</v>
      </c>
    </row>
    <row r="10" spans="2:12">
      <c r="B10" s="23"/>
      <c r="C10" s="24" t="s">
        <v>15</v>
      </c>
      <c r="D10" s="56">
        <f>D4/D9</f>
        <v>0.440558624445655</v>
      </c>
      <c r="E10" s="56">
        <f>E4/E9</f>
        <v>0.451891228787569</v>
      </c>
      <c r="F10" s="56">
        <f>F4/F9</f>
        <v>0.731186758694632</v>
      </c>
      <c r="H10" s="23"/>
      <c r="I10" s="22" t="s">
        <v>16</v>
      </c>
      <c r="J10" s="22">
        <v>0</v>
      </c>
      <c r="K10" s="22">
        <v>11.17</v>
      </c>
      <c r="L10" s="22">
        <v>12.69</v>
      </c>
    </row>
    <row r="11" spans="2:12">
      <c r="B11" s="23"/>
      <c r="C11" s="24" t="s">
        <v>17</v>
      </c>
      <c r="D11" s="56">
        <f>D5/D9</f>
        <v>0.0086361160818486</v>
      </c>
      <c r="E11" s="56">
        <f>E5/E9</f>
        <v>0.00740134941729708</v>
      </c>
      <c r="F11" s="56">
        <f>F5/F9</f>
        <v>0.0054948736849159</v>
      </c>
      <c r="H11" s="23"/>
      <c r="I11" s="22" t="s">
        <v>18</v>
      </c>
      <c r="J11" s="22">
        <v>314.32</v>
      </c>
      <c r="K11" s="22">
        <v>191.71</v>
      </c>
      <c r="L11" s="27">
        <v>238.5</v>
      </c>
    </row>
    <row r="12" spans="2:12">
      <c r="B12" s="23"/>
      <c r="C12" s="24" t="s">
        <v>19</v>
      </c>
      <c r="D12" s="56">
        <f>D6/D9</f>
        <v>0.062864700848051</v>
      </c>
      <c r="E12" s="56">
        <f>E6/E9</f>
        <v>0.0450214680024535</v>
      </c>
      <c r="F12" s="56">
        <f>F6/F9</f>
        <v>0.0263351872947799</v>
      </c>
      <c r="H12" s="23"/>
      <c r="I12" s="24" t="s">
        <v>20</v>
      </c>
      <c r="J12" s="56">
        <f t="shared" ref="J12:L12" si="0">J4/J11</f>
        <v>0.145075082718249</v>
      </c>
      <c r="K12" s="56">
        <f t="shared" si="0"/>
        <v>0.0794429085598039</v>
      </c>
      <c r="L12" s="56">
        <f t="shared" si="0"/>
        <v>0.329559748427673</v>
      </c>
    </row>
    <row r="13" spans="2:12">
      <c r="B13" s="23"/>
      <c r="C13" s="24" t="s">
        <v>21</v>
      </c>
      <c r="D13" s="56">
        <f>D7/D9</f>
        <v>0.0450089473274722</v>
      </c>
      <c r="E13" s="56">
        <f>E7/E9</f>
        <v>0.0597014925373134</v>
      </c>
      <c r="F13" s="56">
        <f>F7/F9</f>
        <v>0.0399383501976814</v>
      </c>
      <c r="H13" s="23"/>
      <c r="I13" s="24" t="s">
        <v>22</v>
      </c>
      <c r="J13" s="56">
        <f t="shared" ref="J13:L13" si="1">J5/J11</f>
        <v>0.0095444133367269</v>
      </c>
      <c r="K13" s="56">
        <f t="shared" si="1"/>
        <v>0.0143967450837202</v>
      </c>
      <c r="L13" s="56">
        <f t="shared" si="1"/>
        <v>0.0090146750524109</v>
      </c>
    </row>
    <row r="14" spans="2:12">
      <c r="B14" s="23"/>
      <c r="C14" s="24" t="s">
        <v>23</v>
      </c>
      <c r="D14" s="56">
        <f>D8/D9</f>
        <v>0.300124484556135</v>
      </c>
      <c r="E14" s="56">
        <f>E8/E9</f>
        <v>0.225189122878757</v>
      </c>
      <c r="F14" s="56">
        <f>F8/F9</f>
        <v>0.155464718890304</v>
      </c>
      <c r="H14" s="23"/>
      <c r="I14" s="24" t="s">
        <v>24</v>
      </c>
      <c r="J14" s="56">
        <f t="shared" ref="J14:L14" si="2">J6/J11</f>
        <v>0.334086281496564</v>
      </c>
      <c r="K14" s="56">
        <f t="shared" si="2"/>
        <v>0.461060977518126</v>
      </c>
      <c r="L14" s="56">
        <f t="shared" si="2"/>
        <v>0.304150943396226</v>
      </c>
    </row>
    <row r="15" spans="2:12">
      <c r="B15" s="23" t="s">
        <v>25</v>
      </c>
      <c r="C15" s="22" t="s">
        <v>26</v>
      </c>
      <c r="D15" s="57">
        <v>19.61</v>
      </c>
      <c r="E15" s="57">
        <v>19.09</v>
      </c>
      <c r="F15" s="57">
        <v>17.65</v>
      </c>
      <c r="H15" s="23"/>
      <c r="I15" s="24" t="s">
        <v>27</v>
      </c>
      <c r="J15" s="56">
        <f t="shared" ref="J15:L15" si="3">J7/J11</f>
        <v>0</v>
      </c>
      <c r="K15" s="56">
        <f t="shared" si="3"/>
        <v>0</v>
      </c>
      <c r="L15" s="56">
        <f t="shared" si="3"/>
        <v>0</v>
      </c>
    </row>
    <row r="16" spans="2:12">
      <c r="B16" s="23"/>
      <c r="C16" s="22" t="s">
        <v>28</v>
      </c>
      <c r="D16" s="22">
        <v>11.48</v>
      </c>
      <c r="E16" s="22">
        <v>0</v>
      </c>
      <c r="F16" s="22">
        <v>0</v>
      </c>
      <c r="H16" s="23"/>
      <c r="I16" s="24" t="s">
        <v>29</v>
      </c>
      <c r="J16" s="56">
        <f t="shared" ref="J16:L16" si="4">J8/J11</f>
        <v>0.0769916009162637</v>
      </c>
      <c r="K16" s="56">
        <f t="shared" si="4"/>
        <v>0.13108340722967</v>
      </c>
      <c r="L16" s="56">
        <f t="shared" si="4"/>
        <v>0.109182389937107</v>
      </c>
    </row>
    <row r="17" spans="2:12">
      <c r="B17" s="23"/>
      <c r="C17" s="22" t="s">
        <v>30</v>
      </c>
      <c r="D17" s="22">
        <v>182.96</v>
      </c>
      <c r="E17" s="22">
        <v>146.88</v>
      </c>
      <c r="F17" s="22">
        <v>132.56</v>
      </c>
      <c r="H17" s="23"/>
      <c r="I17" s="24" t="s">
        <v>31</v>
      </c>
      <c r="J17" s="56">
        <f t="shared" ref="J17:L17" si="5">J9/J11</f>
        <v>0.0126304403156019</v>
      </c>
      <c r="K17" s="56">
        <f t="shared" si="5"/>
        <v>0.0184132283135987</v>
      </c>
      <c r="L17" s="56">
        <f t="shared" si="5"/>
        <v>0.0169392033542977</v>
      </c>
    </row>
    <row r="18" spans="2:12">
      <c r="B18" s="23"/>
      <c r="C18" s="22" t="s">
        <v>32</v>
      </c>
      <c r="D18" s="22">
        <v>61.65</v>
      </c>
      <c r="E18" s="22">
        <v>26.87</v>
      </c>
      <c r="F18" s="22">
        <v>19.02</v>
      </c>
      <c r="H18" s="23"/>
      <c r="I18" s="24" t="s">
        <v>33</v>
      </c>
      <c r="J18" s="56">
        <f t="shared" ref="J18:L18" si="6">J10/J11</f>
        <v>0</v>
      </c>
      <c r="K18" s="56">
        <f t="shared" si="6"/>
        <v>0.058265087893172</v>
      </c>
      <c r="L18" s="56">
        <f t="shared" si="6"/>
        <v>0.0532075471698113</v>
      </c>
    </row>
    <row r="19" spans="2:12">
      <c r="B19" s="23"/>
      <c r="C19" s="22" t="s">
        <v>34</v>
      </c>
      <c r="D19" s="22">
        <v>6.79</v>
      </c>
      <c r="E19" s="22">
        <v>0.585376</v>
      </c>
      <c r="F19" s="22">
        <v>0.69195</v>
      </c>
      <c r="H19" s="23" t="s">
        <v>35</v>
      </c>
      <c r="I19" s="22" t="s">
        <v>36</v>
      </c>
      <c r="J19" s="13">
        <v>4.71</v>
      </c>
      <c r="K19" s="13">
        <v>0.00289</v>
      </c>
      <c r="L19" s="13">
        <v>0.00289</v>
      </c>
    </row>
    <row r="20" spans="2:12">
      <c r="B20" s="23"/>
      <c r="C20" s="22" t="s">
        <v>37</v>
      </c>
      <c r="D20" s="22">
        <v>14.09</v>
      </c>
      <c r="E20" s="22">
        <v>6.39</v>
      </c>
      <c r="F20" s="22">
        <v>5.14</v>
      </c>
      <c r="H20" s="23"/>
      <c r="I20" s="22" t="s">
        <v>38</v>
      </c>
      <c r="J20" s="13">
        <v>1.64</v>
      </c>
      <c r="K20" s="13">
        <v>1.34</v>
      </c>
      <c r="L20" s="13">
        <v>0.640373</v>
      </c>
    </row>
    <row r="21" spans="2:12">
      <c r="B21" s="23"/>
      <c r="C21" s="22" t="s">
        <v>39</v>
      </c>
      <c r="D21" s="22">
        <v>0</v>
      </c>
      <c r="E21" s="22">
        <v>0</v>
      </c>
      <c r="F21" s="22">
        <v>0</v>
      </c>
      <c r="H21" s="23"/>
      <c r="I21" s="22" t="s">
        <v>40</v>
      </c>
      <c r="J21" s="22">
        <v>5.05</v>
      </c>
      <c r="K21" s="22">
        <v>1.06</v>
      </c>
      <c r="L21" s="22">
        <v>0</v>
      </c>
    </row>
    <row r="22" spans="2:12">
      <c r="B22" s="23"/>
      <c r="C22" s="22" t="s">
        <v>41</v>
      </c>
      <c r="D22" s="22">
        <v>5.28</v>
      </c>
      <c r="E22" s="22">
        <v>0.106786</v>
      </c>
      <c r="F22" s="22">
        <v>0.106786</v>
      </c>
      <c r="H22" s="23"/>
      <c r="I22" s="22" t="s">
        <v>42</v>
      </c>
      <c r="J22" s="53">
        <v>1.15</v>
      </c>
      <c r="K22" s="53">
        <v>1.58</v>
      </c>
      <c r="L22" s="53">
        <v>1.46</v>
      </c>
    </row>
    <row r="23" spans="2:12">
      <c r="B23" s="23"/>
      <c r="C23" s="22" t="s">
        <v>43</v>
      </c>
      <c r="D23" s="22">
        <v>31.51</v>
      </c>
      <c r="E23" s="22">
        <v>17.18</v>
      </c>
      <c r="F23" s="22">
        <v>7.25</v>
      </c>
      <c r="H23" s="23"/>
      <c r="I23" s="22" t="s">
        <v>44</v>
      </c>
      <c r="J23" s="22">
        <v>0</v>
      </c>
      <c r="K23" s="22">
        <v>0</v>
      </c>
      <c r="L23" s="22">
        <v>0</v>
      </c>
    </row>
    <row r="24" spans="2:12">
      <c r="B24" s="23"/>
      <c r="C24" s="22" t="s">
        <v>45</v>
      </c>
      <c r="D24" s="22">
        <v>347.55</v>
      </c>
      <c r="E24" s="22">
        <v>231.51</v>
      </c>
      <c r="F24" s="22">
        <v>194.55</v>
      </c>
      <c r="H24" s="23"/>
      <c r="I24" s="22" t="s">
        <v>46</v>
      </c>
      <c r="J24" s="22">
        <v>27.55</v>
      </c>
      <c r="K24" s="22">
        <v>3.98</v>
      </c>
      <c r="L24" s="22">
        <v>2.11</v>
      </c>
    </row>
    <row r="25" spans="2:12">
      <c r="B25" s="23"/>
      <c r="C25" s="24" t="s">
        <v>47</v>
      </c>
      <c r="D25" s="56">
        <f>D15/D24</f>
        <v>0.0564235361818443</v>
      </c>
      <c r="E25" s="56">
        <f>E15/E24</f>
        <v>0.082458641095417</v>
      </c>
      <c r="F25" s="56">
        <f>F15/F24</f>
        <v>0.090722179388332</v>
      </c>
      <c r="H25" s="23"/>
      <c r="I25" s="24" t="s">
        <v>20</v>
      </c>
      <c r="J25" s="56">
        <f t="shared" ref="J25:L25" si="7">J4/J11</f>
        <v>0.145075082718249</v>
      </c>
      <c r="K25" s="56">
        <f t="shared" si="7"/>
        <v>0.0794429085598039</v>
      </c>
      <c r="L25" s="56">
        <f t="shared" si="7"/>
        <v>0.329559748427673</v>
      </c>
    </row>
    <row r="26" spans="2:12">
      <c r="B26" s="23"/>
      <c r="C26" s="24" t="s">
        <v>48</v>
      </c>
      <c r="D26" s="56">
        <f>D16/D24</f>
        <v>0.033031218529708</v>
      </c>
      <c r="E26" s="56">
        <f>E16/E24</f>
        <v>0</v>
      </c>
      <c r="F26" s="56">
        <f>F16/F24</f>
        <v>0</v>
      </c>
      <c r="H26" s="23"/>
      <c r="I26" s="24" t="s">
        <v>49</v>
      </c>
      <c r="J26" s="56">
        <f t="shared" ref="J26:L26" si="8">J19/J24</f>
        <v>0.170961887477314</v>
      </c>
      <c r="K26" s="56">
        <f t="shared" si="8"/>
        <v>0.000726130653266332</v>
      </c>
      <c r="L26" s="56">
        <f t="shared" si="8"/>
        <v>0.0013696682464455</v>
      </c>
    </row>
    <row r="27" spans="2:12">
      <c r="B27" s="23"/>
      <c r="C27" s="24" t="s">
        <v>50</v>
      </c>
      <c r="D27" s="56">
        <f>D17/D24</f>
        <v>0.52642785210761</v>
      </c>
      <c r="E27" s="56">
        <f>E17/E24</f>
        <v>0.634443436568615</v>
      </c>
      <c r="F27" s="56">
        <f>F17/F24</f>
        <v>0.681367257774351</v>
      </c>
      <c r="H27" s="23"/>
      <c r="I27" s="24" t="s">
        <v>51</v>
      </c>
      <c r="J27" s="56">
        <f t="shared" ref="J27:L27" si="9">J20/J24</f>
        <v>0.0595281306715063</v>
      </c>
      <c r="K27" s="56">
        <f t="shared" si="9"/>
        <v>0.336683417085427</v>
      </c>
      <c r="L27" s="56">
        <f t="shared" si="9"/>
        <v>0.303494312796209</v>
      </c>
    </row>
    <row r="28" spans="2:12">
      <c r="B28" s="23"/>
      <c r="C28" s="24" t="s">
        <v>52</v>
      </c>
      <c r="D28" s="56">
        <f>D18/D24</f>
        <v>0.177384548985757</v>
      </c>
      <c r="E28" s="56">
        <f>E18/E24</f>
        <v>0.116064100902769</v>
      </c>
      <c r="F28" s="56">
        <f>F18/F24</f>
        <v>0.0977640709329221</v>
      </c>
      <c r="H28" s="23"/>
      <c r="I28" s="24" t="s">
        <v>53</v>
      </c>
      <c r="J28" s="56">
        <f t="shared" ref="J28:L28" si="10">J21/J24</f>
        <v>0.183303085299456</v>
      </c>
      <c r="K28" s="56">
        <f t="shared" si="10"/>
        <v>0.266331658291457</v>
      </c>
      <c r="L28" s="56">
        <f t="shared" si="10"/>
        <v>0</v>
      </c>
    </row>
    <row r="29" spans="2:12">
      <c r="B29" s="23"/>
      <c r="C29" s="24" t="s">
        <v>54</v>
      </c>
      <c r="D29" s="56">
        <f>D19/D24</f>
        <v>0.0195367573011078</v>
      </c>
      <c r="E29" s="56">
        <f>E19/E24</f>
        <v>0.00252851280722215</v>
      </c>
      <c r="F29" s="56">
        <f>F19/F24</f>
        <v>0.00355666923670008</v>
      </c>
      <c r="H29" s="23"/>
      <c r="I29" s="24" t="s">
        <v>55</v>
      </c>
      <c r="J29" s="56">
        <f t="shared" ref="J29:L29" si="11">J22/J24</f>
        <v>0.0417422867513612</v>
      </c>
      <c r="K29" s="56">
        <f t="shared" si="11"/>
        <v>0.396984924623116</v>
      </c>
      <c r="L29" s="56">
        <f t="shared" si="11"/>
        <v>0.691943127962085</v>
      </c>
    </row>
    <row r="30" spans="2:12">
      <c r="B30" s="23"/>
      <c r="C30" s="24" t="s">
        <v>56</v>
      </c>
      <c r="D30" s="56">
        <f>D20/D24</f>
        <v>0.0405409293626816</v>
      </c>
      <c r="E30" s="56">
        <f>E20/E24</f>
        <v>0.0276013995075807</v>
      </c>
      <c r="F30" s="56">
        <f>F20/F24</f>
        <v>0.026419943459265</v>
      </c>
      <c r="H30" s="23"/>
      <c r="I30" s="24" t="s">
        <v>57</v>
      </c>
      <c r="J30" s="56">
        <f t="shared" ref="J30:L30" si="12">J23/J24</f>
        <v>0</v>
      </c>
      <c r="K30" s="56">
        <f t="shared" si="12"/>
        <v>0</v>
      </c>
      <c r="L30" s="56">
        <f t="shared" si="12"/>
        <v>0</v>
      </c>
    </row>
    <row r="31" spans="2:6">
      <c r="B31" s="23"/>
      <c r="C31" s="24" t="s">
        <v>58</v>
      </c>
      <c r="D31" s="56">
        <f>D21/D24</f>
        <v>0</v>
      </c>
      <c r="E31" s="56">
        <f>E21/E24</f>
        <v>0</v>
      </c>
      <c r="F31" s="56">
        <f>F21/F24</f>
        <v>0</v>
      </c>
    </row>
    <row r="32" spans="2:6">
      <c r="B32" s="23"/>
      <c r="C32" s="24" t="s">
        <v>59</v>
      </c>
      <c r="D32" s="56">
        <f>D22/D24</f>
        <v>0.0151920586965904</v>
      </c>
      <c r="E32" s="56">
        <f>E22/E24</f>
        <v>0.000461258692929031</v>
      </c>
      <c r="F32" s="56">
        <f>F22/F24</f>
        <v>0.000548887175533282</v>
      </c>
    </row>
    <row r="33" spans="2:6">
      <c r="B33" s="23"/>
      <c r="C33" s="24" t="s">
        <v>60</v>
      </c>
      <c r="D33" s="56">
        <f t="shared" ref="D33:F33" si="13">D23/D24</f>
        <v>0.0906632139260538</v>
      </c>
      <c r="E33" s="56">
        <f t="shared" si="13"/>
        <v>0.0742084575180338</v>
      </c>
      <c r="F33" s="56">
        <f t="shared" si="13"/>
        <v>0.0372654844512979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abSelected="1" workbookViewId="0">
      <selection activeCell="J18" sqref="J18:L18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113.25</v>
      </c>
      <c r="E4" s="22">
        <v>110.51</v>
      </c>
      <c r="F4" s="22">
        <v>218.23</v>
      </c>
      <c r="H4" s="23" t="s">
        <v>62</v>
      </c>
      <c r="I4" s="22" t="s">
        <v>6</v>
      </c>
      <c r="J4" s="22">
        <v>3</v>
      </c>
      <c r="K4" s="22">
        <v>2.76</v>
      </c>
      <c r="L4" s="22">
        <v>2.15</v>
      </c>
    </row>
    <row r="5" spans="2:12">
      <c r="B5" s="23"/>
      <c r="C5" s="22" t="s">
        <v>30</v>
      </c>
      <c r="D5" s="22">
        <v>182.96</v>
      </c>
      <c r="E5" s="22">
        <v>146.88</v>
      </c>
      <c r="F5" s="22">
        <v>132.56</v>
      </c>
      <c r="H5" s="23"/>
      <c r="I5" s="22" t="s">
        <v>8</v>
      </c>
      <c r="J5" s="22">
        <v>105.01</v>
      </c>
      <c r="K5" s="22">
        <v>88.39</v>
      </c>
      <c r="L5" s="22">
        <v>72.54</v>
      </c>
    </row>
    <row r="6" spans="2:12">
      <c r="B6" s="23"/>
      <c r="C6" s="22" t="s">
        <v>5</v>
      </c>
      <c r="D6" s="22">
        <v>2.22</v>
      </c>
      <c r="E6" s="22">
        <v>1.81</v>
      </c>
      <c r="F6" s="22">
        <v>1.64</v>
      </c>
      <c r="H6" s="23"/>
      <c r="I6" s="22" t="s">
        <v>63</v>
      </c>
      <c r="J6" s="22">
        <v>60.2</v>
      </c>
      <c r="K6" s="22">
        <v>44.01</v>
      </c>
      <c r="L6" s="22">
        <v>41.26</v>
      </c>
    </row>
    <row r="7" spans="2:12">
      <c r="B7" s="23"/>
      <c r="C7" s="22" t="s">
        <v>7</v>
      </c>
      <c r="D7" s="22">
        <v>16.16</v>
      </c>
      <c r="E7" s="22">
        <v>11.01</v>
      </c>
      <c r="F7" s="22">
        <v>7.86</v>
      </c>
      <c r="H7" s="23"/>
      <c r="I7" s="22" t="s">
        <v>12</v>
      </c>
      <c r="J7" s="22">
        <v>24.2</v>
      </c>
      <c r="K7" s="22">
        <v>25.13</v>
      </c>
      <c r="L7" s="22">
        <v>26.04</v>
      </c>
    </row>
    <row r="8" spans="2:12">
      <c r="B8" s="23"/>
      <c r="C8" s="22" t="s">
        <v>9</v>
      </c>
      <c r="D8" s="22">
        <v>11.57</v>
      </c>
      <c r="E8" s="22">
        <v>14.6</v>
      </c>
      <c r="F8" s="22">
        <v>11.92</v>
      </c>
      <c r="H8" s="23"/>
      <c r="I8" s="22" t="s">
        <v>14</v>
      </c>
      <c r="J8" s="22">
        <v>3.97</v>
      </c>
      <c r="K8" s="22">
        <v>3.53</v>
      </c>
      <c r="L8" s="22">
        <v>4.04</v>
      </c>
    </row>
    <row r="9" spans="2:12">
      <c r="B9" s="23"/>
      <c r="C9" s="22" t="s">
        <v>11</v>
      </c>
      <c r="D9" s="22">
        <v>77.15</v>
      </c>
      <c r="E9" s="22">
        <v>55.07</v>
      </c>
      <c r="F9" s="22">
        <v>46.4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14.09</v>
      </c>
      <c r="E10" s="22">
        <v>6.39</v>
      </c>
      <c r="F10" s="22">
        <v>5.14</v>
      </c>
      <c r="H10" s="23"/>
      <c r="I10" s="22" t="s">
        <v>40</v>
      </c>
      <c r="J10" s="22">
        <v>5.05</v>
      </c>
      <c r="K10" s="22">
        <v>1.06</v>
      </c>
      <c r="L10" s="22">
        <v>0</v>
      </c>
    </row>
    <row r="11" spans="2:12">
      <c r="B11" s="47" t="s">
        <v>64</v>
      </c>
      <c r="C11" s="12" t="s">
        <v>65</v>
      </c>
      <c r="D11" s="13">
        <v>3.9</v>
      </c>
      <c r="E11" s="13">
        <v>0.004988</v>
      </c>
      <c r="F11" s="13">
        <v>0</v>
      </c>
      <c r="H11" s="23"/>
      <c r="I11" s="53" t="s">
        <v>66</v>
      </c>
      <c r="J11" s="53">
        <v>1.15</v>
      </c>
      <c r="K11" s="53">
        <v>1.58</v>
      </c>
      <c r="L11" s="53">
        <v>1.46</v>
      </c>
    </row>
    <row r="12" spans="2:12">
      <c r="B12" s="48"/>
      <c r="C12" s="12" t="s">
        <v>26</v>
      </c>
      <c r="D12" s="12">
        <v>19.61</v>
      </c>
      <c r="E12" s="12">
        <v>19.09</v>
      </c>
      <c r="F12" s="12">
        <v>17.65</v>
      </c>
      <c r="H12" s="23" t="s">
        <v>67</v>
      </c>
      <c r="I12" s="13" t="s">
        <v>68</v>
      </c>
      <c r="J12" s="13">
        <v>0</v>
      </c>
      <c r="K12" s="13">
        <v>0.013652</v>
      </c>
      <c r="L12" s="13">
        <v>0.093268</v>
      </c>
    </row>
    <row r="13" spans="2:12">
      <c r="B13" s="48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1.16</v>
      </c>
      <c r="K13" s="13">
        <v>1.03</v>
      </c>
      <c r="L13" s="13">
        <v>0.731312</v>
      </c>
    </row>
    <row r="14" spans="2:12">
      <c r="B14" s="48"/>
      <c r="C14" s="12" t="s">
        <v>71</v>
      </c>
      <c r="D14" s="12">
        <v>5.33</v>
      </c>
      <c r="E14" s="12">
        <v>0</v>
      </c>
      <c r="F14" s="12">
        <v>0</v>
      </c>
      <c r="H14" s="23"/>
      <c r="I14" s="13" t="s">
        <v>72</v>
      </c>
      <c r="J14" s="13">
        <v>15</v>
      </c>
      <c r="K14" s="13">
        <v>0</v>
      </c>
      <c r="L14" s="13">
        <v>0</v>
      </c>
    </row>
    <row r="15" spans="2:12">
      <c r="B15" s="48"/>
      <c r="C15" s="12" t="s">
        <v>73</v>
      </c>
      <c r="D15" s="12">
        <v>0</v>
      </c>
      <c r="E15" s="12">
        <v>0</v>
      </c>
      <c r="F15" s="12">
        <v>0</v>
      </c>
      <c r="H15" s="23"/>
      <c r="I15" s="13" t="s">
        <v>74</v>
      </c>
      <c r="J15" s="13">
        <v>0.37079</v>
      </c>
      <c r="K15" s="13">
        <v>0</v>
      </c>
      <c r="L15" s="13">
        <v>0</v>
      </c>
    </row>
    <row r="16" spans="2:12">
      <c r="B16" s="48"/>
      <c r="C16" s="12" t="s">
        <v>75</v>
      </c>
      <c r="D16" s="12">
        <v>0</v>
      </c>
      <c r="E16" s="12">
        <v>0.865279</v>
      </c>
      <c r="F16" s="12">
        <v>1.88</v>
      </c>
      <c r="H16" s="23"/>
      <c r="I16" s="13" t="s">
        <v>76</v>
      </c>
      <c r="J16" s="13">
        <v>1.64</v>
      </c>
      <c r="K16" s="13">
        <v>1.34</v>
      </c>
      <c r="L16" s="13">
        <v>0.640373</v>
      </c>
    </row>
    <row r="17" spans="2:12">
      <c r="B17" s="48"/>
      <c r="C17" s="12" t="s">
        <v>77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4.71</v>
      </c>
      <c r="K17" s="13">
        <v>0.00289</v>
      </c>
      <c r="L17" s="13">
        <v>0.00289</v>
      </c>
    </row>
    <row r="18" spans="2:12">
      <c r="B18" s="48"/>
      <c r="C18" s="12" t="s">
        <v>78</v>
      </c>
      <c r="D18" s="12">
        <v>7.44</v>
      </c>
      <c r="E18" s="12">
        <v>6.09</v>
      </c>
      <c r="F18" s="12">
        <v>5.6</v>
      </c>
      <c r="H18" s="23"/>
      <c r="I18" s="13" t="s">
        <v>4</v>
      </c>
      <c r="J18" s="13">
        <v>45.6</v>
      </c>
      <c r="K18" s="13">
        <v>15.23</v>
      </c>
      <c r="L18" s="13">
        <v>78.6</v>
      </c>
    </row>
    <row r="19" spans="2:12">
      <c r="B19" s="48"/>
      <c r="C19" s="12" t="s">
        <v>79</v>
      </c>
      <c r="D19" s="12">
        <v>3.03</v>
      </c>
      <c r="E19" s="12">
        <v>0</v>
      </c>
      <c r="F19" s="12">
        <v>0</v>
      </c>
      <c r="H19" s="23"/>
      <c r="I19" s="13" t="s">
        <v>80</v>
      </c>
      <c r="J19" s="13">
        <v>3.06</v>
      </c>
      <c r="K19" s="13">
        <v>0.331289</v>
      </c>
      <c r="L19" s="13">
        <v>0.241915</v>
      </c>
    </row>
    <row r="20" spans="2:12">
      <c r="B20" s="49"/>
      <c r="C20" s="12" t="s">
        <v>43</v>
      </c>
      <c r="D20" s="12">
        <v>31.51</v>
      </c>
      <c r="E20" s="12">
        <v>17.18</v>
      </c>
      <c r="F20" s="12">
        <v>7.25</v>
      </c>
      <c r="H20" s="50"/>
      <c r="I20" s="13" t="s">
        <v>81</v>
      </c>
      <c r="J20" s="13">
        <v>341.87</v>
      </c>
      <c r="K20" s="13">
        <v>195.69</v>
      </c>
      <c r="L20" s="13">
        <v>240.61</v>
      </c>
    </row>
    <row r="21" spans="2:12">
      <c r="B21" s="50"/>
      <c r="C21" s="13" t="s">
        <v>82</v>
      </c>
      <c r="D21" s="13">
        <v>604.61</v>
      </c>
      <c r="E21" s="13">
        <v>467.06</v>
      </c>
      <c r="F21" s="13">
        <v>493</v>
      </c>
      <c r="H21" s="23" t="s">
        <v>83</v>
      </c>
      <c r="I21" s="51" t="s">
        <v>84</v>
      </c>
      <c r="J21" s="54">
        <f t="shared" ref="J21:L21" si="0">SUM(J4:J11)/J20</f>
        <v>0.592564425073859</v>
      </c>
      <c r="K21" s="54">
        <f t="shared" si="0"/>
        <v>0.850631100209515</v>
      </c>
      <c r="L21" s="54">
        <f t="shared" si="0"/>
        <v>0.612983666514276</v>
      </c>
    </row>
    <row r="22" spans="2:12">
      <c r="B22" s="23" t="s">
        <v>85</v>
      </c>
      <c r="C22" s="51" t="s">
        <v>86</v>
      </c>
      <c r="D22" s="52">
        <f>SUM(D4:D10)/D21</f>
        <v>0.690362382362184</v>
      </c>
      <c r="E22" s="52">
        <f>SUM(E4:E10)/E21</f>
        <v>0.741382263520747</v>
      </c>
      <c r="F22" s="52">
        <f>SUM(F4:F10)/F21</f>
        <v>0.859533468559838</v>
      </c>
      <c r="H22" s="23"/>
      <c r="I22" s="51" t="s">
        <v>87</v>
      </c>
      <c r="J22" s="54">
        <f t="shared" ref="J22:L22" si="1">SUM(J12:J19)/J20</f>
        <v>0.209263140960014</v>
      </c>
      <c r="K22" s="54">
        <f t="shared" si="1"/>
        <v>0.0917156267566048</v>
      </c>
      <c r="L22" s="54">
        <f t="shared" si="1"/>
        <v>0.333775645235028</v>
      </c>
    </row>
    <row r="23" spans="2:12">
      <c r="B23" s="23"/>
      <c r="C23" s="51" t="s">
        <v>88</v>
      </c>
      <c r="D23" s="52">
        <f>SUM(D11:D20)/D21</f>
        <v>0.117133358694034</v>
      </c>
      <c r="E23" s="52">
        <f>SUM(E11:E20)/E21</f>
        <v>0.0925582730270201</v>
      </c>
      <c r="F23" s="52">
        <f>SUM(F11:F20)/F21</f>
        <v>0.0656795131845842</v>
      </c>
      <c r="H23" s="23"/>
      <c r="I23" s="32" t="s">
        <v>89</v>
      </c>
      <c r="J23" s="55">
        <f t="shared" ref="J23:L23" si="2">SUM(J4:J11)/D21</f>
        <v>0.335058963629447</v>
      </c>
      <c r="K23" s="55">
        <f t="shared" si="2"/>
        <v>0.356399606046332</v>
      </c>
      <c r="L23" s="55">
        <f t="shared" si="2"/>
        <v>0.299168356997972</v>
      </c>
    </row>
    <row r="24" spans="8:12">
      <c r="H24" s="23"/>
      <c r="I24" s="32" t="s">
        <v>90</v>
      </c>
      <c r="J24" s="55">
        <f t="shared" ref="J24:L24" si="3">SUM(J12:J19)/D21</f>
        <v>0.11832551562164</v>
      </c>
      <c r="K24" s="55">
        <f t="shared" si="3"/>
        <v>0.0384272491756948</v>
      </c>
      <c r="L24" s="55">
        <f t="shared" si="3"/>
        <v>0.162900117647059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C23" sqref="C23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900.09</v>
      </c>
      <c r="D4" s="22">
        <v>789.76</v>
      </c>
      <c r="E4" s="22">
        <v>675.47</v>
      </c>
      <c r="G4" s="23" t="s">
        <v>92</v>
      </c>
      <c r="H4" s="24" t="s">
        <v>93</v>
      </c>
      <c r="I4" s="24">
        <v>84.55</v>
      </c>
      <c r="J4" s="24">
        <v>86.25</v>
      </c>
      <c r="K4" s="24">
        <v>70.06</v>
      </c>
      <c r="L4" s="43"/>
    </row>
    <row r="5" spans="2:11">
      <c r="B5" s="22" t="s">
        <v>94</v>
      </c>
      <c r="C5" s="22">
        <v>563.92</v>
      </c>
      <c r="D5" s="22">
        <v>491.06</v>
      </c>
      <c r="E5" s="22">
        <v>423.62</v>
      </c>
      <c r="G5" s="23" t="s">
        <v>95</v>
      </c>
      <c r="H5" s="22" t="s">
        <v>96</v>
      </c>
      <c r="I5" s="22">
        <v>92.43</v>
      </c>
      <c r="J5" s="22">
        <v>50.91</v>
      </c>
      <c r="K5" s="22">
        <v>33.51</v>
      </c>
    </row>
    <row r="6" spans="2:11">
      <c r="B6" s="22" t="s">
        <v>97</v>
      </c>
      <c r="C6" s="22">
        <v>5.77</v>
      </c>
      <c r="D6" s="22">
        <v>5.31</v>
      </c>
      <c r="E6" s="22">
        <v>5.12</v>
      </c>
      <c r="G6" s="23"/>
      <c r="H6" s="22" t="s">
        <v>98</v>
      </c>
      <c r="I6" s="22">
        <v>1.53</v>
      </c>
      <c r="J6" s="22">
        <v>16.25</v>
      </c>
      <c r="K6" s="22">
        <v>0.45</v>
      </c>
    </row>
    <row r="7" spans="2:11">
      <c r="B7" s="22" t="s">
        <v>99</v>
      </c>
      <c r="C7" s="22">
        <v>210.7</v>
      </c>
      <c r="D7" s="22">
        <v>197.73</v>
      </c>
      <c r="E7" s="22">
        <v>155.22</v>
      </c>
      <c r="G7" s="23"/>
      <c r="H7" s="24" t="s">
        <v>100</v>
      </c>
      <c r="I7" s="24">
        <v>-99.99</v>
      </c>
      <c r="J7" s="24">
        <v>-53.74</v>
      </c>
      <c r="K7" s="24">
        <v>-31.17</v>
      </c>
    </row>
    <row r="8" spans="2:11">
      <c r="B8" s="22" t="s">
        <v>101</v>
      </c>
      <c r="C8" s="22">
        <v>42.85</v>
      </c>
      <c r="D8" s="22">
        <v>29.8</v>
      </c>
      <c r="E8" s="22">
        <v>31.08</v>
      </c>
      <c r="G8" s="23" t="s">
        <v>102</v>
      </c>
      <c r="H8" s="22" t="s">
        <v>103</v>
      </c>
      <c r="I8" s="22">
        <v>2.75</v>
      </c>
      <c r="J8" s="22">
        <v>0.18</v>
      </c>
      <c r="K8" s="22">
        <v>2.18</v>
      </c>
    </row>
    <row r="9" spans="2:11">
      <c r="B9" s="22" t="s">
        <v>104</v>
      </c>
      <c r="C9" s="22">
        <v>4.95</v>
      </c>
      <c r="D9" s="22">
        <v>4.27</v>
      </c>
      <c r="E9" s="22">
        <v>2.09</v>
      </c>
      <c r="G9" s="23"/>
      <c r="H9" s="22" t="s">
        <v>105</v>
      </c>
      <c r="I9" s="22">
        <v>165.7</v>
      </c>
      <c r="J9" s="22">
        <v>49.83</v>
      </c>
      <c r="K9" s="22">
        <v>84.6</v>
      </c>
    </row>
    <row r="10" spans="2:11">
      <c r="B10" s="22" t="s">
        <v>106</v>
      </c>
      <c r="C10" s="22">
        <v>0.080021</v>
      </c>
      <c r="D10" s="22">
        <v>-0.602712</v>
      </c>
      <c r="E10" s="22">
        <v>1.13</v>
      </c>
      <c r="G10" s="23"/>
      <c r="H10" s="22" t="s">
        <v>107</v>
      </c>
      <c r="I10" s="22">
        <v>99.37</v>
      </c>
      <c r="J10" s="22">
        <v>113.2</v>
      </c>
      <c r="K10" s="27">
        <v>7.5</v>
      </c>
    </row>
    <row r="11" spans="2:11">
      <c r="B11" s="22" t="s">
        <v>108</v>
      </c>
      <c r="C11" s="22">
        <v>2.41</v>
      </c>
      <c r="D11" s="22">
        <v>0.756558</v>
      </c>
      <c r="E11" s="22">
        <v>0.506234</v>
      </c>
      <c r="G11" s="23"/>
      <c r="H11" s="22" t="s">
        <v>109</v>
      </c>
      <c r="I11" s="22">
        <v>44.06</v>
      </c>
      <c r="J11" s="22">
        <v>43.93</v>
      </c>
      <c r="K11" s="22">
        <v>38.45</v>
      </c>
    </row>
    <row r="12" spans="2:11">
      <c r="B12" s="22" t="s">
        <v>110</v>
      </c>
      <c r="C12" s="22">
        <v>0.605531</v>
      </c>
      <c r="D12" s="22">
        <v>0</v>
      </c>
      <c r="E12" s="22">
        <v>0</v>
      </c>
      <c r="G12" s="23"/>
      <c r="H12" s="22" t="s">
        <v>111</v>
      </c>
      <c r="I12" s="22">
        <v>58.71</v>
      </c>
      <c r="J12" s="22">
        <v>0.373821</v>
      </c>
      <c r="K12" s="22">
        <v>0.294505</v>
      </c>
    </row>
    <row r="13" spans="2:11">
      <c r="B13" s="22" t="s">
        <v>112</v>
      </c>
      <c r="C13" s="22">
        <v>5.45</v>
      </c>
      <c r="D13" s="22">
        <v>2.61</v>
      </c>
      <c r="E13" s="22">
        <v>1.35</v>
      </c>
      <c r="G13" s="23"/>
      <c r="H13" s="24" t="s">
        <v>113</v>
      </c>
      <c r="I13" s="24">
        <v>-10.16</v>
      </c>
      <c r="J13" s="24">
        <v>-107.49</v>
      </c>
      <c r="K13" s="24">
        <v>40.53</v>
      </c>
    </row>
    <row r="14" spans="2:11">
      <c r="B14" s="22" t="s">
        <v>114</v>
      </c>
      <c r="C14" s="22">
        <v>-0.251248</v>
      </c>
      <c r="D14" s="22">
        <v>-0.384917</v>
      </c>
      <c r="E14" s="22">
        <v>0.121782</v>
      </c>
      <c r="G14" s="25" t="s">
        <v>115</v>
      </c>
      <c r="H14" s="26" t="s">
        <v>115</v>
      </c>
      <c r="I14" s="26">
        <f>I4-I5-I6</f>
        <v>-9.41000000000001</v>
      </c>
      <c r="J14" s="26">
        <f>J4-J5-J6</f>
        <v>19.09</v>
      </c>
      <c r="K14" s="26">
        <f>K4-K5-K6</f>
        <v>36.1</v>
      </c>
    </row>
    <row r="15" spans="2:11">
      <c r="B15" s="22" t="s">
        <v>116</v>
      </c>
      <c r="C15" s="27">
        <v>5.88</v>
      </c>
      <c r="D15" s="22">
        <v>7.47</v>
      </c>
      <c r="E15" s="22">
        <v>7.88</v>
      </c>
      <c r="G15" s="28"/>
      <c r="H15" s="28"/>
      <c r="I15" s="28"/>
      <c r="J15" s="28"/>
      <c r="K15" s="28"/>
    </row>
    <row r="16" spans="2:11">
      <c r="B16" s="22" t="s">
        <v>117</v>
      </c>
      <c r="C16" s="22">
        <v>0.298376</v>
      </c>
      <c r="D16" s="22">
        <v>0.348189</v>
      </c>
      <c r="E16" s="22">
        <v>0.855978</v>
      </c>
      <c r="G16" s="29" t="s">
        <v>118</v>
      </c>
      <c r="H16" s="30" t="s">
        <v>119</v>
      </c>
      <c r="I16" s="30">
        <f>SUM(I14:K14)/3</f>
        <v>15.26</v>
      </c>
      <c r="J16" s="28"/>
      <c r="K16" s="28"/>
    </row>
    <row r="17" spans="2:11">
      <c r="B17" s="22" t="s">
        <v>120</v>
      </c>
      <c r="C17" s="22">
        <v>1.16</v>
      </c>
      <c r="D17" s="22">
        <v>1.48</v>
      </c>
      <c r="E17" s="22">
        <v>1.28</v>
      </c>
      <c r="G17" s="31"/>
      <c r="H17" s="30" t="s">
        <v>121</v>
      </c>
      <c r="I17" s="44">
        <v>0.08</v>
      </c>
      <c r="J17" s="28"/>
      <c r="K17" s="28"/>
    </row>
    <row r="18" spans="2:11">
      <c r="B18" s="22" t="s">
        <v>122</v>
      </c>
      <c r="C18" s="22">
        <v>69.51</v>
      </c>
      <c r="D18" s="22">
        <v>64.52</v>
      </c>
      <c r="E18" s="22">
        <v>60.03</v>
      </c>
      <c r="G18" s="31"/>
      <c r="H18" s="30" t="s">
        <v>123</v>
      </c>
      <c r="I18" s="44">
        <v>0.03</v>
      </c>
      <c r="J18" s="28"/>
      <c r="K18" s="28"/>
    </row>
    <row r="19" spans="2:11">
      <c r="B19" s="32" t="s">
        <v>124</v>
      </c>
      <c r="C19" s="32">
        <f>C4-C5</f>
        <v>336.17</v>
      </c>
      <c r="D19" s="32">
        <f>D4-D5</f>
        <v>298.7</v>
      </c>
      <c r="E19" s="32">
        <f>E4-E5</f>
        <v>251.85</v>
      </c>
      <c r="G19" s="31"/>
      <c r="H19" s="30" t="s">
        <v>125</v>
      </c>
      <c r="I19" s="44">
        <v>0.1</v>
      </c>
      <c r="J19" s="28"/>
      <c r="K19" s="28"/>
    </row>
    <row r="20" spans="2:11">
      <c r="B20" s="32" t="s">
        <v>126</v>
      </c>
      <c r="C20" s="33">
        <f>C19/C4</f>
        <v>0.373484873734849</v>
      </c>
      <c r="D20" s="33">
        <f>D19/D4</f>
        <v>0.378216166936791</v>
      </c>
      <c r="E20" s="33">
        <f>E19/E4</f>
        <v>0.372851495995381</v>
      </c>
      <c r="G20" s="31"/>
      <c r="H20" s="30" t="s">
        <v>127</v>
      </c>
      <c r="I20" s="45">
        <v>60.83</v>
      </c>
      <c r="J20" s="28"/>
      <c r="K20" s="28"/>
    </row>
    <row r="21" spans="2:11">
      <c r="B21" s="34" t="s">
        <v>128</v>
      </c>
      <c r="C21" s="34">
        <f>C4-C5-C6-C7-C8-C9-C10</f>
        <v>71.8199790000001</v>
      </c>
      <c r="D21" s="34">
        <f>D4-D5-D6-D7-D8-D9-D10</f>
        <v>62.192712</v>
      </c>
      <c r="E21" s="34">
        <f>E4-E5-E6-E7-E8-E9-E10</f>
        <v>57.21</v>
      </c>
      <c r="G21" s="31"/>
      <c r="H21" s="30" t="s">
        <v>129</v>
      </c>
      <c r="I21" s="30">
        <f>I16*(1+I19)/POWER(1+I17,1)</f>
        <v>15.5425925925926</v>
      </c>
      <c r="J21" s="28"/>
      <c r="K21" s="28"/>
    </row>
    <row r="22" spans="2:11">
      <c r="B22" s="34" t="s">
        <v>130</v>
      </c>
      <c r="C22" s="35">
        <f>C21/C4</f>
        <v>0.0797919974669201</v>
      </c>
      <c r="D22" s="35">
        <f>D21/D4</f>
        <v>0.0787488756077796</v>
      </c>
      <c r="E22" s="35">
        <f>E21/E4</f>
        <v>0.0846965816394511</v>
      </c>
      <c r="G22" s="31"/>
      <c r="H22" s="30" t="s">
        <v>131</v>
      </c>
      <c r="I22" s="30">
        <f>I16*POWER(1+I19,2)/POWER(1+I17,2)</f>
        <v>15.8304183813443</v>
      </c>
      <c r="J22" s="28"/>
      <c r="K22" s="28"/>
    </row>
    <row r="23" spans="2:11">
      <c r="B23" s="36" t="s">
        <v>132</v>
      </c>
      <c r="C23" s="37">
        <f>C21/I4</f>
        <v>0.849437953873449</v>
      </c>
      <c r="D23" s="37">
        <f>D21/J4</f>
        <v>0.72107492173913</v>
      </c>
      <c r="E23" s="37">
        <f>E21/K4</f>
        <v>0.816585783614045</v>
      </c>
      <c r="G23" s="31"/>
      <c r="H23" s="30" t="s">
        <v>133</v>
      </c>
      <c r="I23" s="30">
        <f>I16*POWER(1+I19,3)/POWER(1+I17,3)</f>
        <v>16.1235742772951</v>
      </c>
      <c r="J23" s="28"/>
      <c r="K23" s="28"/>
    </row>
    <row r="24" spans="2:11">
      <c r="B24" s="24" t="s">
        <v>134</v>
      </c>
      <c r="C24" s="38">
        <f>C7/C4</f>
        <v>0.234087702340877</v>
      </c>
      <c r="D24" s="38">
        <f>D7/D4</f>
        <v>0.250367200162075</v>
      </c>
      <c r="E24" s="38">
        <f>E7/E4</f>
        <v>0.229795549765349</v>
      </c>
      <c r="G24" s="31"/>
      <c r="H24" s="30" t="s">
        <v>135</v>
      </c>
      <c r="I24" s="30">
        <f>(SUM(I21:I23)*(1+I18))/I17-I18</f>
        <v>611.488535109612</v>
      </c>
      <c r="J24" s="28"/>
      <c r="K24" s="28"/>
    </row>
    <row r="25" spans="2:11">
      <c r="B25" s="24" t="s">
        <v>136</v>
      </c>
      <c r="C25" s="38">
        <f>C8/C4</f>
        <v>0.0476063504760635</v>
      </c>
      <c r="D25" s="38">
        <f>D8/D4</f>
        <v>0.037732982171799</v>
      </c>
      <c r="E25" s="38">
        <f>E8/E4</f>
        <v>0.0460124061764401</v>
      </c>
      <c r="G25" s="31"/>
      <c r="H25" s="30" t="s">
        <v>137</v>
      </c>
      <c r="I25" s="30">
        <f>SUM(I21:I24)</f>
        <v>658.985120360844</v>
      </c>
      <c r="J25" s="28"/>
      <c r="K25" s="28"/>
    </row>
    <row r="26" spans="2:9">
      <c r="B26" s="24" t="s">
        <v>138</v>
      </c>
      <c r="C26" s="38">
        <f>C16/C4</f>
        <v>0.000331495739314957</v>
      </c>
      <c r="D26" s="38">
        <f>D16/D4</f>
        <v>0.000440879507698541</v>
      </c>
      <c r="E26" s="38">
        <f>E16/E4</f>
        <v>0.00126723318578175</v>
      </c>
      <c r="G26" s="39"/>
      <c r="H26" s="16" t="s">
        <v>139</v>
      </c>
      <c r="I26" s="16">
        <f>I25/I20</f>
        <v>10.8332257169299</v>
      </c>
    </row>
    <row r="27" spans="2:5">
      <c r="B27" s="24" t="s">
        <v>140</v>
      </c>
      <c r="C27" s="38">
        <f>C18/C4</f>
        <v>0.0772256107722561</v>
      </c>
      <c r="D27" s="38">
        <f>D18/D4</f>
        <v>0.0816957050243112</v>
      </c>
      <c r="E27" s="38">
        <f>E18/E4</f>
        <v>0.0888714524701319</v>
      </c>
    </row>
    <row r="28" spans="7:10">
      <c r="G28" s="40" t="s">
        <v>141</v>
      </c>
      <c r="H28" s="13" t="s">
        <v>142</v>
      </c>
      <c r="I28" s="46">
        <v>0.1</v>
      </c>
      <c r="J28" s="22"/>
    </row>
    <row r="29" spans="7:10">
      <c r="G29" s="41"/>
      <c r="H29" s="13" t="s">
        <v>143</v>
      </c>
      <c r="I29" s="46">
        <v>0.04</v>
      </c>
      <c r="J29" s="13">
        <f>1/I29</f>
        <v>25</v>
      </c>
    </row>
    <row r="30" spans="7:10">
      <c r="G30" s="41"/>
      <c r="H30" s="13" t="s">
        <v>144</v>
      </c>
      <c r="I30" s="46">
        <v>0.02</v>
      </c>
      <c r="J30" s="13">
        <f>1/I30</f>
        <v>50</v>
      </c>
    </row>
    <row r="31" spans="7:10">
      <c r="G31" s="41"/>
      <c r="H31" s="13" t="s">
        <v>145</v>
      </c>
      <c r="I31" s="13">
        <f>(C18*POWER(1+I28,3))*J29</f>
        <v>2312.94525</v>
      </c>
      <c r="J31" s="13">
        <f>I31/I20</f>
        <v>38.0231012658228</v>
      </c>
    </row>
    <row r="32" spans="7:10">
      <c r="G32" s="41"/>
      <c r="H32" s="13" t="s">
        <v>146</v>
      </c>
      <c r="I32" s="13">
        <f>I31*0.7</f>
        <v>1619.061675</v>
      </c>
      <c r="J32" s="13">
        <f>I32/I20</f>
        <v>26.6161708860759</v>
      </c>
    </row>
    <row r="33" spans="7:10">
      <c r="G33" s="42"/>
      <c r="H33" s="13" t="s">
        <v>147</v>
      </c>
      <c r="I33" s="13">
        <f>(C18*POWER(1+I28,3))*J30</f>
        <v>4625.8905</v>
      </c>
      <c r="J33" s="13">
        <f>I33/I20</f>
        <v>76.0462025316456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C11" sqref="C11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148</v>
      </c>
      <c r="J3" s="9" t="s">
        <v>149</v>
      </c>
    </row>
    <row r="4" spans="2:10">
      <c r="B4" s="10" t="s">
        <v>150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113.25</v>
      </c>
      <c r="E5" s="11">
        <f>'(经营性&amp;金融性)资产&amp;负债结构分析'!E4</f>
        <v>110.51</v>
      </c>
      <c r="F5" s="11">
        <f>'(经营性&amp;金融性)资产&amp;负债结构分析'!F4</f>
        <v>218.23</v>
      </c>
      <c r="H5" s="11" t="s">
        <v>2</v>
      </c>
      <c r="I5" s="11">
        <f>D5</f>
        <v>113.25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77.15</v>
      </c>
      <c r="E6" s="12">
        <f>'(经营性&amp;金融性)资产&amp;负债结构分析'!E9</f>
        <v>55.07</v>
      </c>
      <c r="F6" s="12">
        <f>'(经营性&amp;金融性)资产&amp;负债结构分析'!F9</f>
        <v>46.4</v>
      </c>
      <c r="H6" s="12" t="s">
        <v>11</v>
      </c>
      <c r="I6" s="12">
        <f>D6</f>
        <v>77.15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182.96</v>
      </c>
      <c r="E7" s="12">
        <f>'(经营性&amp;金融性)资产&amp;负债结构分析'!E5</f>
        <v>146.88</v>
      </c>
      <c r="F7" s="12">
        <f>'(经营性&amp;金融性)资产&amp;负债结构分析'!F5</f>
        <v>132.56</v>
      </c>
      <c r="H7" s="12" t="s">
        <v>30</v>
      </c>
      <c r="I7" s="12">
        <f>D7</f>
        <v>182.96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14.09</v>
      </c>
      <c r="E8" s="13">
        <f>'(经营性&amp;金融性)资产&amp;负债结构分析'!E10</f>
        <v>6.39</v>
      </c>
      <c r="F8" s="13">
        <f>'(经营性&amp;金融性)资产&amp;负债结构分析'!F10</f>
        <v>5.14</v>
      </c>
      <c r="H8" s="12" t="s">
        <v>37</v>
      </c>
      <c r="I8" s="12">
        <f>D8</f>
        <v>14.09</v>
      </c>
      <c r="J8" s="12">
        <v>0.4077053511</v>
      </c>
    </row>
    <row r="9" spans="2:10">
      <c r="B9" s="10"/>
      <c r="C9" s="12" t="s">
        <v>94</v>
      </c>
      <c r="D9" s="12">
        <f>'利润&amp;现金流结构分析'!C5</f>
        <v>563.92</v>
      </c>
      <c r="E9" s="12">
        <f>'利润&amp;现金流结构分析'!D5</f>
        <v>491.06</v>
      </c>
      <c r="F9" s="12">
        <f>'利润&amp;现金流结构分析'!E5</f>
        <v>423.62</v>
      </c>
      <c r="H9" s="12" t="s">
        <v>94</v>
      </c>
      <c r="I9" s="12">
        <f>D9</f>
        <v>563.92</v>
      </c>
      <c r="J9" s="12">
        <v>0.2695451313</v>
      </c>
    </row>
    <row r="10" spans="2:10">
      <c r="B10" s="10"/>
      <c r="C10" s="12" t="s">
        <v>151</v>
      </c>
      <c r="D10" s="12"/>
      <c r="E10" s="12"/>
      <c r="F10" s="12"/>
      <c r="H10" s="12" t="s">
        <v>151</v>
      </c>
      <c r="I10" s="12"/>
      <c r="J10" s="12"/>
    </row>
    <row r="11" spans="2:10">
      <c r="B11" s="10"/>
      <c r="C11" s="12" t="s">
        <v>152</v>
      </c>
      <c r="D11" s="12">
        <v>12.74</v>
      </c>
      <c r="E11" s="12">
        <v>12.81</v>
      </c>
      <c r="F11" s="12">
        <v>10.36</v>
      </c>
      <c r="H11" s="12" t="s">
        <v>152</v>
      </c>
      <c r="I11" s="12">
        <f>D11</f>
        <v>12.74</v>
      </c>
      <c r="J11" s="12">
        <v>-0.045803108</v>
      </c>
    </row>
    <row r="12" spans="2:10">
      <c r="B12" s="10"/>
      <c r="C12" s="12" t="s">
        <v>128</v>
      </c>
      <c r="D12" s="12">
        <f>'利润&amp;现金流结构分析'!C21</f>
        <v>71.8199790000001</v>
      </c>
      <c r="E12" s="12">
        <f>'利润&amp;现金流结构分析'!D21</f>
        <v>62.192712</v>
      </c>
      <c r="F12" s="12">
        <f>'利润&amp;现金流结构分析'!E21</f>
        <v>57.21</v>
      </c>
      <c r="H12" s="12" t="s">
        <v>128</v>
      </c>
      <c r="I12" s="12">
        <f>D12</f>
        <v>71.8199790000001</v>
      </c>
      <c r="J12" s="12">
        <v>-1.070719455</v>
      </c>
    </row>
    <row r="13" spans="2:10">
      <c r="B13" s="10"/>
      <c r="C13" s="12" t="s">
        <v>93</v>
      </c>
      <c r="D13" s="12">
        <f>'利润&amp;现金流结构分析'!I4</f>
        <v>84.55</v>
      </c>
      <c r="E13" s="12">
        <f>'利润&amp;现金流结构分析'!J4</f>
        <v>86.25</v>
      </c>
      <c r="F13" s="14">
        <f>'利润&amp;现金流结构分析'!K4</f>
        <v>70.06</v>
      </c>
      <c r="H13" s="12" t="s">
        <v>93</v>
      </c>
      <c r="I13" s="12">
        <f>D13</f>
        <v>84.55</v>
      </c>
      <c r="J13" s="12">
        <v>0.5914757405</v>
      </c>
    </row>
    <row r="14" spans="2:10">
      <c r="B14" s="10"/>
      <c r="C14" s="13" t="s">
        <v>153</v>
      </c>
      <c r="D14" s="13">
        <v>1.2901867163</v>
      </c>
      <c r="E14" s="13">
        <v>0.736342833</v>
      </c>
      <c r="F14" s="13">
        <v>0.597041</v>
      </c>
      <c r="H14" s="13" t="s">
        <v>153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19.61</v>
      </c>
      <c r="E15" s="13">
        <f>'(经营性&amp;金融性)资产&amp;负债结构分析'!E12</f>
        <v>19.09</v>
      </c>
      <c r="F15" s="13">
        <f>'(经营性&amp;金融性)资产&amp;负债结构分析'!F12</f>
        <v>17.65</v>
      </c>
      <c r="H15" s="13" t="s">
        <v>26</v>
      </c>
      <c r="I15" s="13">
        <f>D15</f>
        <v>19.61</v>
      </c>
      <c r="J15" s="13">
        <v>134.3845945702</v>
      </c>
    </row>
    <row r="16" spans="2:10">
      <c r="B16" s="10"/>
      <c r="C16" s="13" t="s">
        <v>154</v>
      </c>
      <c r="D16" s="13">
        <f>'(经营性&amp;金融性)资产&amp;负债结构分析'!D21</f>
        <v>604.61</v>
      </c>
      <c r="E16" s="13">
        <f>'(经营性&amp;金融性)资产&amp;负债结构分析'!E21</f>
        <v>467.06</v>
      </c>
      <c r="F16" s="13">
        <f>'(经营性&amp;金融性)资产&amp;负债结构分析'!F21</f>
        <v>493</v>
      </c>
      <c r="H16" s="13" t="s">
        <v>154</v>
      </c>
      <c r="I16" s="13">
        <f>D16</f>
        <v>604.61</v>
      </c>
      <c r="J16" s="13">
        <v>139.6576402838</v>
      </c>
    </row>
    <row r="22" ht="16.05" spans="3:4">
      <c r="C22" s="15" t="s">
        <v>155</v>
      </c>
      <c r="D22" s="16" t="s">
        <v>156</v>
      </c>
    </row>
    <row r="24" ht="16.05" spans="2:8">
      <c r="B24" s="17" t="s">
        <v>157</v>
      </c>
      <c r="C24" s="15"/>
      <c r="D24" s="18" t="s">
        <v>158</v>
      </c>
      <c r="F24" s="17" t="s">
        <v>159</v>
      </c>
      <c r="G24" s="15"/>
      <c r="H24" s="18" t="s">
        <v>158</v>
      </c>
    </row>
    <row r="25" ht="16.05" spans="2:8">
      <c r="B25" s="19"/>
      <c r="C25" s="15" t="s">
        <v>160</v>
      </c>
      <c r="D25" s="18" t="s">
        <v>161</v>
      </c>
      <c r="F25" s="19"/>
      <c r="G25" s="15" t="s">
        <v>162</v>
      </c>
      <c r="H25" s="18" t="s">
        <v>163</v>
      </c>
    </row>
    <row r="26" ht="16.05" spans="2:8">
      <c r="B26" s="19"/>
      <c r="C26" s="15" t="s">
        <v>164</v>
      </c>
      <c r="D26" s="18" t="s">
        <v>165</v>
      </c>
      <c r="F26" s="19"/>
      <c r="G26" s="15" t="s">
        <v>166</v>
      </c>
      <c r="H26" s="18" t="s">
        <v>167</v>
      </c>
    </row>
    <row r="27" ht="16.05" spans="2:8">
      <c r="B27" s="19"/>
      <c r="C27" s="15" t="s">
        <v>168</v>
      </c>
      <c r="D27" s="18" t="s">
        <v>169</v>
      </c>
      <c r="F27" s="19"/>
      <c r="G27" s="15" t="s">
        <v>170</v>
      </c>
      <c r="H27" s="18" t="s">
        <v>171</v>
      </c>
    </row>
    <row r="28" ht="16.05" spans="2:8">
      <c r="B28" s="19"/>
      <c r="C28" s="15" t="s">
        <v>172</v>
      </c>
      <c r="D28" s="18" t="s">
        <v>173</v>
      </c>
      <c r="F28" s="19"/>
      <c r="G28" s="15" t="s">
        <v>174</v>
      </c>
      <c r="H28" s="18" t="s">
        <v>175</v>
      </c>
    </row>
    <row r="29" ht="16.05" spans="2:8">
      <c r="B29" s="19"/>
      <c r="C29" s="15" t="s">
        <v>176</v>
      </c>
      <c r="D29" s="18" t="s">
        <v>177</v>
      </c>
      <c r="F29" s="19"/>
      <c r="G29" s="15" t="s">
        <v>178</v>
      </c>
      <c r="H29" s="18" t="s">
        <v>179</v>
      </c>
    </row>
    <row r="30" ht="16.05" spans="2:8">
      <c r="B30" s="19"/>
      <c r="C30" s="15" t="s">
        <v>180</v>
      </c>
      <c r="D30" s="18" t="s">
        <v>181</v>
      </c>
      <c r="F30" s="20"/>
      <c r="G30" s="15" t="s">
        <v>41</v>
      </c>
      <c r="H30" s="18" t="s">
        <v>182</v>
      </c>
    </row>
    <row r="31" ht="16.05" spans="2:4">
      <c r="B31" s="19"/>
      <c r="C31" s="15" t="s">
        <v>183</v>
      </c>
      <c r="D31" s="18" t="s">
        <v>184</v>
      </c>
    </row>
    <row r="32" ht="16.05" spans="2:4">
      <c r="B32" s="19"/>
      <c r="C32" s="15" t="s">
        <v>126</v>
      </c>
      <c r="D32" s="18" t="s">
        <v>185</v>
      </c>
    </row>
    <row r="33" ht="16.05" spans="2:4">
      <c r="B33" s="20"/>
      <c r="C33" s="15" t="s">
        <v>186</v>
      </c>
      <c r="D33" s="18" t="s">
        <v>187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188</v>
      </c>
      <c r="C2" s="2" t="s">
        <v>189</v>
      </c>
      <c r="D2" s="3" t="s">
        <v>190</v>
      </c>
      <c r="E2" s="4"/>
      <c r="F2" s="1" t="s">
        <v>191</v>
      </c>
      <c r="G2" s="2" t="s">
        <v>192</v>
      </c>
      <c r="H2" s="5" t="s">
        <v>193</v>
      </c>
    </row>
    <row r="3" ht="18.25" spans="2:8">
      <c r="B3" s="1"/>
      <c r="C3" s="2" t="s">
        <v>194</v>
      </c>
      <c r="D3" s="5" t="s">
        <v>62</v>
      </c>
      <c r="E3" s="4"/>
      <c r="F3" s="1"/>
      <c r="G3" s="2" t="s">
        <v>195</v>
      </c>
      <c r="H3" s="5" t="s">
        <v>196</v>
      </c>
    </row>
    <row r="4" ht="18.25" spans="2:8">
      <c r="B4" s="1"/>
      <c r="C4" s="2"/>
      <c r="D4" s="5" t="s">
        <v>67</v>
      </c>
      <c r="E4" s="4"/>
      <c r="F4" s="1"/>
      <c r="G4" s="2" t="s">
        <v>197</v>
      </c>
      <c r="H4" s="5" t="s">
        <v>198</v>
      </c>
    </row>
    <row r="5" ht="18.25" spans="2:8">
      <c r="B5" s="1"/>
      <c r="C5" s="2" t="s">
        <v>199</v>
      </c>
      <c r="D5" s="5" t="s">
        <v>200</v>
      </c>
      <c r="E5" s="4"/>
      <c r="F5" s="1"/>
      <c r="G5" s="2" t="s">
        <v>201</v>
      </c>
      <c r="H5" s="5" t="s">
        <v>202</v>
      </c>
    </row>
    <row r="6" ht="18.25" spans="2:8">
      <c r="B6" s="1"/>
      <c r="C6" s="2"/>
      <c r="D6" s="5" t="s">
        <v>203</v>
      </c>
      <c r="E6" s="4"/>
      <c r="F6" s="4"/>
      <c r="G6" s="4"/>
      <c r="H6" s="4"/>
    </row>
    <row r="7" ht="18.25" spans="7:8">
      <c r="G7" s="6" t="s">
        <v>204</v>
      </c>
      <c r="H7" s="7" t="s">
        <v>205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2021-02-26T09:10:33Z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