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<sst xmlns="http://schemas.openxmlformats.org/spreadsheetml/2006/main" count="168" uniqueCount="146">
  <si>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</si>
  <si>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</si>
  <si>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</si>
  <si>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</si>
  <si>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</si>
  <si>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</si>
  <si>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</si>
  <si>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</si>
  <si>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</si>
  <si>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</si>
  <si>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</si>
  <si>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</si>
  <si>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</si>
  <si>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</si>
  <si>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</si>
  <si>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</si>
  <si>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</si>
  <si>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</si>
  <si>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</si>
  <si>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</si>
  <si>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</si>
  <si>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</si>
  <si>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</si>
  <si>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</si>
  <si>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</si>
  <si>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</si>
  <si>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</si>
  <si>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</si>
  <si>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</si>
  <si>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</si>
  <si>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</si>
  <si>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</si>
  <si>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</si>
  <si>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</si>
  <si>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</si>
  <si>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</si>
  <si>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</si>
  <si>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</si>
  <si>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</si>
  <si>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</si>
  <si>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</si>
  <si>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</si>
  <si>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</si>
  <si>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</si>
  <si>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</si>
  <si>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</si>
  <si>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</si>
  <si>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</si>
  <si>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</si>
  <si>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</si>
  <si>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</si>
  <si>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</si>
  <si>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</si>
  <si>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</si>
  <si>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</si>
  <si>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</si>
  <si>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</si>
  <si>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</si>
  <si>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</si>
  <si>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</si>
  <si>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</si>
  <si>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</si>
  <si>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</si>
  <si>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</si>
  <si>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</si>
  <si>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</si>
  <si>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</si>
  <si>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</si>
  <si>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</si>
  <si>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</si>
  <si>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</si>
  <si>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</si>
  <si>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</si>
  <si>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</si>
  <si>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</si>
  <si>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</si>
  <si>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</si>
  <si>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</si>
  <si>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</si>
  <si>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</si>
  <si>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</si>
  <si>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</si>
  <si>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经营性资产占比</t>
  </si>
  <si>
    <t>负债比率</t>
  </si>
  <si>
    <t>经营性负债占比</t>
  </si>
  <si>
    <t>金融性资产占比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</si>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</sst>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%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0" fontId="11" fillId="16" borderId="11" applyNumberFormat="0" applyAlignment="0" applyProtection="0">
      <alignment vertical="center"/>
    </xf>
    <xf numFmtId="0" fontId="13" fillId="20" borderId="1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7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0" fontId="0" fillId="6" borderId="5" xfId="0" applyFill="1" applyBorder="1">
      <alignment vertical="center"/>
    </xf>
    <xf numFmtId="9" fontId="0" fillId="6" borderId="1" xfId="11" applyFill="1" applyBorder="1">
      <alignment vertical="center"/>
    </xf>
    <xf numFmtId="0" fontId="0" fillId="4" borderId="5" xfId="0" applyFill="1" applyBorder="1">
      <alignment vertical="center"/>
    </xf>
    <xf numFmtId="9" fontId="0" fillId="4" borderId="1" xfId="1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2" sqref="C1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42"/>
      <c r="E3" s="43"/>
      <c r="F3" s="44"/>
      <c r="H3" s="2"/>
      <c r="I3" s="2" t="s">
        <v>0</v>
      </c>
      <c r="J3" s="42"/>
      <c r="K3" s="43"/>
      <c r="L3" s="44"/>
    </row>
    <row r="4" spans="2:12">
      <c r="B4" s="3" t="s">
        <v>1</v>
      </c>
      <c r="C4" s="2" t="s">
        <v>2</v>
      </c>
      <c r="D4" s="2">
        <v>17.85</v>
      </c>
      <c r="E4" s="2">
        <v>15.5</v>
      </c>
      <c r="F4" s="2">
        <v>14.6</v>
      </c>
      <c r="H4" s="31" t="s">
        <v>3</v>
      </c>
      <c r="I4" s="2" t="s">
        <v>4</v>
      </c>
      <c r="J4" s="2">
        <v>0</v>
      </c>
      <c r="K4" s="2">
        <v>0</v>
      </c>
      <c r="L4" s="2">
        <v>0</v>
      </c>
    </row>
    <row r="5" spans="2:12">
      <c r="B5" s="3"/>
      <c r="C5" s="2" t="s">
        <v>5</v>
      </c>
      <c r="D5" s="2">
        <v>0</v>
      </c>
      <c r="E5" s="2">
        <v>0</v>
      </c>
      <c r="F5" s="2">
        <v>0</v>
      </c>
      <c r="H5" s="32"/>
      <c r="I5" s="2" t="s">
        <v>6</v>
      </c>
      <c r="J5" s="2">
        <v>0</v>
      </c>
      <c r="K5" s="2">
        <v>0</v>
      </c>
      <c r="L5" s="2">
        <v>0</v>
      </c>
    </row>
    <row r="6" spans="2:12">
      <c r="B6" s="3"/>
      <c r="C6" s="2" t="s">
        <v>7</v>
      </c>
      <c r="D6" s="2">
        <v>0.053379</v>
      </c>
      <c r="E6" s="2">
        <v>0.668243</v>
      </c>
      <c r="F6" s="2">
        <v>0.334604</v>
      </c>
      <c r="H6" s="32"/>
      <c r="I6" s="2" t="s">
        <v>8</v>
      </c>
      <c r="J6" s="2">
        <v>3.01</v>
      </c>
      <c r="K6" s="2">
        <v>3.18</v>
      </c>
      <c r="L6" s="2">
        <v>1.79</v>
      </c>
    </row>
    <row r="7" spans="2:12">
      <c r="B7" s="3"/>
      <c r="C7" s="2" t="s">
        <v>9</v>
      </c>
      <c r="D7" s="2">
        <v>0.172216</v>
      </c>
      <c r="E7" s="2">
        <v>0.178429</v>
      </c>
      <c r="F7" s="2">
        <v>0.136031</v>
      </c>
      <c r="H7" s="32"/>
      <c r="I7" s="2" t="s">
        <v>10</v>
      </c>
      <c r="J7" s="2">
        <v>0</v>
      </c>
      <c r="K7" s="2">
        <v>0</v>
      </c>
      <c r="L7" s="2">
        <v>0</v>
      </c>
    </row>
    <row r="8" spans="2:12">
      <c r="B8" s="3"/>
      <c r="C8" s="2" t="s">
        <v>11</v>
      </c>
      <c r="D8" s="2">
        <v>0.061102</v>
      </c>
      <c r="E8" s="2">
        <v>0.032685</v>
      </c>
      <c r="F8" s="2">
        <v>0.041696</v>
      </c>
      <c r="H8" s="32"/>
      <c r="I8" s="2" t="s">
        <v>12</v>
      </c>
      <c r="J8" s="2">
        <v>0.267379</v>
      </c>
      <c r="K8" s="2">
        <v>0.264004</v>
      </c>
      <c r="L8" s="2">
        <v>0.268508</v>
      </c>
    </row>
    <row r="9" spans="2:12">
      <c r="B9" s="3"/>
      <c r="C9" s="2" t="s">
        <v>13</v>
      </c>
      <c r="D9" s="2">
        <v>29.21</v>
      </c>
      <c r="E9" s="2">
        <v>28</v>
      </c>
      <c r="F9" s="5">
        <v>23.06</v>
      </c>
      <c r="H9" s="32"/>
      <c r="I9" s="2" t="s">
        <v>14</v>
      </c>
      <c r="J9" s="2">
        <v>0.226142</v>
      </c>
      <c r="K9" s="2">
        <v>0.667006</v>
      </c>
      <c r="L9" s="2">
        <v>0.624141</v>
      </c>
    </row>
    <row r="10" spans="2:12">
      <c r="B10" s="3"/>
      <c r="C10" s="4" t="s">
        <v>15</v>
      </c>
      <c r="D10" s="45">
        <f>D4/D9</f>
        <v>0.611092091749401</v>
      </c>
      <c r="E10" s="45">
        <f>E4/E9</f>
        <v>0.553571428571429</v>
      </c>
      <c r="F10" s="45">
        <f>F4/F9</f>
        <v>0.633130962705984</v>
      </c>
      <c r="H10" s="32"/>
      <c r="I10" s="2" t="s">
        <v>16</v>
      </c>
      <c r="J10" s="2">
        <v>0</v>
      </c>
      <c r="K10" s="2">
        <v>2.08</v>
      </c>
      <c r="L10" s="2">
        <v>2.59</v>
      </c>
    </row>
    <row r="11" spans="2:12">
      <c r="B11" s="3"/>
      <c r="C11" s="4" t="s">
        <v>17</v>
      </c>
      <c r="D11" s="45">
        <f>D5/D9</f>
        <v>0</v>
      </c>
      <c r="E11" s="45">
        <f>E5/E9</f>
        <v>0</v>
      </c>
      <c r="F11" s="45">
        <f>F5/F9</f>
        <v>0</v>
      </c>
      <c r="H11" s="32"/>
      <c r="I11" s="2" t="s">
        <v>18</v>
      </c>
      <c r="J11" s="2">
        <v>7.65</v>
      </c>
      <c r="K11" s="2">
        <v>11.17</v>
      </c>
      <c r="L11" s="5">
        <v>12.59</v>
      </c>
    </row>
    <row r="12" spans="2:12">
      <c r="B12" s="3"/>
      <c r="C12" s="4" t="s">
        <v>19</v>
      </c>
      <c r="D12" s="45">
        <f>D6/D9</f>
        <v>0.0018274221157138</v>
      </c>
      <c r="E12" s="45">
        <f>E6/E9</f>
        <v>0.0238658214285714</v>
      </c>
      <c r="F12" s="45">
        <f>F6/F9</f>
        <v>0.0145101474414571</v>
      </c>
      <c r="H12" s="32"/>
      <c r="I12" s="4" t="s">
        <v>20</v>
      </c>
      <c r="J12" s="45">
        <f t="shared" ref="J12:L12" si="0">J4/J11</f>
        <v>0</v>
      </c>
      <c r="K12" s="45">
        <f t="shared" si="0"/>
        <v>0</v>
      </c>
      <c r="L12" s="45">
        <f t="shared" si="0"/>
        <v>0</v>
      </c>
    </row>
    <row r="13" spans="2:12">
      <c r="B13" s="3"/>
      <c r="C13" s="4" t="s">
        <v>21</v>
      </c>
      <c r="D13" s="45">
        <f>D7/D9</f>
        <v>0.00589578911331736</v>
      </c>
      <c r="E13" s="45">
        <f>E7/E9</f>
        <v>0.00637246428571429</v>
      </c>
      <c r="F13" s="45">
        <f>F7/F9</f>
        <v>0.00589900260190807</v>
      </c>
      <c r="H13" s="32"/>
      <c r="I13" s="4" t="s">
        <v>22</v>
      </c>
      <c r="J13" s="45">
        <f t="shared" ref="J13:L13" si="1">J5/J11</f>
        <v>0</v>
      </c>
      <c r="K13" s="45">
        <f t="shared" si="1"/>
        <v>0</v>
      </c>
      <c r="L13" s="45">
        <f t="shared" si="1"/>
        <v>0</v>
      </c>
    </row>
    <row r="14" spans="2:12">
      <c r="B14" s="3"/>
      <c r="C14" s="4" t="s">
        <v>23</v>
      </c>
      <c r="D14" s="45">
        <f>D8/D9</f>
        <v>0.00209181787059226</v>
      </c>
      <c r="E14" s="45">
        <f>E8/E9</f>
        <v>0.00116732142857143</v>
      </c>
      <c r="F14" s="45">
        <f>F8/F9</f>
        <v>0.0018081526452732</v>
      </c>
      <c r="H14" s="32"/>
      <c r="I14" s="4" t="s">
        <v>24</v>
      </c>
      <c r="J14" s="45">
        <f t="shared" ref="J14:L14" si="2">J6/J11</f>
        <v>0.393464052287582</v>
      </c>
      <c r="K14" s="45">
        <f t="shared" si="2"/>
        <v>0.284691136974038</v>
      </c>
      <c r="L14" s="45">
        <f t="shared" si="2"/>
        <v>0.142176330420969</v>
      </c>
    </row>
    <row r="15" spans="2:12">
      <c r="B15" s="3" t="s">
        <v>25</v>
      </c>
      <c r="C15" s="2" t="s">
        <v>26</v>
      </c>
      <c r="D15" s="2">
        <v>34.69</v>
      </c>
      <c r="E15" s="2">
        <v>10.55</v>
      </c>
      <c r="F15" s="2">
        <v>0.342015</v>
      </c>
      <c r="H15" s="32"/>
      <c r="I15" s="4" t="s">
        <v>27</v>
      </c>
      <c r="J15" s="45">
        <f t="shared" ref="J15:L15" si="3">J7/J11</f>
        <v>0</v>
      </c>
      <c r="K15" s="45">
        <f t="shared" si="3"/>
        <v>0</v>
      </c>
      <c r="L15" s="45">
        <f t="shared" si="3"/>
        <v>0</v>
      </c>
    </row>
    <row r="16" spans="2:12">
      <c r="B16" s="3"/>
      <c r="C16" s="2" t="s">
        <v>28</v>
      </c>
      <c r="D16" s="2">
        <v>3.01</v>
      </c>
      <c r="E16" s="2">
        <v>0</v>
      </c>
      <c r="F16" s="2">
        <v>0</v>
      </c>
      <c r="H16" s="32"/>
      <c r="I16" s="4" t="s">
        <v>29</v>
      </c>
      <c r="J16" s="45">
        <f t="shared" ref="J16:L16" si="4">J8/J11</f>
        <v>0.0349515032679739</v>
      </c>
      <c r="K16" s="45">
        <f t="shared" si="4"/>
        <v>0.0236350940017905</v>
      </c>
      <c r="L16" s="45">
        <f t="shared" si="4"/>
        <v>0.0213270849880858</v>
      </c>
    </row>
    <row r="17" spans="2:12">
      <c r="B17" s="3"/>
      <c r="C17" s="2" t="s">
        <v>30</v>
      </c>
      <c r="D17" s="2">
        <v>0</v>
      </c>
      <c r="E17" s="2">
        <v>21.39</v>
      </c>
      <c r="F17" s="2">
        <v>16.89</v>
      </c>
      <c r="H17" s="32"/>
      <c r="I17" s="4" t="s">
        <v>31</v>
      </c>
      <c r="J17" s="45">
        <f t="shared" ref="J17:L17" si="5">J9/J11</f>
        <v>0.029561045751634</v>
      </c>
      <c r="K17" s="45">
        <f t="shared" si="5"/>
        <v>0.0597140555058192</v>
      </c>
      <c r="L17" s="45">
        <f t="shared" si="5"/>
        <v>0.0495743447180302</v>
      </c>
    </row>
    <row r="18" spans="2:12">
      <c r="B18" s="3"/>
      <c r="C18" s="2" t="s">
        <v>32</v>
      </c>
      <c r="D18" s="2">
        <v>3.7</v>
      </c>
      <c r="E18" s="2">
        <v>1.46</v>
      </c>
      <c r="F18" s="2">
        <v>2.3</v>
      </c>
      <c r="H18" s="32"/>
      <c r="I18" s="4" t="s">
        <v>33</v>
      </c>
      <c r="J18" s="45">
        <f t="shared" ref="J18:L18" si="6">J10/J11</f>
        <v>0</v>
      </c>
      <c r="K18" s="45">
        <f t="shared" si="6"/>
        <v>0.186213070725157</v>
      </c>
      <c r="L18" s="45">
        <f t="shared" si="6"/>
        <v>0.20571882446386</v>
      </c>
    </row>
    <row r="19" spans="2:12">
      <c r="B19" s="3"/>
      <c r="C19" s="2" t="s">
        <v>34</v>
      </c>
      <c r="D19" s="2">
        <v>1.12</v>
      </c>
      <c r="E19" s="2">
        <v>1.09</v>
      </c>
      <c r="F19" s="2">
        <v>0.669197</v>
      </c>
      <c r="H19" s="3" t="s">
        <v>35</v>
      </c>
      <c r="I19" s="2" t="s">
        <v>36</v>
      </c>
      <c r="J19" s="2">
        <v>0</v>
      </c>
      <c r="K19" s="2">
        <v>0</v>
      </c>
      <c r="L19" s="2">
        <v>0</v>
      </c>
    </row>
    <row r="20" spans="2:12">
      <c r="B20" s="3"/>
      <c r="C20" s="2" t="s">
        <v>37</v>
      </c>
      <c r="D20" s="2">
        <v>14.98</v>
      </c>
      <c r="E20" s="2">
        <v>13.97</v>
      </c>
      <c r="F20" s="2">
        <v>11.45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0</v>
      </c>
      <c r="E21" s="2">
        <v>0</v>
      </c>
      <c r="F21" s="2">
        <v>0</v>
      </c>
      <c r="H21" s="3"/>
      <c r="I21" s="2" t="s">
        <v>40</v>
      </c>
      <c r="J21" s="2">
        <v>0.107715</v>
      </c>
      <c r="K21" s="2">
        <v>0</v>
      </c>
      <c r="L21" s="2">
        <v>0</v>
      </c>
    </row>
    <row r="22" spans="2:12">
      <c r="B22" s="3"/>
      <c r="C22" s="2" t="s">
        <v>41</v>
      </c>
      <c r="D22" s="2">
        <v>0.280787</v>
      </c>
      <c r="E22" s="2">
        <v>27.87</v>
      </c>
      <c r="F22" s="2">
        <v>27.87</v>
      </c>
      <c r="H22" s="3"/>
      <c r="I22" s="2" t="s">
        <v>42</v>
      </c>
      <c r="J22" s="37">
        <v>3.83</v>
      </c>
      <c r="K22" s="37">
        <v>0.113383</v>
      </c>
      <c r="L22" s="37">
        <v>0.103237</v>
      </c>
    </row>
    <row r="23" spans="2:12">
      <c r="B23" s="3"/>
      <c r="C23" s="2" t="s">
        <v>43</v>
      </c>
      <c r="D23" s="2">
        <v>81.2</v>
      </c>
      <c r="E23" s="2">
        <v>80.17</v>
      </c>
      <c r="F23" s="2">
        <v>64.49</v>
      </c>
      <c r="H23" s="3"/>
      <c r="I23" s="2" t="s">
        <v>44</v>
      </c>
      <c r="J23" s="2">
        <v>0</v>
      </c>
      <c r="K23" s="2">
        <v>0</v>
      </c>
      <c r="L23" s="2">
        <v>0</v>
      </c>
    </row>
    <row r="24" spans="2:12">
      <c r="B24" s="3"/>
      <c r="C24" s="4" t="s">
        <v>45</v>
      </c>
      <c r="D24" s="45">
        <f>D15/D23</f>
        <v>0.427216748768473</v>
      </c>
      <c r="E24" s="45">
        <f>E15/E23</f>
        <v>0.131595359860297</v>
      </c>
      <c r="F24" s="45">
        <f>F15/F23</f>
        <v>0.00530338036904947</v>
      </c>
      <c r="H24" s="3"/>
      <c r="I24" s="2" t="s">
        <v>46</v>
      </c>
      <c r="J24" s="2">
        <v>3.94</v>
      </c>
      <c r="K24" s="2">
        <v>0.113383</v>
      </c>
      <c r="L24" s="2">
        <v>0.179925</v>
      </c>
    </row>
    <row r="25" spans="2:12">
      <c r="B25" s="3"/>
      <c r="C25" s="4" t="s">
        <v>47</v>
      </c>
      <c r="D25" s="45">
        <f>D16/D23</f>
        <v>0.0370689655172414</v>
      </c>
      <c r="E25" s="45">
        <f>E16/E23</f>
        <v>0</v>
      </c>
      <c r="F25" s="45">
        <f>F16/F23</f>
        <v>0</v>
      </c>
      <c r="H25" s="3"/>
      <c r="I25" s="4" t="s">
        <v>48</v>
      </c>
      <c r="J25" s="45">
        <f t="shared" ref="J25:L25" si="7">J19/J24</f>
        <v>0</v>
      </c>
      <c r="K25" s="45">
        <f t="shared" si="7"/>
        <v>0</v>
      </c>
      <c r="L25" s="45">
        <f t="shared" si="7"/>
        <v>0</v>
      </c>
    </row>
    <row r="26" spans="2:12">
      <c r="B26" s="3"/>
      <c r="C26" s="4" t="s">
        <v>49</v>
      </c>
      <c r="D26" s="45">
        <f>D17/D23</f>
        <v>0</v>
      </c>
      <c r="E26" s="45">
        <f>E17/E23</f>
        <v>0.266808032930024</v>
      </c>
      <c r="F26" s="45">
        <f>F17/F23</f>
        <v>0.261901069933323</v>
      </c>
      <c r="H26" s="3"/>
      <c r="I26" s="4" t="s">
        <v>50</v>
      </c>
      <c r="J26" s="45">
        <f t="shared" ref="J26:L26" si="8">J20/J24</f>
        <v>0</v>
      </c>
      <c r="K26" s="45">
        <f t="shared" si="8"/>
        <v>0</v>
      </c>
      <c r="L26" s="45">
        <f t="shared" si="8"/>
        <v>0</v>
      </c>
    </row>
    <row r="27" spans="2:12">
      <c r="B27" s="3"/>
      <c r="C27" s="4" t="s">
        <v>51</v>
      </c>
      <c r="D27" s="45">
        <f>D18/D23</f>
        <v>0.0455665024630542</v>
      </c>
      <c r="E27" s="45">
        <f>E18/E23</f>
        <v>0.018211300985406</v>
      </c>
      <c r="F27" s="45">
        <f>F18/F23</f>
        <v>0.0356644440998604</v>
      </c>
      <c r="H27" s="3"/>
      <c r="I27" s="4" t="s">
        <v>52</v>
      </c>
      <c r="J27" s="45">
        <f t="shared" ref="J27:L27" si="9">J21/J24</f>
        <v>0.0273388324873096</v>
      </c>
      <c r="K27" s="45">
        <f t="shared" si="9"/>
        <v>0</v>
      </c>
      <c r="L27" s="45">
        <f t="shared" si="9"/>
        <v>0</v>
      </c>
    </row>
    <row r="28" spans="2:12">
      <c r="B28" s="3"/>
      <c r="C28" s="4" t="s">
        <v>53</v>
      </c>
      <c r="D28" s="45">
        <f>D19/D23</f>
        <v>0.0137931034482759</v>
      </c>
      <c r="E28" s="45">
        <f>E19/E23</f>
        <v>0.0135961082699264</v>
      </c>
      <c r="F28" s="45">
        <f>F19/F23</f>
        <v>0.0103767560862149</v>
      </c>
      <c r="H28" s="3"/>
      <c r="I28" s="4" t="s">
        <v>54</v>
      </c>
      <c r="J28" s="45">
        <f t="shared" ref="J28:L28" si="10">J22/J24</f>
        <v>0.972081218274112</v>
      </c>
      <c r="K28" s="45">
        <f t="shared" si="10"/>
        <v>1</v>
      </c>
      <c r="L28" s="45">
        <f t="shared" si="10"/>
        <v>0.573777963040156</v>
      </c>
    </row>
    <row r="29" spans="2:12">
      <c r="B29" s="3"/>
      <c r="C29" s="4" t="s">
        <v>55</v>
      </c>
      <c r="D29" s="45">
        <f>D20/D23</f>
        <v>0.18448275862069</v>
      </c>
      <c r="E29" s="45">
        <f>E20/E23</f>
        <v>0.174254708743919</v>
      </c>
      <c r="F29" s="45">
        <f>F20/F23</f>
        <v>0.177546906497131</v>
      </c>
      <c r="H29" s="3"/>
      <c r="I29" s="4" t="s">
        <v>56</v>
      </c>
      <c r="J29" s="45">
        <f t="shared" ref="J29:L29" si="11">J23/J24</f>
        <v>0</v>
      </c>
      <c r="K29" s="45">
        <f t="shared" si="11"/>
        <v>0</v>
      </c>
      <c r="L29" s="45">
        <f t="shared" si="11"/>
        <v>0</v>
      </c>
    </row>
    <row r="30" spans="2:6">
      <c r="B30" s="3"/>
      <c r="C30" s="4" t="s">
        <v>57</v>
      </c>
      <c r="D30" s="45">
        <f>D21/D23</f>
        <v>0</v>
      </c>
      <c r="E30" s="45">
        <f>E21/E23</f>
        <v>0</v>
      </c>
      <c r="F30" s="45">
        <f>F21/F23</f>
        <v>0</v>
      </c>
    </row>
    <row r="31" spans="2:6">
      <c r="B31" s="3"/>
      <c r="C31" s="4" t="s">
        <v>58</v>
      </c>
      <c r="D31" s="45">
        <f>D22/D23</f>
        <v>0.00345796798029557</v>
      </c>
      <c r="E31" s="45">
        <f>E22/E23</f>
        <v>0.347636272920045</v>
      </c>
      <c r="F31" s="45">
        <f>F22/F23</f>
        <v>0.432160024810048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8" sqref="J8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17.85</v>
      </c>
      <c r="E4" s="2">
        <v>15.5</v>
      </c>
      <c r="F4" s="2">
        <v>14.6</v>
      </c>
      <c r="H4" s="3" t="s">
        <v>60</v>
      </c>
      <c r="I4" s="2" t="s">
        <v>6</v>
      </c>
      <c r="J4" s="2">
        <v>0</v>
      </c>
      <c r="K4" s="2">
        <v>0</v>
      </c>
      <c r="L4" s="2">
        <v>0</v>
      </c>
    </row>
    <row r="5" spans="2:12">
      <c r="B5" s="3"/>
      <c r="C5" s="2" t="s">
        <v>30</v>
      </c>
      <c r="D5" s="2">
        <v>23.11</v>
      </c>
      <c r="E5" s="2">
        <v>21.39</v>
      </c>
      <c r="F5" s="2">
        <v>16.89</v>
      </c>
      <c r="H5" s="3"/>
      <c r="I5" s="2" t="s">
        <v>8</v>
      </c>
      <c r="J5" s="2">
        <v>3.01</v>
      </c>
      <c r="K5" s="2">
        <v>3.18</v>
      </c>
      <c r="L5" s="2">
        <v>1.79</v>
      </c>
    </row>
    <row r="6" spans="2:12">
      <c r="B6" s="3"/>
      <c r="C6" s="2" t="s">
        <v>5</v>
      </c>
      <c r="D6" s="2">
        <v>0</v>
      </c>
      <c r="E6" s="2">
        <v>0</v>
      </c>
      <c r="F6" s="2">
        <v>0</v>
      </c>
      <c r="H6" s="3"/>
      <c r="I6" s="2" t="s">
        <v>61</v>
      </c>
      <c r="J6" s="2">
        <v>3.52</v>
      </c>
      <c r="K6" s="2">
        <v>4.99</v>
      </c>
      <c r="L6" s="2">
        <v>5.32</v>
      </c>
    </row>
    <row r="7" spans="2:12">
      <c r="B7" s="3"/>
      <c r="C7" s="2" t="s">
        <v>7</v>
      </c>
      <c r="D7" s="2">
        <v>0.053379</v>
      </c>
      <c r="E7" s="2">
        <v>0.668243</v>
      </c>
      <c r="F7" s="2">
        <v>0.334604</v>
      </c>
      <c r="H7" s="3"/>
      <c r="I7" s="2" t="s">
        <v>12</v>
      </c>
      <c r="J7" s="2">
        <v>0.267379</v>
      </c>
      <c r="K7" s="2">
        <v>0.264004</v>
      </c>
      <c r="L7" s="2">
        <v>0.268508</v>
      </c>
    </row>
    <row r="8" spans="2:12">
      <c r="B8" s="3"/>
      <c r="C8" s="2" t="s">
        <v>9</v>
      </c>
      <c r="D8" s="2">
        <v>0.172216</v>
      </c>
      <c r="E8" s="2">
        <v>0.178429</v>
      </c>
      <c r="F8" s="2">
        <v>0.136031</v>
      </c>
      <c r="H8" s="3"/>
      <c r="I8" s="2" t="s">
        <v>14</v>
      </c>
      <c r="J8" s="2">
        <v>0.226142</v>
      </c>
      <c r="K8" s="2">
        <v>0.667006</v>
      </c>
      <c r="L8" s="2">
        <v>0.624141</v>
      </c>
    </row>
    <row r="9" spans="2:12">
      <c r="B9" s="3"/>
      <c r="C9" s="2" t="s">
        <v>11</v>
      </c>
      <c r="D9" s="2">
        <v>0.061102</v>
      </c>
      <c r="E9" s="2">
        <v>0.032685</v>
      </c>
      <c r="F9" s="2">
        <v>0.041696</v>
      </c>
      <c r="H9" s="3"/>
      <c r="I9" s="2" t="s">
        <v>10</v>
      </c>
      <c r="J9" s="2">
        <v>0</v>
      </c>
      <c r="K9" s="2">
        <v>0</v>
      </c>
      <c r="L9" s="5">
        <v>0</v>
      </c>
    </row>
    <row r="10" spans="2:12">
      <c r="B10" s="3"/>
      <c r="C10" s="2" t="s">
        <v>37</v>
      </c>
      <c r="D10" s="2">
        <v>14.98</v>
      </c>
      <c r="E10" s="2">
        <v>13.97</v>
      </c>
      <c r="F10" s="2">
        <v>11.45</v>
      </c>
      <c r="H10" s="3"/>
      <c r="I10" s="2" t="s">
        <v>40</v>
      </c>
      <c r="J10" s="2">
        <v>0.107715</v>
      </c>
      <c r="K10" s="2">
        <v>0</v>
      </c>
      <c r="L10" s="2">
        <v>0</v>
      </c>
    </row>
    <row r="11" spans="2:12">
      <c r="B11" s="29" t="s">
        <v>62</v>
      </c>
      <c r="C11" s="30" t="s">
        <v>63</v>
      </c>
      <c r="D11" s="22">
        <v>8.54</v>
      </c>
      <c r="E11" s="22">
        <v>1.07</v>
      </c>
      <c r="F11" s="22">
        <v>0.989764</v>
      </c>
      <c r="H11" s="3"/>
      <c r="I11" s="37" t="s">
        <v>64</v>
      </c>
      <c r="J11" s="37">
        <v>3.83</v>
      </c>
      <c r="K11" s="37">
        <v>0.113383</v>
      </c>
      <c r="L11" s="37">
        <v>0.103237</v>
      </c>
    </row>
    <row r="12" spans="2:12">
      <c r="B12" s="3"/>
      <c r="C12" s="30" t="s">
        <v>26</v>
      </c>
      <c r="D12" s="30">
        <v>34.69</v>
      </c>
      <c r="E12" s="30">
        <v>10.55</v>
      </c>
      <c r="F12" s="30">
        <v>0.342015</v>
      </c>
      <c r="H12" s="31" t="s">
        <v>65</v>
      </c>
      <c r="I12" s="22" t="s">
        <v>66</v>
      </c>
      <c r="J12" s="22">
        <v>0</v>
      </c>
      <c r="K12" s="22">
        <v>0</v>
      </c>
      <c r="L12" s="22">
        <v>0.002613</v>
      </c>
    </row>
    <row r="13" spans="2:12">
      <c r="B13" s="3"/>
      <c r="C13" s="30" t="s">
        <v>67</v>
      </c>
      <c r="D13" s="30">
        <v>0</v>
      </c>
      <c r="E13" s="30">
        <v>0</v>
      </c>
      <c r="F13" s="30">
        <v>0</v>
      </c>
      <c r="H13" s="32"/>
      <c r="I13" s="22" t="s">
        <v>68</v>
      </c>
      <c r="J13" s="22">
        <v>0</v>
      </c>
      <c r="K13" s="22">
        <v>0</v>
      </c>
      <c r="L13" s="22">
        <v>0</v>
      </c>
    </row>
    <row r="14" spans="2:12">
      <c r="B14" s="3"/>
      <c r="C14" s="30" t="s">
        <v>69</v>
      </c>
      <c r="D14" s="30">
        <v>0</v>
      </c>
      <c r="E14" s="30">
        <v>0</v>
      </c>
      <c r="F14" s="30">
        <v>0</v>
      </c>
      <c r="H14" s="32"/>
      <c r="I14" s="22" t="s">
        <v>70</v>
      </c>
      <c r="J14" s="22">
        <v>0</v>
      </c>
      <c r="K14" s="22">
        <v>0</v>
      </c>
      <c r="L14" s="22">
        <v>0</v>
      </c>
    </row>
    <row r="15" spans="2:12">
      <c r="B15" s="3"/>
      <c r="C15" s="30" t="s">
        <v>71</v>
      </c>
      <c r="D15" s="30">
        <v>0</v>
      </c>
      <c r="E15" s="30">
        <v>0</v>
      </c>
      <c r="F15" s="30">
        <v>0</v>
      </c>
      <c r="H15" s="32"/>
      <c r="I15" s="22" t="s">
        <v>72</v>
      </c>
      <c r="J15" s="22">
        <v>0</v>
      </c>
      <c r="K15" s="22">
        <v>0</v>
      </c>
      <c r="L15" s="22">
        <v>0</v>
      </c>
    </row>
    <row r="16" spans="2:12">
      <c r="B16" s="3"/>
      <c r="C16" s="30" t="s">
        <v>73</v>
      </c>
      <c r="D16" s="30">
        <v>0</v>
      </c>
      <c r="E16" s="30">
        <v>0</v>
      </c>
      <c r="F16" s="30">
        <v>0</v>
      </c>
      <c r="H16" s="32"/>
      <c r="I16" s="22" t="s">
        <v>74</v>
      </c>
      <c r="J16" s="22">
        <v>0</v>
      </c>
      <c r="K16" s="22">
        <v>0</v>
      </c>
      <c r="L16" s="22">
        <v>0</v>
      </c>
    </row>
    <row r="17" spans="2:12">
      <c r="B17" s="3"/>
      <c r="C17" s="30" t="s">
        <v>75</v>
      </c>
      <c r="D17" s="30">
        <v>0</v>
      </c>
      <c r="E17" s="30">
        <v>0</v>
      </c>
      <c r="F17" s="30">
        <v>0</v>
      </c>
      <c r="H17" s="32"/>
      <c r="I17" s="22" t="s">
        <v>36</v>
      </c>
      <c r="J17" s="22">
        <v>0</v>
      </c>
      <c r="K17" s="22">
        <v>0</v>
      </c>
      <c r="L17" s="22">
        <v>0</v>
      </c>
    </row>
    <row r="18" spans="2:12">
      <c r="B18" s="3"/>
      <c r="C18" s="30" t="s">
        <v>76</v>
      </c>
      <c r="D18" s="30">
        <v>0.091485</v>
      </c>
      <c r="E18" s="30">
        <v>0.100541</v>
      </c>
      <c r="F18" s="30">
        <v>0.039117</v>
      </c>
      <c r="H18" s="32"/>
      <c r="I18" s="22" t="s">
        <v>4</v>
      </c>
      <c r="J18" s="22">
        <v>0</v>
      </c>
      <c r="K18" s="22">
        <v>0</v>
      </c>
      <c r="L18" s="22">
        <v>0</v>
      </c>
    </row>
    <row r="19" spans="2:12">
      <c r="B19" s="3"/>
      <c r="C19" s="30" t="s">
        <v>77</v>
      </c>
      <c r="D19" s="30">
        <v>0</v>
      </c>
      <c r="E19" s="30">
        <v>0</v>
      </c>
      <c r="F19" s="30">
        <v>0</v>
      </c>
      <c r="H19" s="33"/>
      <c r="I19" s="22" t="s">
        <v>78</v>
      </c>
      <c r="J19" s="22">
        <v>0</v>
      </c>
      <c r="K19" s="22">
        <v>0</v>
      </c>
      <c r="L19" s="22">
        <v>2</v>
      </c>
    </row>
    <row r="20" spans="2:12">
      <c r="B20" s="34"/>
      <c r="C20" s="22" t="s">
        <v>79</v>
      </c>
      <c r="D20" s="2">
        <v>110.41</v>
      </c>
      <c r="E20" s="2">
        <v>108.17</v>
      </c>
      <c r="F20" s="2">
        <v>87.55</v>
      </c>
      <c r="H20" s="34"/>
      <c r="I20" s="22" t="s">
        <v>80</v>
      </c>
      <c r="J20" s="22">
        <v>11.59</v>
      </c>
      <c r="K20" s="22">
        <v>11.29</v>
      </c>
      <c r="L20" s="22">
        <v>12.77</v>
      </c>
    </row>
    <row r="21" spans="2:12">
      <c r="B21" s="3" t="s">
        <v>81</v>
      </c>
      <c r="C21" s="35" t="s">
        <v>82</v>
      </c>
      <c r="D21" s="36">
        <f>SUM(D4:D10)/D20</f>
        <v>0.509253663617426</v>
      </c>
      <c r="E21" s="36">
        <f>SUM(E4:E10)/E20</f>
        <v>0.478315216788389</v>
      </c>
      <c r="F21" s="36">
        <f>SUM(F4:F10)/F20</f>
        <v>0.496314460308395</v>
      </c>
      <c r="H21" s="3" t="s">
        <v>83</v>
      </c>
      <c r="I21" s="38" t="s">
        <v>84</v>
      </c>
      <c r="J21" s="39">
        <f>SUM(J4:J11)/J20</f>
        <v>0.9457494391717</v>
      </c>
      <c r="K21" s="39">
        <f>SUM(K4:K11)/K20</f>
        <v>0.816155270150576</v>
      </c>
      <c r="L21" s="39">
        <f>SUM(L4:L11)/L20</f>
        <v>0.634760062646828</v>
      </c>
    </row>
    <row r="22" spans="2:12">
      <c r="B22" s="3"/>
      <c r="C22" s="35" t="s">
        <v>85</v>
      </c>
      <c r="D22" s="36">
        <f>SUM(D11:D19)/D20</f>
        <v>0.392369214745041</v>
      </c>
      <c r="E22" s="36">
        <f>SUM(E11:E19)/E20</f>
        <v>0.108352972173431</v>
      </c>
      <c r="F22" s="36">
        <f>SUM(F11:F19)/F20</f>
        <v>0.0156584351798972</v>
      </c>
      <c r="H22" s="3"/>
      <c r="I22" s="38" t="s">
        <v>86</v>
      </c>
      <c r="J22" s="39">
        <f>SUM(J12:J19)/J20</f>
        <v>0</v>
      </c>
      <c r="K22" s="39">
        <f>SUM(K12:K19)/K20</f>
        <v>0</v>
      </c>
      <c r="L22" s="39">
        <f>SUM(L12:L19)/L20</f>
        <v>0.15682169146437</v>
      </c>
    </row>
    <row r="23" spans="8:12">
      <c r="H23" s="3"/>
      <c r="I23" s="40" t="s">
        <v>87</v>
      </c>
      <c r="J23" s="41">
        <f t="shared" ref="J23:L23" si="0">SUM(J4:J11)/D20</f>
        <v>0.0992775654379132</v>
      </c>
      <c r="K23" s="41">
        <f t="shared" si="0"/>
        <v>0.0851843671997781</v>
      </c>
      <c r="L23" s="41">
        <f t="shared" si="0"/>
        <v>0.0925857909765848</v>
      </c>
    </row>
    <row r="24" spans="8:12">
      <c r="H24" s="3"/>
      <c r="I24" s="40" t="s">
        <v>88</v>
      </c>
      <c r="J24" s="41">
        <f t="shared" ref="J24:L24" si="1">SUM(J14:J19)/D20</f>
        <v>0</v>
      </c>
      <c r="K24" s="41">
        <f t="shared" si="1"/>
        <v>0</v>
      </c>
      <c r="L24" s="41">
        <f t="shared" si="1"/>
        <v>0.0228440890919475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0" workbookViewId="0">
      <selection activeCell="H27" sqref="H27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89</v>
      </c>
      <c r="C4" s="2">
        <v>26.12</v>
      </c>
      <c r="D4" s="2">
        <v>32.11</v>
      </c>
      <c r="E4" s="2">
        <v>30.24</v>
      </c>
      <c r="G4" s="3" t="s">
        <v>90</v>
      </c>
      <c r="H4" s="4" t="s">
        <v>91</v>
      </c>
      <c r="I4" s="4">
        <v>15.71</v>
      </c>
      <c r="J4" s="4">
        <v>16.47</v>
      </c>
      <c r="K4" s="4">
        <v>17.64</v>
      </c>
      <c r="L4" s="25"/>
    </row>
    <row r="5" spans="2:11">
      <c r="B5" s="2" t="s">
        <v>92</v>
      </c>
      <c r="C5" s="2">
        <v>7.47</v>
      </c>
      <c r="D5" s="2">
        <v>10.78</v>
      </c>
      <c r="E5" s="2">
        <v>11.13</v>
      </c>
      <c r="G5" s="3" t="s">
        <v>93</v>
      </c>
      <c r="H5" s="2" t="s">
        <v>94</v>
      </c>
      <c r="I5" s="2">
        <v>8.13</v>
      </c>
      <c r="J5" s="2">
        <v>6.65</v>
      </c>
      <c r="K5" s="2">
        <v>5.38</v>
      </c>
    </row>
    <row r="6" spans="2:11">
      <c r="B6" s="2" t="s">
        <v>95</v>
      </c>
      <c r="C6" s="2">
        <v>0.361648</v>
      </c>
      <c r="D6" s="2">
        <v>0.320281</v>
      </c>
      <c r="E6" s="2">
        <v>0.303816</v>
      </c>
      <c r="G6" s="3"/>
      <c r="H6" s="2" t="s">
        <v>96</v>
      </c>
      <c r="I6" s="2">
        <v>19.63</v>
      </c>
      <c r="J6" s="2">
        <v>11.92</v>
      </c>
      <c r="K6" s="2">
        <v>12.43</v>
      </c>
    </row>
    <row r="7" spans="2:11">
      <c r="B7" s="2" t="s">
        <v>97</v>
      </c>
      <c r="C7" s="2">
        <v>1.46</v>
      </c>
      <c r="D7" s="2">
        <v>2.88</v>
      </c>
      <c r="E7" s="2">
        <v>3.25</v>
      </c>
      <c r="G7" s="3"/>
      <c r="H7" s="4" t="s">
        <v>98</v>
      </c>
      <c r="I7" s="4">
        <v>-11.81</v>
      </c>
      <c r="J7" s="4">
        <v>-12.87</v>
      </c>
      <c r="K7" s="4">
        <v>-9.35</v>
      </c>
    </row>
    <row r="8" spans="2:11">
      <c r="B8" s="2" t="s">
        <v>99</v>
      </c>
      <c r="C8" s="2">
        <v>1.88</v>
      </c>
      <c r="D8" s="2">
        <v>2.03</v>
      </c>
      <c r="E8" s="2">
        <v>1.59</v>
      </c>
      <c r="G8" s="3" t="s">
        <v>100</v>
      </c>
      <c r="H8" s="2" t="s">
        <v>101</v>
      </c>
      <c r="I8" s="2">
        <v>0.135</v>
      </c>
      <c r="J8" s="2">
        <v>1.22</v>
      </c>
      <c r="K8" s="2">
        <v>0</v>
      </c>
    </row>
    <row r="9" spans="2:11">
      <c r="B9" s="2" t="s">
        <v>102</v>
      </c>
      <c r="C9" s="2">
        <v>0.484245</v>
      </c>
      <c r="D9" s="2">
        <v>0.705676</v>
      </c>
      <c r="E9" s="2">
        <v>0.528888</v>
      </c>
      <c r="G9" s="3"/>
      <c r="H9" s="2" t="s">
        <v>103</v>
      </c>
      <c r="I9" s="2">
        <v>0</v>
      </c>
      <c r="J9" s="2">
        <v>0</v>
      </c>
      <c r="K9" s="2">
        <v>0</v>
      </c>
    </row>
    <row r="10" spans="2:11">
      <c r="B10" s="2" t="s">
        <v>104</v>
      </c>
      <c r="C10" s="2">
        <v>-0.177439</v>
      </c>
      <c r="D10" s="2">
        <v>-0.010866</v>
      </c>
      <c r="E10" s="2">
        <v>-0.115509</v>
      </c>
      <c r="G10" s="3"/>
      <c r="H10" s="2" t="s">
        <v>105</v>
      </c>
      <c r="I10" s="2">
        <v>0</v>
      </c>
      <c r="J10" s="2">
        <v>2</v>
      </c>
      <c r="K10" s="5">
        <v>2</v>
      </c>
    </row>
    <row r="11" spans="2:11">
      <c r="B11" s="2" t="s">
        <v>106</v>
      </c>
      <c r="C11" s="2">
        <v>0.17426</v>
      </c>
      <c r="D11" s="2">
        <v>0.318994</v>
      </c>
      <c r="E11" s="5">
        <v>0.089588</v>
      </c>
      <c r="G11" s="3"/>
      <c r="H11" s="2" t="s">
        <v>107</v>
      </c>
      <c r="I11" s="2">
        <v>1.74</v>
      </c>
      <c r="J11" s="2">
        <v>1.83</v>
      </c>
      <c r="K11" s="2">
        <v>1.67</v>
      </c>
    </row>
    <row r="12" spans="2:11">
      <c r="B12" s="2" t="s">
        <v>108</v>
      </c>
      <c r="C12" s="2">
        <v>-0.01326</v>
      </c>
      <c r="D12" s="2">
        <v>0</v>
      </c>
      <c r="E12" s="2">
        <v>0</v>
      </c>
      <c r="G12" s="3"/>
      <c r="H12" s="2" t="s">
        <v>109</v>
      </c>
      <c r="I12" s="2">
        <v>0</v>
      </c>
      <c r="J12" s="2">
        <v>0</v>
      </c>
      <c r="K12" s="2">
        <v>0.000137</v>
      </c>
    </row>
    <row r="13" spans="2:11">
      <c r="B13" s="2" t="s">
        <v>110</v>
      </c>
      <c r="C13" s="2">
        <v>2.73</v>
      </c>
      <c r="D13" s="2">
        <v>0.632808</v>
      </c>
      <c r="E13" s="2">
        <v>0.177027</v>
      </c>
      <c r="G13" s="3"/>
      <c r="H13" s="4" t="s">
        <v>111</v>
      </c>
      <c r="I13" s="4">
        <v>-1.61</v>
      </c>
      <c r="J13" s="4">
        <v>-2.62</v>
      </c>
      <c r="K13" s="4">
        <v>-3.67</v>
      </c>
    </row>
    <row r="14" spans="2:11">
      <c r="B14" s="2" t="s">
        <v>112</v>
      </c>
      <c r="C14" s="2">
        <v>-0.007678</v>
      </c>
      <c r="D14" s="2">
        <v>0.191352</v>
      </c>
      <c r="E14" s="2">
        <v>0.000544</v>
      </c>
      <c r="G14" s="6" t="s">
        <v>113</v>
      </c>
      <c r="H14" s="7" t="s">
        <v>113</v>
      </c>
      <c r="I14" s="7">
        <f>I4-I5</f>
        <v>7.58</v>
      </c>
      <c r="J14" s="7">
        <f>J4-J5</f>
        <v>9.82</v>
      </c>
      <c r="K14" s="7">
        <f>K4-K5</f>
        <v>12.26</v>
      </c>
    </row>
    <row r="15" spans="2:11">
      <c r="B15" s="2" t="s">
        <v>114</v>
      </c>
      <c r="C15" s="2">
        <v>0.042852</v>
      </c>
      <c r="D15" s="2">
        <v>0.015916</v>
      </c>
      <c r="E15" s="2">
        <v>0.045365</v>
      </c>
      <c r="G15" s="8"/>
      <c r="H15" s="8"/>
      <c r="I15" s="8"/>
      <c r="J15" s="8"/>
      <c r="K15" s="8"/>
    </row>
    <row r="16" spans="2:11">
      <c r="B16" s="2" t="s">
        <v>115</v>
      </c>
      <c r="C16" s="2">
        <v>0.059978</v>
      </c>
      <c r="D16" s="2">
        <v>0.1554</v>
      </c>
      <c r="E16" s="2">
        <v>0.016088</v>
      </c>
      <c r="G16" s="9" t="s">
        <v>116</v>
      </c>
      <c r="H16" s="10" t="s">
        <v>117</v>
      </c>
      <c r="I16" s="10">
        <f>SUM(I14:K14)/3</f>
        <v>9.88666666666666</v>
      </c>
      <c r="J16" s="8"/>
      <c r="K16" s="8"/>
    </row>
    <row r="17" spans="2:11">
      <c r="B17" s="2" t="s">
        <v>118</v>
      </c>
      <c r="C17" s="2">
        <v>1.02</v>
      </c>
      <c r="D17" s="2">
        <v>0.763423</v>
      </c>
      <c r="E17" s="2">
        <v>0.50456</v>
      </c>
      <c r="G17" s="11"/>
      <c r="H17" s="10" t="s">
        <v>119</v>
      </c>
      <c r="I17" s="26">
        <v>0.08</v>
      </c>
      <c r="J17" s="8"/>
      <c r="K17" s="8"/>
    </row>
    <row r="18" spans="2:11">
      <c r="B18" s="2" t="s">
        <v>120</v>
      </c>
      <c r="C18" s="2">
        <v>13.65</v>
      </c>
      <c r="D18" s="2">
        <v>12.78</v>
      </c>
      <c r="E18" s="2">
        <v>10.69</v>
      </c>
      <c r="G18" s="11"/>
      <c r="H18" s="10" t="s">
        <v>121</v>
      </c>
      <c r="I18" s="26">
        <v>0.03</v>
      </c>
      <c r="J18" s="8"/>
      <c r="K18" s="8"/>
    </row>
    <row r="19" spans="2:11">
      <c r="B19" s="12" t="s">
        <v>122</v>
      </c>
      <c r="C19" s="12">
        <f>C4-C5</f>
        <v>18.65</v>
      </c>
      <c r="D19" s="12">
        <f>D4-D5</f>
        <v>21.33</v>
      </c>
      <c r="E19" s="12">
        <f>E4-E5</f>
        <v>19.11</v>
      </c>
      <c r="G19" s="11"/>
      <c r="H19" s="10" t="s">
        <v>123</v>
      </c>
      <c r="I19" s="26">
        <v>0.1</v>
      </c>
      <c r="J19" s="8"/>
      <c r="K19" s="8"/>
    </row>
    <row r="20" spans="2:11">
      <c r="B20" s="12" t="s">
        <v>124</v>
      </c>
      <c r="C20" s="13">
        <f>C19/C4</f>
        <v>0.714012251148545</v>
      </c>
      <c r="D20" s="13">
        <f>D19/D4</f>
        <v>0.664279040797259</v>
      </c>
      <c r="E20" s="13">
        <f>E19/E4</f>
        <v>0.631944444444444</v>
      </c>
      <c r="G20" s="11"/>
      <c r="H20" s="10" t="s">
        <v>125</v>
      </c>
      <c r="I20" s="27">
        <v>26.15</v>
      </c>
      <c r="J20" s="8"/>
      <c r="K20" s="8"/>
    </row>
    <row r="21" spans="2:11">
      <c r="B21" s="14" t="s">
        <v>126</v>
      </c>
      <c r="C21" s="14">
        <f>C4-C5-C6-C7-C8-C9-C10</f>
        <v>14.641546</v>
      </c>
      <c r="D21" s="14">
        <f>D4-D5-D6-D7-D8-D9-D10</f>
        <v>15.404909</v>
      </c>
      <c r="E21" s="14">
        <f>E4-E5-E6-E7-E8-E9-E10</f>
        <v>13.552805</v>
      </c>
      <c r="G21" s="11"/>
      <c r="H21" s="10" t="s">
        <v>127</v>
      </c>
      <c r="I21" s="10">
        <f>I16*(1+I19)/POWER(1+I17,1)</f>
        <v>10.0697530864198</v>
      </c>
      <c r="J21" s="8"/>
      <c r="K21" s="8"/>
    </row>
    <row r="22" spans="2:11">
      <c r="B22" s="14" t="s">
        <v>128</v>
      </c>
      <c r="C22" s="15">
        <f>C21/C4</f>
        <v>0.560549234303216</v>
      </c>
      <c r="D22" s="15">
        <f>D21/D4</f>
        <v>0.479754251012146</v>
      </c>
      <c r="E22" s="15">
        <f>E21/E4</f>
        <v>0.448174768518518</v>
      </c>
      <c r="G22" s="11"/>
      <c r="H22" s="10" t="s">
        <v>129</v>
      </c>
      <c r="I22" s="10">
        <f>I16*POWER(1+I19,2)/POWER(1+I17,2)</f>
        <v>10.2562299954275</v>
      </c>
      <c r="J22" s="8"/>
      <c r="K22" s="8"/>
    </row>
    <row r="23" spans="2:11">
      <c r="B23" s="16" t="s">
        <v>130</v>
      </c>
      <c r="C23" s="17">
        <f>C21/I4</f>
        <v>0.931988924252069</v>
      </c>
      <c r="D23" s="17">
        <f>D21/J4</f>
        <v>0.935331451123254</v>
      </c>
      <c r="E23" s="17">
        <f>E21/K4</f>
        <v>0.768299603174603</v>
      </c>
      <c r="G23" s="11"/>
      <c r="H23" s="10" t="s">
        <v>131</v>
      </c>
      <c r="I23" s="10">
        <f>I16*POWER(1+I19,3)/POWER(1+I17,3)</f>
        <v>10.446160180528</v>
      </c>
      <c r="J23" s="8"/>
      <c r="K23" s="8"/>
    </row>
    <row r="24" spans="2:11">
      <c r="B24" s="4" t="s">
        <v>132</v>
      </c>
      <c r="C24" s="18">
        <f>C7/C4</f>
        <v>0.055895865237366</v>
      </c>
      <c r="D24" s="18">
        <f>D7/D4</f>
        <v>0.0896916848333852</v>
      </c>
      <c r="E24" s="18">
        <f>E7/E4</f>
        <v>0.107473544973545</v>
      </c>
      <c r="G24" s="11"/>
      <c r="H24" s="10" t="s">
        <v>133</v>
      </c>
      <c r="I24" s="10">
        <f>(SUM(I21:I23)*(1+I18))/I17-I18</f>
        <v>396.161344503082</v>
      </c>
      <c r="J24" s="8"/>
      <c r="K24" s="8"/>
    </row>
    <row r="25" spans="2:11">
      <c r="B25" s="4" t="s">
        <v>134</v>
      </c>
      <c r="C25" s="18">
        <f>C8/C4</f>
        <v>0.0719754977029096</v>
      </c>
      <c r="D25" s="18">
        <f>D8/D4</f>
        <v>0.0632201806290875</v>
      </c>
      <c r="E25" s="18">
        <f>E8/E4</f>
        <v>0.0525793650793651</v>
      </c>
      <c r="G25" s="11"/>
      <c r="H25" s="10" t="s">
        <v>135</v>
      </c>
      <c r="I25" s="10">
        <f>SUM(I21:I24)</f>
        <v>426.933487765457</v>
      </c>
      <c r="J25" s="8"/>
      <c r="K25" s="8"/>
    </row>
    <row r="26" spans="2:9">
      <c r="B26" s="4" t="s">
        <v>136</v>
      </c>
      <c r="C26" s="18">
        <f>C16/C4</f>
        <v>0.00229624808575804</v>
      </c>
      <c r="D26" s="18">
        <f>D16/D4</f>
        <v>0.00483961382746808</v>
      </c>
      <c r="E26" s="18">
        <f>E16/E4</f>
        <v>0.000532010582010582</v>
      </c>
      <c r="G26" s="19"/>
      <c r="H26" s="20" t="s">
        <v>137</v>
      </c>
      <c r="I26" s="20">
        <f>I25/I20</f>
        <v>16.3263284040328</v>
      </c>
    </row>
    <row r="27" spans="2:5">
      <c r="B27" s="4" t="s">
        <v>138</v>
      </c>
      <c r="C27" s="18">
        <f>C18/C4</f>
        <v>0.522588055130168</v>
      </c>
      <c r="D27" s="18">
        <f>D18/D4</f>
        <v>0.398006851448147</v>
      </c>
      <c r="E27" s="18">
        <f>E18/E4</f>
        <v>0.353505291005291</v>
      </c>
    </row>
    <row r="28" spans="7:10">
      <c r="G28" s="21" t="s">
        <v>139</v>
      </c>
      <c r="H28" s="22" t="s">
        <v>140</v>
      </c>
      <c r="I28" s="28">
        <v>0.1</v>
      </c>
      <c r="J28" s="2"/>
    </row>
    <row r="29" spans="7:10">
      <c r="G29" s="23"/>
      <c r="H29" s="22" t="s">
        <v>141</v>
      </c>
      <c r="I29" s="28">
        <v>0.04</v>
      </c>
      <c r="J29" s="22">
        <f>1/I29</f>
        <v>25</v>
      </c>
    </row>
    <row r="30" spans="7:10">
      <c r="G30" s="23"/>
      <c r="H30" s="22" t="s">
        <v>142</v>
      </c>
      <c r="I30" s="28">
        <v>0.02</v>
      </c>
      <c r="J30" s="22">
        <f>1/I30</f>
        <v>50</v>
      </c>
    </row>
    <row r="31" spans="7:10">
      <c r="G31" s="23"/>
      <c r="H31" s="22" t="s">
        <v>143</v>
      </c>
      <c r="I31" s="22"/>
      <c r="J31" s="22">
        <f>I31/I20</f>
        <v>0</v>
      </c>
    </row>
    <row r="32" spans="7:10">
      <c r="G32" s="23"/>
      <c r="H32" s="22" t="s">
        <v>144</v>
      </c>
      <c r="I32" s="22">
        <f>I31*0.7</f>
        <v>0</v>
      </c>
      <c r="J32" s="22">
        <f>I32/I20</f>
        <v>0</v>
      </c>
    </row>
    <row r="33" spans="7:10">
      <c r="G33" s="24"/>
      <c r="H33" s="22" t="s">
        <v>145</v>
      </c>
      <c r="I33" s="22">
        <f>(C18*POWER(1+I28,3))*J30</f>
        <v>908.4075</v>
      </c>
      <c r="J33" s="22">
        <f>I33/I20</f>
        <v>34.7383365200765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