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603" windowHeight="8495" activeTab="3"/>
  </bookViews>
  <sheets>
    <sheet name="资产&amp;负债结构分析" sheetId="2" r:id="rId1"/>
    <sheet name="(经营性&amp;金融性)资产&amp;负债结构分析" sheetId="4" r:id="rId2"/>
    <sheet name="利润&amp;现金流结构分析" sheetId="3" r:id="rId3"/>
    <sheet name="综合实力分析" sheetId="5" r:id="rId4"/>
    <sheet name="资产负债表分析视角" sheetId="6" r:id="rId5"/>
  </sheets>
  <calcPr calcId="144525"/>
</workbook>
</file>

<file path=xl/sharedStrings.xml><?xml version="1.0" encoding="utf-8"?>
<sst xmlns="http://schemas.openxmlformats.org/spreadsheetml/2006/main" count="257" uniqueCount="206">
  <si>
    <t>项目</t>
  </si>
  <si>
    <t>流动资产</t>
  </si>
  <si>
    <t>货币资金</t>
  </si>
  <si>
    <t>流动负债</t>
  </si>
  <si>
    <t>短期借款</t>
  </si>
  <si>
    <t>应收票据</t>
  </si>
  <si>
    <t>应付票据</t>
  </si>
  <si>
    <t>应收账款</t>
  </si>
  <si>
    <t>应付账款</t>
  </si>
  <si>
    <t>预付款项</t>
  </si>
  <si>
    <t>合同负债</t>
  </si>
  <si>
    <t>存货</t>
  </si>
  <si>
    <t>应付职工薪酬</t>
  </si>
  <si>
    <t>流动资产合计</t>
  </si>
  <si>
    <t>应交税费</t>
  </si>
  <si>
    <t>货币资金占流动资产比率</t>
  </si>
  <si>
    <t>其他应付款</t>
  </si>
  <si>
    <t>应收票据占流动资产比率</t>
  </si>
  <si>
    <t>流动负债合计</t>
  </si>
  <si>
    <t>应收账款占流动资产比率</t>
  </si>
  <si>
    <t>短期借款占流动负债比率</t>
  </si>
  <si>
    <t>预付款项占流动资产比率</t>
  </si>
  <si>
    <t>应付票据占流动负债比率</t>
  </si>
  <si>
    <t>存货占流动资产比率</t>
  </si>
  <si>
    <t>应付账款占流动负债比率</t>
  </si>
  <si>
    <t>非流动资产</t>
  </si>
  <si>
    <t>长期股权投资</t>
  </si>
  <si>
    <t>合同负债占流动负债比率</t>
  </si>
  <si>
    <t>其他权益工具投资</t>
  </si>
  <si>
    <t>应付职工薪酬占流动负债比率</t>
  </si>
  <si>
    <t>固定资产</t>
  </si>
  <si>
    <t>应交税费占流动负债比率</t>
  </si>
  <si>
    <t>在建工程</t>
  </si>
  <si>
    <t>其他应付款占流动负债比率</t>
  </si>
  <si>
    <t>长期待摊费用</t>
  </si>
  <si>
    <t>非流动负债</t>
  </si>
  <si>
    <t>长期借款</t>
  </si>
  <si>
    <t>无形资产</t>
  </si>
  <si>
    <t>长期应付款</t>
  </si>
  <si>
    <t>开发支出</t>
  </si>
  <si>
    <t>递延所得税负债</t>
  </si>
  <si>
    <t>商誉</t>
  </si>
  <si>
    <t>递延收益</t>
  </si>
  <si>
    <t>其他非流动资产</t>
  </si>
  <si>
    <t>其他非流动负债</t>
  </si>
  <si>
    <t>非流动资产合计</t>
  </si>
  <si>
    <t>非流动负债合计</t>
  </si>
  <si>
    <t>长期股权投资占非流动资产比率</t>
  </si>
  <si>
    <t>其他权益工具投资占非流动资产比率</t>
  </si>
  <si>
    <t>长期借款占非流动负债比率</t>
  </si>
  <si>
    <t>固定资产占非流动资产比率</t>
  </si>
  <si>
    <t>长期应付款占非流动负债比率</t>
  </si>
  <si>
    <t>在建工程占非流动资产比率</t>
  </si>
  <si>
    <t>递延所得税负债占非流动负债比率</t>
  </si>
  <si>
    <t>长期待摊费用占非流动资产比率</t>
  </si>
  <si>
    <t>递延收益占非流动负债比率</t>
  </si>
  <si>
    <t>无形资产占非流动资产比率</t>
  </si>
  <si>
    <t>其他非流动负债占非流动负债比率</t>
  </si>
  <si>
    <t>开发支出占非流动资产比率</t>
  </si>
  <si>
    <t>商誉占非流动资产比率</t>
  </si>
  <si>
    <t>其他非流动资产占非流动资产比率</t>
  </si>
  <si>
    <t>经营性资产</t>
  </si>
  <si>
    <t>经营性负债</t>
  </si>
  <si>
    <t>预收款项</t>
  </si>
  <si>
    <t>金融性资产
（投资性资产）</t>
  </si>
  <si>
    <t>交易性金融资产</t>
  </si>
  <si>
    <t>递延收益-非流动负债</t>
  </si>
  <si>
    <t>金融性负债</t>
  </si>
  <si>
    <t>应付利息</t>
  </si>
  <si>
    <t>持有至到期投资</t>
  </si>
  <si>
    <t>应付股利</t>
  </si>
  <si>
    <t>投资性房地产</t>
  </si>
  <si>
    <t>应付债券</t>
  </si>
  <si>
    <t>长期应收款</t>
  </si>
  <si>
    <t>交易性金融负债</t>
  </si>
  <si>
    <t>应收利息</t>
  </si>
  <si>
    <t>长期应付款合计</t>
  </si>
  <si>
    <t>应收股利</t>
  </si>
  <si>
    <t>递延所得税资产</t>
  </si>
  <si>
    <t>一年内到期的非流动资产</t>
  </si>
  <si>
    <t>一年内到期的非流动负债</t>
  </si>
  <si>
    <t>负债合计</t>
  </si>
  <si>
    <t>资产合计</t>
  </si>
  <si>
    <t>负债比率</t>
  </si>
  <si>
    <t>经营性负债占总负债比率</t>
  </si>
  <si>
    <t>资产比率</t>
  </si>
  <si>
    <t>经营性资产占总资产比率</t>
  </si>
  <si>
    <t>金融性负债占总负债比率</t>
  </si>
  <si>
    <t>金融性资产占总资产比率</t>
  </si>
  <si>
    <t>经营性负债占总资产比率</t>
  </si>
  <si>
    <t>金融性负债占总资产比率</t>
  </si>
  <si>
    <t>营业收入</t>
  </si>
  <si>
    <t>经营现金流</t>
  </si>
  <si>
    <t>经营活动产生的现金流量净额</t>
  </si>
  <si>
    <t>营业成本</t>
  </si>
  <si>
    <t>投资现金流</t>
  </si>
  <si>
    <t>资本性支出</t>
  </si>
  <si>
    <t>营业税金及附加</t>
  </si>
  <si>
    <t>投资支付的现金</t>
  </si>
  <si>
    <t>销售费用</t>
  </si>
  <si>
    <t>投资活动产生的现金流量净额</t>
  </si>
  <si>
    <t>管理费用</t>
  </si>
  <si>
    <t>筹资现金流</t>
  </si>
  <si>
    <t>吸收投资收到的现金</t>
  </si>
  <si>
    <t>研发费用</t>
  </si>
  <si>
    <t>取得借款收到的现金</t>
  </si>
  <si>
    <t>财务费用</t>
  </si>
  <si>
    <t>偿还债务支付的现金</t>
  </si>
  <si>
    <t>资产减值损失</t>
  </si>
  <si>
    <t>分配股利、利润或偿付利息支付的现金</t>
  </si>
  <si>
    <t>信用减值损失</t>
  </si>
  <si>
    <t>支付其他与筹资活动有关的现金</t>
  </si>
  <si>
    <t>投资收益</t>
  </si>
  <si>
    <t>筹资活动产生的现金流量净额</t>
  </si>
  <si>
    <t>资产处置收益</t>
  </si>
  <si>
    <t>自由现金流</t>
  </si>
  <si>
    <t>其他收益</t>
  </si>
  <si>
    <t>营业外收入</t>
  </si>
  <si>
    <t>DCF估值</t>
  </si>
  <si>
    <t>自由现金流均值(FCF)</t>
  </si>
  <si>
    <t>营业外支出</t>
  </si>
  <si>
    <t>折现率(r)</t>
  </si>
  <si>
    <t>持续经营净利润</t>
  </si>
  <si>
    <t>永续年金增长率(g)</t>
  </si>
  <si>
    <t>毛利</t>
  </si>
  <si>
    <t>自由现金流增长率(G)</t>
  </si>
  <si>
    <t>毛利率</t>
  </si>
  <si>
    <t>总股本</t>
  </si>
  <si>
    <t>核心利润</t>
  </si>
  <si>
    <t>第一年价值</t>
  </si>
  <si>
    <t>核心利润率</t>
  </si>
  <si>
    <t>第二年价值</t>
  </si>
  <si>
    <t>核心利润获现率</t>
  </si>
  <si>
    <t>第三年价值</t>
  </si>
  <si>
    <t>销售费用率</t>
  </si>
  <si>
    <t>永续年金价值</t>
  </si>
  <si>
    <t>管理费用率</t>
  </si>
  <si>
    <t>永续经营三年后DCF价值</t>
  </si>
  <si>
    <t>营业外收入占比</t>
  </si>
  <si>
    <t>永续经营3年后企业股价</t>
  </si>
  <si>
    <t>净利润营收占比</t>
  </si>
  <si>
    <t>唐朝估值</t>
  </si>
  <si>
    <t>净利润增长率</t>
  </si>
  <si>
    <t>无风险收益率(低估区域)</t>
  </si>
  <si>
    <t>无风险收益率(高估区域)</t>
  </si>
  <si>
    <t>低估买入点</t>
  </si>
  <si>
    <t>再打个7折</t>
  </si>
  <si>
    <t>高估卖出点</t>
  </si>
  <si>
    <t>2019（合并报表）</t>
  </si>
  <si>
    <t>2019(母公司报表)</t>
  </si>
  <si>
    <t>综合实力分析</t>
  </si>
  <si>
    <t>投资净收益</t>
  </si>
  <si>
    <t>营业利润</t>
  </si>
  <si>
    <t>其他应收款</t>
  </si>
  <si>
    <t>资产总计</t>
  </si>
  <si>
    <t>股票的价格=</t>
  </si>
  <si>
    <t>价值x情绪</t>
  </si>
  <si>
    <t>收益评价指标</t>
  </si>
  <si>
    <t>标准</t>
  </si>
  <si>
    <t>风险评价指标</t>
  </si>
  <si>
    <t>净收入</t>
  </si>
  <si>
    <t>利润是否为正</t>
  </si>
  <si>
    <t>现金流质量</t>
  </si>
  <si>
    <t>净收入与现金流查询是否越来越大</t>
  </si>
  <si>
    <t>营运现金流</t>
  </si>
  <si>
    <t>1年现金流是否为正</t>
  </si>
  <si>
    <t>应收账款周转率</t>
  </si>
  <si>
    <t>应收账款周转天数是否在增加</t>
  </si>
  <si>
    <t>资产回报率(ROA)</t>
  </si>
  <si>
    <t>ROA是否每年改善</t>
  </si>
  <si>
    <t>库存周转率</t>
  </si>
  <si>
    <t>库存周转天数是否在增加</t>
  </si>
  <si>
    <t>盈利质量</t>
  </si>
  <si>
    <t>营业收付是否大于资产回报</t>
  </si>
  <si>
    <t>其他流动资产</t>
  </si>
  <si>
    <t>与收入相关其他流动资产是否在增加</t>
  </si>
  <si>
    <t>长期债务与资产比率</t>
  </si>
  <si>
    <t>是否每年在下降</t>
  </si>
  <si>
    <t>总资产折旧</t>
  </si>
  <si>
    <t>总资产折旧是否在减少</t>
  </si>
  <si>
    <t>流动比率</t>
  </si>
  <si>
    <t>流动资金是否每年在增加</t>
  </si>
  <si>
    <t>商誉是否过大</t>
  </si>
  <si>
    <t>流通股</t>
  </si>
  <si>
    <t>1年内是否已被稀释</t>
  </si>
  <si>
    <t>是否每年有所增长</t>
  </si>
  <si>
    <t>资产周转率</t>
  </si>
  <si>
    <t>销售额相对于资产是否在增涨</t>
  </si>
  <si>
    <t>经营战略视角</t>
  </si>
  <si>
    <t>扩展战略</t>
  </si>
  <si>
    <t>引资战略</t>
  </si>
  <si>
    <t>投资者视角</t>
  </si>
  <si>
    <t>资产</t>
  </si>
  <si>
    <t>负债及所有者权益</t>
  </si>
  <si>
    <t>经营资产</t>
  </si>
  <si>
    <t>干什么</t>
  </si>
  <si>
    <t>给谁干</t>
  </si>
  <si>
    <t>怎么干</t>
  </si>
  <si>
    <t>怎么分</t>
  </si>
  <si>
    <t>投在资产</t>
  </si>
  <si>
    <t>股东入资</t>
  </si>
  <si>
    <t>效率和效益</t>
  </si>
  <si>
    <t>公平与和谐</t>
  </si>
  <si>
    <t>利润分配</t>
  </si>
  <si>
    <t>利润产生机制</t>
  </si>
  <si>
    <t>利润协调机制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</si>
</sst>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0.0%"/>
    <numFmt numFmtId="177" formatCode="0.00_ "/>
    <numFmt numFmtId="178" formatCode="#,##0.00_ "/>
    <numFmt numFmtId="179" formatCode="\+0;\-0;0;@"/>
  </numFmts>
  <fonts count="28">
    <font>
      <sz val="11"/>
      <color theme="1"/>
      <name val="等线"/>
      <charset val="134"/>
      <scheme val="minor"/>
    </font>
    <font>
      <b/>
      <sz val="12"/>
      <color theme="1"/>
      <name val="微软雅黑"/>
      <charset val="134"/>
    </font>
    <font>
      <b/>
      <sz val="12"/>
      <color rgb="FFFF0000"/>
      <name val="微软雅黑"/>
      <charset val="134"/>
    </font>
    <font>
      <sz val="12"/>
      <color theme="1"/>
      <name val="微软雅黑"/>
      <charset val="134"/>
    </font>
    <font>
      <b/>
      <sz val="12"/>
      <color rgb="FF00B050"/>
      <name val="微软雅黑"/>
      <charset val="134"/>
    </font>
    <font>
      <b/>
      <sz val="11"/>
      <color theme="1"/>
      <name val="等线"/>
      <charset val="134"/>
      <scheme val="minor"/>
    </font>
    <font>
      <b/>
      <sz val="11"/>
      <color rgb="FFFF0000"/>
      <name val="微软雅黑"/>
      <charset val="134"/>
    </font>
    <font>
      <b/>
      <sz val="11"/>
      <color rgb="FFFF0000"/>
      <name val="等线"/>
      <charset val="134"/>
      <scheme val="minor"/>
    </font>
    <font>
      <b/>
      <sz val="11"/>
      <color rgb="FFFFC000"/>
      <name val="微软雅黑"/>
      <charset val="134"/>
    </font>
    <font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3F3F76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FF0000"/>
      <name val="等线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9" fillId="22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25" borderId="10" applyNumberFormat="0" applyFont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25" fillId="9" borderId="12" applyNumberFormat="0" applyAlignment="0" applyProtection="0">
      <alignment vertical="center"/>
    </xf>
    <xf numFmtId="0" fontId="11" fillId="9" borderId="6" applyNumberFormat="0" applyAlignment="0" applyProtection="0">
      <alignment vertical="center"/>
    </xf>
    <xf numFmtId="0" fontId="21" fillId="29" borderId="11" applyNumberFormat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</cellStyleXfs>
  <cellXfs count="60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right" vertical="top"/>
    </xf>
    <xf numFmtId="0" fontId="3" fillId="0" borderId="0" xfId="0" applyFont="1">
      <alignment vertical="center"/>
    </xf>
    <xf numFmtId="0" fontId="2" fillId="0" borderId="1" xfId="0" applyFont="1" applyBorder="1" applyAlignment="1">
      <alignment horizontal="right" vertical="center"/>
    </xf>
    <xf numFmtId="0" fontId="2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>
      <alignment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0" fontId="5" fillId="2" borderId="1" xfId="0" applyFont="1" applyFill="1" applyBorder="1">
      <alignment vertical="center"/>
    </xf>
    <xf numFmtId="0" fontId="5" fillId="0" borderId="1" xfId="0" applyFont="1" applyBorder="1">
      <alignment vertical="center"/>
    </xf>
    <xf numFmtId="177" fontId="5" fillId="2" borderId="1" xfId="0" applyNumberFormat="1" applyFont="1" applyFill="1" applyBorder="1">
      <alignment vertical="center"/>
    </xf>
    <xf numFmtId="0" fontId="6" fillId="2" borderId="1" xfId="0" applyFont="1" applyFill="1" applyBorder="1">
      <alignment vertical="center"/>
    </xf>
    <xf numFmtId="0" fontId="7" fillId="0" borderId="1" xfId="0" applyFont="1" applyBorder="1">
      <alignment vertical="center"/>
    </xf>
    <xf numFmtId="0" fontId="6" fillId="2" borderId="2" xfId="0" applyFont="1" applyFill="1" applyBorder="1" applyAlignment="1">
      <alignment horizontal="center" vertical="center"/>
    </xf>
    <xf numFmtId="0" fontId="8" fillId="2" borderId="1" xfId="0" applyFont="1" applyFill="1" applyBorder="1">
      <alignment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49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>
      <alignment vertical="center"/>
    </xf>
    <xf numFmtId="0" fontId="0" fillId="4" borderId="1" xfId="0" applyFont="1" applyFill="1" applyBorder="1" applyAlignment="1">
      <alignment vertical="center"/>
    </xf>
    <xf numFmtId="0" fontId="0" fillId="4" borderId="1" xfId="0" applyFill="1" applyBorder="1">
      <alignment vertical="center"/>
    </xf>
    <xf numFmtId="177" fontId="0" fillId="0" borderId="1" xfId="0" applyNumberFormat="1" applyBorder="1">
      <alignment vertical="center"/>
    </xf>
    <xf numFmtId="0" fontId="0" fillId="0" borderId="0" xfId="0" applyFont="1" applyFill="1" applyAlignment="1">
      <alignment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vertical="center"/>
    </xf>
    <xf numFmtId="0" fontId="0" fillId="0" borderId="3" xfId="0" applyFont="1" applyFill="1" applyBorder="1" applyAlignment="1">
      <alignment horizontal="center" vertical="center"/>
    </xf>
    <xf numFmtId="0" fontId="0" fillId="5" borderId="1" xfId="0" applyFill="1" applyBorder="1">
      <alignment vertical="center"/>
    </xf>
    <xf numFmtId="176" fontId="0" fillId="5" borderId="1" xfId="11" applyNumberFormat="1" applyFill="1" applyBorder="1">
      <alignment vertical="center"/>
    </xf>
    <xf numFmtId="0" fontId="0" fillId="5" borderId="1" xfId="0" applyFont="1" applyFill="1" applyBorder="1">
      <alignment vertical="center"/>
    </xf>
    <xf numFmtId="10" fontId="0" fillId="5" borderId="1" xfId="11" applyNumberFormat="1" applyFont="1" applyFill="1" applyBorder="1">
      <alignment vertical="center"/>
    </xf>
    <xf numFmtId="0" fontId="0" fillId="5" borderId="2" xfId="0" applyFont="1" applyFill="1" applyBorder="1" applyAlignment="1">
      <alignment vertical="center"/>
    </xf>
    <xf numFmtId="178" fontId="0" fillId="5" borderId="1" xfId="11" applyNumberFormat="1" applyFont="1" applyFill="1" applyBorder="1">
      <alignment vertical="center"/>
    </xf>
    <xf numFmtId="10" fontId="0" fillId="3" borderId="1" xfId="11" applyNumberFormat="1" applyFill="1" applyBorder="1">
      <alignment vertical="center"/>
    </xf>
    <xf numFmtId="0" fontId="0" fillId="0" borderId="4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179" fontId="0" fillId="0" borderId="0" xfId="0" applyNumberFormat="1">
      <alignment vertical="center"/>
    </xf>
    <xf numFmtId="9" fontId="5" fillId="0" borderId="1" xfId="0" applyNumberFormat="1" applyFont="1" applyFill="1" applyBorder="1" applyAlignment="1">
      <alignment vertical="center"/>
    </xf>
    <xf numFmtId="0" fontId="5" fillId="0" borderId="1" xfId="0" applyNumberFormat="1" applyFont="1" applyFill="1" applyBorder="1" applyAlignment="1" applyProtection="1">
      <alignment vertical="center"/>
    </xf>
    <xf numFmtId="9" fontId="5" fillId="0" borderId="1" xfId="0" applyNumberFormat="1" applyFont="1" applyBorder="1">
      <alignment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0" fillId="6" borderId="1" xfId="0" applyFill="1" applyBorder="1">
      <alignment vertical="center"/>
    </xf>
    <xf numFmtId="10" fontId="0" fillId="6" borderId="1" xfId="11" applyNumberFormat="1" applyFill="1" applyBorder="1">
      <alignment vertical="center"/>
    </xf>
    <xf numFmtId="0" fontId="0" fillId="0" borderId="1" xfId="0" applyFont="1" applyBorder="1">
      <alignment vertical="center"/>
    </xf>
    <xf numFmtId="9" fontId="0" fillId="6" borderId="1" xfId="11" applyFill="1" applyBorder="1">
      <alignment vertical="center"/>
    </xf>
    <xf numFmtId="9" fontId="0" fillId="5" borderId="1" xfId="11" applyFill="1" applyBorder="1">
      <alignment vertical="center"/>
    </xf>
    <xf numFmtId="9" fontId="0" fillId="3" borderId="1" xfId="11" applyFill="1" applyBorder="1">
      <alignment vertical="center"/>
    </xf>
    <xf numFmtId="0" fontId="0" fillId="2" borderId="1" xfId="0" applyFont="1" applyFill="1" applyBorder="1">
      <alignment vertical="center"/>
    </xf>
    <xf numFmtId="0" fontId="0" fillId="0" borderId="1" xfId="0" applyFont="1" applyBorder="1">
      <alignment vertical="center"/>
    </xf>
    <xf numFmtId="177" fontId="0" fillId="0" borderId="1" xfId="0" applyNumberFormat="1" applyFont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L33"/>
  <sheetViews>
    <sheetView topLeftCell="A13" workbookViewId="0">
      <selection activeCell="C26" sqref="C26"/>
    </sheetView>
  </sheetViews>
  <sheetFormatPr defaultColWidth="8.72131147540984" defaultRowHeight="14.4"/>
  <cols>
    <col min="2" max="2" width="10.6393442622951" customWidth="1"/>
    <col min="3" max="3" width="32.9262295081967" customWidth="1"/>
    <col min="4" max="4" width="11.1639344262295" customWidth="1"/>
    <col min="5" max="6" width="9.45081967213115" customWidth="1"/>
    <col min="8" max="8" width="10.6393442622951" customWidth="1"/>
    <col min="9" max="9" width="30.9262295081967" customWidth="1"/>
    <col min="10" max="10" width="8.45081967213115" customWidth="1"/>
    <col min="11" max="12" width="9.45081967213115" customWidth="1"/>
  </cols>
  <sheetData>
    <row r="2" spans="2:12">
      <c r="B2" s="22"/>
      <c r="C2" s="22"/>
      <c r="D2" s="22">
        <v>2019</v>
      </c>
      <c r="E2" s="22">
        <v>2018</v>
      </c>
      <c r="F2" s="22">
        <v>2017</v>
      </c>
      <c r="H2" s="22"/>
      <c r="I2" s="22"/>
      <c r="J2" s="22">
        <v>2019</v>
      </c>
      <c r="K2" s="22">
        <v>2018</v>
      </c>
      <c r="L2" s="22">
        <v>2017</v>
      </c>
    </row>
    <row r="3" spans="2:12">
      <c r="B3" s="22"/>
      <c r="C3" s="22" t="s">
        <v>0</v>
      </c>
      <c r="D3" s="23"/>
      <c r="E3" s="23"/>
      <c r="F3" s="23"/>
      <c r="H3" s="22"/>
      <c r="I3" s="22" t="s">
        <v>0</v>
      </c>
      <c r="J3" s="23"/>
      <c r="K3" s="23"/>
      <c r="L3" s="23"/>
    </row>
    <row r="4" spans="2:12">
      <c r="B4" s="23" t="s">
        <v>1</v>
      </c>
      <c r="C4" s="22" t="s">
        <v>2</v>
      </c>
      <c r="D4" s="22">
        <v>69.74</v>
      </c>
      <c r="E4" s="22">
        <v>61.45</v>
      </c>
      <c r="F4" s="22">
        <v>41.1</v>
      </c>
      <c r="H4" s="23" t="s">
        <v>3</v>
      </c>
      <c r="I4" s="22" t="s">
        <v>4</v>
      </c>
      <c r="J4" s="53">
        <v>33.94</v>
      </c>
      <c r="K4" s="53">
        <v>46.92</v>
      </c>
      <c r="L4" s="53">
        <v>42.85</v>
      </c>
    </row>
    <row r="5" spans="2:12">
      <c r="B5" s="23"/>
      <c r="C5" s="22" t="s">
        <v>5</v>
      </c>
      <c r="D5" s="22">
        <v>6.4</v>
      </c>
      <c r="E5" s="22">
        <v>42.35</v>
      </c>
      <c r="F5" s="22">
        <v>51.95</v>
      </c>
      <c r="H5" s="23"/>
      <c r="I5" s="22" t="s">
        <v>6</v>
      </c>
      <c r="J5" s="58">
        <v>38.7</v>
      </c>
      <c r="K5" s="58">
        <v>25.69</v>
      </c>
      <c r="L5" s="58">
        <v>13.37</v>
      </c>
    </row>
    <row r="6" spans="2:12">
      <c r="B6" s="23"/>
      <c r="C6" s="22" t="s">
        <v>7</v>
      </c>
      <c r="D6" s="22">
        <v>16.67</v>
      </c>
      <c r="E6" s="22">
        <v>18.54</v>
      </c>
      <c r="F6" s="22">
        <v>26.09</v>
      </c>
      <c r="H6" s="23"/>
      <c r="I6" s="22" t="s">
        <v>8</v>
      </c>
      <c r="J6" s="58">
        <v>100.03</v>
      </c>
      <c r="K6" s="58">
        <v>96.73</v>
      </c>
      <c r="L6" s="58">
        <v>89.26</v>
      </c>
    </row>
    <row r="7" spans="2:12">
      <c r="B7" s="23"/>
      <c r="C7" s="22" t="s">
        <v>9</v>
      </c>
      <c r="D7" s="22">
        <v>3.33</v>
      </c>
      <c r="E7" s="22">
        <v>4.51</v>
      </c>
      <c r="F7" s="22">
        <v>4.04</v>
      </c>
      <c r="H7" s="23"/>
      <c r="I7" s="22" t="s">
        <v>10</v>
      </c>
      <c r="J7" s="58">
        <v>0</v>
      </c>
      <c r="K7" s="58">
        <v>0</v>
      </c>
      <c r="L7" s="59">
        <v>0</v>
      </c>
    </row>
    <row r="8" spans="2:12">
      <c r="B8" s="23"/>
      <c r="C8" s="22" t="s">
        <v>11</v>
      </c>
      <c r="D8" s="22">
        <v>27.83</v>
      </c>
      <c r="E8" s="22">
        <v>32.13</v>
      </c>
      <c r="F8" s="22">
        <v>32.94</v>
      </c>
      <c r="H8" s="23"/>
      <c r="I8" s="22" t="s">
        <v>12</v>
      </c>
      <c r="J8" s="58">
        <v>8.25</v>
      </c>
      <c r="K8" s="58">
        <v>7.98</v>
      </c>
      <c r="L8" s="58">
        <v>9.55</v>
      </c>
    </row>
    <row r="9" spans="2:12">
      <c r="B9" s="23"/>
      <c r="C9" s="22" t="s">
        <v>13</v>
      </c>
      <c r="D9" s="22">
        <v>152.25</v>
      </c>
      <c r="E9" s="22">
        <v>167.84</v>
      </c>
      <c r="F9" s="27">
        <v>165.25</v>
      </c>
      <c r="H9" s="23"/>
      <c r="I9" s="22" t="s">
        <v>14</v>
      </c>
      <c r="J9" s="58">
        <v>6.99</v>
      </c>
      <c r="K9" s="58">
        <v>10.62</v>
      </c>
      <c r="L9" s="58">
        <v>7.71</v>
      </c>
    </row>
    <row r="10" spans="2:12">
      <c r="B10" s="23"/>
      <c r="C10" s="24" t="s">
        <v>15</v>
      </c>
      <c r="D10" s="56">
        <f>D4/D9</f>
        <v>0.458062397372742</v>
      </c>
      <c r="E10" s="56">
        <f>E4/E9</f>
        <v>0.366122497616778</v>
      </c>
      <c r="F10" s="56">
        <f>F4/F9</f>
        <v>0.248714069591528</v>
      </c>
      <c r="H10" s="23"/>
      <c r="I10" s="22" t="s">
        <v>16</v>
      </c>
      <c r="J10" s="58">
        <v>0</v>
      </c>
      <c r="K10" s="58">
        <v>7.63</v>
      </c>
      <c r="L10" s="58">
        <v>26.06</v>
      </c>
    </row>
    <row r="11" spans="2:12">
      <c r="B11" s="23"/>
      <c r="C11" s="24" t="s">
        <v>17</v>
      </c>
      <c r="D11" s="56">
        <f>D5/D9</f>
        <v>0.0420361247947455</v>
      </c>
      <c r="E11" s="56">
        <f>E5/E9</f>
        <v>0.252323641563394</v>
      </c>
      <c r="F11" s="56">
        <f>F5/F9</f>
        <v>0.314372163388805</v>
      </c>
      <c r="H11" s="23"/>
      <c r="I11" s="22" t="s">
        <v>18</v>
      </c>
      <c r="J11" s="58">
        <v>230.12</v>
      </c>
      <c r="K11" s="58">
        <v>235.24</v>
      </c>
      <c r="L11" s="59">
        <v>238.15</v>
      </c>
    </row>
    <row r="12" spans="2:12">
      <c r="B12" s="23"/>
      <c r="C12" s="24" t="s">
        <v>19</v>
      </c>
      <c r="D12" s="56">
        <f>D6/D9</f>
        <v>0.109490968801314</v>
      </c>
      <c r="E12" s="56">
        <f>E6/E9</f>
        <v>0.110462345090562</v>
      </c>
      <c r="F12" s="56">
        <f>F6/F9</f>
        <v>0.157881996974281</v>
      </c>
      <c r="H12" s="23"/>
      <c r="I12" s="24" t="s">
        <v>20</v>
      </c>
      <c r="J12" s="56">
        <f t="shared" ref="J12:L12" si="0">J4/J11</f>
        <v>0.147488266991135</v>
      </c>
      <c r="K12" s="56">
        <f t="shared" si="0"/>
        <v>0.199455874851216</v>
      </c>
      <c r="L12" s="56">
        <f t="shared" si="0"/>
        <v>0.179928616418224</v>
      </c>
    </row>
    <row r="13" spans="2:12">
      <c r="B13" s="23"/>
      <c r="C13" s="24" t="s">
        <v>21</v>
      </c>
      <c r="D13" s="56">
        <f>D7/D9</f>
        <v>0.021871921182266</v>
      </c>
      <c r="E13" s="56">
        <f>E7/E9</f>
        <v>0.0268708293612965</v>
      </c>
      <c r="F13" s="56">
        <f>F7/F9</f>
        <v>0.0244478063540091</v>
      </c>
      <c r="H13" s="23"/>
      <c r="I13" s="24" t="s">
        <v>22</v>
      </c>
      <c r="J13" s="56">
        <f t="shared" ref="J13:L13" si="1">J5/J11</f>
        <v>0.16817312706414</v>
      </c>
      <c r="K13" s="56">
        <f t="shared" si="1"/>
        <v>0.109207617752083</v>
      </c>
      <c r="L13" s="56">
        <f t="shared" si="1"/>
        <v>0.0561410875498635</v>
      </c>
    </row>
    <row r="14" spans="2:12">
      <c r="B14" s="23"/>
      <c r="C14" s="24" t="s">
        <v>23</v>
      </c>
      <c r="D14" s="56">
        <f>D8/D9</f>
        <v>0.182791461412151</v>
      </c>
      <c r="E14" s="56">
        <f>E8/E9</f>
        <v>0.191432316491897</v>
      </c>
      <c r="F14" s="56">
        <f>F8/F9</f>
        <v>0.199334341906203</v>
      </c>
      <c r="H14" s="23"/>
      <c r="I14" s="24" t="s">
        <v>24</v>
      </c>
      <c r="J14" s="56">
        <f t="shared" ref="J14:L14" si="2">J6/J11</f>
        <v>0.434686250651834</v>
      </c>
      <c r="K14" s="56">
        <f t="shared" si="2"/>
        <v>0.411197075327325</v>
      </c>
      <c r="L14" s="56">
        <f t="shared" si="2"/>
        <v>0.374805794667227</v>
      </c>
    </row>
    <row r="15" spans="2:12">
      <c r="B15" s="23" t="s">
        <v>25</v>
      </c>
      <c r="C15" s="22" t="s">
        <v>26</v>
      </c>
      <c r="D15" s="57">
        <v>29.9</v>
      </c>
      <c r="E15" s="57">
        <v>25.45</v>
      </c>
      <c r="F15" s="57">
        <v>21.52</v>
      </c>
      <c r="H15" s="23"/>
      <c r="I15" s="24" t="s">
        <v>27</v>
      </c>
      <c r="J15" s="56">
        <f t="shared" ref="J15:L15" si="3">J7/J11</f>
        <v>0</v>
      </c>
      <c r="K15" s="56">
        <f t="shared" si="3"/>
        <v>0</v>
      </c>
      <c r="L15" s="56">
        <f t="shared" si="3"/>
        <v>0</v>
      </c>
    </row>
    <row r="16" spans="2:12">
      <c r="B16" s="23"/>
      <c r="C16" s="22" t="s">
        <v>28</v>
      </c>
      <c r="D16" s="58">
        <v>2</v>
      </c>
      <c r="E16" s="58">
        <v>0</v>
      </c>
      <c r="F16" s="58">
        <v>0</v>
      </c>
      <c r="H16" s="23"/>
      <c r="I16" s="24" t="s">
        <v>29</v>
      </c>
      <c r="J16" s="56">
        <f t="shared" ref="J16:L16" si="4">J8/J11</f>
        <v>0.0358508604206501</v>
      </c>
      <c r="K16" s="56">
        <f t="shared" si="4"/>
        <v>0.0339228022445162</v>
      </c>
      <c r="L16" s="56">
        <f t="shared" si="4"/>
        <v>0.0401007768213311</v>
      </c>
    </row>
    <row r="17" spans="2:12">
      <c r="B17" s="23"/>
      <c r="C17" s="22" t="s">
        <v>30</v>
      </c>
      <c r="D17" s="58">
        <v>284.19</v>
      </c>
      <c r="E17" s="58">
        <v>280.17</v>
      </c>
      <c r="F17" s="58">
        <v>238.7</v>
      </c>
      <c r="H17" s="23"/>
      <c r="I17" s="24" t="s">
        <v>31</v>
      </c>
      <c r="J17" s="56">
        <f t="shared" ref="J17:L17" si="5">J9/J11</f>
        <v>0.0303754562836781</v>
      </c>
      <c r="K17" s="56">
        <f t="shared" si="5"/>
        <v>0.0451453834381908</v>
      </c>
      <c r="L17" s="56">
        <f t="shared" si="5"/>
        <v>0.0323745538526139</v>
      </c>
    </row>
    <row r="18" spans="2:12">
      <c r="B18" s="23"/>
      <c r="C18" s="22" t="s">
        <v>32</v>
      </c>
      <c r="D18" s="58">
        <v>0</v>
      </c>
      <c r="E18" s="58">
        <v>64.51</v>
      </c>
      <c r="F18" s="58">
        <v>76.27</v>
      </c>
      <c r="H18" s="23"/>
      <c r="I18" s="24" t="s">
        <v>33</v>
      </c>
      <c r="J18" s="56">
        <f t="shared" ref="J18:L18" si="6">J10/J11</f>
        <v>0</v>
      </c>
      <c r="K18" s="56">
        <f t="shared" si="6"/>
        <v>0.0324349600408094</v>
      </c>
      <c r="L18" s="56">
        <f t="shared" si="6"/>
        <v>0.109426831828679</v>
      </c>
    </row>
    <row r="19" spans="2:12">
      <c r="B19" s="23"/>
      <c r="C19" s="22" t="s">
        <v>34</v>
      </c>
      <c r="D19" s="58">
        <v>0.161758</v>
      </c>
      <c r="E19" s="58">
        <v>0.210949</v>
      </c>
      <c r="F19" s="58">
        <v>0.26014</v>
      </c>
      <c r="H19" s="23" t="s">
        <v>35</v>
      </c>
      <c r="I19" s="22" t="s">
        <v>36</v>
      </c>
      <c r="J19" s="53">
        <v>93.12</v>
      </c>
      <c r="K19" s="53">
        <v>96.1</v>
      </c>
      <c r="L19" s="53">
        <v>94.8</v>
      </c>
    </row>
    <row r="20" spans="2:12">
      <c r="B20" s="23"/>
      <c r="C20" s="22" t="s">
        <v>37</v>
      </c>
      <c r="D20" s="58">
        <v>81.98</v>
      </c>
      <c r="E20" s="58">
        <v>82.86</v>
      </c>
      <c r="F20" s="58">
        <v>33.62</v>
      </c>
      <c r="H20" s="23"/>
      <c r="I20" s="22" t="s">
        <v>38</v>
      </c>
      <c r="J20" s="53">
        <v>50.08</v>
      </c>
      <c r="K20" s="53">
        <v>51.99</v>
      </c>
      <c r="L20" s="53">
        <v>1.29</v>
      </c>
    </row>
    <row r="21" spans="2:12">
      <c r="B21" s="23"/>
      <c r="C21" s="22" t="s">
        <v>39</v>
      </c>
      <c r="D21" s="58">
        <v>0</v>
      </c>
      <c r="E21" s="58">
        <v>0</v>
      </c>
      <c r="F21" s="58">
        <v>0</v>
      </c>
      <c r="H21" s="23"/>
      <c r="I21" s="22" t="s">
        <v>40</v>
      </c>
      <c r="J21" s="58">
        <v>0.27059</v>
      </c>
      <c r="K21" s="58">
        <v>0.115495</v>
      </c>
      <c r="L21" s="58">
        <v>0</v>
      </c>
    </row>
    <row r="22" spans="2:12">
      <c r="B22" s="23"/>
      <c r="C22" s="22" t="s">
        <v>41</v>
      </c>
      <c r="D22" s="58">
        <v>9.44</v>
      </c>
      <c r="E22" s="58">
        <v>11.24</v>
      </c>
      <c r="F22" s="58">
        <v>13.27</v>
      </c>
      <c r="H22" s="23"/>
      <c r="I22" s="22" t="s">
        <v>42</v>
      </c>
      <c r="J22" s="53">
        <v>3.46</v>
      </c>
      <c r="K22" s="53">
        <v>3.03</v>
      </c>
      <c r="L22" s="53">
        <v>2.46</v>
      </c>
    </row>
    <row r="23" spans="2:12">
      <c r="B23" s="23"/>
      <c r="C23" s="22" t="s">
        <v>43</v>
      </c>
      <c r="D23" s="57">
        <v>7.43</v>
      </c>
      <c r="E23" s="57">
        <v>10.17</v>
      </c>
      <c r="F23" s="57">
        <v>20.76</v>
      </c>
      <c r="H23" s="23"/>
      <c r="I23" s="22" t="s">
        <v>44</v>
      </c>
      <c r="J23" s="58">
        <v>0</v>
      </c>
      <c r="K23" s="58">
        <v>0</v>
      </c>
      <c r="L23" s="58">
        <v>0</v>
      </c>
    </row>
    <row r="24" spans="2:12">
      <c r="B24" s="23"/>
      <c r="C24" s="22" t="s">
        <v>45</v>
      </c>
      <c r="D24" s="58">
        <v>498.88</v>
      </c>
      <c r="E24" s="58">
        <v>482.73</v>
      </c>
      <c r="F24" s="58">
        <v>413.31</v>
      </c>
      <c r="H24" s="23"/>
      <c r="I24" s="22" t="s">
        <v>46</v>
      </c>
      <c r="J24" s="58">
        <v>189.71</v>
      </c>
      <c r="K24" s="58">
        <v>181.19</v>
      </c>
      <c r="L24" s="58">
        <v>128.48</v>
      </c>
    </row>
    <row r="25" spans="2:12">
      <c r="B25" s="23"/>
      <c r="C25" s="24" t="s">
        <v>47</v>
      </c>
      <c r="D25" s="56">
        <f>D15/D24</f>
        <v>0.0599342527261065</v>
      </c>
      <c r="E25" s="56">
        <f>E15/E24</f>
        <v>0.052720982743977</v>
      </c>
      <c r="F25" s="56">
        <f>F15/F24</f>
        <v>0.0520674554208705</v>
      </c>
      <c r="H25" s="23"/>
      <c r="I25" s="24" t="s">
        <v>20</v>
      </c>
      <c r="J25" s="56">
        <f t="shared" ref="J25:L25" si="7">J4/J11</f>
        <v>0.147488266991135</v>
      </c>
      <c r="K25" s="56">
        <f t="shared" si="7"/>
        <v>0.199455874851216</v>
      </c>
      <c r="L25" s="56">
        <f t="shared" si="7"/>
        <v>0.179928616418224</v>
      </c>
    </row>
    <row r="26" spans="2:12">
      <c r="B26" s="23"/>
      <c r="C26" s="24" t="s">
        <v>48</v>
      </c>
      <c r="D26" s="56">
        <f>D16/D24</f>
        <v>0.00400898011545863</v>
      </c>
      <c r="E26" s="56">
        <f>E16/E24</f>
        <v>0</v>
      </c>
      <c r="F26" s="56">
        <f>F16/F24</f>
        <v>0</v>
      </c>
      <c r="H26" s="23"/>
      <c r="I26" s="24" t="s">
        <v>49</v>
      </c>
      <c r="J26" s="56">
        <f t="shared" ref="J26:L26" si="8">J19/J24</f>
        <v>0.490854462073691</v>
      </c>
      <c r="K26" s="56">
        <f t="shared" si="8"/>
        <v>0.530382471438821</v>
      </c>
      <c r="L26" s="56">
        <f t="shared" si="8"/>
        <v>0.73785803237858</v>
      </c>
    </row>
    <row r="27" spans="2:12">
      <c r="B27" s="23"/>
      <c r="C27" s="24" t="s">
        <v>50</v>
      </c>
      <c r="D27" s="56">
        <f>D17/D24</f>
        <v>0.569656029506094</v>
      </c>
      <c r="E27" s="56">
        <f>E17/E24</f>
        <v>0.58038655148841</v>
      </c>
      <c r="F27" s="56">
        <f>F17/F24</f>
        <v>0.577532602646924</v>
      </c>
      <c r="H27" s="23"/>
      <c r="I27" s="24" t="s">
        <v>51</v>
      </c>
      <c r="J27" s="56">
        <f t="shared" ref="J27:L27" si="9">J20/J24</f>
        <v>0.26398186706025</v>
      </c>
      <c r="K27" s="56">
        <f t="shared" si="9"/>
        <v>0.286936365141564</v>
      </c>
      <c r="L27" s="56">
        <f t="shared" si="9"/>
        <v>0.0100404732254047</v>
      </c>
    </row>
    <row r="28" spans="2:12">
      <c r="B28" s="23"/>
      <c r="C28" s="24" t="s">
        <v>52</v>
      </c>
      <c r="D28" s="56">
        <f>D18/D24</f>
        <v>0</v>
      </c>
      <c r="E28" s="56">
        <f>E18/E24</f>
        <v>0.133635779835519</v>
      </c>
      <c r="F28" s="56">
        <f>F18/F24</f>
        <v>0.184534610824805</v>
      </c>
      <c r="H28" s="23"/>
      <c r="I28" s="24" t="s">
        <v>53</v>
      </c>
      <c r="J28" s="56">
        <f t="shared" ref="J28:L28" si="10">J21/J24</f>
        <v>0.00142633493226504</v>
      </c>
      <c r="K28" s="56">
        <f t="shared" si="10"/>
        <v>0.000637424802693305</v>
      </c>
      <c r="L28" s="56">
        <f t="shared" si="10"/>
        <v>0</v>
      </c>
    </row>
    <row r="29" spans="2:12">
      <c r="B29" s="23"/>
      <c r="C29" s="24" t="s">
        <v>54</v>
      </c>
      <c r="D29" s="56">
        <f>D19/D24</f>
        <v>0.000324242302758178</v>
      </c>
      <c r="E29" s="56">
        <f>E19/E24</f>
        <v>0.000436991693078947</v>
      </c>
      <c r="F29" s="56">
        <f>F19/F24</f>
        <v>0.000629406498753962</v>
      </c>
      <c r="H29" s="23"/>
      <c r="I29" s="24" t="s">
        <v>55</v>
      </c>
      <c r="J29" s="56">
        <f t="shared" ref="J29:L29" si="11">J22/J24</f>
        <v>0.0182383638184598</v>
      </c>
      <c r="K29" s="56">
        <f t="shared" si="11"/>
        <v>0.0167227771952094</v>
      </c>
      <c r="L29" s="56">
        <f t="shared" si="11"/>
        <v>0.0191469489414695</v>
      </c>
    </row>
    <row r="30" spans="2:12">
      <c r="B30" s="23"/>
      <c r="C30" s="24" t="s">
        <v>56</v>
      </c>
      <c r="D30" s="56">
        <f>D20/D24</f>
        <v>0.164328094932649</v>
      </c>
      <c r="E30" s="56">
        <f>E20/E24</f>
        <v>0.171648747747188</v>
      </c>
      <c r="F30" s="56">
        <f>F20/F24</f>
        <v>0.0813433016379957</v>
      </c>
      <c r="H30" s="23"/>
      <c r="I30" s="24" t="s">
        <v>57</v>
      </c>
      <c r="J30" s="56">
        <f t="shared" ref="J30:L30" si="12">J23/J24</f>
        <v>0</v>
      </c>
      <c r="K30" s="56">
        <f t="shared" si="12"/>
        <v>0</v>
      </c>
      <c r="L30" s="56">
        <f t="shared" si="12"/>
        <v>0</v>
      </c>
    </row>
    <row r="31" spans="2:6">
      <c r="B31" s="23"/>
      <c r="C31" s="24" t="s">
        <v>58</v>
      </c>
      <c r="D31" s="56">
        <f>D21/D24</f>
        <v>0</v>
      </c>
      <c r="E31" s="56">
        <f>E21/E24</f>
        <v>0</v>
      </c>
      <c r="F31" s="56">
        <f>F21/F24</f>
        <v>0</v>
      </c>
    </row>
    <row r="32" spans="2:6">
      <c r="B32" s="23"/>
      <c r="C32" s="24" t="s">
        <v>59</v>
      </c>
      <c r="D32" s="56">
        <f>D22/D24</f>
        <v>0.0189223861449647</v>
      </c>
      <c r="E32" s="56">
        <f>E22/E24</f>
        <v>0.0232842375655128</v>
      </c>
      <c r="F32" s="56">
        <f>F22/F24</f>
        <v>0.0321066511819216</v>
      </c>
    </row>
    <row r="33" spans="2:6">
      <c r="B33" s="23"/>
      <c r="C33" s="24" t="s">
        <v>60</v>
      </c>
      <c r="D33" s="56">
        <f t="shared" ref="D33:F33" si="13">D23/D24</f>
        <v>0.0148933611289288</v>
      </c>
      <c r="E33" s="56">
        <f t="shared" si="13"/>
        <v>0.0210676775837425</v>
      </c>
      <c r="F33" s="56">
        <f t="shared" si="13"/>
        <v>0.0502286419394643</v>
      </c>
    </row>
  </sheetData>
  <mergeCells count="6">
    <mergeCell ref="D3:F3"/>
    <mergeCell ref="J3:L3"/>
    <mergeCell ref="B4:B14"/>
    <mergeCell ref="B15:B33"/>
    <mergeCell ref="H4:H18"/>
    <mergeCell ref="H19:H30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L24"/>
  <sheetViews>
    <sheetView workbookViewId="0">
      <selection activeCell="E19" sqref="E19"/>
    </sheetView>
  </sheetViews>
  <sheetFormatPr defaultColWidth="8.72131147540984" defaultRowHeight="14.4"/>
  <cols>
    <col min="1" max="1" width="7.26229508196721" customWidth="1"/>
    <col min="2" max="2" width="14.983606557377" customWidth="1"/>
    <col min="3" max="3" width="32.9262295081967" customWidth="1"/>
    <col min="4" max="4" width="13.155737704918" customWidth="1"/>
    <col min="5" max="6" width="9.45081967213115" customWidth="1"/>
    <col min="8" max="8" width="10.6393442622951" customWidth="1"/>
    <col min="9" max="9" width="24.5081967213115" customWidth="1"/>
    <col min="10" max="10" width="10.0737704918033" customWidth="1"/>
    <col min="11" max="12" width="9.45081967213115" customWidth="1"/>
  </cols>
  <sheetData>
    <row r="2" spans="2:12">
      <c r="B2" s="22"/>
      <c r="C2" s="22"/>
      <c r="D2" s="22">
        <v>2019</v>
      </c>
      <c r="E2" s="22">
        <v>2018</v>
      </c>
      <c r="F2" s="22">
        <v>2017</v>
      </c>
      <c r="H2" s="22"/>
      <c r="I2" s="22"/>
      <c r="J2" s="22">
        <v>2019</v>
      </c>
      <c r="K2" s="22">
        <v>2018</v>
      </c>
      <c r="L2" s="22">
        <v>2017</v>
      </c>
    </row>
    <row r="3" spans="2:12">
      <c r="B3" s="22"/>
      <c r="C3" s="22" t="s">
        <v>0</v>
      </c>
      <c r="D3" s="23"/>
      <c r="E3" s="23"/>
      <c r="F3" s="23"/>
      <c r="H3" s="22"/>
      <c r="I3" s="22" t="s">
        <v>0</v>
      </c>
      <c r="J3" s="23"/>
      <c r="K3" s="23"/>
      <c r="L3" s="23"/>
    </row>
    <row r="4" spans="2:12">
      <c r="B4" s="23" t="s">
        <v>61</v>
      </c>
      <c r="C4" s="22" t="s">
        <v>2</v>
      </c>
      <c r="D4" s="22">
        <v>69.74</v>
      </c>
      <c r="E4" s="22">
        <v>61.45</v>
      </c>
      <c r="F4" s="22">
        <v>41.1</v>
      </c>
      <c r="H4" s="23" t="s">
        <v>62</v>
      </c>
      <c r="I4" s="22" t="s">
        <v>6</v>
      </c>
      <c r="J4" s="22">
        <v>38.7</v>
      </c>
      <c r="K4" s="22">
        <v>25.69</v>
      </c>
      <c r="L4" s="22">
        <v>13.37</v>
      </c>
    </row>
    <row r="5" spans="2:12">
      <c r="B5" s="23"/>
      <c r="C5" s="22" t="s">
        <v>30</v>
      </c>
      <c r="D5" s="22">
        <v>284.19</v>
      </c>
      <c r="E5" s="22">
        <v>280.17</v>
      </c>
      <c r="F5" s="22">
        <v>238.7</v>
      </c>
      <c r="H5" s="23"/>
      <c r="I5" s="22" t="s">
        <v>8</v>
      </c>
      <c r="J5" s="22">
        <v>100.03</v>
      </c>
      <c r="K5" s="22">
        <v>96.73</v>
      </c>
      <c r="L5" s="22">
        <v>89.26</v>
      </c>
    </row>
    <row r="6" spans="2:12">
      <c r="B6" s="23"/>
      <c r="C6" s="22" t="s">
        <v>5</v>
      </c>
      <c r="D6" s="22">
        <v>6.4</v>
      </c>
      <c r="E6" s="22">
        <v>42.35</v>
      </c>
      <c r="F6" s="22">
        <v>51.95</v>
      </c>
      <c r="H6" s="23"/>
      <c r="I6" s="22" t="s">
        <v>63</v>
      </c>
      <c r="J6" s="22">
        <v>6.99</v>
      </c>
      <c r="K6" s="22">
        <v>11.73</v>
      </c>
      <c r="L6" s="22">
        <v>11.5</v>
      </c>
    </row>
    <row r="7" spans="2:12">
      <c r="B7" s="23"/>
      <c r="C7" s="22" t="s">
        <v>7</v>
      </c>
      <c r="D7" s="22">
        <v>16.67</v>
      </c>
      <c r="E7" s="22">
        <v>18.54</v>
      </c>
      <c r="F7" s="22">
        <v>26.09</v>
      </c>
      <c r="H7" s="23"/>
      <c r="I7" s="22" t="s">
        <v>12</v>
      </c>
      <c r="J7" s="22">
        <v>8.25</v>
      </c>
      <c r="K7" s="22">
        <v>7.98</v>
      </c>
      <c r="L7" s="22">
        <v>9.55</v>
      </c>
    </row>
    <row r="8" spans="2:12">
      <c r="B8" s="23"/>
      <c r="C8" s="22" t="s">
        <v>9</v>
      </c>
      <c r="D8" s="22">
        <v>3.33</v>
      </c>
      <c r="E8" s="22">
        <v>4.51</v>
      </c>
      <c r="F8" s="22">
        <v>4.04</v>
      </c>
      <c r="H8" s="23"/>
      <c r="I8" s="22" t="s">
        <v>14</v>
      </c>
      <c r="J8" s="22">
        <v>6.99</v>
      </c>
      <c r="K8" s="22">
        <v>10.62</v>
      </c>
      <c r="L8" s="22">
        <v>7.71</v>
      </c>
    </row>
    <row r="9" spans="2:12">
      <c r="B9" s="23"/>
      <c r="C9" s="22" t="s">
        <v>11</v>
      </c>
      <c r="D9" s="22">
        <v>27.83</v>
      </c>
      <c r="E9" s="22">
        <v>32.13</v>
      </c>
      <c r="F9" s="22">
        <v>32.94</v>
      </c>
      <c r="H9" s="23"/>
      <c r="I9" s="22" t="s">
        <v>10</v>
      </c>
      <c r="J9" s="22">
        <v>0</v>
      </c>
      <c r="K9" s="22">
        <v>0</v>
      </c>
      <c r="L9" s="27">
        <v>0</v>
      </c>
    </row>
    <row r="10" spans="2:12">
      <c r="B10" s="23"/>
      <c r="C10" s="22" t="s">
        <v>37</v>
      </c>
      <c r="D10" s="22">
        <v>81.98</v>
      </c>
      <c r="E10" s="22">
        <v>82.86</v>
      </c>
      <c r="F10" s="22">
        <v>33.62</v>
      </c>
      <c r="H10" s="23"/>
      <c r="I10" s="22" t="s">
        <v>40</v>
      </c>
      <c r="J10" s="22">
        <v>0.27059</v>
      </c>
      <c r="K10" s="22">
        <v>0.115495</v>
      </c>
      <c r="L10" s="22">
        <v>0</v>
      </c>
    </row>
    <row r="11" spans="2:12">
      <c r="B11" s="47" t="s">
        <v>64</v>
      </c>
      <c r="C11" s="12" t="s">
        <v>65</v>
      </c>
      <c r="D11" s="13">
        <v>0.010898</v>
      </c>
      <c r="E11" s="13">
        <v>0.000562</v>
      </c>
      <c r="F11" s="13">
        <v>0.000189</v>
      </c>
      <c r="H11" s="23"/>
      <c r="I11" s="53" t="s">
        <v>66</v>
      </c>
      <c r="J11" s="53">
        <v>3.46</v>
      </c>
      <c r="K11" s="53">
        <v>3.03</v>
      </c>
      <c r="L11" s="53">
        <v>2.46</v>
      </c>
    </row>
    <row r="12" spans="2:12">
      <c r="B12" s="48"/>
      <c r="C12" s="12" t="s">
        <v>26</v>
      </c>
      <c r="D12" s="12">
        <v>29.9</v>
      </c>
      <c r="E12" s="12">
        <v>25.45</v>
      </c>
      <c r="F12" s="12">
        <v>21.52</v>
      </c>
      <c r="H12" s="23" t="s">
        <v>67</v>
      </c>
      <c r="I12" s="13" t="s">
        <v>68</v>
      </c>
      <c r="J12" s="13">
        <v>0</v>
      </c>
      <c r="K12" s="13">
        <v>0</v>
      </c>
      <c r="L12" s="13">
        <v>1.07</v>
      </c>
    </row>
    <row r="13" spans="2:12">
      <c r="B13" s="48"/>
      <c r="C13" s="12" t="s">
        <v>69</v>
      </c>
      <c r="D13" s="12">
        <v>0</v>
      </c>
      <c r="E13" s="12">
        <v>0</v>
      </c>
      <c r="F13" s="12">
        <v>0</v>
      </c>
      <c r="H13" s="23"/>
      <c r="I13" s="13" t="s">
        <v>70</v>
      </c>
      <c r="J13" s="13">
        <v>0.905635</v>
      </c>
      <c r="K13" s="13">
        <v>0.7</v>
      </c>
      <c r="L13" s="13">
        <v>0.288564</v>
      </c>
    </row>
    <row r="14" spans="2:12">
      <c r="B14" s="48"/>
      <c r="C14" s="12" t="s">
        <v>71</v>
      </c>
      <c r="D14" s="12">
        <v>1.96</v>
      </c>
      <c r="E14" s="12">
        <v>0.329078</v>
      </c>
      <c r="F14" s="12">
        <v>0.346464</v>
      </c>
      <c r="H14" s="23"/>
      <c r="I14" s="13" t="s">
        <v>72</v>
      </c>
      <c r="J14" s="13">
        <v>29.98</v>
      </c>
      <c r="K14" s="13">
        <v>29.96</v>
      </c>
      <c r="L14" s="13">
        <v>29.93</v>
      </c>
    </row>
    <row r="15" spans="2:12">
      <c r="B15" s="48"/>
      <c r="C15" s="12" t="s">
        <v>73</v>
      </c>
      <c r="D15" s="12">
        <v>0</v>
      </c>
      <c r="E15" s="12">
        <v>0</v>
      </c>
      <c r="F15" s="12">
        <v>0</v>
      </c>
      <c r="H15" s="23"/>
      <c r="I15" s="13" t="s">
        <v>74</v>
      </c>
      <c r="J15" s="13">
        <v>0</v>
      </c>
      <c r="K15" s="13">
        <v>0</v>
      </c>
      <c r="L15" s="13">
        <v>0</v>
      </c>
    </row>
    <row r="16" spans="2:12">
      <c r="B16" s="48"/>
      <c r="C16" s="12" t="s">
        <v>75</v>
      </c>
      <c r="D16" s="12">
        <v>0</v>
      </c>
      <c r="E16" s="12">
        <v>0</v>
      </c>
      <c r="F16" s="12">
        <v>0.006181</v>
      </c>
      <c r="H16" s="23"/>
      <c r="I16" s="13" t="s">
        <v>76</v>
      </c>
      <c r="J16" s="13">
        <v>50.08</v>
      </c>
      <c r="K16" s="13">
        <v>51.99</v>
      </c>
      <c r="L16" s="13">
        <v>1.29</v>
      </c>
    </row>
    <row r="17" spans="2:12">
      <c r="B17" s="48"/>
      <c r="C17" s="12" t="s">
        <v>77</v>
      </c>
      <c r="D17" s="12">
        <v>0</v>
      </c>
      <c r="E17" s="12">
        <v>0.011015</v>
      </c>
      <c r="F17" s="12">
        <v>0.086332</v>
      </c>
      <c r="H17" s="23"/>
      <c r="I17" s="13" t="s">
        <v>36</v>
      </c>
      <c r="J17" s="13">
        <v>93.12</v>
      </c>
      <c r="K17" s="13">
        <v>96.1</v>
      </c>
      <c r="L17" s="13">
        <v>94.8</v>
      </c>
    </row>
    <row r="18" spans="2:12">
      <c r="B18" s="48"/>
      <c r="C18" s="12" t="s">
        <v>78</v>
      </c>
      <c r="D18" s="12">
        <v>5.82</v>
      </c>
      <c r="E18" s="12">
        <v>6.28</v>
      </c>
      <c r="F18" s="12">
        <v>6.97</v>
      </c>
      <c r="H18" s="23"/>
      <c r="I18" s="13" t="s">
        <v>4</v>
      </c>
      <c r="J18" s="13">
        <v>33.94</v>
      </c>
      <c r="K18" s="13">
        <v>46.92</v>
      </c>
      <c r="L18" s="13">
        <v>42.85</v>
      </c>
    </row>
    <row r="19" spans="2:12">
      <c r="B19" s="48"/>
      <c r="C19" s="12" t="s">
        <v>79</v>
      </c>
      <c r="D19" s="12">
        <v>0</v>
      </c>
      <c r="E19" s="12">
        <v>0</v>
      </c>
      <c r="F19" s="12">
        <v>0</v>
      </c>
      <c r="H19" s="23"/>
      <c r="I19" s="13" t="s">
        <v>80</v>
      </c>
      <c r="J19" s="13">
        <v>26.39</v>
      </c>
      <c r="K19" s="13">
        <v>27.25</v>
      </c>
      <c r="L19" s="13">
        <v>36.48</v>
      </c>
    </row>
    <row r="20" spans="2:12">
      <c r="B20" s="49"/>
      <c r="C20" s="12" t="s">
        <v>43</v>
      </c>
      <c r="D20" s="12">
        <v>7.43</v>
      </c>
      <c r="E20" s="12">
        <v>10.17</v>
      </c>
      <c r="F20" s="12">
        <v>20.76</v>
      </c>
      <c r="H20" s="50"/>
      <c r="I20" s="13" t="s">
        <v>81</v>
      </c>
      <c r="J20" s="13">
        <v>419.83</v>
      </c>
      <c r="K20" s="13">
        <v>416.43</v>
      </c>
      <c r="L20" s="13">
        <v>366.63</v>
      </c>
    </row>
    <row r="21" spans="2:12">
      <c r="B21" s="50"/>
      <c r="C21" s="13" t="s">
        <v>82</v>
      </c>
      <c r="D21" s="13">
        <v>651.13</v>
      </c>
      <c r="E21" s="13">
        <v>650.56</v>
      </c>
      <c r="F21" s="13">
        <v>578.56</v>
      </c>
      <c r="H21" s="23" t="s">
        <v>83</v>
      </c>
      <c r="I21" s="51" t="s">
        <v>84</v>
      </c>
      <c r="J21" s="54">
        <f t="shared" ref="J21:L21" si="0">SUM(J4:J11)/J20</f>
        <v>0.392279232070124</v>
      </c>
      <c r="K21" s="54">
        <f t="shared" si="0"/>
        <v>0.374361825516894</v>
      </c>
      <c r="L21" s="54">
        <f t="shared" si="0"/>
        <v>0.365081962741729</v>
      </c>
    </row>
    <row r="22" spans="2:12">
      <c r="B22" s="23" t="s">
        <v>85</v>
      </c>
      <c r="C22" s="51" t="s">
        <v>86</v>
      </c>
      <c r="D22" s="52">
        <f>SUM(D4:D10)/D21</f>
        <v>0.752752906485648</v>
      </c>
      <c r="E22" s="52">
        <f>SUM(E4:E10)/E21</f>
        <v>0.802401008362027</v>
      </c>
      <c r="F22" s="52">
        <f>SUM(F4:F10)/F21</f>
        <v>0.740528207964602</v>
      </c>
      <c r="H22" s="23"/>
      <c r="I22" s="51" t="s">
        <v>87</v>
      </c>
      <c r="J22" s="54">
        <f t="shared" ref="J22:L22" si="1">SUM(J12:J19)/J20</f>
        <v>0.558358466522164</v>
      </c>
      <c r="K22" s="54">
        <f t="shared" si="1"/>
        <v>0.607352976490647</v>
      </c>
      <c r="L22" s="54">
        <f t="shared" si="1"/>
        <v>0.563807009791888</v>
      </c>
    </row>
    <row r="23" spans="2:12">
      <c r="B23" s="23"/>
      <c r="C23" s="51" t="s">
        <v>88</v>
      </c>
      <c r="D23" s="52">
        <f>SUM(D11:D20)/D21</f>
        <v>0.069296297206395</v>
      </c>
      <c r="E23" s="52">
        <f>SUM(E11:E20)/E21</f>
        <v>0.0649296836571569</v>
      </c>
      <c r="F23" s="52">
        <f>SUM(F11:F20)/F21</f>
        <v>0.0858842056139381</v>
      </c>
      <c r="H23" s="23"/>
      <c r="I23" s="32" t="s">
        <v>89</v>
      </c>
      <c r="J23" s="55">
        <f t="shared" ref="J23:L23" si="2">SUM(J4:J11)/D21</f>
        <v>0.252930428639442</v>
      </c>
      <c r="K23" s="55">
        <f t="shared" si="2"/>
        <v>0.239632770228726</v>
      </c>
      <c r="L23" s="55">
        <f t="shared" si="2"/>
        <v>0.231350248893805</v>
      </c>
    </row>
    <row r="24" spans="8:12">
      <c r="H24" s="23"/>
      <c r="I24" s="32" t="s">
        <v>90</v>
      </c>
      <c r="J24" s="55">
        <f t="shared" ref="J24:L24" si="3">SUM(J12:J19)/D21</f>
        <v>0.360013568718996</v>
      </c>
      <c r="K24" s="55">
        <f t="shared" si="3"/>
        <v>0.388772749631087</v>
      </c>
      <c r="L24" s="55">
        <f t="shared" si="3"/>
        <v>0.357281118639381</v>
      </c>
    </row>
  </sheetData>
  <mergeCells count="8">
    <mergeCell ref="D3:F3"/>
    <mergeCell ref="J3:L3"/>
    <mergeCell ref="B4:B10"/>
    <mergeCell ref="B11:B20"/>
    <mergeCell ref="B22:B23"/>
    <mergeCell ref="H4:H11"/>
    <mergeCell ref="H12:H19"/>
    <mergeCell ref="H21:H24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L33"/>
  <sheetViews>
    <sheetView topLeftCell="A10" workbookViewId="0">
      <selection activeCell="A32" sqref="$A32:$XFD32"/>
    </sheetView>
  </sheetViews>
  <sheetFormatPr defaultColWidth="8.72131147540984" defaultRowHeight="14.4"/>
  <cols>
    <col min="2" max="2" width="14.7295081967213" customWidth="1"/>
    <col min="3" max="5" width="10.4508196721311" customWidth="1"/>
    <col min="7" max="7" width="10.6393442622951" customWidth="1"/>
    <col min="8" max="8" width="32.7704918032787" customWidth="1"/>
    <col min="9" max="9" width="9.16393442622951" customWidth="1"/>
    <col min="10" max="10" width="9.45081967213115" customWidth="1"/>
    <col min="11" max="11" width="12.4344262295082" customWidth="1"/>
    <col min="12" max="12" width="8.72131147540984" style="21"/>
  </cols>
  <sheetData>
    <row r="2" spans="2:11">
      <c r="B2" s="22"/>
      <c r="C2" s="22">
        <v>2019</v>
      </c>
      <c r="D2" s="22">
        <v>2018</v>
      </c>
      <c r="E2" s="22">
        <v>2017</v>
      </c>
      <c r="G2" s="23"/>
      <c r="H2" s="23"/>
      <c r="I2" s="22">
        <v>2019</v>
      </c>
      <c r="J2" s="22">
        <v>2018</v>
      </c>
      <c r="K2" s="22">
        <v>2017</v>
      </c>
    </row>
    <row r="3" spans="2:11">
      <c r="B3" s="22" t="s">
        <v>0</v>
      </c>
      <c r="C3" s="23"/>
      <c r="D3" s="23"/>
      <c r="E3" s="23"/>
      <c r="G3" s="22"/>
      <c r="H3" s="22" t="s">
        <v>0</v>
      </c>
      <c r="I3" s="23"/>
      <c r="J3" s="23"/>
      <c r="K3" s="23"/>
    </row>
    <row r="4" spans="2:12">
      <c r="B4" s="22" t="s">
        <v>91</v>
      </c>
      <c r="C4" s="22">
        <v>329.55</v>
      </c>
      <c r="D4" s="22">
        <v>322.71</v>
      </c>
      <c r="E4" s="22">
        <v>286.55</v>
      </c>
      <c r="G4" s="23" t="s">
        <v>92</v>
      </c>
      <c r="H4" s="24" t="s">
        <v>93</v>
      </c>
      <c r="I4" s="24">
        <v>75.34</v>
      </c>
      <c r="J4" s="24">
        <v>71.56</v>
      </c>
      <c r="K4" s="24">
        <v>54.35</v>
      </c>
      <c r="L4" s="43"/>
    </row>
    <row r="5" spans="2:11">
      <c r="B5" s="22" t="s">
        <v>94</v>
      </c>
      <c r="C5" s="22">
        <v>299.84</v>
      </c>
      <c r="D5" s="22">
        <v>293.14</v>
      </c>
      <c r="E5" s="22">
        <v>260.52</v>
      </c>
      <c r="G5" s="23" t="s">
        <v>95</v>
      </c>
      <c r="H5" s="22" t="s">
        <v>96</v>
      </c>
      <c r="I5" s="22">
        <v>19.27</v>
      </c>
      <c r="J5" s="22">
        <v>30.3</v>
      </c>
      <c r="K5" s="22">
        <v>23.04</v>
      </c>
    </row>
    <row r="6" spans="2:11">
      <c r="B6" s="22" t="s">
        <v>97</v>
      </c>
      <c r="C6" s="22">
        <v>13.73</v>
      </c>
      <c r="D6" s="22">
        <v>14.03</v>
      </c>
      <c r="E6" s="22">
        <v>13.09</v>
      </c>
      <c r="G6" s="23"/>
      <c r="H6" s="22" t="s">
        <v>98</v>
      </c>
      <c r="I6" s="22">
        <v>8.8</v>
      </c>
      <c r="J6" s="22">
        <v>0.746826</v>
      </c>
      <c r="K6" s="22">
        <v>2.03</v>
      </c>
    </row>
    <row r="7" spans="2:11">
      <c r="B7" s="22" t="s">
        <v>99</v>
      </c>
      <c r="C7" s="22">
        <v>23.05</v>
      </c>
      <c r="D7" s="22">
        <v>24.41</v>
      </c>
      <c r="E7" s="22">
        <v>24.42</v>
      </c>
      <c r="G7" s="23"/>
      <c r="H7" s="24" t="s">
        <v>100</v>
      </c>
      <c r="I7" s="24">
        <v>-27.74</v>
      </c>
      <c r="J7" s="24">
        <v>-30.55</v>
      </c>
      <c r="K7" s="24">
        <v>-24.86</v>
      </c>
    </row>
    <row r="8" spans="2:11">
      <c r="B8" s="22" t="s">
        <v>101</v>
      </c>
      <c r="C8" s="22">
        <v>22.6</v>
      </c>
      <c r="D8" s="22">
        <v>21.04</v>
      </c>
      <c r="E8" s="22">
        <v>17.13</v>
      </c>
      <c r="G8" s="23" t="s">
        <v>102</v>
      </c>
      <c r="H8" s="22" t="s">
        <v>103</v>
      </c>
      <c r="I8" s="22">
        <v>0</v>
      </c>
      <c r="J8" s="22">
        <v>0</v>
      </c>
      <c r="K8" s="22">
        <v>0</v>
      </c>
    </row>
    <row r="9" spans="2:11">
      <c r="B9" s="22" t="s">
        <v>104</v>
      </c>
      <c r="C9" s="22">
        <v>2.96</v>
      </c>
      <c r="D9" s="22">
        <v>2.56</v>
      </c>
      <c r="E9" s="22">
        <v>2.15</v>
      </c>
      <c r="G9" s="23"/>
      <c r="H9" s="22" t="s">
        <v>105</v>
      </c>
      <c r="I9" s="22">
        <v>59.13</v>
      </c>
      <c r="J9" s="22">
        <v>80.47</v>
      </c>
      <c r="K9" s="22">
        <v>78.16</v>
      </c>
    </row>
    <row r="10" spans="2:11">
      <c r="B10" s="22" t="s">
        <v>106</v>
      </c>
      <c r="C10" s="22">
        <v>8.39</v>
      </c>
      <c r="D10" s="22">
        <v>8.96</v>
      </c>
      <c r="E10" s="22">
        <v>9.12</v>
      </c>
      <c r="G10" s="23"/>
      <c r="H10" s="22" t="s">
        <v>107</v>
      </c>
      <c r="I10" s="22">
        <v>75.69</v>
      </c>
      <c r="J10" s="22">
        <v>72.88</v>
      </c>
      <c r="K10" s="27">
        <v>103.45</v>
      </c>
    </row>
    <row r="11" spans="2:11">
      <c r="B11" s="22" t="s">
        <v>108</v>
      </c>
      <c r="C11" s="22">
        <v>4.36</v>
      </c>
      <c r="D11" s="22">
        <v>1.99</v>
      </c>
      <c r="E11" s="22">
        <v>3.92</v>
      </c>
      <c r="G11" s="23"/>
      <c r="H11" s="22" t="s">
        <v>109</v>
      </c>
      <c r="I11" s="22">
        <v>19.15</v>
      </c>
      <c r="J11" s="22">
        <v>11.31</v>
      </c>
      <c r="K11" s="22">
        <v>10.32</v>
      </c>
    </row>
    <row r="12" spans="2:11">
      <c r="B12" s="22" t="s">
        <v>110</v>
      </c>
      <c r="C12" s="22">
        <v>0.255101</v>
      </c>
      <c r="D12" s="22">
        <v>0</v>
      </c>
      <c r="E12" s="22">
        <v>0</v>
      </c>
      <c r="G12" s="23"/>
      <c r="H12" s="22" t="s">
        <v>111</v>
      </c>
      <c r="I12" s="22">
        <v>12.59</v>
      </c>
      <c r="J12" s="22">
        <v>8.5</v>
      </c>
      <c r="K12" s="22">
        <v>29.56</v>
      </c>
    </row>
    <row r="13" spans="2:11">
      <c r="B13" s="22" t="s">
        <v>112</v>
      </c>
      <c r="C13" s="22">
        <v>0.714615</v>
      </c>
      <c r="D13" s="22">
        <v>1.87</v>
      </c>
      <c r="E13" s="22">
        <v>0.904221</v>
      </c>
      <c r="G13" s="23"/>
      <c r="H13" s="24" t="s">
        <v>113</v>
      </c>
      <c r="I13" s="24">
        <v>-47.77</v>
      </c>
      <c r="J13" s="24">
        <v>-12.22</v>
      </c>
      <c r="K13" s="24">
        <v>-22.59</v>
      </c>
    </row>
    <row r="14" spans="2:11">
      <c r="B14" s="22" t="s">
        <v>114</v>
      </c>
      <c r="C14" s="22">
        <v>0.002599</v>
      </c>
      <c r="D14" s="22">
        <v>0.010465</v>
      </c>
      <c r="E14" s="22">
        <v>0</v>
      </c>
      <c r="G14" s="25" t="s">
        <v>115</v>
      </c>
      <c r="H14" s="26" t="s">
        <v>115</v>
      </c>
      <c r="I14" s="26">
        <f>I4-I5-I6</f>
        <v>47.27</v>
      </c>
      <c r="J14" s="26">
        <f>J4-J5-J6</f>
        <v>40.513174</v>
      </c>
      <c r="K14" s="26">
        <f>K4-K5-K6</f>
        <v>29.28</v>
      </c>
    </row>
    <row r="15" spans="2:11">
      <c r="B15" s="22" t="s">
        <v>116</v>
      </c>
      <c r="C15" s="27">
        <v>0.33906</v>
      </c>
      <c r="D15" s="22">
        <v>1.03</v>
      </c>
      <c r="E15" s="22">
        <v>0</v>
      </c>
      <c r="G15" s="28"/>
      <c r="H15" s="28"/>
      <c r="I15" s="28"/>
      <c r="J15" s="28"/>
      <c r="K15" s="28"/>
    </row>
    <row r="16" spans="2:11">
      <c r="B16" s="22" t="s">
        <v>117</v>
      </c>
      <c r="C16" s="22">
        <v>0.200117</v>
      </c>
      <c r="D16" s="22">
        <v>0.2855581</v>
      </c>
      <c r="E16" s="22">
        <v>0.506536</v>
      </c>
      <c r="G16" s="29" t="s">
        <v>118</v>
      </c>
      <c r="H16" s="30" t="s">
        <v>119</v>
      </c>
      <c r="I16" s="30">
        <f>SUM(I14:K14)/3</f>
        <v>39.021058</v>
      </c>
      <c r="J16" s="28"/>
      <c r="K16" s="28"/>
    </row>
    <row r="17" spans="2:11">
      <c r="B17" s="22" t="s">
        <v>120</v>
      </c>
      <c r="C17" s="22">
        <v>0.609148</v>
      </c>
      <c r="D17" s="22">
        <v>0.467015</v>
      </c>
      <c r="E17" s="22">
        <v>1.12</v>
      </c>
      <c r="G17" s="31"/>
      <c r="H17" s="30" t="s">
        <v>121</v>
      </c>
      <c r="I17" s="44">
        <v>0.08</v>
      </c>
      <c r="J17" s="28"/>
      <c r="K17" s="28"/>
    </row>
    <row r="18" spans="2:11">
      <c r="B18" s="22" t="s">
        <v>122</v>
      </c>
      <c r="C18" s="22">
        <v>17.1</v>
      </c>
      <c r="D18" s="22">
        <v>17.4</v>
      </c>
      <c r="E18" s="22">
        <v>15.72</v>
      </c>
      <c r="G18" s="31"/>
      <c r="H18" s="30" t="s">
        <v>123</v>
      </c>
      <c r="I18" s="44">
        <v>0.03</v>
      </c>
      <c r="J18" s="28"/>
      <c r="K18" s="28"/>
    </row>
    <row r="19" spans="2:11">
      <c r="B19" s="32" t="s">
        <v>124</v>
      </c>
      <c r="C19" s="32">
        <f>C4-C5</f>
        <v>29.71</v>
      </c>
      <c r="D19" s="32">
        <f>D4-D5</f>
        <v>29.57</v>
      </c>
      <c r="E19" s="32">
        <f>E4-E5</f>
        <v>26.03</v>
      </c>
      <c r="G19" s="31"/>
      <c r="H19" s="30" t="s">
        <v>125</v>
      </c>
      <c r="I19" s="44">
        <v>0.1</v>
      </c>
      <c r="J19" s="28"/>
      <c r="K19" s="28"/>
    </row>
    <row r="20" spans="2:11">
      <c r="B20" s="32" t="s">
        <v>126</v>
      </c>
      <c r="C20" s="33">
        <f>C19/C4</f>
        <v>0.0901532392656654</v>
      </c>
      <c r="D20" s="33">
        <f>D19/D4</f>
        <v>0.0916302562672368</v>
      </c>
      <c r="E20" s="33">
        <f>E19/E4</f>
        <v>0.0908392950619439</v>
      </c>
      <c r="G20" s="31"/>
      <c r="H20" s="30" t="s">
        <v>127</v>
      </c>
      <c r="I20" s="45">
        <v>40.97</v>
      </c>
      <c r="J20" s="28"/>
      <c r="K20" s="28"/>
    </row>
    <row r="21" spans="2:11">
      <c r="B21" s="34" t="s">
        <v>128</v>
      </c>
      <c r="C21" s="34">
        <f>C4-C5-C6-C7-C8-C9-C10</f>
        <v>-41.02</v>
      </c>
      <c r="D21" s="34">
        <f>D4-D5-D6-D7-D8-D9-D10</f>
        <v>-41.43</v>
      </c>
      <c r="E21" s="34">
        <f>E4-E5-E6-E7-E8-E9-E10</f>
        <v>-39.88</v>
      </c>
      <c r="G21" s="31"/>
      <c r="H21" s="30" t="s">
        <v>129</v>
      </c>
      <c r="I21" s="30">
        <f>I16*(1+I19)/POWER(1+I17,1)</f>
        <v>39.7436701851852</v>
      </c>
      <c r="J21" s="28"/>
      <c r="K21" s="28"/>
    </row>
    <row r="22" spans="2:11">
      <c r="B22" s="34" t="s">
        <v>130</v>
      </c>
      <c r="C22" s="35">
        <f>C21/C4</f>
        <v>-0.124472765892884</v>
      </c>
      <c r="D22" s="35">
        <f>D21/D4</f>
        <v>-0.128381519010877</v>
      </c>
      <c r="E22" s="35">
        <f>E21/E4</f>
        <v>-0.139172919211307</v>
      </c>
      <c r="G22" s="31"/>
      <c r="H22" s="30" t="s">
        <v>131</v>
      </c>
      <c r="I22" s="30">
        <f>I16*POWER(1+I19,2)/POWER(1+I17,2)</f>
        <v>40.4796640775034</v>
      </c>
      <c r="J22" s="28"/>
      <c r="K22" s="28"/>
    </row>
    <row r="23" spans="2:11">
      <c r="B23" s="36" t="s">
        <v>132</v>
      </c>
      <c r="C23" s="37">
        <f>C21/I4</f>
        <v>-0.544465091584815</v>
      </c>
      <c r="D23" s="37">
        <f>D21/J4</f>
        <v>-0.578954723309111</v>
      </c>
      <c r="E23" s="37">
        <f>E21/K4</f>
        <v>-0.73376264949402</v>
      </c>
      <c r="G23" s="31"/>
      <c r="H23" s="30" t="s">
        <v>133</v>
      </c>
      <c r="I23" s="30">
        <f>I16*POWER(1+I19,3)/POWER(1+I17,3)</f>
        <v>41.2292874863461</v>
      </c>
      <c r="J23" s="28"/>
      <c r="K23" s="28"/>
    </row>
    <row r="24" spans="2:11">
      <c r="B24" s="24" t="s">
        <v>134</v>
      </c>
      <c r="C24" s="38">
        <f>C7/C4</f>
        <v>0.0699438628432711</v>
      </c>
      <c r="D24" s="38">
        <f>D7/D4</f>
        <v>0.0756406680920951</v>
      </c>
      <c r="E24" s="38">
        <f>E7/E4</f>
        <v>0.0852207293666027</v>
      </c>
      <c r="G24" s="31"/>
      <c r="H24" s="30" t="s">
        <v>135</v>
      </c>
      <c r="I24" s="30">
        <f>(SUM(I21:I23)*(1+I18))/I17-I18</f>
        <v>1563.67250501882</v>
      </c>
      <c r="J24" s="28"/>
      <c r="K24" s="28"/>
    </row>
    <row r="25" spans="2:11">
      <c r="B25" s="24" t="s">
        <v>136</v>
      </c>
      <c r="C25" s="38">
        <f>C8/C4</f>
        <v>0.0685783644363526</v>
      </c>
      <c r="D25" s="38">
        <f>D8/D4</f>
        <v>0.0651978556598804</v>
      </c>
      <c r="E25" s="38">
        <f>E8/E4</f>
        <v>0.0597801430814866</v>
      </c>
      <c r="G25" s="31"/>
      <c r="H25" s="30" t="s">
        <v>137</v>
      </c>
      <c r="I25" s="30">
        <f>SUM(I21:I24)</f>
        <v>1685.12512676786</v>
      </c>
      <c r="J25" s="28"/>
      <c r="K25" s="28"/>
    </row>
    <row r="26" spans="2:9">
      <c r="B26" s="24" t="s">
        <v>138</v>
      </c>
      <c r="C26" s="38">
        <f>C16/C4</f>
        <v>0.000607243210438477</v>
      </c>
      <c r="D26" s="38">
        <f>D16/D4</f>
        <v>0.000884875275014719</v>
      </c>
      <c r="E26" s="38">
        <f>E16/E4</f>
        <v>0.00176770546152504</v>
      </c>
      <c r="G26" s="39"/>
      <c r="H26" s="16" t="s">
        <v>139</v>
      </c>
      <c r="I26" s="16">
        <f>I25/I20</f>
        <v>41.1307084883538</v>
      </c>
    </row>
    <row r="27" spans="2:5">
      <c r="B27" s="24" t="s">
        <v>140</v>
      </c>
      <c r="C27" s="38">
        <f>C18/C4</f>
        <v>0.051888939462904</v>
      </c>
      <c r="D27" s="38">
        <f>D18/D4</f>
        <v>0.0539183787301292</v>
      </c>
      <c r="E27" s="38">
        <f>E18/E4</f>
        <v>0.0548595358576165</v>
      </c>
    </row>
    <row r="28" spans="7:10">
      <c r="G28" s="40" t="s">
        <v>141</v>
      </c>
      <c r="H28" s="13" t="s">
        <v>142</v>
      </c>
      <c r="I28" s="46">
        <v>0.1</v>
      </c>
      <c r="J28" s="22"/>
    </row>
    <row r="29" spans="7:10">
      <c r="G29" s="41"/>
      <c r="H29" s="13" t="s">
        <v>143</v>
      </c>
      <c r="I29" s="46">
        <v>0.04</v>
      </c>
      <c r="J29" s="13">
        <f>1/I29</f>
        <v>25</v>
      </c>
    </row>
    <row r="30" spans="7:10">
      <c r="G30" s="41"/>
      <c r="H30" s="13" t="s">
        <v>144</v>
      </c>
      <c r="I30" s="46">
        <v>0.02</v>
      </c>
      <c r="J30" s="13">
        <f>1/I30</f>
        <v>50</v>
      </c>
    </row>
    <row r="31" spans="7:10">
      <c r="G31" s="41"/>
      <c r="H31" s="13" t="s">
        <v>145</v>
      </c>
      <c r="I31" s="13">
        <f>(C18*POWER(1+I28,3))*J29</f>
        <v>569.0025</v>
      </c>
      <c r="J31" s="13">
        <f>I31/I20</f>
        <v>13.8882719062729</v>
      </c>
    </row>
    <row r="32" spans="7:10">
      <c r="G32" s="41"/>
      <c r="H32" s="13" t="s">
        <v>146</v>
      </c>
      <c r="I32" s="13">
        <f>I31*0.7</f>
        <v>398.30175</v>
      </c>
      <c r="J32" s="13">
        <f>I32/I20</f>
        <v>9.72179033439102</v>
      </c>
    </row>
    <row r="33" spans="7:10">
      <c r="G33" s="42"/>
      <c r="H33" s="13" t="s">
        <v>147</v>
      </c>
      <c r="I33" s="13">
        <f>(C18*POWER(1+I28,3))*J30</f>
        <v>1138.005</v>
      </c>
      <c r="J33" s="13">
        <f>I33/I20</f>
        <v>27.7765438125458</v>
      </c>
    </row>
  </sheetData>
  <mergeCells count="7">
    <mergeCell ref="G2:H2"/>
    <mergeCell ref="C3:E3"/>
    <mergeCell ref="I3:K3"/>
    <mergeCell ref="G5:G7"/>
    <mergeCell ref="G8:G13"/>
    <mergeCell ref="G16:G26"/>
    <mergeCell ref="G28:G33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J33"/>
  <sheetViews>
    <sheetView tabSelected="1" workbookViewId="0">
      <selection activeCell="D15" sqref="D15"/>
    </sheetView>
  </sheetViews>
  <sheetFormatPr defaultColWidth="8.72131147540984" defaultRowHeight="14.4"/>
  <cols>
    <col min="1" max="1" width="12.6393442622951" customWidth="1"/>
    <col min="2" max="2" width="18.8770491803279" customWidth="1"/>
    <col min="3" max="3" width="26.9672131147541" customWidth="1"/>
    <col min="4" max="4" width="24.5983606557377" customWidth="1"/>
    <col min="5" max="5" width="12.6393442622951" customWidth="1"/>
    <col min="6" max="6" width="18.7377049180328" customWidth="1"/>
    <col min="7" max="7" width="17.9754098360656" customWidth="1"/>
    <col min="8" max="8" width="35.0409836065574" customWidth="1"/>
    <col min="9" max="9" width="16.6147540983607" customWidth="1"/>
    <col min="10" max="10" width="17.6147540983607" customWidth="1"/>
  </cols>
  <sheetData>
    <row r="3" spans="2:10">
      <c r="B3" s="8"/>
      <c r="C3" s="8"/>
      <c r="D3" s="9">
        <v>2019</v>
      </c>
      <c r="E3" s="9">
        <v>2018</v>
      </c>
      <c r="F3" s="9">
        <v>2017</v>
      </c>
      <c r="H3" s="8"/>
      <c r="I3" s="9" t="s">
        <v>148</v>
      </c>
      <c r="J3" s="9" t="s">
        <v>149</v>
      </c>
    </row>
    <row r="4" spans="2:10">
      <c r="B4" s="10" t="s">
        <v>150</v>
      </c>
      <c r="C4" s="11" t="s">
        <v>0</v>
      </c>
      <c r="D4" s="11"/>
      <c r="E4" s="11"/>
      <c r="F4" s="11"/>
      <c r="H4" s="11" t="s">
        <v>0</v>
      </c>
      <c r="I4" s="11"/>
      <c r="J4" s="11"/>
    </row>
    <row r="5" spans="2:10">
      <c r="B5" s="10"/>
      <c r="C5" s="11" t="s">
        <v>2</v>
      </c>
      <c r="D5" s="11">
        <f>'(经营性&amp;金融性)资产&amp;负债结构分析'!D4</f>
        <v>69.74</v>
      </c>
      <c r="E5" s="11">
        <f>'(经营性&amp;金融性)资产&amp;负债结构分析'!E4</f>
        <v>61.45</v>
      </c>
      <c r="F5" s="11">
        <f>'(经营性&amp;金融性)资产&amp;负债结构分析'!F4</f>
        <v>41.1</v>
      </c>
      <c r="H5" s="11" t="s">
        <v>2</v>
      </c>
      <c r="I5" s="11">
        <f>D5</f>
        <v>69.74</v>
      </c>
      <c r="J5" s="11">
        <v>0.4988442046</v>
      </c>
    </row>
    <row r="6" spans="2:10">
      <c r="B6" s="10"/>
      <c r="C6" s="12" t="s">
        <v>11</v>
      </c>
      <c r="D6" s="12">
        <f>'(经营性&amp;金融性)资产&amp;负债结构分析'!D9</f>
        <v>27.83</v>
      </c>
      <c r="E6" s="12">
        <f>'(经营性&amp;金融性)资产&amp;负债结构分析'!E9</f>
        <v>32.13</v>
      </c>
      <c r="F6" s="12">
        <f>'(经营性&amp;金融性)资产&amp;负债结构分析'!F9</f>
        <v>32.94</v>
      </c>
      <c r="H6" s="12" t="s">
        <v>11</v>
      </c>
      <c r="I6" s="12">
        <f>D6</f>
        <v>27.83</v>
      </c>
      <c r="J6" s="12">
        <v>0.0299476521</v>
      </c>
    </row>
    <row r="7" spans="2:10">
      <c r="B7" s="10"/>
      <c r="C7" s="12" t="s">
        <v>30</v>
      </c>
      <c r="D7" s="12">
        <f>'(经营性&amp;金融性)资产&amp;负债结构分析'!D5</f>
        <v>284.19</v>
      </c>
      <c r="E7" s="12">
        <f>'(经营性&amp;金融性)资产&amp;负债结构分析'!E5</f>
        <v>280.17</v>
      </c>
      <c r="F7" s="12">
        <f>'(经营性&amp;金融性)资产&amp;负债结构分析'!F5</f>
        <v>238.7</v>
      </c>
      <c r="H7" s="12" t="s">
        <v>30</v>
      </c>
      <c r="I7" s="12">
        <f>D7</f>
        <v>284.19</v>
      </c>
      <c r="J7" s="12">
        <v>1.5955254148</v>
      </c>
    </row>
    <row r="8" spans="2:10">
      <c r="B8" s="10"/>
      <c r="C8" s="12" t="s">
        <v>37</v>
      </c>
      <c r="D8" s="13">
        <f>'(经营性&amp;金融性)资产&amp;负债结构分析'!D10</f>
        <v>81.98</v>
      </c>
      <c r="E8" s="13">
        <f>'(经营性&amp;金融性)资产&amp;负债结构分析'!E10</f>
        <v>82.86</v>
      </c>
      <c r="F8" s="13">
        <f>'(经营性&amp;金融性)资产&amp;负债结构分析'!F10</f>
        <v>33.62</v>
      </c>
      <c r="H8" s="12" t="s">
        <v>37</v>
      </c>
      <c r="I8" s="12">
        <f>D8</f>
        <v>81.98</v>
      </c>
      <c r="J8" s="12">
        <v>0.4077053511</v>
      </c>
    </row>
    <row r="9" spans="2:10">
      <c r="B9" s="10"/>
      <c r="C9" s="12" t="s">
        <v>94</v>
      </c>
      <c r="D9" s="12">
        <f>'利润&amp;现金流结构分析'!C5</f>
        <v>299.84</v>
      </c>
      <c r="E9" s="12">
        <f>'利润&amp;现金流结构分析'!D5</f>
        <v>293.14</v>
      </c>
      <c r="F9" s="12">
        <f>'利润&amp;现金流结构分析'!E5</f>
        <v>260.52</v>
      </c>
      <c r="H9" s="12" t="s">
        <v>94</v>
      </c>
      <c r="I9" s="12">
        <f>D9</f>
        <v>299.84</v>
      </c>
      <c r="J9" s="12">
        <v>0.2695451313</v>
      </c>
    </row>
    <row r="10" spans="2:10">
      <c r="B10" s="10"/>
      <c r="C10" s="12" t="s">
        <v>151</v>
      </c>
      <c r="D10" s="12"/>
      <c r="E10" s="12"/>
      <c r="F10" s="12"/>
      <c r="H10" s="12" t="s">
        <v>151</v>
      </c>
      <c r="I10" s="12"/>
      <c r="J10" s="12"/>
    </row>
    <row r="11" spans="2:10">
      <c r="B11" s="10"/>
      <c r="C11" s="12" t="s">
        <v>152</v>
      </c>
      <c r="D11" s="12">
        <v>12.74</v>
      </c>
      <c r="E11" s="12">
        <v>12.81</v>
      </c>
      <c r="F11" s="12">
        <v>10.36</v>
      </c>
      <c r="H11" s="12" t="s">
        <v>152</v>
      </c>
      <c r="I11" s="12">
        <f>D11</f>
        <v>12.74</v>
      </c>
      <c r="J11" s="12">
        <v>-0.045803108</v>
      </c>
    </row>
    <row r="12" spans="2:10">
      <c r="B12" s="10"/>
      <c r="C12" s="12" t="s">
        <v>128</v>
      </c>
      <c r="D12" s="12">
        <f>'利润&amp;现金流结构分析'!C21</f>
        <v>-41.02</v>
      </c>
      <c r="E12" s="12">
        <f>'利润&amp;现金流结构分析'!D21</f>
        <v>-41.43</v>
      </c>
      <c r="F12" s="12">
        <f>'利润&amp;现金流结构分析'!E21</f>
        <v>-39.88</v>
      </c>
      <c r="H12" s="12" t="s">
        <v>128</v>
      </c>
      <c r="I12" s="12">
        <f>D12</f>
        <v>-41.02</v>
      </c>
      <c r="J12" s="12">
        <v>-1.070719455</v>
      </c>
    </row>
    <row r="13" spans="2:10">
      <c r="B13" s="10"/>
      <c r="C13" s="12" t="s">
        <v>93</v>
      </c>
      <c r="D13" s="12">
        <f>'利润&amp;现金流结构分析'!I4</f>
        <v>75.34</v>
      </c>
      <c r="E13" s="12">
        <f>'利润&amp;现金流结构分析'!J4</f>
        <v>71.56</v>
      </c>
      <c r="F13" s="14">
        <f>'利润&amp;现金流结构分析'!K4</f>
        <v>54.35</v>
      </c>
      <c r="H13" s="12" t="s">
        <v>93</v>
      </c>
      <c r="I13" s="12">
        <f>D13</f>
        <v>75.34</v>
      </c>
      <c r="J13" s="12">
        <v>0.5914757405</v>
      </c>
    </row>
    <row r="14" spans="2:10">
      <c r="B14" s="10"/>
      <c r="C14" s="13" t="s">
        <v>153</v>
      </c>
      <c r="D14" s="13">
        <v>1.2901867163</v>
      </c>
      <c r="E14" s="13">
        <v>0.736342833</v>
      </c>
      <c r="F14" s="13">
        <v>0.597041</v>
      </c>
      <c r="H14" s="13" t="s">
        <v>153</v>
      </c>
      <c r="I14" s="13">
        <v>1.2901867163</v>
      </c>
      <c r="J14" s="13">
        <v>1.4334530257</v>
      </c>
    </row>
    <row r="15" spans="2:10">
      <c r="B15" s="10"/>
      <c r="C15" s="13" t="s">
        <v>26</v>
      </c>
      <c r="D15" s="13">
        <f>'(经营性&amp;金融性)资产&amp;负债结构分析'!D12</f>
        <v>29.9</v>
      </c>
      <c r="E15" s="13">
        <f>'(经营性&amp;金融性)资产&amp;负债结构分析'!E12</f>
        <v>25.45</v>
      </c>
      <c r="F15" s="13">
        <f>'(经营性&amp;金融性)资产&amp;负债结构分析'!F12</f>
        <v>21.52</v>
      </c>
      <c r="H15" s="13" t="s">
        <v>26</v>
      </c>
      <c r="I15" s="13">
        <f>D15</f>
        <v>29.9</v>
      </c>
      <c r="J15" s="13">
        <v>134.3845945702</v>
      </c>
    </row>
    <row r="16" spans="2:10">
      <c r="B16" s="10"/>
      <c r="C16" s="13" t="s">
        <v>154</v>
      </c>
      <c r="D16" s="13">
        <f>'(经营性&amp;金融性)资产&amp;负债结构分析'!D21</f>
        <v>651.13</v>
      </c>
      <c r="E16" s="13">
        <f>'(经营性&amp;金融性)资产&amp;负债结构分析'!E21</f>
        <v>650.56</v>
      </c>
      <c r="F16" s="13">
        <f>'(经营性&amp;金融性)资产&amp;负债结构分析'!F21</f>
        <v>578.56</v>
      </c>
      <c r="H16" s="13" t="s">
        <v>154</v>
      </c>
      <c r="I16" s="13">
        <f>D16</f>
        <v>651.13</v>
      </c>
      <c r="J16" s="13">
        <v>139.6576402838</v>
      </c>
    </row>
    <row r="22" ht="16.05" spans="3:4">
      <c r="C22" s="15" t="s">
        <v>155</v>
      </c>
      <c r="D22" s="16" t="s">
        <v>156</v>
      </c>
    </row>
    <row r="24" ht="16.05" spans="2:8">
      <c r="B24" s="17" t="s">
        <v>157</v>
      </c>
      <c r="C24" s="15"/>
      <c r="D24" s="18" t="s">
        <v>158</v>
      </c>
      <c r="F24" s="17" t="s">
        <v>159</v>
      </c>
      <c r="G24" s="15"/>
      <c r="H24" s="18" t="s">
        <v>158</v>
      </c>
    </row>
    <row r="25" ht="16.05" spans="2:8">
      <c r="B25" s="19"/>
      <c r="C25" s="15" t="s">
        <v>160</v>
      </c>
      <c r="D25" s="18" t="s">
        <v>161</v>
      </c>
      <c r="F25" s="19"/>
      <c r="G25" s="15" t="s">
        <v>162</v>
      </c>
      <c r="H25" s="18" t="s">
        <v>163</v>
      </c>
    </row>
    <row r="26" ht="16.05" spans="2:8">
      <c r="B26" s="19"/>
      <c r="C26" s="15" t="s">
        <v>164</v>
      </c>
      <c r="D26" s="18" t="s">
        <v>165</v>
      </c>
      <c r="F26" s="19"/>
      <c r="G26" s="15" t="s">
        <v>166</v>
      </c>
      <c r="H26" s="18" t="s">
        <v>167</v>
      </c>
    </row>
    <row r="27" ht="16.05" spans="2:8">
      <c r="B27" s="19"/>
      <c r="C27" s="15" t="s">
        <v>168</v>
      </c>
      <c r="D27" s="18" t="s">
        <v>169</v>
      </c>
      <c r="F27" s="19"/>
      <c r="G27" s="15" t="s">
        <v>170</v>
      </c>
      <c r="H27" s="18" t="s">
        <v>171</v>
      </c>
    </row>
    <row r="28" ht="16.05" spans="2:8">
      <c r="B28" s="19"/>
      <c r="C28" s="15" t="s">
        <v>172</v>
      </c>
      <c r="D28" s="18" t="s">
        <v>173</v>
      </c>
      <c r="F28" s="19"/>
      <c r="G28" s="15" t="s">
        <v>174</v>
      </c>
      <c r="H28" s="18" t="s">
        <v>175</v>
      </c>
    </row>
    <row r="29" ht="16.05" spans="2:8">
      <c r="B29" s="19"/>
      <c r="C29" s="15" t="s">
        <v>176</v>
      </c>
      <c r="D29" s="18" t="s">
        <v>177</v>
      </c>
      <c r="F29" s="19"/>
      <c r="G29" s="15" t="s">
        <v>178</v>
      </c>
      <c r="H29" s="18" t="s">
        <v>179</v>
      </c>
    </row>
    <row r="30" ht="16.05" spans="2:8">
      <c r="B30" s="19"/>
      <c r="C30" s="15" t="s">
        <v>180</v>
      </c>
      <c r="D30" s="18" t="s">
        <v>181</v>
      </c>
      <c r="F30" s="20"/>
      <c r="G30" s="15" t="s">
        <v>41</v>
      </c>
      <c r="H30" s="18" t="s">
        <v>182</v>
      </c>
    </row>
    <row r="31" ht="16.05" spans="2:4">
      <c r="B31" s="19"/>
      <c r="C31" s="15" t="s">
        <v>183</v>
      </c>
      <c r="D31" s="18" t="s">
        <v>184</v>
      </c>
    </row>
    <row r="32" ht="16.05" spans="2:4">
      <c r="B32" s="19"/>
      <c r="C32" s="15" t="s">
        <v>126</v>
      </c>
      <c r="D32" s="18" t="s">
        <v>185</v>
      </c>
    </row>
    <row r="33" ht="16.05" spans="2:4">
      <c r="B33" s="20"/>
      <c r="C33" s="15" t="s">
        <v>186</v>
      </c>
      <c r="D33" s="18" t="s">
        <v>187</v>
      </c>
    </row>
  </sheetData>
  <mergeCells count="4">
    <mergeCell ref="B3:C3"/>
    <mergeCell ref="B4:B16"/>
    <mergeCell ref="B24:B33"/>
    <mergeCell ref="F24:F30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H7"/>
  <sheetViews>
    <sheetView workbookViewId="0">
      <selection activeCell="D13" sqref="D13"/>
    </sheetView>
  </sheetViews>
  <sheetFormatPr defaultColWidth="8.72131147540984" defaultRowHeight="14.4" outlineLevelRow="6" outlineLevelCol="7"/>
  <cols>
    <col min="2" max="2" width="27.4098360655738" customWidth="1"/>
    <col min="3" max="3" width="18.7049180327869" customWidth="1"/>
    <col min="4" max="4" width="23.0573770491803" customWidth="1"/>
    <col min="6" max="7" width="23.0573770491803" customWidth="1"/>
    <col min="8" max="8" width="20.6967213114754" customWidth="1"/>
  </cols>
  <sheetData>
    <row r="2" ht="18.25" spans="2:8">
      <c r="B2" s="1" t="s">
        <v>188</v>
      </c>
      <c r="C2" s="2" t="s">
        <v>189</v>
      </c>
      <c r="D2" s="3" t="s">
        <v>190</v>
      </c>
      <c r="E2" s="4"/>
      <c r="F2" s="1" t="s">
        <v>191</v>
      </c>
      <c r="G2" s="2" t="s">
        <v>192</v>
      </c>
      <c r="H2" s="5" t="s">
        <v>193</v>
      </c>
    </row>
    <row r="3" ht="18.25" spans="2:8">
      <c r="B3" s="1"/>
      <c r="C3" s="2" t="s">
        <v>194</v>
      </c>
      <c r="D3" s="5" t="s">
        <v>62</v>
      </c>
      <c r="E3" s="4"/>
      <c r="F3" s="1"/>
      <c r="G3" s="2" t="s">
        <v>195</v>
      </c>
      <c r="H3" s="5" t="s">
        <v>196</v>
      </c>
    </row>
    <row r="4" ht="18.25" spans="2:8">
      <c r="B4" s="1"/>
      <c r="C4" s="2"/>
      <c r="D4" s="5" t="s">
        <v>67</v>
      </c>
      <c r="E4" s="4"/>
      <c r="F4" s="1"/>
      <c r="G4" s="2" t="s">
        <v>197</v>
      </c>
      <c r="H4" s="5" t="s">
        <v>198</v>
      </c>
    </row>
    <row r="5" ht="18.25" spans="2:8">
      <c r="B5" s="1"/>
      <c r="C5" s="2" t="s">
        <v>199</v>
      </c>
      <c r="D5" s="5" t="s">
        <v>200</v>
      </c>
      <c r="E5" s="4"/>
      <c r="F5" s="1"/>
      <c r="G5" s="2" t="s">
        <v>201</v>
      </c>
      <c r="H5" s="5" t="s">
        <v>202</v>
      </c>
    </row>
    <row r="6" ht="18.25" spans="2:8">
      <c r="B6" s="1"/>
      <c r="C6" s="2"/>
      <c r="D6" s="5" t="s">
        <v>203</v>
      </c>
      <c r="E6" s="4"/>
      <c r="F6" s="4"/>
      <c r="G6" s="4"/>
      <c r="H6" s="4"/>
    </row>
    <row r="7" ht="18.25" spans="7:8">
      <c r="G7" s="6" t="s">
        <v>204</v>
      </c>
      <c r="H7" s="7" t="s">
        <v>205</v>
      </c>
    </row>
  </sheetData>
  <mergeCells count="4">
    <mergeCell ref="B2:B6"/>
    <mergeCell ref="C3:C4"/>
    <mergeCell ref="C5:C6"/>
    <mergeCell ref="F2:F5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资产&amp;负债结构分析</vt:lpstr>
      <vt:lpstr>(经营性&amp;金融性)资产&amp;负债结构分析</vt:lpstr>
      <vt:lpstr>利润&amp;现金流结构分析</vt:lpstr>
      <vt:lpstr>综合实力分析</vt:lpstr>
      <vt:lpstr>资产负债表分析视角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wangl</dc:creator>
  <cp:lastModifiedBy>王雷</cp:lastModifiedBy>
  <dcterms:created xsi:type="dcterms:W3CDTF">2020-12-30T00:58:00Z</dcterms:created>
  <dcterms:modified xsi:type="dcterms:W3CDTF">2021-03-03T07:06:05Z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