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y\Documents\GitHub\a32nx\src\systems\systems\src\hydraulic\study\Docs\"/>
    </mc:Choice>
  </mc:AlternateContent>
  <xr:revisionPtr revIDLastSave="0" documentId="13_ncr:1_{5D83C8A2-243B-41FC-9D44-D2499E8ECA22}" xr6:coauthVersionLast="47" xr6:coauthVersionMax="47" xr10:uidLastSave="{00000000-0000-0000-0000-000000000000}"/>
  <bookViews>
    <workbookView xWindow="285" yWindow="2438" windowWidth="20250" windowHeight="12435" activeTab="1" xr2:uid="{840DC6BD-CADF-4DA5-B109-8F62026FFD29}"/>
  </bookViews>
  <sheets>
    <sheet name="Moving parts" sheetId="1" r:id="rId1"/>
    <sheet name="Actuators" sheetId="2" r:id="rId2"/>
    <sheet name="Accumulators" sheetId="5" r:id="rId3"/>
    <sheet name="Hydraulic Loops" sheetId="3" r:id="rId4"/>
    <sheet name="Pump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2" l="1"/>
  <c r="E59" i="2"/>
  <c r="I62" i="2" s="1"/>
  <c r="F59" i="2"/>
  <c r="I33" i="2"/>
  <c r="H33" i="2"/>
  <c r="D44" i="2"/>
  <c r="I40" i="2"/>
  <c r="H40" i="2"/>
  <c r="D51" i="2"/>
  <c r="F51" i="2"/>
  <c r="E51" i="2"/>
  <c r="I54" i="2" s="1"/>
  <c r="E44" i="2"/>
  <c r="I47" i="2" s="1"/>
  <c r="F44" i="2"/>
  <c r="D37" i="2"/>
  <c r="F37" i="2" s="1"/>
  <c r="E37" i="2"/>
  <c r="E16" i="3"/>
  <c r="D16" i="3"/>
  <c r="E15" i="3"/>
  <c r="D15" i="3"/>
  <c r="E14" i="3"/>
  <c r="D14" i="3"/>
  <c r="F30" i="2"/>
  <c r="E30" i="2"/>
  <c r="H30" i="2" s="1"/>
  <c r="F21" i="2"/>
  <c r="E21" i="2"/>
  <c r="G59" i="2" l="1"/>
  <c r="H62" i="2"/>
  <c r="H59" i="2"/>
  <c r="H60" i="2" s="1"/>
  <c r="H47" i="2"/>
  <c r="H54" i="2"/>
  <c r="H51" i="2"/>
  <c r="H52" i="2" s="1"/>
  <c r="G51" i="2"/>
  <c r="H44" i="2"/>
  <c r="H45" i="2" s="1"/>
  <c r="G44" i="2"/>
  <c r="H37" i="2"/>
  <c r="H38" i="2" s="1"/>
  <c r="G37" i="2"/>
  <c r="G38" i="2" s="1"/>
  <c r="H21" i="2"/>
  <c r="G21" i="2"/>
  <c r="G30" i="2"/>
  <c r="G60" i="2" l="1"/>
  <c r="J59" i="2"/>
  <c r="I59" i="2"/>
  <c r="J51" i="2"/>
  <c r="G52" i="2"/>
  <c r="I51" i="2"/>
  <c r="J38" i="2"/>
  <c r="I30" i="2"/>
  <c r="J30" i="2"/>
  <c r="I21" i="2"/>
  <c r="J21" i="2"/>
  <c r="I44" i="2"/>
  <c r="G45" i="2"/>
  <c r="J44" i="2"/>
  <c r="I38" i="2"/>
  <c r="J37" i="2"/>
  <c r="I37" i="2"/>
  <c r="J60" i="2" l="1"/>
  <c r="I60" i="2"/>
  <c r="J52" i="2"/>
  <c r="I52" i="2"/>
  <c r="I45" i="2"/>
  <c r="J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tc={D01A08D8-CFE0-40E4-8767-ED551164DBCA}</author>
    <author>tc={6BF4E57B-D71C-495E-B998-88CA71A02042}</author>
    <author>tc={D0411326-7E73-41E5-B4A5-1F9987989333}</author>
    <author>tc={A0D3FD10-31A2-424D-870F-2698B6EB431B}</author>
    <author>tc={91C1E2F8-6858-47B5-9446-46E066F4D7B3}</author>
  </authors>
  <commentList>
    <comment ref="D33" authorId="0" shapeId="0" xr:uid="{D01A08D8-CFE0-40E4-8767-ED551164DBC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This value gives correct actuator displacement</t>
      </text>
    </comment>
    <comment ref="D40" authorId="1" shapeId="0" xr:uid="{6BF4E57B-D71C-495E-B998-88CA71A0204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This value gives correct actuator displacement</t>
      </text>
    </comment>
    <comment ref="D47" authorId="2" shapeId="0" xr:uid="{D0411326-7E73-41E5-B4A5-1F998798933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This value gives correct actuator displacement</t>
      </text>
    </comment>
    <comment ref="D54" authorId="3" shapeId="0" xr:uid="{A0D3FD10-31A2-424D-870F-2698B6EB431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This value gives correct actuator displacement</t>
      </text>
    </comment>
    <comment ref="D62" authorId="4" shapeId="0" xr:uid="{91C1E2F8-6858-47B5-9446-46E066F4D7B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This value gives correct actuator displacement</t>
      </text>
    </comment>
  </commentList>
</comments>
</file>

<file path=xl/sharedStrings.xml><?xml version="1.0" encoding="utf-8"?>
<sst xmlns="http://schemas.openxmlformats.org/spreadsheetml/2006/main" count="169" uniqueCount="84">
  <si>
    <t>Aileron</t>
  </si>
  <si>
    <t>Intertia at CG on moving axis</t>
  </si>
  <si>
    <t>Displacement length (m)</t>
  </si>
  <si>
    <t>piston diameter (m)</t>
  </si>
  <si>
    <t>Volume rod side (m3)</t>
  </si>
  <si>
    <t>Piston area (m2)</t>
  </si>
  <si>
    <t>Rod area (m2)</t>
  </si>
  <si>
    <t>Volume Ratio extended</t>
  </si>
  <si>
    <t>LEGEND</t>
  </si>
  <si>
    <t>Actual values</t>
  </si>
  <si>
    <t>Guessed from actual</t>
  </si>
  <si>
    <t>Random</t>
  </si>
  <si>
    <t>Calculated</t>
  </si>
  <si>
    <t>rod diameter (m)</t>
  </si>
  <si>
    <t>Actuator Length(m)</t>
  </si>
  <si>
    <t>Control Arm position X</t>
  </si>
  <si>
    <t>Control Arm position Y</t>
  </si>
  <si>
    <t>Anchor point position X</t>
  </si>
  <si>
    <t>Anchor point position Y</t>
  </si>
  <si>
    <t>Gear Main</t>
  </si>
  <si>
    <t>Gear main</t>
  </si>
  <si>
    <t>CG position (origin is hinge axis)</t>
  </si>
  <si>
    <t>Volume Impact On Reservoir (L)</t>
  </si>
  <si>
    <t>Volume bore side (m3)</t>
  </si>
  <si>
    <t>Cargo door decreases volume by 0.2l when opened.</t>
  </si>
  <si>
    <t>Main landing gear door decreases volume by 0.25l when opened. (per gear door)</t>
  </si>
  <si>
    <t>General info</t>
  </si>
  <si>
    <t>GREEN total volume</t>
  </si>
  <si>
    <t>100l</t>
  </si>
  <si>
    <t xml:space="preserve">YELLOW total volume </t>
  </si>
  <si>
    <t>75l</t>
  </si>
  <si>
    <t xml:space="preserve">BLUE total volume </t>
  </si>
  <si>
    <t>60l</t>
  </si>
  <si>
    <t xml:space="preserve">Reservoir volume </t>
  </si>
  <si>
    <t>14.5l</t>
  </si>
  <si>
    <t>12.5l</t>
  </si>
  <si>
    <t>6.5l</t>
  </si>
  <si>
    <t>Rudder</t>
  </si>
  <si>
    <t>Spoiler</t>
  </si>
  <si>
    <t>Area (m2)</t>
  </si>
  <si>
    <t>size X (plane left right) (m)</t>
  </si>
  <si>
    <t>size Y (plane up/down) (m)</t>
  </si>
  <si>
    <t>size Z (plane front back) (m)</t>
  </si>
  <si>
    <t>mass (kg)</t>
  </si>
  <si>
    <t>Elevator</t>
  </si>
  <si>
    <t>Cargo door</t>
  </si>
  <si>
    <t xml:space="preserve">Brake accumulator </t>
  </si>
  <si>
    <t>Gas Precharge (PSI)</t>
  </si>
  <si>
    <t>Gas Volume (Gal)</t>
  </si>
  <si>
    <t xml:space="preserve"> Around 1000, see chart for Temp dependency</t>
  </si>
  <si>
    <t>Yellow Electric pump</t>
  </si>
  <si>
    <t>At point A RPM is 7437</t>
  </si>
  <si>
    <t>26.41gal</t>
  </si>
  <si>
    <t>3.7gal</t>
  </si>
  <si>
    <t>19.81gal</t>
  </si>
  <si>
    <t>15.85gal</t>
  </si>
  <si>
    <t>3.17gal</t>
  </si>
  <si>
    <t>1.59gal</t>
  </si>
  <si>
    <t>Green</t>
  </si>
  <si>
    <t>Internal acceptable leakage range</t>
  </si>
  <si>
    <t>min lpm</t>
  </si>
  <si>
    <t>max lpm</t>
  </si>
  <si>
    <t>min gps</t>
  </si>
  <si>
    <t>max gps</t>
  </si>
  <si>
    <t>Yellow</t>
  </si>
  <si>
    <t>Blue</t>
  </si>
  <si>
    <t>that its a constant HP</t>
  </si>
  <si>
    <t>[16:50]</t>
  </si>
  <si>
    <t>115V/400Hz</t>
  </si>
  <si>
    <t>Starting Current : 135A</t>
  </si>
  <si>
    <t>Running Current: 45A</t>
  </si>
  <si>
    <t>[16:51]</t>
  </si>
  <si>
    <t>Max Rated Speed : 7600 RPM</t>
  </si>
  <si>
    <t>Both actuators</t>
  </si>
  <si>
    <t>Main gear door</t>
  </si>
  <si>
    <t>Nose gear door</t>
  </si>
  <si>
    <t>Max force retract</t>
  </si>
  <si>
    <t>Max force extend</t>
  </si>
  <si>
    <t>Note those coordinates are chosen "randomly" so we get the correct actuator travel of 162mm</t>
  </si>
  <si>
    <t>This actuator in fact should push a crankbell that gives a particular motion ratio.</t>
  </si>
  <si>
    <t>Nose gear</t>
  </si>
  <si>
    <t>Note those coordinates are chosen "randomly" so we get the correct actuator travel of 320mm</t>
  </si>
  <si>
    <t>Control Arm position Z</t>
  </si>
  <si>
    <t>Anchor point position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</si>
</sst>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6"/>
      <color rgb="FF000000"/>
      <name val="Inherit"/>
    </font>
    <font>
      <sz val="6"/>
      <color rgb="FF000000"/>
      <name val="Inherit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9" fillId="0" borderId="0" xfId="0" applyFont="1" applyAlignment="1">
      <alignment horizontal="left" vertical="center" wrapText="1" indent="3"/>
    </xf>
    <xf numFmtId="0" fontId="10" fillId="0" borderId="0" xfId="0" applyFont="1" applyAlignment="1">
      <alignment horizontal="left" vertical="center" wrapText="1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1204912</xdr:colOff>
      <xdr:row>1</xdr:row>
      <xdr:rowOff>22488</xdr:rowOff>
    </xdr:from>
    <xdr:to>
      <xdr:col>9</xdr:col>
      <xdr:colOff>31192</xdr:colOff>
      <xdr:row>12</xdr:row>
      <xdr:rowOff>161692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320A45E-6639-43C6-B5DB-3BAAB2E42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6625" y="203463"/>
          <a:ext cx="4393642" cy="2129929"/>
        </a:xfrm>
        <a:prstGeom prst="rect">
          <a:avLst/>
        </a:prstGeom>
      </xdr:spPr>
    </xdr:pic>
    <xdr:clientData/>
  </xdr:twoCellAnchor>
  <xdr:twoCellAnchor editAs="oneCell">
    <xdr:from>
      <xdr:col>2</xdr:col>
      <xdr:colOff>1227045</xdr:colOff>
      <xdr:row>2</xdr:row>
      <xdr:rowOff>115056</xdr:rowOff>
    </xdr:from>
    <xdr:to>
      <xdr:col>4</xdr:col>
      <xdr:colOff>609731</xdr:colOff>
      <xdr:row>17</xdr:row>
      <xdr:rowOff>99702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DBC5765C-90E7-4646-A8AB-1FFBAA148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1" y="473644"/>
          <a:ext cx="2150538" cy="2674058"/>
        </a:xfrm>
        <a:prstGeom prst="rect">
          <a:avLst/>
        </a:prstGeom>
      </xdr:spPr>
    </xdr:pic>
    <xdr:clientData/>
  </xdr:twoCellAnchor>
  <xdr:twoCellAnchor editAs="oneCell">
    <xdr:from>
      <xdr:col>9</xdr:col>
      <xdr:colOff>1840963</xdr:colOff>
      <xdr:row>40</xdr:row>
      <xdr:rowOff>16808</xdr:rowOff>
    </xdr:from>
    <xdr:to>
      <xdr:col>16</xdr:col>
      <xdr:colOff>424144</xdr:colOff>
      <xdr:row>70</xdr:row>
      <xdr:rowOff>108697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F420DB1-EEEC-438C-A958-2B0827C09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00198" y="7188573"/>
          <a:ext cx="5054579" cy="5470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304167</xdr:colOff>
      <xdr:row>0</xdr:row>
      <xdr:rowOff>0</xdr:rowOff>
    </xdr:from>
    <xdr:to>
      <xdr:col>10</xdr:col>
      <xdr:colOff>371474</xdr:colOff>
      <xdr:row>20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77529E8-EAE2-4150-895B-BF44E9CA7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4305" y="0"/>
          <a:ext cx="3877307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57150</xdr:rowOff>
    </xdr:from>
    <xdr:to>
      <xdr:col>8</xdr:col>
      <xdr:colOff>123825</xdr:colOff>
      <xdr:row>25</xdr:row>
      <xdr:rowOff>9525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59DBAF9-9F74-4E81-A0E0-E1B832C32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419100"/>
          <a:ext cx="5972175" cy="411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304800</xdr:colOff>
      <xdr:row>24</xdr:row>
      <xdr:rowOff>104775</xdr:rowOff>
    </xdr:from>
    <xdr:to>
      <xdr:col>8</xdr:col>
      <xdr:colOff>371475</xdr:colOff>
      <xdr:row>46</xdr:row>
      <xdr:rowOff>133350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35A7121-69E2-47DB-A397-C6B823B15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6162675" cy="423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6</xdr:row>
      <xdr:rowOff>123825</xdr:rowOff>
    </xdr:from>
    <xdr:to>
      <xdr:col>18</xdr:col>
      <xdr:colOff>571500</xdr:colOff>
      <xdr:row>31</xdr:row>
      <xdr:rowOff>76200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D4B74EE5-9D87-4F7F-81E8-882249D05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209675"/>
          <a:ext cx="7315200" cy="447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vy Decorps" id="{F15DFD44-D410-4C9C-83B2-CB0EB835C9C8}" userId="e086dc676e0002a1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3" dT="2021-01-29T14:42:20.37" personId="{F15DFD44-D410-4C9C-83B2-CB0EB835C9C8}" id="{D01A08D8-CFE0-40E4-8767-ED551164DBCA}">
    <text>This value gives correct actuator displacement</text>
  </threadedComment>
  <threadedComment ref="D40" dT="2021-01-29T14:42:20.37" personId="{F15DFD44-D410-4C9C-83B2-CB0EB835C9C8}" id="{6BF4E57B-D71C-495E-B998-88CA71A02042}">
    <text>This value gives correct actuator displacement</text>
  </threadedComment>
  <threadedComment ref="D47" dT="2021-01-29T14:42:20.37" personId="{F15DFD44-D410-4C9C-83B2-CB0EB835C9C8}" id="{D0411326-7E73-41E5-B4A5-1F9987989333}">
    <text>This value gives correct actuator displacement</text>
  </threadedComment>
  <threadedComment ref="D54" dT="2021-01-29T14:42:20.37" personId="{F15DFD44-D410-4C9C-83B2-CB0EB835C9C8}" id="{A0D3FD10-31A2-424D-870F-2698B6EB431B}">
    <text>This value gives correct actuator displacement</text>
  </threadedComment>
  <threadedComment ref="D62" dT="2021-01-29T14:42:20.37" personId="{F15DFD44-D410-4C9C-83B2-CB0EB835C9C8}" id="{91C1E2F8-6858-47B5-9446-46E066F4D7B3}">
    <text>This value gives correct actuator displacement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26C40-52EF-4787-A0F9-0FD29D9642A9}">
  <dimension ref="A1:H9"/>
  <sheetViews>
    <sheetView workbookViewId="0">
      <selection activeCell="B32" sqref="B32"/>
    </sheetView>
  </sheetViews>
  <sheetFormatPr baseColWidth="10" defaultRowHeight="14.25"/>
  <cols>
    <col min="2" max="2" width="18.46484375" bestFit="1" customWidth="1"/>
    <col min="3" max="3" width="18.265625" customWidth="1"/>
    <col min="4" max="4" width="19.53125" bestFit="1" customWidth="1"/>
    <col min="7" max="7" width="26.06640625" bestFit="1" customWidth="1"/>
    <col min="8" max="8" width="23.59765625" bestFit="1" customWidth="1"/>
  </cols>
  <sheetData>
    <row r="1" spans="1:8">
      <c r="B1" t="s">
        <v>40</v>
      </c>
      <c r="C1" t="s">
        <v>41</v>
      </c>
      <c r="D1" t="s">
        <v>42</v>
      </c>
      <c r="E1" t="s">
        <v>39</v>
      </c>
      <c r="F1" t="s">
        <v>43</v>
      </c>
      <c r="G1" t="s">
        <v>21</v>
      </c>
      <c r="H1" t="s">
        <v>1</v>
      </c>
    </row>
    <row r="3" spans="1:8">
      <c r="A3" t="s">
        <v>0</v>
      </c>
      <c r="B3">
        <v>3.3250000000000002</v>
      </c>
      <c r="C3">
        <v>0.16</v>
      </c>
      <c r="D3">
        <v>0.57999999999999996</v>
      </c>
      <c r="E3">
        <v>1.93</v>
      </c>
      <c r="F3">
        <v>24.65</v>
      </c>
    </row>
    <row r="4" spans="1:8">
      <c r="A4" t="s">
        <v>37</v>
      </c>
      <c r="B4">
        <v>0.42</v>
      </c>
      <c r="C4">
        <v>6.65</v>
      </c>
      <c r="D4">
        <v>1.8</v>
      </c>
      <c r="E4">
        <v>11.997</v>
      </c>
      <c r="F4">
        <v>95</v>
      </c>
    </row>
    <row r="5" spans="1:8">
      <c r="A5" t="s">
        <v>38</v>
      </c>
      <c r="B5">
        <v>1.7849999999999999</v>
      </c>
      <c r="C5">
        <v>0.09</v>
      </c>
      <c r="D5">
        <v>0.68500000000000005</v>
      </c>
      <c r="E5">
        <v>1.22</v>
      </c>
      <c r="F5">
        <v>15.4</v>
      </c>
    </row>
    <row r="6" spans="1:8">
      <c r="A6" t="s">
        <v>44</v>
      </c>
      <c r="B6">
        <v>6</v>
      </c>
      <c r="C6">
        <v>0.40500000000000003</v>
      </c>
      <c r="D6">
        <v>1.125</v>
      </c>
      <c r="E6">
        <v>6.75</v>
      </c>
      <c r="F6">
        <v>58.6</v>
      </c>
    </row>
    <row r="7" spans="1:8">
      <c r="A7" t="s">
        <v>45</v>
      </c>
    </row>
    <row r="9" spans="1:8">
      <c r="A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7D6A-2F7B-4E42-B420-A9A26CD5C1D2}">
  <dimension ref="A1:J63"/>
  <sheetViews>
    <sheetView tabSelected="1" topLeftCell="A37" zoomScale="85" zoomScaleNormal="85" workbookViewId="0">
      <selection activeCell="G62" sqref="G62"/>
    </sheetView>
  </sheetViews>
  <sheetFormatPr baseColWidth="10" defaultRowHeight="14.25"/>
  <cols>
    <col min="1" max="1" width="14.59765625" customWidth="1"/>
    <col min="2" max="2" width="20.1328125" bestFit="1" customWidth="1"/>
    <col min="3" max="3" width="19.3984375" bestFit="1" customWidth="1"/>
    <col min="4" max="4" width="19.33203125" bestFit="1" customWidth="1"/>
    <col min="5" max="5" width="20.1328125" bestFit="1" customWidth="1"/>
    <col min="6" max="6" width="19.19921875" bestFit="1" customWidth="1"/>
    <col min="7" max="7" width="19" bestFit="1" customWidth="1"/>
    <col min="8" max="8" width="17.73046875" bestFit="1" customWidth="1"/>
    <col min="9" max="9" width="22" customWidth="1"/>
    <col min="10" max="10" width="26.59765625" bestFit="1" customWidth="1"/>
  </cols>
  <sheetData>
    <row r="1" spans="1:5">
      <c r="A1" s="14" t="s">
        <v>8</v>
      </c>
      <c r="B1" s="6" t="s">
        <v>9</v>
      </c>
      <c r="C1" s="5" t="s">
        <v>10</v>
      </c>
      <c r="D1" s="4" t="s">
        <v>11</v>
      </c>
      <c r="E1" s="7" t="s">
        <v>12</v>
      </c>
    </row>
    <row r="20" spans="1:10">
      <c r="B20" s="8" t="s">
        <v>2</v>
      </c>
      <c r="C20" s="9" t="s">
        <v>3</v>
      </c>
      <c r="D20" s="10" t="s">
        <v>13</v>
      </c>
      <c r="E20" s="1" t="s">
        <v>5</v>
      </c>
      <c r="F20" s="1" t="s">
        <v>6</v>
      </c>
      <c r="G20" s="1" t="s">
        <v>23</v>
      </c>
      <c r="H20" s="1" t="s">
        <v>4</v>
      </c>
      <c r="I20" s="1" t="s">
        <v>7</v>
      </c>
      <c r="J20" s="1" t="s">
        <v>22</v>
      </c>
    </row>
    <row r="21" spans="1:10">
      <c r="A21" s="14" t="s">
        <v>0</v>
      </c>
      <c r="B21" s="2"/>
      <c r="C21" s="2"/>
      <c r="D21" s="2"/>
      <c r="E21" s="1">
        <f>PI()* (C21/2)^2</f>
        <v>0</v>
      </c>
      <c r="F21" s="1">
        <f>PI()* (D21/2)^2</f>
        <v>0</v>
      </c>
      <c r="G21" s="1">
        <f>E21*B21</f>
        <v>0</v>
      </c>
      <c r="H21" s="1">
        <f>(E21-F21)*B21</f>
        <v>0</v>
      </c>
      <c r="I21" s="1" t="e">
        <f>G21/H21</f>
        <v>#DIV/0!</v>
      </c>
      <c r="J21" s="1">
        <f>(G21-H21) * 1000</f>
        <v>0</v>
      </c>
    </row>
    <row r="23" spans="1:10">
      <c r="B23" s="11" t="s">
        <v>14</v>
      </c>
      <c r="C23" s="12" t="s">
        <v>15</v>
      </c>
      <c r="D23" s="12" t="s">
        <v>16</v>
      </c>
      <c r="E23" s="13" t="s">
        <v>17</v>
      </c>
      <c r="F23" s="13" t="s">
        <v>18</v>
      </c>
    </row>
    <row r="29" spans="1:10">
      <c r="B29" s="8" t="s">
        <v>2</v>
      </c>
      <c r="C29" s="9" t="s">
        <v>3</v>
      </c>
      <c r="D29" s="10" t="s">
        <v>13</v>
      </c>
      <c r="E29" s="1" t="s">
        <v>5</v>
      </c>
      <c r="F29" s="1" t="s">
        <v>6</v>
      </c>
      <c r="G29" s="1" t="s">
        <v>23</v>
      </c>
      <c r="H29" s="1" t="s">
        <v>4</v>
      </c>
      <c r="I29" s="1" t="s">
        <v>7</v>
      </c>
      <c r="J29" s="1" t="s">
        <v>22</v>
      </c>
    </row>
    <row r="30" spans="1:10">
      <c r="A30" s="14" t="s">
        <v>19</v>
      </c>
      <c r="B30" s="2">
        <v>0.23832</v>
      </c>
      <c r="C30" s="2">
        <v>0.14527699999999999</v>
      </c>
      <c r="D30" s="2">
        <v>0.104682</v>
      </c>
      <c r="E30" s="1">
        <f>PI()* (C30/2)^2</f>
        <v>1.6576147682712743E-2</v>
      </c>
      <c r="F30" s="1">
        <f>PI()* (D30/2)^2</f>
        <v>8.6066452847090615E-3</v>
      </c>
      <c r="G30" s="1">
        <f>E30*B30</f>
        <v>3.9504275157441014E-3</v>
      </c>
      <c r="H30" s="1">
        <f>(E30-F30)*B30</f>
        <v>1.8992918114922376E-3</v>
      </c>
      <c r="I30" s="1">
        <f>G30/H30</f>
        <v>2.0799476372408119</v>
      </c>
      <c r="J30" s="1">
        <f>(G30-H30) * 1000</f>
        <v>2.0511357042518639</v>
      </c>
    </row>
    <row r="32" spans="1:10">
      <c r="B32" s="11" t="s">
        <v>14</v>
      </c>
      <c r="C32" s="12" t="s">
        <v>15</v>
      </c>
      <c r="D32" s="12" t="s">
        <v>16</v>
      </c>
      <c r="E32" s="13" t="s">
        <v>17</v>
      </c>
      <c r="F32" s="13" t="s">
        <v>18</v>
      </c>
      <c r="H32" t="s">
        <v>77</v>
      </c>
      <c r="I32" t="s">
        <v>76</v>
      </c>
    </row>
    <row r="33" spans="1:10">
      <c r="C33" s="3">
        <v>-0.1</v>
      </c>
      <c r="D33" s="3">
        <v>0.18149999999999999</v>
      </c>
      <c r="E33" s="3">
        <v>0.5</v>
      </c>
      <c r="F33" s="3">
        <v>0.18149999999999999</v>
      </c>
      <c r="H33">
        <f>(E30-F30)*20684000</f>
        <v>164841.18760030816</v>
      </c>
      <c r="I33">
        <f>E30*20684000</f>
        <v>342861.03866923036</v>
      </c>
    </row>
    <row r="36" spans="1:10">
      <c r="B36" s="8" t="s">
        <v>2</v>
      </c>
      <c r="C36" s="9" t="s">
        <v>3</v>
      </c>
      <c r="D36" s="10" t="s">
        <v>13</v>
      </c>
      <c r="E36" s="1" t="s">
        <v>5</v>
      </c>
      <c r="F36" s="1" t="s">
        <v>6</v>
      </c>
      <c r="G36" s="1" t="s">
        <v>23</v>
      </c>
      <c r="H36" s="1" t="s">
        <v>4</v>
      </c>
      <c r="I36" s="1" t="s">
        <v>7</v>
      </c>
      <c r="J36" s="1" t="s">
        <v>22</v>
      </c>
    </row>
    <row r="37" spans="1:10">
      <c r="A37" s="14" t="s">
        <v>45</v>
      </c>
      <c r="B37" s="2">
        <v>0.36399999999999999</v>
      </c>
      <c r="C37" s="2">
        <v>4.4220000000000002E-2</v>
      </c>
      <c r="D37" s="2">
        <f>2*SQRT(0.00089/PI())</f>
        <v>3.3662786498064812E-2</v>
      </c>
      <c r="E37" s="1">
        <f>PI()* (C37/2)^2</f>
        <v>1.535774166051943E-3</v>
      </c>
      <c r="F37" s="1">
        <f>PI()* (D37/2)^2</f>
        <v>8.8999999999999973E-4</v>
      </c>
      <c r="G37" s="1">
        <f>E37*B37</f>
        <v>5.5902179644290722E-4</v>
      </c>
      <c r="H37" s="1">
        <f>(E37-F37)*B37</f>
        <v>2.3506179644290734E-4</v>
      </c>
      <c r="I37" s="1">
        <f>G37/H37</f>
        <v>2.3781907774991606</v>
      </c>
      <c r="J37" s="1">
        <f>(G37-H37) * 1000</f>
        <v>0.32395999999999986</v>
      </c>
    </row>
    <row r="38" spans="1:10">
      <c r="A38" t="s">
        <v>73</v>
      </c>
      <c r="G38">
        <f>G37*2</f>
        <v>1.1180435928858144E-3</v>
      </c>
      <c r="H38">
        <f>H37*2</f>
        <v>4.7012359288581469E-4</v>
      </c>
      <c r="I38">
        <f>G38/H38</f>
        <v>2.3781907774991606</v>
      </c>
      <c r="J38" s="1">
        <f>(G38-H38) * 1000</f>
        <v>0.64791999999999972</v>
      </c>
    </row>
    <row r="39" spans="1:10">
      <c r="B39" s="11" t="s">
        <v>14</v>
      </c>
      <c r="C39" s="12" t="s">
        <v>15</v>
      </c>
      <c r="D39" s="12" t="s">
        <v>16</v>
      </c>
      <c r="E39" s="13" t="s">
        <v>17</v>
      </c>
      <c r="F39" s="13" t="s">
        <v>18</v>
      </c>
      <c r="H39" t="s">
        <v>76</v>
      </c>
      <c r="I39" t="s">
        <v>77</v>
      </c>
    </row>
    <row r="40" spans="1:10">
      <c r="C40" s="3">
        <v>-0.1</v>
      </c>
      <c r="D40" s="3">
        <v>-0.2</v>
      </c>
      <c r="E40" s="3">
        <v>-0.76500000000000001</v>
      </c>
      <c r="F40" s="3">
        <v>-0.2</v>
      </c>
      <c r="H40">
        <f>(E37-F37)*20684000</f>
        <v>13357.192850618394</v>
      </c>
      <c r="I40">
        <f>E37*20684000</f>
        <v>31765.952850618389</v>
      </c>
    </row>
    <row r="43" spans="1:10">
      <c r="B43" s="8" t="s">
        <v>2</v>
      </c>
      <c r="C43" s="9" t="s">
        <v>3</v>
      </c>
      <c r="D43" s="10" t="s">
        <v>13</v>
      </c>
      <c r="E43" s="1" t="s">
        <v>5</v>
      </c>
      <c r="F43" s="1" t="s">
        <v>6</v>
      </c>
      <c r="G43" s="1" t="s">
        <v>23</v>
      </c>
      <c r="H43" s="1" t="s">
        <v>4</v>
      </c>
      <c r="I43" s="1" t="s">
        <v>7</v>
      </c>
      <c r="J43" s="1" t="s">
        <v>22</v>
      </c>
    </row>
    <row r="44" spans="1:10">
      <c r="A44" s="14" t="s">
        <v>74</v>
      </c>
      <c r="B44" s="2">
        <v>0.38</v>
      </c>
      <c r="C44" s="2">
        <v>5.3800000000000001E-2</v>
      </c>
      <c r="D44" s="2">
        <f>0.03015</f>
        <v>3.015E-2</v>
      </c>
      <c r="E44" s="1">
        <f>PI()* (C44/2)^2</f>
        <v>2.2732878600641099E-3</v>
      </c>
      <c r="F44" s="1">
        <f>PI()* (D44/2)^2</f>
        <v>7.1394460198695691E-4</v>
      </c>
      <c r="G44" s="1">
        <f>E44*B44</f>
        <v>8.638493868243618E-4</v>
      </c>
      <c r="H44" s="1">
        <f>(E44-F44)*B44</f>
        <v>5.9255043806931808E-4</v>
      </c>
      <c r="I44" s="1">
        <f>G44/H44</f>
        <v>1.4578495454986171</v>
      </c>
      <c r="J44" s="1">
        <f>(G44-H44) * 1000</f>
        <v>0.27129894875504373</v>
      </c>
    </row>
    <row r="45" spans="1:10">
      <c r="A45" t="s">
        <v>73</v>
      </c>
      <c r="G45">
        <f>G44*2</f>
        <v>1.7276987736487236E-3</v>
      </c>
      <c r="H45">
        <f>H44*2</f>
        <v>1.1851008761386362E-3</v>
      </c>
      <c r="I45">
        <f>G45/H45</f>
        <v>1.4578495454986171</v>
      </c>
      <c r="J45" s="1">
        <f>(G45-H45) * 1000</f>
        <v>0.54259789751008747</v>
      </c>
    </row>
    <row r="46" spans="1:10">
      <c r="B46" s="11" t="s">
        <v>14</v>
      </c>
      <c r="C46" s="12" t="s">
        <v>15</v>
      </c>
      <c r="D46" s="12" t="s">
        <v>16</v>
      </c>
      <c r="E46" s="13" t="s">
        <v>17</v>
      </c>
      <c r="F46" s="13" t="s">
        <v>18</v>
      </c>
      <c r="H46" t="s">
        <v>76</v>
      </c>
      <c r="I46" t="s">
        <v>77</v>
      </c>
    </row>
    <row r="47" spans="1:10">
      <c r="C47" s="3">
        <v>0.76</v>
      </c>
      <c r="D47" s="3">
        <v>0</v>
      </c>
      <c r="E47" s="3">
        <v>0.19</v>
      </c>
      <c r="F47" s="3">
        <v>0.23</v>
      </c>
      <c r="H47">
        <f>(E44-F44)*20684000</f>
        <v>32253.45595006783</v>
      </c>
      <c r="I47">
        <f>E44*20684000</f>
        <v>47020.686097566053</v>
      </c>
    </row>
    <row r="50" spans="1:10">
      <c r="B50" s="8" t="s">
        <v>2</v>
      </c>
      <c r="C50" s="9" t="s">
        <v>3</v>
      </c>
      <c r="D50" s="10" t="s">
        <v>13</v>
      </c>
      <c r="E50" s="1" t="s">
        <v>5</v>
      </c>
      <c r="F50" s="1" t="s">
        <v>6</v>
      </c>
      <c r="G50" s="1" t="s">
        <v>23</v>
      </c>
      <c r="H50" s="1" t="s">
        <v>4</v>
      </c>
      <c r="I50" s="1" t="s">
        <v>7</v>
      </c>
      <c r="J50" s="1" t="s">
        <v>22</v>
      </c>
    </row>
    <row r="51" spans="1:10">
      <c r="A51" s="14" t="s">
        <v>75</v>
      </c>
      <c r="B51" s="2">
        <v>0.16200000000000001</v>
      </c>
      <c r="C51" s="2">
        <v>3.78E-2</v>
      </c>
      <c r="D51" s="2">
        <f>0.023</f>
        <v>2.3E-2</v>
      </c>
      <c r="E51" s="1">
        <f>PI()* (C51/2)^2</f>
        <v>1.12220831178881E-3</v>
      </c>
      <c r="F51" s="1">
        <f>PI()* (D51/2)^2</f>
        <v>4.154756284372501E-4</v>
      </c>
      <c r="G51" s="1">
        <f>E51*B51</f>
        <v>1.8179774650978724E-4</v>
      </c>
      <c r="H51" s="1">
        <f>(E51-F51)*B51</f>
        <v>1.144906947029527E-4</v>
      </c>
      <c r="I51" s="1">
        <f>G51/H51</f>
        <v>1.5878822901849219</v>
      </c>
      <c r="J51" s="1">
        <f>(G51-H51) * 1000</f>
        <v>6.7307051806834536E-2</v>
      </c>
    </row>
    <row r="52" spans="1:10">
      <c r="A52" t="s">
        <v>73</v>
      </c>
      <c r="G52">
        <f>G51*2</f>
        <v>3.6359549301957447E-4</v>
      </c>
      <c r="H52">
        <f>H51*2</f>
        <v>2.289813894059054E-4</v>
      </c>
      <c r="I52">
        <f>G52/H52</f>
        <v>1.5878822901849219</v>
      </c>
      <c r="J52" s="1">
        <f>(G52-H52) * 1000</f>
        <v>0.13461410361366907</v>
      </c>
    </row>
    <row r="53" spans="1:10">
      <c r="B53" s="11" t="s">
        <v>14</v>
      </c>
      <c r="C53" s="12" t="s">
        <v>15</v>
      </c>
      <c r="D53" s="12" t="s">
        <v>16</v>
      </c>
      <c r="E53" s="13" t="s">
        <v>17</v>
      </c>
      <c r="F53" s="13" t="s">
        <v>18</v>
      </c>
      <c r="H53" t="s">
        <v>76</v>
      </c>
      <c r="I53" t="s">
        <v>77</v>
      </c>
    </row>
    <row r="54" spans="1:10">
      <c r="C54" s="3">
        <v>-0.14649999999999999</v>
      </c>
      <c r="D54" s="3">
        <v>0</v>
      </c>
      <c r="E54" s="3">
        <v>-0.14649999999999999</v>
      </c>
      <c r="F54" s="3">
        <v>0.4</v>
      </c>
      <c r="H54">
        <f>(E51-F51)*20684000</f>
        <v>14618.058822443663</v>
      </c>
      <c r="I54">
        <f>E51*20684000</f>
        <v>23211.756721039746</v>
      </c>
    </row>
    <row r="55" spans="1:10">
      <c r="C55" t="s">
        <v>78</v>
      </c>
    </row>
    <row r="56" spans="1:10">
      <c r="C56" t="s">
        <v>79</v>
      </c>
    </row>
    <row r="58" spans="1:10">
      <c r="B58" s="8" t="s">
        <v>2</v>
      </c>
      <c r="C58" s="9" t="s">
        <v>3</v>
      </c>
      <c r="D58" s="10" t="s">
        <v>13</v>
      </c>
      <c r="E58" s="1" t="s">
        <v>5</v>
      </c>
      <c r="F58" s="1" t="s">
        <v>6</v>
      </c>
      <c r="G58" s="1" t="s">
        <v>23</v>
      </c>
      <c r="H58" s="1" t="s">
        <v>4</v>
      </c>
      <c r="I58" s="1" t="s">
        <v>7</v>
      </c>
      <c r="J58" s="1" t="s">
        <v>22</v>
      </c>
    </row>
    <row r="59" spans="1:10">
      <c r="A59" s="14" t="s">
        <v>80</v>
      </c>
      <c r="B59" s="2">
        <v>0.32</v>
      </c>
      <c r="C59" s="2">
        <v>7.9200000000000007E-2</v>
      </c>
      <c r="D59" s="2">
        <f>0.035</f>
        <v>3.5000000000000003E-2</v>
      </c>
      <c r="E59" s="1">
        <f>PI()* (C59/2)^2</f>
        <v>4.9265199356533706E-3</v>
      </c>
      <c r="F59" s="1">
        <f>PI()* (D59/2)^2</f>
        <v>9.6211275016187424E-4</v>
      </c>
      <c r="G59" s="1">
        <f>E59*B59</f>
        <v>1.5764863794090786E-3</v>
      </c>
      <c r="H59" s="1">
        <f>(E59-F59)*B59</f>
        <v>1.2686102993572791E-3</v>
      </c>
      <c r="I59" s="1">
        <f>G59/H59</f>
        <v>1.242687671862494</v>
      </c>
      <c r="J59" s="1">
        <f>(G59-H59) * 1000</f>
        <v>0.30787608005179951</v>
      </c>
    </row>
    <row r="60" spans="1:10">
      <c r="A60" t="s">
        <v>73</v>
      </c>
      <c r="G60">
        <f>G59*2</f>
        <v>3.1529727588181572E-3</v>
      </c>
      <c r="H60">
        <f>H59*2</f>
        <v>2.5372205987145582E-3</v>
      </c>
      <c r="I60">
        <f>G60/H60</f>
        <v>1.242687671862494</v>
      </c>
      <c r="J60" s="1">
        <f>(G60-H60) * 1000</f>
        <v>0.61575216010359901</v>
      </c>
    </row>
    <row r="61" spans="1:10">
      <c r="B61" s="11" t="s">
        <v>14</v>
      </c>
      <c r="C61" s="12" t="s">
        <v>82</v>
      </c>
      <c r="D61" s="12" t="s">
        <v>16</v>
      </c>
      <c r="E61" s="13" t="s">
        <v>83</v>
      </c>
      <c r="F61" s="13" t="s">
        <v>18</v>
      </c>
      <c r="H61" t="s">
        <v>76</v>
      </c>
      <c r="I61" t="s">
        <v>77</v>
      </c>
    </row>
    <row r="62" spans="1:10">
      <c r="C62" s="3">
        <v>0.21199999999999999</v>
      </c>
      <c r="D62" s="3">
        <v>-9.2999999999999999E-2</v>
      </c>
      <c r="E62" s="3">
        <v>0</v>
      </c>
      <c r="F62" s="3">
        <v>0.56000000000000005</v>
      </c>
      <c r="H62">
        <f>(E59-F59)*20684000</f>
        <v>81999.798224706115</v>
      </c>
      <c r="I62">
        <f>E59*20684000</f>
        <v>101900.13834905432</v>
      </c>
    </row>
    <row r="63" spans="1:10">
      <c r="C63" t="s">
        <v>81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B0B6-2AA2-4C0A-823C-7D6AEDDF706C}">
  <dimension ref="A3:C4"/>
  <sheetViews>
    <sheetView workbookViewId="0">
      <selection activeCell="B5" sqref="B5"/>
    </sheetView>
  </sheetViews>
  <sheetFormatPr baseColWidth="10" defaultRowHeight="14.25"/>
  <cols>
    <col min="1" max="1" width="17.06640625" customWidth="1"/>
    <col min="2" max="2" width="29.06640625" customWidth="1"/>
    <col min="3" max="3" width="14.33203125" bestFit="1" customWidth="1"/>
  </cols>
  <sheetData>
    <row r="3" spans="1:3">
      <c r="B3" t="s">
        <v>47</v>
      </c>
      <c r="C3" t="s">
        <v>48</v>
      </c>
    </row>
    <row r="4" spans="1:3">
      <c r="A4" t="s">
        <v>46</v>
      </c>
      <c r="B4" t="s">
        <v>49</v>
      </c>
      <c r="C4">
        <v>1.5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568A-D312-4811-987C-9D924FBFF37A}">
  <dimension ref="A1:H22"/>
  <sheetViews>
    <sheetView topLeftCell="A4" workbookViewId="0">
      <selection activeCell="A22" sqref="A22"/>
    </sheetView>
  </sheetViews>
  <sheetFormatPr baseColWidth="10" defaultRowHeight="14.25"/>
  <cols>
    <col min="4" max="4" width="16" customWidth="1"/>
  </cols>
  <sheetData>
    <row r="1" spans="1:8">
      <c r="A1" t="s">
        <v>26</v>
      </c>
    </row>
    <row r="3" spans="1:8">
      <c r="A3" t="s">
        <v>24</v>
      </c>
    </row>
    <row r="4" spans="1:8">
      <c r="A4" t="s">
        <v>25</v>
      </c>
    </row>
    <row r="7" spans="1:8">
      <c r="A7" t="s">
        <v>27</v>
      </c>
      <c r="C7" t="s">
        <v>52</v>
      </c>
      <c r="D7" t="s">
        <v>28</v>
      </c>
      <c r="E7" t="s">
        <v>33</v>
      </c>
      <c r="G7" t="s">
        <v>53</v>
      </c>
      <c r="H7" t="s">
        <v>34</v>
      </c>
    </row>
    <row r="8" spans="1:8">
      <c r="A8" t="s">
        <v>29</v>
      </c>
      <c r="C8" t="s">
        <v>54</v>
      </c>
      <c r="D8" t="s">
        <v>30</v>
      </c>
      <c r="E8" t="s">
        <v>33</v>
      </c>
      <c r="G8" t="s">
        <v>56</v>
      </c>
      <c r="H8" t="s">
        <v>35</v>
      </c>
    </row>
    <row r="9" spans="1:8">
      <c r="A9" t="s">
        <v>31</v>
      </c>
      <c r="C9" t="s">
        <v>55</v>
      </c>
      <c r="D9" t="s">
        <v>32</v>
      </c>
      <c r="E9" t="s">
        <v>33</v>
      </c>
      <c r="G9" t="s">
        <v>57</v>
      </c>
      <c r="H9" t="s">
        <v>36</v>
      </c>
    </row>
    <row r="12" spans="1:8">
      <c r="A12" t="s">
        <v>59</v>
      </c>
    </row>
    <row r="13" spans="1:8">
      <c r="B13" t="s">
        <v>60</v>
      </c>
      <c r="C13" t="s">
        <v>61</v>
      </c>
      <c r="D13" t="s">
        <v>62</v>
      </c>
      <c r="E13" t="s">
        <v>63</v>
      </c>
    </row>
    <row r="14" spans="1:8">
      <c r="A14" t="s">
        <v>58</v>
      </c>
      <c r="B14">
        <v>7.2</v>
      </c>
      <c r="C14">
        <v>9</v>
      </c>
      <c r="D14">
        <f t="shared" ref="D14:E16" si="0">B14*0.264172/60</f>
        <v>3.1700640000000002E-2</v>
      </c>
      <c r="E14">
        <f t="shared" si="0"/>
        <v>3.9625800000000003E-2</v>
      </c>
    </row>
    <row r="15" spans="1:8">
      <c r="A15" t="s">
        <v>64</v>
      </c>
      <c r="B15">
        <v>7.2</v>
      </c>
      <c r="C15">
        <v>10</v>
      </c>
      <c r="D15">
        <f t="shared" si="0"/>
        <v>3.1700640000000002E-2</v>
      </c>
      <c r="E15">
        <f t="shared" si="0"/>
        <v>4.4028666666666674E-2</v>
      </c>
    </row>
    <row r="16" spans="1:8">
      <c r="A16" t="s">
        <v>65</v>
      </c>
      <c r="B16">
        <v>7.5</v>
      </c>
      <c r="C16">
        <v>10</v>
      </c>
      <c r="D16">
        <f t="shared" si="0"/>
        <v>3.3021500000000002E-2</v>
      </c>
      <c r="E16">
        <f t="shared" si="0"/>
        <v>4.4028666666666674E-2</v>
      </c>
    </row>
    <row r="22" spans="1:1">
      <c r="A22" s="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7597-5BF5-48C8-8888-C1508C1137EA}">
  <dimension ref="A1:J43"/>
  <sheetViews>
    <sheetView workbookViewId="0">
      <selection activeCell="J35" sqref="J35:J43"/>
    </sheetView>
  </sheetViews>
  <sheetFormatPr baseColWidth="10" defaultRowHeight="14.25"/>
  <sheetData>
    <row r="1" spans="1:10">
      <c r="A1" t="s">
        <v>50</v>
      </c>
    </row>
    <row r="6" spans="1:10">
      <c r="J6" t="s">
        <v>51</v>
      </c>
    </row>
    <row r="35" spans="10:10" ht="15">
      <c r="J35" s="15" t="s">
        <v>66</v>
      </c>
    </row>
    <row r="36" spans="10:10">
      <c r="J36" s="16" t="s">
        <v>67</v>
      </c>
    </row>
    <row r="37" spans="10:10">
      <c r="J37" s="15" t="s">
        <v>68</v>
      </c>
    </row>
    <row r="38" spans="10:10">
      <c r="J38" s="16" t="s">
        <v>67</v>
      </c>
    </row>
    <row r="39" spans="10:10" ht="22.5">
      <c r="J39" s="15" t="s">
        <v>69</v>
      </c>
    </row>
    <row r="40" spans="10:10">
      <c r="J40" s="16" t="s">
        <v>67</v>
      </c>
    </row>
    <row r="41" spans="10:10" ht="15">
      <c r="J41" s="15" t="s">
        <v>70</v>
      </c>
    </row>
    <row r="42" spans="10:10">
      <c r="J42" s="16" t="s">
        <v>71</v>
      </c>
    </row>
    <row r="43" spans="10:10" ht="22.5">
      <c r="J43" s="15" t="s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Moving parts</vt:lpstr>
      <vt:lpstr>Actuators</vt:lpstr>
      <vt:lpstr>Accumulators</vt:lpstr>
      <vt:lpstr>Hydraulic Loops</vt:lpstr>
      <vt:lpstr>Pumps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 Decorps</dc:creator>
  <cp:lastModifiedBy>Davy Decorps</cp:lastModifiedBy>
  <dcterms:created xsi:type="dcterms:W3CDTF">2021-01-29T13:34:39Z</dcterms:created>
  <dcterms:modified xsi:type="dcterms:W3CDTF">2022-03-21T10:30:02Z</dcterms:modified>
</cp:coreProperties>
</file>