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ai\Documents\GitHub\detector\logdata\"/>
    </mc:Choice>
  </mc:AlternateContent>
  <xr:revisionPtr revIDLastSave="0" documentId="13_ncr:1_{EC321571-7A2C-49D0-A433-B8CB172BB790}" xr6:coauthVersionLast="45" xr6:coauthVersionMax="45" xr10:uidLastSave="{00000000-0000-0000-0000-000000000000}"/>
  <bookViews>
    <workbookView xWindow="-110" yWindow="-110" windowWidth="19420" windowHeight="11020" activeTab="1" xr2:uid="{7E014F83-8137-460B-A8BB-39E7359F9631}"/>
  </bookViews>
  <sheets>
    <sheet name="Sheet1" sheetId="1" r:id="rId1"/>
    <sheet name="Sheet2" sheetId="2" r:id="rId2"/>
    <sheet name="Sheet3" sheetId="3" r:id="rId3"/>
  </sheets>
  <definedNames>
    <definedName name="solver_adj" localSheetId="2" hidden="1">Sheet3!$A$10,Sheet3!$B$10,Sheet3!$C$10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Sheet3!$H$8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3" l="1"/>
  <c r="G7" i="3" s="1"/>
  <c r="H7" i="3" s="1"/>
  <c r="F6" i="3"/>
  <c r="G6" i="3" s="1"/>
  <c r="H6" i="3" s="1"/>
  <c r="F5" i="3"/>
  <c r="G5" i="3" s="1"/>
  <c r="H5" i="3" s="1"/>
  <c r="F4" i="3"/>
  <c r="G4" i="3" s="1"/>
  <c r="H4" i="3" s="1"/>
  <c r="F3" i="3"/>
  <c r="G3" i="3" s="1"/>
  <c r="H3" i="3" s="1"/>
  <c r="F2" i="3"/>
  <c r="G2" i="3" s="1"/>
  <c r="H2" i="3" s="1"/>
  <c r="E7" i="3"/>
  <c r="E6" i="3"/>
  <c r="E5" i="3"/>
  <c r="D7" i="3"/>
  <c r="D6" i="3"/>
  <c r="D5" i="3"/>
  <c r="C7" i="3"/>
  <c r="C6" i="3"/>
  <c r="C5" i="3"/>
  <c r="D4" i="3"/>
  <c r="E4" i="3" s="1"/>
  <c r="C4" i="3"/>
  <c r="D3" i="3"/>
  <c r="E3" i="3" s="1"/>
  <c r="C3" i="3"/>
  <c r="D2" i="3"/>
  <c r="E2" i="3" s="1"/>
  <c r="C2" i="3"/>
  <c r="C24" i="2"/>
  <c r="C23" i="2"/>
  <c r="C22" i="2"/>
  <c r="I13" i="2"/>
  <c r="I12" i="2"/>
  <c r="I11" i="2"/>
  <c r="D22" i="2"/>
  <c r="B20" i="2"/>
  <c r="B21" i="2" s="1"/>
  <c r="D5" i="2"/>
  <c r="E5" i="2" s="1"/>
  <c r="C5" i="2"/>
  <c r="F5" i="2" s="1"/>
  <c r="F9" i="2" s="1"/>
  <c r="D4" i="2"/>
  <c r="E4" i="2" s="1"/>
  <c r="C4" i="2"/>
  <c r="F4" i="2" s="1"/>
  <c r="F8" i="2" s="1"/>
  <c r="D3" i="2"/>
  <c r="E3" i="2" s="1"/>
  <c r="C3" i="2"/>
  <c r="F3" i="2" s="1"/>
  <c r="F7" i="2" s="1"/>
  <c r="H8" i="3" l="1"/>
  <c r="B23" i="2"/>
  <c r="D21" i="2"/>
  <c r="C8" i="2"/>
  <c r="B8" i="2"/>
  <c r="C7" i="2"/>
  <c r="B7" i="2"/>
  <c r="F11" i="2" s="1" a="1"/>
  <c r="B9" i="2"/>
  <c r="C9" i="2"/>
  <c r="F15" i="1" a="1"/>
  <c r="F15" i="1" s="1"/>
  <c r="F11" i="1" a="1"/>
  <c r="F11" i="1" s="1"/>
  <c r="F9" i="1"/>
  <c r="F8" i="1"/>
  <c r="F7" i="1"/>
  <c r="C9" i="1"/>
  <c r="B9" i="1"/>
  <c r="C8" i="1"/>
  <c r="B8" i="1"/>
  <c r="C7" i="1"/>
  <c r="B7" i="1"/>
  <c r="F5" i="1"/>
  <c r="F4" i="1"/>
  <c r="F3" i="1"/>
  <c r="E5" i="1"/>
  <c r="E4" i="1"/>
  <c r="E3" i="1"/>
  <c r="D5" i="1"/>
  <c r="D4" i="1"/>
  <c r="D3" i="1"/>
  <c r="C5" i="1"/>
  <c r="C4" i="1"/>
  <c r="C3" i="1"/>
  <c r="D23" i="2" l="1"/>
  <c r="B24" i="2"/>
  <c r="D24" i="2" s="1"/>
  <c r="H13" i="2"/>
  <c r="G12" i="2"/>
  <c r="F11" i="2"/>
  <c r="G13" i="2"/>
  <c r="F12" i="2"/>
  <c r="F13" i="2"/>
  <c r="H11" i="2"/>
  <c r="H12" i="2"/>
  <c r="G11" i="2"/>
  <c r="F17" i="1"/>
  <c r="F16" i="1"/>
  <c r="H11" i="1"/>
  <c r="H13" i="1"/>
  <c r="G12" i="1"/>
  <c r="G13" i="1"/>
  <c r="F12" i="1"/>
  <c r="F13" i="1"/>
  <c r="H12" i="1"/>
  <c r="G11" i="1"/>
  <c r="F23" i="2" l="1"/>
  <c r="G23" i="2" s="1"/>
  <c r="F15" i="2" a="1"/>
  <c r="F17" i="2" l="1"/>
  <c r="F16" i="2"/>
  <c r="F15" i="2"/>
</calcChain>
</file>

<file path=xl/sharedStrings.xml><?xml version="1.0" encoding="utf-8"?>
<sst xmlns="http://schemas.openxmlformats.org/spreadsheetml/2006/main" count="49" uniqueCount="27">
  <si>
    <t>Arduino Reading</t>
  </si>
  <si>
    <t>Temp C</t>
  </si>
  <si>
    <t>Temp K</t>
  </si>
  <si>
    <t>Resistance</t>
  </si>
  <si>
    <t>ln Resistance</t>
  </si>
  <si>
    <t>1/T</t>
  </si>
  <si>
    <t>a</t>
  </si>
  <si>
    <t>b</t>
  </si>
  <si>
    <t>c</t>
  </si>
  <si>
    <t>=</t>
  </si>
  <si>
    <t>1/T = 1 / (a + b ln R + c (ln R)^3)</t>
  </si>
  <si>
    <t xml:space="preserve">volt = </t>
  </si>
  <si>
    <t xml:space="preserve">res = </t>
  </si>
  <si>
    <t xml:space="preserve">ln res = </t>
  </si>
  <si>
    <t xml:space="preserve">ln 3 = </t>
  </si>
  <si>
    <t>A</t>
  </si>
  <si>
    <t>Arduino Read</t>
  </si>
  <si>
    <t>Kelvin Temp</t>
  </si>
  <si>
    <t>Actual Temp (C)</t>
  </si>
  <si>
    <t>ln R</t>
  </si>
  <si>
    <t>A:</t>
  </si>
  <si>
    <t>B:</t>
  </si>
  <si>
    <t>C:</t>
  </si>
  <si>
    <t>Predicted 1/T</t>
  </si>
  <si>
    <t>T</t>
  </si>
  <si>
    <t>dif</t>
  </si>
  <si>
    <t>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</si>
</sst>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0EF4-A0E9-41CB-A48C-6FA69F86CBD3}">
  <dimension ref="A1:I18"/>
  <sheetViews>
    <sheetView workbookViewId="0">
      <selection activeCell="A3" sqref="A3:B5"/>
    </sheetView>
  </sheetViews>
  <sheetFormatPr defaultRowHeight="14.5" x14ac:dyDescent="0.35"/>
  <cols>
    <col min="6" max="6" width="11.81640625" bestFit="1" customWidth="1"/>
  </cols>
  <sheetData>
    <row r="1" spans="1:9" x14ac:dyDescent="0.35">
      <c r="A1" t="s">
        <v>10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5">
      <c r="A3">
        <v>509</v>
      </c>
      <c r="B3">
        <v>23.7</v>
      </c>
      <c r="C3">
        <f>B3+273.15</f>
        <v>296.84999999999997</v>
      </c>
      <c r="D3">
        <f>10000 * ((1024 / A3 - 1))</f>
        <v>10117.878192534379</v>
      </c>
      <c r="E3">
        <f>LN(D3)</f>
        <v>9.2220592560893966</v>
      </c>
      <c r="F3">
        <f>1/C3</f>
        <v>3.3687047330301502E-3</v>
      </c>
    </row>
    <row r="4" spans="1:9" x14ac:dyDescent="0.35">
      <c r="A4">
        <v>960</v>
      </c>
      <c r="B4">
        <v>100</v>
      </c>
      <c r="C4">
        <f>B4+273.15</f>
        <v>373.15</v>
      </c>
      <c r="D4">
        <f>10000 * ((1024 / A4 - 1))</f>
        <v>666.66666666666652</v>
      </c>
      <c r="E4">
        <f>LN(D4)</f>
        <v>6.5022901708739722</v>
      </c>
      <c r="F4">
        <f>1/C4</f>
        <v>2.6798874447273215E-3</v>
      </c>
    </row>
    <row r="5" spans="1:9" x14ac:dyDescent="0.35">
      <c r="A5">
        <v>252</v>
      </c>
      <c r="B5">
        <v>-0.3</v>
      </c>
      <c r="C5">
        <f>B5+273.15</f>
        <v>272.84999999999997</v>
      </c>
      <c r="D5">
        <f>10000 * ((1024 / A5 - 1))</f>
        <v>30634.920634920632</v>
      </c>
      <c r="E5">
        <f>LN(D5)</f>
        <v>10.329895834489536</v>
      </c>
      <c r="F5">
        <f>1/C5</f>
        <v>3.6650174088326925E-3</v>
      </c>
    </row>
    <row r="7" spans="1:9" x14ac:dyDescent="0.35">
      <c r="A7">
        <v>1</v>
      </c>
      <c r="B7">
        <f>E3</f>
        <v>9.2220592560893966</v>
      </c>
      <c r="C7">
        <f>E3^3</f>
        <v>784.30272749799769</v>
      </c>
      <c r="D7" t="s">
        <v>6</v>
      </c>
      <c r="F7">
        <f>F3</f>
        <v>3.3687047330301502E-3</v>
      </c>
    </row>
    <row r="8" spans="1:9" x14ac:dyDescent="0.35">
      <c r="A8">
        <v>1</v>
      </c>
      <c r="B8">
        <f>E4</f>
        <v>6.5022901708739722</v>
      </c>
      <c r="C8">
        <f>E4^3</f>
        <v>274.91538144549895</v>
      </c>
      <c r="D8" t="s">
        <v>7</v>
      </c>
      <c r="E8" s="1" t="s">
        <v>9</v>
      </c>
      <c r="F8">
        <f>F4</f>
        <v>2.6798874447273215E-3</v>
      </c>
    </row>
    <row r="9" spans="1:9" x14ac:dyDescent="0.35">
      <c r="A9">
        <v>1</v>
      </c>
      <c r="B9">
        <f>E5</f>
        <v>10.329895834489536</v>
      </c>
      <c r="C9">
        <f>E5^3</f>
        <v>1102.2695911751357</v>
      </c>
      <c r="D9" t="s">
        <v>8</v>
      </c>
      <c r="F9">
        <f>F5</f>
        <v>3.6650174088326925E-3</v>
      </c>
    </row>
    <row r="11" spans="1:9" x14ac:dyDescent="0.35">
      <c r="D11" t="s">
        <v>6</v>
      </c>
      <c r="F11">
        <f t="array" ref="F11:H13">MINVERSE(A7:C9)</f>
        <v>-14.401793506821745</v>
      </c>
      <c r="G11">
        <v>6.8671466671108625</v>
      </c>
      <c r="H11">
        <v>8.5346468397108826</v>
      </c>
      <c r="I11">
        <v>3.3687047330301502E-3</v>
      </c>
    </row>
    <row r="12" spans="1:9" x14ac:dyDescent="0.35">
      <c r="D12" t="s">
        <v>7</v>
      </c>
      <c r="E12" s="1" t="s">
        <v>9</v>
      </c>
      <c r="F12">
        <v>2.7534554994211193</v>
      </c>
      <c r="G12">
        <v>-1.0582016736357693</v>
      </c>
      <c r="H12">
        <v>-1.69525382578535</v>
      </c>
      <c r="I12">
        <v>2.6798874447273215E-3</v>
      </c>
    </row>
    <row r="13" spans="1:9" x14ac:dyDescent="0.35">
      <c r="D13" t="s">
        <v>8</v>
      </c>
      <c r="F13">
        <v>-1.2738367364495171E-2</v>
      </c>
      <c r="G13">
        <v>3.6869078363093648E-3</v>
      </c>
      <c r="H13">
        <v>9.0514595281858054E-3</v>
      </c>
      <c r="I13">
        <v>3.6650174088326925E-3</v>
      </c>
    </row>
    <row r="15" spans="1:9" x14ac:dyDescent="0.35">
      <c r="E15" s="1" t="s">
        <v>9</v>
      </c>
      <c r="F15">
        <f t="array" ref="F15:F17">MMULT(F11:H13,I11:I13)</f>
        <v>1.167419429517487E-3</v>
      </c>
    </row>
    <row r="16" spans="1:9" x14ac:dyDescent="0.35">
      <c r="F16">
        <v>2.2658241002835103E-4</v>
      </c>
    </row>
    <row r="17" spans="6:7" x14ac:dyDescent="0.35">
      <c r="F17">
        <v>1.424563346860824E-7</v>
      </c>
    </row>
    <row r="18" spans="6:7" x14ac:dyDescent="0.35">
      <c r="G18" s="2">
        <v>1.4245633468608201E-7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03E2-9BA4-4197-91E8-7022D6E9DB42}">
  <dimension ref="A1:I24"/>
  <sheetViews>
    <sheetView tabSelected="1" topLeftCell="A5" workbookViewId="0">
      <selection activeCell="F17" sqref="F17"/>
    </sheetView>
  </sheetViews>
  <sheetFormatPr defaultRowHeight="14.5" x14ac:dyDescent="0.35"/>
  <cols>
    <col min="6" max="6" width="11.81640625" bestFit="1" customWidth="1"/>
  </cols>
  <sheetData>
    <row r="1" spans="1:9" x14ac:dyDescent="0.35">
      <c r="A1" t="s">
        <v>10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5">
      <c r="A3">
        <v>249</v>
      </c>
      <c r="B3">
        <v>-0.2</v>
      </c>
      <c r="C3">
        <f>B3+273.15</f>
        <v>272.95</v>
      </c>
      <c r="D3">
        <f>10000 * ((1024 / A3 - 1))</f>
        <v>31124.497991967866</v>
      </c>
      <c r="E3">
        <f>LN(D3)</f>
        <v>10.345750504864823</v>
      </c>
      <c r="F3">
        <f>1/C3</f>
        <v>3.663674665689687E-3</v>
      </c>
    </row>
    <row r="4" spans="1:9" x14ac:dyDescent="0.35">
      <c r="A4">
        <v>955</v>
      </c>
      <c r="B4">
        <v>97.5</v>
      </c>
      <c r="C4">
        <f>B4+273.15</f>
        <v>370.65</v>
      </c>
      <c r="D4">
        <f>10000 * ((1024 / A4 - 1))</f>
        <v>722.51308900523668</v>
      </c>
      <c r="E4">
        <f>LN(D4)</f>
        <v>6.5827355360927138</v>
      </c>
      <c r="F4">
        <f>1/C4</f>
        <v>2.697963037906381E-3</v>
      </c>
    </row>
    <row r="5" spans="1:9" x14ac:dyDescent="0.35">
      <c r="A5">
        <v>429</v>
      </c>
      <c r="B5">
        <v>17.2</v>
      </c>
      <c r="C5">
        <f>B5+273.15</f>
        <v>290.34999999999997</v>
      </c>
      <c r="D5">
        <f>10000 * ((1024 / A5 - 1))</f>
        <v>13869.463869463869</v>
      </c>
      <c r="E5">
        <f>LN(D5)</f>
        <v>9.5374448585937959</v>
      </c>
      <c r="F5">
        <f>1/C5</f>
        <v>3.4441191665231623E-3</v>
      </c>
    </row>
    <row r="7" spans="1:9" x14ac:dyDescent="0.35">
      <c r="A7">
        <v>1</v>
      </c>
      <c r="B7">
        <f>E3</f>
        <v>10.345750504864823</v>
      </c>
      <c r="C7">
        <f>E3^3</f>
        <v>1107.3527860027941</v>
      </c>
      <c r="D7" t="s">
        <v>6</v>
      </c>
      <c r="F7">
        <f>F3</f>
        <v>3.663674665689687E-3</v>
      </c>
    </row>
    <row r="8" spans="1:9" x14ac:dyDescent="0.35">
      <c r="A8">
        <v>1</v>
      </c>
      <c r="B8">
        <f>E4</f>
        <v>6.5827355360927138</v>
      </c>
      <c r="C8">
        <f>E4^3</f>
        <v>285.24577633265744</v>
      </c>
      <c r="D8" t="s">
        <v>7</v>
      </c>
      <c r="E8" s="1" t="s">
        <v>9</v>
      </c>
      <c r="F8">
        <f>F4</f>
        <v>2.697963037906381E-3</v>
      </c>
    </row>
    <row r="9" spans="1:9" x14ac:dyDescent="0.35">
      <c r="A9">
        <v>1</v>
      </c>
      <c r="B9">
        <f>E5</f>
        <v>9.5374448585937959</v>
      </c>
      <c r="C9">
        <f>E5^3</f>
        <v>867.55320831325992</v>
      </c>
      <c r="D9" t="s">
        <v>8</v>
      </c>
      <c r="F9">
        <f>F5</f>
        <v>3.4441191665231623E-3</v>
      </c>
    </row>
    <row r="11" spans="1:9" x14ac:dyDescent="0.35">
      <c r="D11" t="s">
        <v>6</v>
      </c>
      <c r="F11">
        <f t="array" ref="F11:H13">MINVERSE(A7:C9)</f>
        <v>12.572151691758505</v>
      </c>
      <c r="G11">
        <v>6.6671824219049967</v>
      </c>
      <c r="H11">
        <v>-18.239334113663503</v>
      </c>
      <c r="I11">
        <f>F7</f>
        <v>3.663674665689687E-3</v>
      </c>
    </row>
    <row r="12" spans="1:9" x14ac:dyDescent="0.35">
      <c r="D12" t="s">
        <v>7</v>
      </c>
      <c r="E12" s="1" t="s">
        <v>9</v>
      </c>
      <c r="F12">
        <v>-2.4481545893261729</v>
      </c>
      <c r="G12">
        <v>-1.0081726668717279</v>
      </c>
      <c r="H12">
        <v>3.4563272561979006</v>
      </c>
      <c r="I12">
        <f>F8</f>
        <v>2.697963037906381E-3</v>
      </c>
    </row>
    <row r="13" spans="1:9" x14ac:dyDescent="0.35">
      <c r="D13" t="s">
        <v>8</v>
      </c>
      <c r="F13">
        <v>1.2422278663698754E-2</v>
      </c>
      <c r="G13">
        <v>3.3983031450688936E-3</v>
      </c>
      <c r="H13">
        <v>-1.5820581808767647E-2</v>
      </c>
      <c r="I13">
        <f>F9</f>
        <v>3.4441191665231623E-3</v>
      </c>
    </row>
    <row r="15" spans="1:9" x14ac:dyDescent="0.35">
      <c r="E15" s="1"/>
      <c r="F15">
        <f t="array" ref="F15:F17">MMULT(F11:H13,I11:I13)</f>
        <v>1.2296451820939663E-3</v>
      </c>
    </row>
    <row r="16" spans="1:9" x14ac:dyDescent="0.35">
      <c r="E16" t="s">
        <v>9</v>
      </c>
      <c r="F16">
        <v>2.1474841119393726E-4</v>
      </c>
    </row>
    <row r="17" spans="1:8" x14ac:dyDescent="0.35">
      <c r="F17">
        <v>1.9171487420321481E-7</v>
      </c>
      <c r="H17" s="2">
        <v>9.9999999999999995E-8</v>
      </c>
    </row>
    <row r="18" spans="1:8" x14ac:dyDescent="0.35">
      <c r="G18" s="2">
        <v>1.4245633468608201E-7</v>
      </c>
    </row>
    <row r="19" spans="1:8" x14ac:dyDescent="0.35">
      <c r="B19">
        <v>707</v>
      </c>
    </row>
    <row r="20" spans="1:8" x14ac:dyDescent="0.35">
      <c r="A20" t="s">
        <v>11</v>
      </c>
      <c r="B20">
        <f>5 * (1 - B19 / 1024)</f>
        <v>1.5478515625</v>
      </c>
    </row>
    <row r="21" spans="1:8" x14ac:dyDescent="0.35">
      <c r="A21" t="s">
        <v>12</v>
      </c>
      <c r="B21">
        <f xml:space="preserve"> 10000 / (5 / B20 - 1)</f>
        <v>4483.7340876944836</v>
      </c>
      <c r="C21">
        <v>-6.6283116795229635E-3</v>
      </c>
      <c r="D21">
        <f>B21 * C21</f>
        <v>-29.719587021340587</v>
      </c>
    </row>
    <row r="22" spans="1:8" x14ac:dyDescent="0.35">
      <c r="A22" t="s">
        <v>15</v>
      </c>
      <c r="B22">
        <v>1</v>
      </c>
      <c r="C22">
        <f>F15</f>
        <v>1.2296451820939663E-3</v>
      </c>
      <c r="D22">
        <f>B22 * C22</f>
        <v>1.2296451820939663E-3</v>
      </c>
    </row>
    <row r="23" spans="1:8" x14ac:dyDescent="0.35">
      <c r="A23" t="s">
        <v>13</v>
      </c>
      <c r="B23">
        <f>LN(B21)</f>
        <v>8.4082114799568899</v>
      </c>
      <c r="C23">
        <f>F16</f>
        <v>2.1474841119393726E-4</v>
      </c>
      <c r="D23">
        <f t="shared" ref="D23:D24" si="0">B23 * C23</f>
        <v>1.8056500563033658E-3</v>
      </c>
      <c r="F23">
        <f>SUM(D22:D24)</f>
        <v>3.1492589770237694E-3</v>
      </c>
      <c r="G23">
        <f>1/F23</f>
        <v>317.53501610879187</v>
      </c>
    </row>
    <row r="24" spans="1:8" x14ac:dyDescent="0.35">
      <c r="A24" t="s">
        <v>14</v>
      </c>
      <c r="B24">
        <f>B23^3</f>
        <v>594.44390582671906</v>
      </c>
      <c r="C24">
        <f>F17</f>
        <v>1.9171487420321481E-7</v>
      </c>
      <c r="D24">
        <f t="shared" si="0"/>
        <v>1.1396373862643712E-4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6175-372A-4621-A72E-CB58FD5305F7}">
  <dimension ref="A1:H10"/>
  <sheetViews>
    <sheetView workbookViewId="0">
      <selection activeCell="A10" sqref="A10"/>
    </sheetView>
  </sheetViews>
  <sheetFormatPr defaultRowHeight="14.5" x14ac:dyDescent="0.35"/>
  <cols>
    <col min="8" max="8" width="11.81640625" bestFit="1" customWidth="1"/>
  </cols>
  <sheetData>
    <row r="1" spans="1:8" x14ac:dyDescent="0.35">
      <c r="A1" t="s">
        <v>16</v>
      </c>
      <c r="B1" t="s">
        <v>18</v>
      </c>
      <c r="C1" t="s">
        <v>17</v>
      </c>
      <c r="D1" t="s">
        <v>3</v>
      </c>
      <c r="E1" t="s">
        <v>19</v>
      </c>
      <c r="F1" t="s">
        <v>23</v>
      </c>
      <c r="G1" t="s">
        <v>24</v>
      </c>
      <c r="H1" t="s">
        <v>25</v>
      </c>
    </row>
    <row r="2" spans="1:8" x14ac:dyDescent="0.35">
      <c r="A2">
        <v>249</v>
      </c>
      <c r="B2">
        <v>-0.2</v>
      </c>
      <c r="C2">
        <f>B2+273.15</f>
        <v>272.95</v>
      </c>
      <c r="D2">
        <f>10000 * ((1024 / A2 - 1))</f>
        <v>31124.497991967866</v>
      </c>
      <c r="E2">
        <f>LN(D2)</f>
        <v>10.345750504864823</v>
      </c>
      <c r="F2">
        <f>$A$10 + $B$10 * E2 + $C$10 * E2^3</f>
        <v>3.6636746656896662E-3</v>
      </c>
      <c r="G2">
        <f>1/F2</f>
        <v>272.95000000000152</v>
      </c>
      <c r="H2">
        <f>(G2-C2)^2</f>
        <v>2.3555260412154577E-24</v>
      </c>
    </row>
    <row r="3" spans="1:8" x14ac:dyDescent="0.35">
      <c r="A3">
        <v>955</v>
      </c>
      <c r="B3">
        <v>97.5</v>
      </c>
      <c r="C3">
        <f>B3+273.15</f>
        <v>370.65</v>
      </c>
      <c r="D3">
        <f>10000 * ((1024 / A3 - 1))</f>
        <v>722.51308900523668</v>
      </c>
      <c r="E3">
        <f>LN(D3)</f>
        <v>6.5827355360927138</v>
      </c>
      <c r="F3">
        <f t="shared" ref="F3:F7" si="0">$A$10 + $B$10 * E3 + $C$10 * E3^3</f>
        <v>2.697963037906361E-3</v>
      </c>
      <c r="G3">
        <f t="shared" ref="G3:G7" si="1">1/F3</f>
        <v>370.65000000000271</v>
      </c>
      <c r="H3">
        <f t="shared" ref="H3:H7" si="2">(G3-C3)^2</f>
        <v>7.4446255129772491E-24</v>
      </c>
    </row>
    <row r="4" spans="1:8" x14ac:dyDescent="0.35">
      <c r="A4">
        <v>429</v>
      </c>
      <c r="B4">
        <v>17.2</v>
      </c>
      <c r="C4">
        <f>B4+273.15</f>
        <v>290.34999999999997</v>
      </c>
      <c r="D4">
        <f>10000 * ((1024 / A4 - 1))</f>
        <v>13869.463869463869</v>
      </c>
      <c r="E4">
        <f>LN(D4)</f>
        <v>9.5374448585937959</v>
      </c>
      <c r="F4">
        <f t="shared" si="0"/>
        <v>3.4441191665231415E-3</v>
      </c>
      <c r="G4">
        <f t="shared" si="1"/>
        <v>290.35000000000173</v>
      </c>
      <c r="H4">
        <f t="shared" si="2"/>
        <v>3.105158471341639E-24</v>
      </c>
    </row>
    <row r="5" spans="1:8" x14ac:dyDescent="0.35">
      <c r="A5">
        <v>698</v>
      </c>
      <c r="B5">
        <v>43.4</v>
      </c>
      <c r="C5">
        <f t="shared" ref="C5:C7" si="3">B5+273.15</f>
        <v>316.54999999999995</v>
      </c>
      <c r="D5">
        <f t="shared" ref="D5:D7" si="4">10000 * ((1024 / A5 - 1))</f>
        <v>4670.4871060171918</v>
      </c>
      <c r="E5">
        <f t="shared" ref="E5:E7" si="5">LN(D5)</f>
        <v>8.449018650580518</v>
      </c>
      <c r="F5">
        <f t="shared" si="0"/>
        <v>3.1596896023190894E-3</v>
      </c>
      <c r="G5">
        <f t="shared" si="1"/>
        <v>316.48678378598925</v>
      </c>
      <c r="H5">
        <f t="shared" si="2"/>
        <v>3.9962897138476885E-3</v>
      </c>
    </row>
    <row r="6" spans="1:8" x14ac:dyDescent="0.35">
      <c r="A6">
        <v>827</v>
      </c>
      <c r="B6">
        <v>61.4</v>
      </c>
      <c r="C6">
        <f t="shared" si="3"/>
        <v>334.54999999999995</v>
      </c>
      <c r="D6">
        <f t="shared" si="4"/>
        <v>2382.1039903264805</v>
      </c>
      <c r="E6">
        <f t="shared" si="5"/>
        <v>7.7757394056904792</v>
      </c>
      <c r="F6">
        <f t="shared" si="0"/>
        <v>2.9896052581628897E-3</v>
      </c>
      <c r="G6">
        <f t="shared" si="1"/>
        <v>334.49232043915367</v>
      </c>
      <c r="H6">
        <f t="shared" si="2"/>
        <v>3.3269317394199098E-3</v>
      </c>
    </row>
    <row r="7" spans="1:8" x14ac:dyDescent="0.35">
      <c r="A7">
        <v>743</v>
      </c>
      <c r="B7">
        <v>47.9</v>
      </c>
      <c r="C7">
        <f t="shared" si="3"/>
        <v>321.04999999999995</v>
      </c>
      <c r="D7">
        <f t="shared" si="4"/>
        <v>3781.9650067294751</v>
      </c>
      <c r="E7">
        <f t="shared" si="5"/>
        <v>8.2379989965921698</v>
      </c>
      <c r="F7">
        <f t="shared" si="0"/>
        <v>3.1059241698444162E-3</v>
      </c>
      <c r="G7">
        <f t="shared" si="1"/>
        <v>321.96536210028995</v>
      </c>
      <c r="H7">
        <f t="shared" si="2"/>
        <v>0.83788777464731412</v>
      </c>
    </row>
    <row r="8" spans="1:8" x14ac:dyDescent="0.35">
      <c r="G8" t="s">
        <v>26</v>
      </c>
      <c r="H8">
        <f>SUM(H2:H7)</f>
        <v>0.8452109961005817</v>
      </c>
    </row>
    <row r="9" spans="1:8" x14ac:dyDescent="0.35">
      <c r="A9" t="s">
        <v>20</v>
      </c>
      <c r="B9" t="s">
        <v>21</v>
      </c>
      <c r="C9" t="s">
        <v>22</v>
      </c>
    </row>
    <row r="10" spans="1:8" x14ac:dyDescent="0.35">
      <c r="A10">
        <v>1.2296451820939663E-3</v>
      </c>
      <c r="B10">
        <v>2.1474841119393726E-4</v>
      </c>
      <c r="C10">
        <v>1.9171487420321481E-7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Train</dc:creator>
  <cp:lastModifiedBy>Gordan Train</cp:lastModifiedBy>
  <dcterms:created xsi:type="dcterms:W3CDTF">2020-01-15T21:41:40Z</dcterms:created>
  <dcterms:modified xsi:type="dcterms:W3CDTF">2020-01-24T05:12:16Z</dcterms:modified>
</cp:coreProperties>
</file>