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xl/charts/chart2.xml" ContentType="application/vnd.openxmlformats-officedocument.drawingml.chart+xml"/>
  <Override PartName="/xl/theme/themeOverride2.xml" ContentType="application/vnd.openxmlformats-officedocument.themeOverride+xml"/>
  <Override PartName="/xl/charts/chart3.xml" ContentType="application/vnd.openxmlformats-officedocument.drawingml.chart+xml"/>
  <Override PartName="/xl/theme/themeOverride3.xml" ContentType="application/vnd.openxmlformats-officedocument.themeOverride+xml"/>
  <Override PartName="/xl/charts/chart4.xml" ContentType="application/vnd.openxmlformats-officedocument.drawingml.chart+xml"/>
  <Override PartName="/xl/theme/themeOverride4.xml" ContentType="application/vnd.openxmlformats-officedocument.themeOverride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I:\Mi unidad\3.0 Formatos e informes\2026\1.0 Informe de ensayo\1.1 Informe Suelo\INFORME ACREDITADO-E ISO\Sistemas-suelos\Sistema-agregado\"/>
    </mc:Choice>
  </mc:AlternateContent>
  <xr:revisionPtr revIDLastSave="0" documentId="13_ncr:1_{56B63263-B17C-41EE-905D-CF59D115702D}" xr6:coauthVersionLast="47" xr6:coauthVersionMax="47" xr10:uidLastSave="{00000000-0000-0000-0000-000000000000}"/>
  <bookViews>
    <workbookView xWindow="-120" yWindow="-120" windowWidth="29040" windowHeight="15720" tabRatio="723" activeTab="4" xr2:uid="{00000000-000D-0000-FFFF-FFFF00000000}"/>
  </bookViews>
  <sheets>
    <sheet name="FORMATO" sheetId="96" r:id="rId1"/>
    <sheet name="INFORME" sheetId="91" r:id="rId2"/>
    <sheet name="DATOS ENSAYO" sheetId="94" r:id="rId3"/>
    <sheet name="Incertidumbre" sheetId="92" r:id="rId4"/>
    <sheet name="Balanza" sheetId="93" r:id="rId5"/>
    <sheet name="Precision" sheetId="95" r:id="rId6"/>
    <sheet name="Hoja1" sheetId="49" state="hidden" r:id="rId7"/>
  </sheets>
  <externalReferences>
    <externalReference r:id="rId8"/>
    <externalReference r:id="rId9"/>
    <externalReference r:id="rId10"/>
    <externalReference r:id="rId11"/>
    <externalReference r:id="rId12"/>
    <externalReference r:id="rId13"/>
  </externalReferences>
  <definedNames>
    <definedName name="___CC2">[1]Sucs!$L$6</definedName>
    <definedName name="__CC2">[1]Sucs!$L$6</definedName>
    <definedName name="_CC1">[2]Sucs!$L$6</definedName>
    <definedName name="_CC2">[1]Sucs!$L$6</definedName>
    <definedName name="_CU1">[2]Sucs!$L$5</definedName>
    <definedName name="_IP1">[2]Sucs!$L$4</definedName>
    <definedName name="_L1" localSheetId="4">#REF!</definedName>
    <definedName name="_L1" localSheetId="3">#REF!</definedName>
    <definedName name="_L1">#REF!</definedName>
    <definedName name="_Ll1">[2]Sucs!$L$3</definedName>
    <definedName name="_W1" localSheetId="4">#REF!</definedName>
    <definedName name="_W1" localSheetId="3">#REF!</definedName>
    <definedName name="_W1">#REF!</definedName>
    <definedName name="Abra">[3]Sucs!$C$3</definedName>
    <definedName name="_xlnm.Print_Area" localSheetId="2">'DATOS ENSAYO'!#REF!</definedName>
    <definedName name="_xlnm.Print_Area" localSheetId="0">FORMATO!$A$1:$I$57</definedName>
    <definedName name="_xlnm.Print_Area" localSheetId="1">INFORME!$A$1:$L$49</definedName>
    <definedName name="CC" localSheetId="4">#REF!</definedName>
    <definedName name="CC" localSheetId="3">#REF!</definedName>
    <definedName name="CC">#REF!</definedName>
    <definedName name="CCf">'[2]Sucs(Fino)'!$L$6</definedName>
    <definedName name="CCVB">[4]Sucs!$L$3</definedName>
    <definedName name="CM">[5]BGA!$H$9</definedName>
    <definedName name="CU" localSheetId="4">#REF!</definedName>
    <definedName name="CU" localSheetId="3">#REF!</definedName>
    <definedName name="CU">#REF!</definedName>
    <definedName name="CUf">'[2]Sucs(Fino)'!$L$5</definedName>
    <definedName name="hh" localSheetId="4">#REF!</definedName>
    <definedName name="hh" localSheetId="3">#REF!</definedName>
    <definedName name="hh">#REF!</definedName>
    <definedName name="IP" localSheetId="4">#REF!</definedName>
    <definedName name="IP" localSheetId="3">#REF!</definedName>
    <definedName name="IP">#REF!</definedName>
    <definedName name="IPf">'[2]Sucs(Fino)'!$L$4</definedName>
    <definedName name="L" localSheetId="4">#REF!</definedName>
    <definedName name="L" localSheetId="3">#REF!</definedName>
    <definedName name="L">#REF!</definedName>
    <definedName name="LIf">'[2]Sucs(Fino)'!$L$3</definedName>
    <definedName name="Ll" localSheetId="4">#REF!</definedName>
    <definedName name="Ll" localSheetId="3">#REF!</definedName>
    <definedName name="Ll">#REF!</definedName>
    <definedName name="MORA">[5]BGA!$H$13</definedName>
    <definedName name="N_10" localSheetId="4">#REF!</definedName>
    <definedName name="N_10" localSheetId="3">#REF!</definedName>
    <definedName name="N_10">#REF!</definedName>
    <definedName name="N_101">[2]Sucs!$C$5</definedName>
    <definedName name="N_10f">'[2]Sucs(Fino)'!$C$5</definedName>
    <definedName name="N_200" localSheetId="4">#REF!</definedName>
    <definedName name="N_200" localSheetId="3">#REF!</definedName>
    <definedName name="N_200">#REF!</definedName>
    <definedName name="N_2001">[2]Sucs!$C$3</definedName>
    <definedName name="N_200f">'[2]Sucs(Fino)'!$C$3</definedName>
    <definedName name="N_40" localSheetId="4">#REF!</definedName>
    <definedName name="N_40" localSheetId="3">#REF!</definedName>
    <definedName name="N_40">#REF!</definedName>
    <definedName name="N_401">[2]Sucs!$C$4</definedName>
    <definedName name="N_40f">'[2]Sucs(Fino)'!$C$4</definedName>
    <definedName name="PC">[4]Sucs!$C$5</definedName>
    <definedName name="TABLA" localSheetId="4">#REF!</definedName>
    <definedName name="TABLA" localSheetId="3">#REF!</definedName>
    <definedName name="TABLA">#REF!</definedName>
    <definedName name="tipodegranulometria" localSheetId="4">'[6]G-LL '!$X$2:$X$3</definedName>
    <definedName name="tipodegranulometria" localSheetId="3">'[6]G-LL '!$X$2:$X$3</definedName>
    <definedName name="tipodegranulometria">'[6]G-LL '!$X$2:$X$3</definedName>
    <definedName name="tipodemateria" localSheetId="4">'[6]G-LL '!$X$5:$X$6</definedName>
    <definedName name="tipodemateria" localSheetId="3">'[6]G-LL '!$X$5:$X$6</definedName>
    <definedName name="tipodemateria">'[6]G-LL '!$X$5:$X$6</definedName>
    <definedName name="W" localSheetId="4">#REF!</definedName>
    <definedName name="W" localSheetId="3">#REF!</definedName>
    <definedName name="W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08" i="92" l="1"/>
  <c r="B94" i="92"/>
  <c r="B76" i="92"/>
  <c r="B58" i="92"/>
  <c r="L19" i="91" l="1"/>
  <c r="L18" i="91"/>
  <c r="L17" i="91"/>
  <c r="L9" i="91"/>
  <c r="L8" i="91"/>
  <c r="E18" i="91"/>
  <c r="E19" i="91"/>
  <c r="E17" i="91"/>
  <c r="C8" i="91"/>
  <c r="C9" i="91"/>
  <c r="C10" i="91"/>
  <c r="C7" i="91"/>
  <c r="J13" i="94"/>
  <c r="J14" i="94"/>
  <c r="J15" i="94"/>
  <c r="J16" i="94"/>
  <c r="J17" i="94"/>
  <c r="J18" i="94"/>
  <c r="J12" i="94"/>
  <c r="L6" i="94"/>
  <c r="J36" i="91"/>
  <c r="M19" i="91"/>
  <c r="D9" i="94"/>
  <c r="D8" i="94"/>
  <c r="D7" i="94" l="1"/>
  <c r="K12" i="94" s="1"/>
  <c r="J21" i="94" l="1"/>
  <c r="J19" i="94"/>
  <c r="J23" i="94" l="1"/>
  <c r="J20" i="94"/>
  <c r="J22" i="94"/>
  <c r="K17" i="94" l="1"/>
  <c r="K18" i="94"/>
  <c r="K16" i="94"/>
  <c r="K15" i="94"/>
  <c r="K14" i="94"/>
  <c r="K13" i="94"/>
  <c r="C107" i="92"/>
  <c r="F107" i="92" s="1"/>
  <c r="C103" i="92"/>
  <c r="F103" i="92" s="1"/>
  <c r="C93" i="92"/>
  <c r="F93" i="92" s="1"/>
  <c r="C89" i="92"/>
  <c r="F89" i="92" s="1"/>
  <c r="C85" i="92"/>
  <c r="F85" i="92" s="1"/>
  <c r="C75" i="92"/>
  <c r="F75" i="92" s="1"/>
  <c r="C71" i="92"/>
  <c r="F71" i="92" s="1"/>
  <c r="C67" i="92"/>
  <c r="F67" i="92" s="1"/>
  <c r="J26" i="91" l="1"/>
  <c r="F28" i="93"/>
  <c r="B64" i="92" s="1"/>
  <c r="J23" i="91"/>
  <c r="K19" i="94"/>
  <c r="F25" i="93" s="1"/>
  <c r="B82" i="92" s="1"/>
  <c r="J24" i="91"/>
  <c r="F26" i="93"/>
  <c r="J25" i="91"/>
  <c r="F27" i="93"/>
  <c r="K21" i="94"/>
  <c r="J30" i="91" s="1"/>
  <c r="Q13" i="95"/>
  <c r="Q9" i="95"/>
  <c r="Q12" i="95"/>
  <c r="Q11" i="95"/>
  <c r="Q10" i="95"/>
  <c r="L13" i="95"/>
  <c r="L11" i="95"/>
  <c r="L10" i="95"/>
  <c r="L9" i="95"/>
  <c r="L12" i="95"/>
  <c r="G13" i="95"/>
  <c r="G9" i="95"/>
  <c r="G10" i="95"/>
  <c r="G12" i="95"/>
  <c r="G11" i="95"/>
  <c r="B13" i="95"/>
  <c r="B10" i="95"/>
  <c r="B9" i="95"/>
  <c r="B12" i="95"/>
  <c r="B11" i="95"/>
  <c r="H23" i="93"/>
  <c r="K68" i="92"/>
  <c r="K49" i="92"/>
  <c r="A54" i="92"/>
  <c r="K48" i="92" s="1"/>
  <c r="C57" i="92"/>
  <c r="F57" i="92" s="1"/>
  <c r="A50" i="92"/>
  <c r="K47" i="92" s="1"/>
  <c r="A46" i="92"/>
  <c r="K46" i="92" s="1"/>
  <c r="A42" i="92"/>
  <c r="K45" i="92" s="1"/>
  <c r="K22" i="94" l="1"/>
  <c r="J31" i="91" s="1"/>
  <c r="K20" i="94"/>
  <c r="J29" i="91" s="1"/>
  <c r="K23" i="94"/>
  <c r="J32" i="91" s="1"/>
  <c r="B14" i="95"/>
  <c r="B17" i="95" s="1"/>
  <c r="G14" i="95"/>
  <c r="G17" i="95" s="1"/>
  <c r="Q14" i="95"/>
  <c r="Q15" i="95" s="1"/>
  <c r="L14" i="95"/>
  <c r="L15" i="95" s="1"/>
  <c r="B90" i="92"/>
  <c r="C92" i="92" s="1"/>
  <c r="F92" i="92" s="1"/>
  <c r="B68" i="92"/>
  <c r="C70" i="92" s="1"/>
  <c r="F70" i="92" s="1"/>
  <c r="B54" i="92"/>
  <c r="C56" i="92" s="1"/>
  <c r="F56" i="92" s="1"/>
  <c r="B100" i="92"/>
  <c r="B46" i="92"/>
  <c r="C66" i="92"/>
  <c r="F66" i="92" s="1"/>
  <c r="C84" i="92"/>
  <c r="F84" i="92" s="1"/>
  <c r="B104" i="92"/>
  <c r="G100" i="92" s="1"/>
  <c r="B72" i="92"/>
  <c r="C74" i="92" s="1"/>
  <c r="F74" i="92" s="1"/>
  <c r="B42" i="92"/>
  <c r="B50" i="92"/>
  <c r="B86" i="92"/>
  <c r="D23" i="93"/>
  <c r="G25" i="93" s="1"/>
  <c r="E23" i="93"/>
  <c r="F23" i="93"/>
  <c r="G23" i="93"/>
  <c r="C45" i="92"/>
  <c r="F45" i="92" s="1"/>
  <c r="C49" i="92"/>
  <c r="F49" i="92" s="1"/>
  <c r="C53" i="92"/>
  <c r="F53" i="92" s="1"/>
  <c r="G15" i="95" l="1"/>
  <c r="G18" i="95" s="1"/>
  <c r="B15" i="95"/>
  <c r="B16" i="95" s="1"/>
  <c r="G82" i="92"/>
  <c r="C102" i="92"/>
  <c r="F102" i="92" s="1"/>
  <c r="G104" i="92"/>
  <c r="B99" i="92"/>
  <c r="Q17" i="95"/>
  <c r="Q18" i="95"/>
  <c r="F108" i="92" s="1"/>
  <c r="L17" i="95"/>
  <c r="L16" i="95"/>
  <c r="G27" i="93"/>
  <c r="G26" i="93"/>
  <c r="G28" i="93"/>
  <c r="C55" i="92" s="1"/>
  <c r="C43" i="92"/>
  <c r="F43" i="92" s="1"/>
  <c r="G42" i="92"/>
  <c r="G86" i="92"/>
  <c r="G90" i="92"/>
  <c r="G64" i="92"/>
  <c r="G72" i="92"/>
  <c r="G68" i="92"/>
  <c r="C106" i="92"/>
  <c r="F106" i="92" s="1"/>
  <c r="B41" i="92"/>
  <c r="G54" i="92"/>
  <c r="G50" i="92"/>
  <c r="G46" i="92"/>
  <c r="C44" i="92"/>
  <c r="F44" i="92" s="1"/>
  <c r="B63" i="92"/>
  <c r="C88" i="92"/>
  <c r="F88" i="92" s="1"/>
  <c r="B81" i="92"/>
  <c r="C52" i="92"/>
  <c r="F52" i="92" s="1"/>
  <c r="C48" i="92"/>
  <c r="F48" i="92" s="1"/>
  <c r="F76" i="92" l="1"/>
  <c r="H76" i="92" s="1"/>
  <c r="L68" i="92" s="1"/>
  <c r="B18" i="95"/>
  <c r="F58" i="92" s="1"/>
  <c r="H58" i="92" s="1"/>
  <c r="L49" i="92" s="1"/>
  <c r="G16" i="95"/>
  <c r="Q16" i="95"/>
  <c r="H108" i="92"/>
  <c r="L18" i="95"/>
  <c r="F94" i="92" s="1"/>
  <c r="H94" i="92" s="1"/>
  <c r="L88" i="92" s="1"/>
  <c r="C51" i="92"/>
  <c r="F51" i="92" s="1"/>
  <c r="F50" i="92" s="1"/>
  <c r="H50" i="92" s="1"/>
  <c r="C73" i="92"/>
  <c r="F73" i="92" s="1"/>
  <c r="F72" i="92" s="1"/>
  <c r="C91" i="92"/>
  <c r="F91" i="92" s="1"/>
  <c r="F90" i="92" s="1"/>
  <c r="H90" i="92" s="1"/>
  <c r="L87" i="92" s="1"/>
  <c r="C47" i="92"/>
  <c r="F47" i="92" s="1"/>
  <c r="F46" i="92" s="1"/>
  <c r="C69" i="92"/>
  <c r="F69" i="92" s="1"/>
  <c r="F68" i="92" s="1"/>
  <c r="C87" i="92"/>
  <c r="F87" i="92" s="1"/>
  <c r="F86" i="92" s="1"/>
  <c r="H86" i="92" s="1"/>
  <c r="L86" i="92" s="1"/>
  <c r="C65" i="92"/>
  <c r="F65" i="92" s="1"/>
  <c r="F64" i="92" s="1"/>
  <c r="H64" i="92" s="1"/>
  <c r="C101" i="92"/>
  <c r="F101" i="92" s="1"/>
  <c r="F100" i="92" s="1"/>
  <c r="H100" i="92" s="1"/>
  <c r="C105" i="92"/>
  <c r="F105" i="92" s="1"/>
  <c r="F104" i="92" s="1"/>
  <c r="H104" i="92" s="1"/>
  <c r="C83" i="92"/>
  <c r="F83" i="92" s="1"/>
  <c r="F82" i="92" s="1"/>
  <c r="H82" i="92" s="1"/>
  <c r="F55" i="92"/>
  <c r="F54" i="92" s="1"/>
  <c r="F42" i="92"/>
  <c r="H42" i="92" s="1"/>
  <c r="H109" i="92" l="1"/>
  <c r="H110" i="92" s="1"/>
  <c r="L102" i="92"/>
  <c r="H72" i="92"/>
  <c r="L67" i="92" s="1"/>
  <c r="H68" i="92"/>
  <c r="H54" i="92"/>
  <c r="L48" i="92" s="1"/>
  <c r="L47" i="92"/>
  <c r="H46" i="92"/>
  <c r="L101" i="92"/>
  <c r="L100" i="92"/>
  <c r="L65" i="92"/>
  <c r="L85" i="92"/>
  <c r="L89" i="92" s="1"/>
  <c r="H95" i="92"/>
  <c r="H96" i="92" s="1"/>
  <c r="L45" i="92"/>
  <c r="H59" i="92" l="1"/>
  <c r="H60" i="92" s="1"/>
  <c r="H77" i="92"/>
  <c r="H78" i="92" s="1"/>
  <c r="L46" i="92"/>
  <c r="L50" i="92" s="1"/>
  <c r="L66" i="92"/>
  <c r="L69" i="92" s="1"/>
  <c r="L103" i="92"/>
  <c r="M100" i="92" s="1"/>
  <c r="M101" i="92" l="1"/>
  <c r="M103" i="92"/>
  <c r="M102" i="92"/>
  <c r="M65" i="92"/>
  <c r="M86" i="92"/>
  <c r="M87" i="92"/>
  <c r="M88" i="92"/>
  <c r="M89" i="92"/>
  <c r="M85" i="92"/>
  <c r="M68" i="92"/>
  <c r="M67" i="92"/>
  <c r="M69" i="92"/>
  <c r="M66" i="92"/>
  <c r="M50" i="92"/>
  <c r="M49" i="92"/>
  <c r="M47" i="92"/>
  <c r="M48" i="92"/>
  <c r="M46" i="92"/>
  <c r="M45" i="92"/>
  <c r="B3" i="49"/>
  <c r="C3" i="49" s="1"/>
  <c r="J3" i="49"/>
  <c r="K3" i="49" s="1"/>
  <c r="L3" i="49" s="1"/>
  <c r="C4" i="49"/>
  <c r="J4" i="49"/>
  <c r="K4" i="49" s="1"/>
  <c r="L4" i="49" s="1"/>
  <c r="J5" i="49"/>
  <c r="K5" i="49" s="1"/>
  <c r="L5" i="49" s="1"/>
  <c r="C6" i="49"/>
  <c r="J6" i="49"/>
  <c r="K6" i="49" s="1"/>
  <c r="L6" i="49" s="1"/>
  <c r="J7" i="49"/>
  <c r="K7" i="49" s="1"/>
  <c r="L7" i="49" s="1"/>
  <c r="C8" i="49"/>
  <c r="J8" i="49"/>
  <c r="K8" i="49" s="1"/>
  <c r="L8" i="49" s="1"/>
  <c r="A5" i="49" l="1"/>
  <c r="B5" i="49" l="1"/>
  <c r="A7" i="49" s="1"/>
  <c r="C5" i="49" l="1"/>
  <c r="B7" i="49"/>
  <c r="C7" i="49" s="1"/>
</calcChain>
</file>

<file path=xl/sharedStrings.xml><?xml version="1.0" encoding="utf-8"?>
<sst xmlns="http://schemas.openxmlformats.org/spreadsheetml/2006/main" count="610" uniqueCount="224">
  <si>
    <t>LABORATORIO DE ENSAYO DE MATERIALES</t>
  </si>
  <si>
    <t>CLIENTE</t>
  </si>
  <si>
    <t>:</t>
  </si>
  <si>
    <t xml:space="preserve">                 CÓDIGO</t>
  </si>
  <si>
    <t>F-LEM-P-AG-18.02</t>
  </si>
  <si>
    <t>DIRECCIÓN **</t>
  </si>
  <si>
    <t>PROYECTO **</t>
  </si>
  <si>
    <t>FECHA EMISIÓN:</t>
  </si>
  <si>
    <t>UBICACIÓN **</t>
  </si>
  <si>
    <t>** Datos proporcionados por el cliente</t>
  </si>
  <si>
    <t>Standard Test Method for Relative Density (Specific Gravity) and Absorption of Fine Aggregate</t>
  </si>
  <si>
    <t>DATOS DE LA MUESTRA</t>
  </si>
  <si>
    <t>CANTERA/SONDAJE **</t>
  </si>
  <si>
    <t>-</t>
  </si>
  <si>
    <t>CÓDIGO DE LA MUESTRA</t>
  </si>
  <si>
    <t>N° MUESTRA **</t>
  </si>
  <si>
    <t>FECHA DE RECEPCIÓN</t>
  </si>
  <si>
    <t>FECHA DE EJECUCIÓN</t>
  </si>
  <si>
    <t>LUGAR DE ENSAYO</t>
  </si>
  <si>
    <t>Descripción</t>
  </si>
  <si>
    <t>Und.</t>
  </si>
  <si>
    <t>Datos</t>
  </si>
  <si>
    <t>Masa de la muestra secada al horno</t>
  </si>
  <si>
    <t>g</t>
  </si>
  <si>
    <t>Masa del picnómetro lleno de agua, hasta la marca de calibración</t>
  </si>
  <si>
    <t>Masa del picnómetro lleno de muestra y agua, hasta la marca de calibración</t>
  </si>
  <si>
    <t>Masa de muestra saturada de superficie seca y densidad relativa</t>
  </si>
  <si>
    <t>Densidad relativa (gravedad especifica)</t>
  </si>
  <si>
    <t xml:space="preserve">Densidad relativa (gravedad especifica) (OD) </t>
  </si>
  <si>
    <t>Densidad relativa (gravedad especifica) (SSD)</t>
  </si>
  <si>
    <t>Densidad relativa aparente (gravedad especifica)</t>
  </si>
  <si>
    <t xml:space="preserve">Absorción (%) </t>
  </si>
  <si>
    <t>%</t>
  </si>
  <si>
    <t>Condiciones del ensayo</t>
  </si>
  <si>
    <t>La muestra se secó en horno a masa constante a 110 ± 5°C, antes de saturar.</t>
  </si>
  <si>
    <t>Nota:</t>
  </si>
  <si>
    <t>- Los datos de identificación de la muestra son proporcionados por el cliente.</t>
  </si>
  <si>
    <t>- Los resultados corresponden sólo a los ensayos realizados sobre la muestra proporcionada por el cliente.</t>
  </si>
  <si>
    <t xml:space="preserve">'- Los resultados de los ensayos no deben ser utilizados como una certificación de conformidad con normas de productos o como certificado del sistema de calidad de Geofal SAC. </t>
  </si>
  <si>
    <t>- Prohibida la reproducción total o parcial del presente informe de ensayo sin la autorización escrita de Geofal S.A.C.</t>
  </si>
  <si>
    <t>Observaciones:</t>
  </si>
  <si>
    <t>Fin del Informe</t>
  </si>
  <si>
    <t>Página 1 de 1</t>
  </si>
  <si>
    <t>Información para la Corrección por Certificado de Calibración:</t>
  </si>
  <si>
    <t>Precisión de la Balanza al 0.1g</t>
  </si>
  <si>
    <t>Corrección</t>
  </si>
  <si>
    <t xml:space="preserve">CODIGO </t>
  </si>
  <si>
    <t>Fecha</t>
  </si>
  <si>
    <t>und</t>
  </si>
  <si>
    <t>A</t>
  </si>
  <si>
    <t>B</t>
  </si>
  <si>
    <t>C</t>
  </si>
  <si>
    <t>E</t>
  </si>
  <si>
    <t>F</t>
  </si>
  <si>
    <t>INFORME DE ESTIMACIÓN DE INCERTIDUMBRE</t>
  </si>
  <si>
    <t>Código:</t>
  </si>
  <si>
    <t>F-LEM-P-10.01</t>
  </si>
  <si>
    <t>Versión:</t>
  </si>
  <si>
    <t>Fecha:</t>
  </si>
  <si>
    <t>Página:</t>
  </si>
  <si>
    <t>1 de 1</t>
  </si>
  <si>
    <t>Método:</t>
  </si>
  <si>
    <t>Norma:</t>
  </si>
  <si>
    <t>Matriz:</t>
  </si>
  <si>
    <t>Agregado Fino</t>
  </si>
  <si>
    <t>Variables:</t>
  </si>
  <si>
    <t>OD</t>
  </si>
  <si>
    <t>SSD</t>
  </si>
  <si>
    <t>DENSIDAD APARENTE</t>
  </si>
  <si>
    <t>Fórmula:</t>
  </si>
  <si>
    <t>Equipos a utilizar:</t>
  </si>
  <si>
    <t>Balanza con resolución de lectura de 0.1g</t>
  </si>
  <si>
    <r>
      <t xml:space="preserve">Horno que puea mantener una temperatura uniforme de 110 </t>
    </r>
    <r>
      <rPr>
        <sz val="10"/>
        <rFont val="Calibri"/>
        <family val="2"/>
      </rPr>
      <t>±</t>
    </r>
    <r>
      <rPr>
        <sz val="8"/>
        <rFont val="Arial"/>
        <family val="2"/>
      </rPr>
      <t xml:space="preserve"> 5°C</t>
    </r>
  </si>
  <si>
    <t>Picnómetro</t>
  </si>
  <si>
    <t>Paso 2. Definición de las variables aleatorias</t>
  </si>
  <si>
    <t>Fuentes</t>
  </si>
  <si>
    <t>Valor</t>
  </si>
  <si>
    <t>Incertidumbre Original</t>
  </si>
  <si>
    <t>Unidades</t>
  </si>
  <si>
    <t>Distribución</t>
  </si>
  <si>
    <r>
      <t xml:space="preserve">Incertidumbre Estándar </t>
    </r>
    <r>
      <rPr>
        <i/>
        <sz val="10"/>
        <rFont val="Arial"/>
        <family val="2"/>
      </rPr>
      <t>u(x</t>
    </r>
    <r>
      <rPr>
        <i/>
        <vertAlign val="subscript"/>
        <sz val="10"/>
        <rFont val="Arial"/>
        <family val="2"/>
      </rPr>
      <t>i</t>
    </r>
    <r>
      <rPr>
        <i/>
        <sz val="10"/>
        <rFont val="Arial"/>
        <family val="2"/>
      </rPr>
      <t>)</t>
    </r>
  </si>
  <si>
    <t>Coeficiente de Sensibilidad</t>
  </si>
  <si>
    <r>
      <t xml:space="preserve">Contribución </t>
    </r>
    <r>
      <rPr>
        <i/>
        <sz val="10"/>
        <rFont val="Arial"/>
        <family val="2"/>
      </rPr>
      <t>u</t>
    </r>
    <r>
      <rPr>
        <i/>
        <vertAlign val="subscript"/>
        <sz val="10"/>
        <rFont val="Arial"/>
        <family val="2"/>
      </rPr>
      <t>i</t>
    </r>
    <r>
      <rPr>
        <i/>
        <sz val="10"/>
        <rFont val="Arial"/>
        <family val="2"/>
      </rPr>
      <t>(y)</t>
    </r>
  </si>
  <si>
    <t>Resultado OD:</t>
  </si>
  <si>
    <t>---</t>
  </si>
  <si>
    <t>Repetibilidad de la pesada</t>
  </si>
  <si>
    <t>Normal, K=1</t>
  </si>
  <si>
    <t>Certificado de Calibración</t>
  </si>
  <si>
    <t>Normal, K=2</t>
  </si>
  <si>
    <t>Factor de Influencia</t>
  </si>
  <si>
    <t xml:space="preserve">% </t>
  </si>
  <si>
    <t>Resolución</t>
  </si>
  <si>
    <t>Rectangular</t>
  </si>
  <si>
    <t>S</t>
  </si>
  <si>
    <t>factor de presición OD</t>
  </si>
  <si>
    <t>Norma, K=1</t>
  </si>
  <si>
    <t>Incertidumbre Estándar Combinada OD</t>
  </si>
  <si>
    <t>Incertidumbre Expandida OD, K = 2 (95%)</t>
  </si>
  <si>
    <t>Resultado SSD:</t>
  </si>
  <si>
    <t>Peso material saturado sup. Seca</t>
  </si>
  <si>
    <t>Peso material seco en estufa</t>
  </si>
  <si>
    <t>Peso picnometro+agua</t>
  </si>
  <si>
    <t>Peso picnometro+material+agua</t>
  </si>
  <si>
    <t>factor de presición SSD</t>
  </si>
  <si>
    <t>Incertidumbre Estándar Combinada SSD</t>
  </si>
  <si>
    <t>Resultado Densidad aparente:</t>
  </si>
  <si>
    <t>factor de presición DA</t>
  </si>
  <si>
    <t>Incertidumbre Estándar Combinada DA</t>
  </si>
  <si>
    <t>ABSORCION</t>
  </si>
  <si>
    <t>Resultado Absorcion %:</t>
  </si>
  <si>
    <t>factor de presición ABS</t>
  </si>
  <si>
    <t>Incertidumbre Estándar Combinada ABS</t>
  </si>
  <si>
    <t>CALIBRACION DE LA BALANZA</t>
  </si>
  <si>
    <t>Correccion</t>
  </si>
  <si>
    <t>Variables</t>
  </si>
  <si>
    <t>Ecuacion</t>
  </si>
  <si>
    <t>Resolucion</t>
  </si>
  <si>
    <t>0.1</t>
  </si>
  <si>
    <t xml:space="preserve">Codigo </t>
  </si>
  <si>
    <t>ITEM</t>
  </si>
  <si>
    <t>MES</t>
  </si>
  <si>
    <t>DESV STD</t>
  </si>
  <si>
    <t>Busqueda de Repetibilidad de la masa</t>
  </si>
  <si>
    <t>Fecha de evaluacion:</t>
  </si>
  <si>
    <t>1-Calcular la Incertidumbre estandar bajo condiciones de reproducibilidad - OD</t>
  </si>
  <si>
    <t>1-Calcular la Incertidumbre estandar bajo condiciones de reproducibilidad SSD</t>
  </si>
  <si>
    <t>1-Calcular la Incertidumbre estandar bajo condiciones de reproducibilidad APARENTE</t>
  </si>
  <si>
    <t>1-Calcular la Incertidumbre estandar bajo condiciones de reproducibilidad ABSORCION</t>
  </si>
  <si>
    <t>T1</t>
  </si>
  <si>
    <t>T2</t>
  </si>
  <si>
    <t>T3</t>
  </si>
  <si>
    <t>T4</t>
  </si>
  <si>
    <t>T5</t>
  </si>
  <si>
    <r>
      <t>Varianza Repetibilidad (S</t>
    </r>
    <r>
      <rPr>
        <vertAlign val="subscript"/>
        <sz val="8"/>
        <rFont val="Arial"/>
        <family val="2"/>
      </rPr>
      <t>r</t>
    </r>
    <r>
      <rPr>
        <vertAlign val="superscript"/>
        <sz val="8"/>
        <rFont val="Arial"/>
        <family val="2"/>
      </rPr>
      <t>2</t>
    </r>
    <r>
      <rPr>
        <sz val="8"/>
        <rFont val="Arial"/>
        <family val="2"/>
      </rPr>
      <t xml:space="preserve"> )</t>
    </r>
  </si>
  <si>
    <r>
      <t>Varianza entre Laboratorios (S</t>
    </r>
    <r>
      <rPr>
        <vertAlign val="subscript"/>
        <sz val="8"/>
        <rFont val="Arial"/>
        <family val="2"/>
      </rPr>
      <t>L</t>
    </r>
    <r>
      <rPr>
        <vertAlign val="superscript"/>
        <sz val="8"/>
        <rFont val="Arial"/>
        <family val="2"/>
      </rPr>
      <t>2</t>
    </r>
    <r>
      <rPr>
        <sz val="8"/>
        <rFont val="Arial"/>
        <family val="2"/>
      </rPr>
      <t>)</t>
    </r>
  </si>
  <si>
    <r>
      <t>Varianza Reproducibilidad (S</t>
    </r>
    <r>
      <rPr>
        <vertAlign val="subscript"/>
        <sz val="8"/>
        <rFont val="Arial"/>
        <family val="2"/>
      </rPr>
      <t>R</t>
    </r>
    <r>
      <rPr>
        <vertAlign val="superscript"/>
        <sz val="8"/>
        <rFont val="Arial"/>
        <family val="2"/>
      </rPr>
      <t>2</t>
    </r>
    <r>
      <rPr>
        <sz val="8"/>
        <rFont val="Arial"/>
        <family val="2"/>
      </rPr>
      <t>)</t>
    </r>
  </si>
  <si>
    <r>
      <t>Desviacion Estándar Repetibilidad (S</t>
    </r>
    <r>
      <rPr>
        <vertAlign val="subscript"/>
        <sz val="8"/>
        <rFont val="Arial"/>
        <family val="2"/>
      </rPr>
      <t>r</t>
    </r>
    <r>
      <rPr>
        <sz val="8"/>
        <rFont val="Arial"/>
        <family val="2"/>
      </rPr>
      <t>)</t>
    </r>
  </si>
  <si>
    <r>
      <t>Desviacion Estándar Reproducibilidad (S</t>
    </r>
    <r>
      <rPr>
        <vertAlign val="subscript"/>
        <sz val="8"/>
        <rFont val="Arial"/>
        <family val="2"/>
      </rPr>
      <t>R</t>
    </r>
    <r>
      <rPr>
        <sz val="8"/>
        <rFont val="Arial"/>
        <family val="2"/>
      </rPr>
      <t>)</t>
    </r>
  </si>
  <si>
    <t>CODIGO</t>
  </si>
  <si>
    <t>CONCATENADOS</t>
  </si>
  <si>
    <t>DESCRIPCION</t>
  </si>
  <si>
    <t>FC</t>
  </si>
  <si>
    <t>F. MOLDEO</t>
  </si>
  <si>
    <t>DIA</t>
  </si>
  <si>
    <t>DIAMETRO</t>
  </si>
  <si>
    <t>CARGA</t>
  </si>
  <si>
    <t>AREA</t>
  </si>
  <si>
    <t>RESIS. CONCRETO</t>
  </si>
  <si>
    <t>% RESIS</t>
  </si>
  <si>
    <t>TIPO DE FALLA</t>
  </si>
  <si>
    <t>Columnas C-9;5-3/G.H</t>
  </si>
  <si>
    <t>Gravedad específica OD, gravedad específica SSD, gravedad específica aparente y absorción</t>
  </si>
  <si>
    <t xml:space="preserve">datos </t>
  </si>
  <si>
    <t>datos corrección</t>
  </si>
  <si>
    <t>OPERADORES</t>
  </si>
  <si>
    <t>ASTM C128-22</t>
  </si>
  <si>
    <t>EQP-0090</t>
  </si>
  <si>
    <t>TIPO DE MUESTRA</t>
  </si>
  <si>
    <t>- Este informe de ensayo, al estar en el marco de la acreditación del INACAL - DA, se encuentra dentro del ámbito de reconocimiento multilateral/mutuo de los miembros firmantes de IAAC e ILAC.</t>
  </si>
  <si>
    <t>RECEPCIÓN N°</t>
  </si>
  <si>
    <t>Masa del picnómetro lleno de agua, hasta la marca de calibración,</t>
  </si>
  <si>
    <t>Recipiente</t>
  </si>
  <si>
    <t>Masa del recipiente</t>
  </si>
  <si>
    <t>Masa del recipiente más muestra secada al horno</t>
  </si>
  <si>
    <t>Masa del recipiente más muestra secada al horno constante</t>
  </si>
  <si>
    <t xml:space="preserve">B = masa del picnómetro lleno de agua, hasta la marca de calibración, g </t>
  </si>
  <si>
    <t>C = masa de picnómetro lleno de muestra y agua hasta la marca de calibración, g</t>
  </si>
  <si>
    <t xml:space="preserve">S = masa de muestra saturada de superficie seca (utilizada en el procedimiento gravimétrico para densidad y densidad relativa (gravedad específica), o para absorción con ambos procedimientos), g </t>
  </si>
  <si>
    <t>A = Masa de la muestra secada al horno, g</t>
  </si>
  <si>
    <t>d</t>
  </si>
  <si>
    <t>Masa de la muestra secada al horno = a - d</t>
  </si>
  <si>
    <t>Densidad relativa (gravedad especifica) (OD) = A / (B + S - C)</t>
  </si>
  <si>
    <t>Densidad relativa (gravedad especifica) (SSD) = S / (B + S - C)</t>
  </si>
  <si>
    <t>Densidad relativa aparente (gravedad especifica) = A / (B + A - C)</t>
  </si>
  <si>
    <r>
      <t xml:space="preserve">Absorción (%) = 100 </t>
    </r>
    <r>
      <rPr>
        <sz val="9"/>
        <rFont val="Calibri"/>
        <family val="2"/>
      </rPr>
      <t>[</t>
    </r>
    <r>
      <rPr>
        <sz val="9"/>
        <rFont val="Arial"/>
        <family val="2"/>
      </rPr>
      <t>(S - A) / A</t>
    </r>
    <r>
      <rPr>
        <sz val="9"/>
        <rFont val="Calibri"/>
        <family val="2"/>
      </rPr>
      <t>]</t>
    </r>
  </si>
  <si>
    <t>e</t>
  </si>
  <si>
    <t>f</t>
  </si>
  <si>
    <t xml:space="preserve">Calibración </t>
  </si>
  <si>
    <r>
      <t>ASTM C128-</t>
    </r>
    <r>
      <rPr>
        <b/>
        <u/>
        <sz val="11"/>
        <rFont val="Arial"/>
        <family val="2"/>
      </rPr>
      <t>25</t>
    </r>
  </si>
  <si>
    <r>
      <t>ASTM C128-</t>
    </r>
    <r>
      <rPr>
        <b/>
        <u/>
        <sz val="10"/>
        <rFont val="Arial"/>
        <family val="2"/>
      </rPr>
      <t>25</t>
    </r>
  </si>
  <si>
    <t>Versión: 09 (2026-01-20)</t>
  </si>
  <si>
    <t>FORMATO N° F-LEM-P-AG-18.01</t>
  </si>
  <si>
    <t>MUESTRA</t>
  </si>
  <si>
    <t>N° OT</t>
  </si>
  <si>
    <t>FECHA DE ENSAYO</t>
  </si>
  <si>
    <t>REALIZADO</t>
  </si>
  <si>
    <t>Especimen de prueba</t>
  </si>
  <si>
    <t>Masa humeda</t>
  </si>
  <si>
    <r>
      <t xml:space="preserve">Fecha / hora de inmersión </t>
    </r>
    <r>
      <rPr>
        <b/>
        <sz val="9"/>
        <color theme="1"/>
        <rFont val="Arial"/>
        <family val="2"/>
      </rPr>
      <t>(*)</t>
    </r>
  </si>
  <si>
    <t>Masa seca</t>
  </si>
  <si>
    <r>
      <t xml:space="preserve">Fecha / hora de salida inmersión </t>
    </r>
    <r>
      <rPr>
        <b/>
        <sz val="9"/>
        <color theme="1"/>
        <rFont val="Arial"/>
        <family val="2"/>
      </rPr>
      <t>(*)</t>
    </r>
  </si>
  <si>
    <t>Masa seca constante</t>
  </si>
  <si>
    <r>
      <t>Temp. del pignometro y contenido</t>
    </r>
    <r>
      <rPr>
        <b/>
        <sz val="9"/>
        <color theme="1"/>
        <rFont val="Arial"/>
        <family val="2"/>
      </rPr>
      <t xml:space="preserve"> (**)</t>
    </r>
  </si>
  <si>
    <r>
      <t xml:space="preserve">Temp. Durante la calibración </t>
    </r>
    <r>
      <rPr>
        <b/>
        <sz val="9"/>
        <color theme="1"/>
        <rFont val="Arial"/>
        <family val="2"/>
      </rPr>
      <t>(**)</t>
    </r>
  </si>
  <si>
    <r>
      <rPr>
        <b/>
        <i/>
        <sz val="9"/>
        <color theme="1"/>
        <rFont val="Arial"/>
        <family val="2"/>
      </rPr>
      <t>(*)</t>
    </r>
    <r>
      <rPr>
        <i/>
        <sz val="9"/>
        <color theme="1"/>
        <rFont val="Arial"/>
        <family val="2"/>
      </rPr>
      <t xml:space="preserve">deje reposar 24hr </t>
    </r>
    <r>
      <rPr>
        <i/>
        <sz val="9"/>
        <color theme="1"/>
        <rFont val="Calibri"/>
        <family val="2"/>
      </rPr>
      <t>±</t>
    </r>
    <r>
      <rPr>
        <i/>
        <sz val="9"/>
        <color theme="1"/>
        <rFont val="Arial"/>
        <family val="2"/>
      </rPr>
      <t xml:space="preserve"> 4hr, cuando se trabaja con agregados livianos 72hr ± 4hr revolviendo 1 minuto cada 24hr</t>
    </r>
  </si>
  <si>
    <r>
      <rPr>
        <b/>
        <i/>
        <sz val="9"/>
        <color theme="1"/>
        <rFont val="Arial"/>
        <family val="2"/>
      </rPr>
      <t>(**)</t>
    </r>
    <r>
      <rPr>
        <i/>
        <sz val="9"/>
        <color theme="1"/>
        <rFont val="Arial"/>
        <family val="2"/>
      </rPr>
      <t xml:space="preserve"> 23.0 °C ± 2.0 </t>
    </r>
    <r>
      <rPr>
        <sz val="9"/>
        <color theme="1"/>
        <rFont val="Calibri"/>
        <family val="2"/>
      </rPr>
      <t>°</t>
    </r>
    <r>
      <rPr>
        <i/>
        <sz val="9"/>
        <color theme="1"/>
        <rFont val="Arial"/>
        <family val="2"/>
      </rPr>
      <t>C</t>
    </r>
  </si>
  <si>
    <t>Ensayo</t>
  </si>
  <si>
    <t>La muestra se secó en horno a masa constante a 110 ± 5°C, antes de saturar. (Si o No)</t>
  </si>
  <si>
    <t>Equipo utilizado</t>
  </si>
  <si>
    <t>Código</t>
  </si>
  <si>
    <t>Balanza 0.1 g</t>
  </si>
  <si>
    <t>Horno 110ºC</t>
  </si>
  <si>
    <t>Termómetro</t>
  </si>
  <si>
    <t>Molde (tronco cónico) y pisón</t>
  </si>
  <si>
    <t>Equipo Gravedad Especifica</t>
  </si>
  <si>
    <r>
      <t>Observaciones:</t>
    </r>
    <r>
      <rPr>
        <sz val="9"/>
        <rFont val="Arial"/>
        <family val="2"/>
      </rPr>
      <t xml:space="preserve">  …................................................................................................................................................................................................................</t>
    </r>
  </si>
  <si>
    <t>Versión: 07 (2026-01-20)</t>
  </si>
  <si>
    <t>Prohibido reproducir sin  autorización</t>
  </si>
  <si>
    <t>WEB: www.geofal.com.pe   E-MAIL: laboratorio@geofal.com.pe / geofal.sac@gmail.com                                                                                                                         Av. Marañon 763, Los Olivos-Lima / Teléfono 01 522-1851</t>
  </si>
  <si>
    <t>F. EMISIÓN</t>
  </si>
  <si>
    <t>OT N°</t>
  </si>
  <si>
    <t>TIPO DE MUESTRA**</t>
  </si>
  <si>
    <t>REVISADO POR:</t>
  </si>
  <si>
    <t>FABIAN LA ROSA</t>
  </si>
  <si>
    <r>
      <rPr>
        <b/>
        <u/>
        <sz val="10"/>
        <color theme="1"/>
        <rFont val="Arial"/>
        <family val="2"/>
      </rPr>
      <t>APROBADO POR</t>
    </r>
    <r>
      <rPr>
        <b/>
        <sz val="10"/>
        <color theme="1"/>
        <rFont val="Arial"/>
        <family val="2"/>
      </rPr>
      <t>:</t>
    </r>
  </si>
  <si>
    <t>IRMA COAQUIRA</t>
  </si>
  <si>
    <r>
      <rPr>
        <b/>
        <u/>
        <sz val="10"/>
        <rFont val="Arial"/>
        <family val="2"/>
      </rPr>
      <t>FECHA DE REVISIÓN</t>
    </r>
    <r>
      <rPr>
        <b/>
        <sz val="10"/>
        <rFont val="Arial"/>
        <family val="2"/>
      </rPr>
      <t>:</t>
    </r>
  </si>
  <si>
    <r>
      <rPr>
        <b/>
        <u/>
        <sz val="10"/>
        <rFont val="Arial"/>
        <family val="2"/>
      </rPr>
      <t>FECHA DE APROBACIÓN</t>
    </r>
    <r>
      <rPr>
        <b/>
        <sz val="10"/>
        <rFont val="Arial"/>
        <family val="2"/>
      </rPr>
      <t>:</t>
    </r>
  </si>
  <si>
    <t>Mensurando:</t>
  </si>
  <si>
    <t>Paso 1. Definición del proceso de medición</t>
  </si>
  <si>
    <r>
      <t>Desviacion Estándar Repetibilidad (S</t>
    </r>
    <r>
      <rPr>
        <vertAlign val="subscript"/>
        <sz val="10"/>
        <rFont val="Arial"/>
        <family val="2"/>
      </rPr>
      <t>r</t>
    </r>
    <r>
      <rPr>
        <sz val="10"/>
        <rFont val="Arial"/>
        <family val="2"/>
      </rPr>
      <t>)</t>
    </r>
  </si>
  <si>
    <r>
      <t>Desviacion Estándar Reproducibilidad (S</t>
    </r>
    <r>
      <rPr>
        <vertAlign val="subscript"/>
        <sz val="10"/>
        <rFont val="Arial"/>
        <family val="2"/>
      </rPr>
      <t>R</t>
    </r>
    <r>
      <rPr>
        <sz val="10"/>
        <rFont val="Arial"/>
        <family val="2"/>
      </rPr>
      <t>)</t>
    </r>
  </si>
  <si>
    <t>FACTOR DE PRECISION DEL OPERADOR</t>
  </si>
  <si>
    <t>2*RAIZ(0.00181+0.000000000215xR2)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</si>
</sst>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164" formatCode="0.0"/>
    <numFmt numFmtId="165" formatCode="0\ &quot;/ CO-06&quot;"/>
    <numFmt numFmtId="166" formatCode="#,##0.0"/>
    <numFmt numFmtId="167" formatCode="0.000"/>
    <numFmt numFmtId="168" formatCode="dd\-mm\-yy;@"/>
    <numFmt numFmtId="169" formatCode="000&quot;-SU-21&quot;"/>
    <numFmt numFmtId="170" formatCode="0.0\ &quot;%&quot;"/>
    <numFmt numFmtId="171" formatCode="0.0000"/>
    <numFmt numFmtId="172" formatCode="0.00000"/>
    <numFmt numFmtId="173" formatCode="&quot;0&quot;0"/>
    <numFmt numFmtId="174" formatCode="0.0E+00"/>
    <numFmt numFmtId="175" formatCode="0\ &quot;kg/m³&quot;"/>
    <numFmt numFmtId="176" formatCode="yyyy\-mm\-dd;@"/>
    <numFmt numFmtId="177" formatCode="&quot;INFORME DE ENSAYO N°&quot;000&quot;-26 AG18&quot;"/>
    <numFmt numFmtId="178" formatCode="000\-\ &quot;26&quot;"/>
    <numFmt numFmtId="179" formatCode="000&quot;-AG-26&quot;"/>
    <numFmt numFmtId="180" formatCode="&quot;FORMATO F-LEM-P-SU-11.01&quot;"/>
  </numFmts>
  <fonts count="59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1"/>
      <name val="Times New Roman"/>
      <family val="1"/>
    </font>
    <font>
      <sz val="11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sz val="9"/>
      <name val="Times New Roman"/>
      <family val="1"/>
    </font>
    <font>
      <sz val="8"/>
      <name val="Arial"/>
      <family val="2"/>
    </font>
    <font>
      <b/>
      <sz val="12"/>
      <name val="Arial"/>
      <family val="2"/>
    </font>
    <font>
      <sz val="9"/>
      <name val="Arial"/>
      <family val="2"/>
    </font>
    <font>
      <sz val="10"/>
      <color rgb="FF0070C0"/>
      <name val="Arial"/>
      <family val="2"/>
    </font>
    <font>
      <b/>
      <sz val="10"/>
      <color rgb="FF0070C0"/>
      <name val="Times New Roman"/>
      <family val="1"/>
    </font>
    <font>
      <b/>
      <sz val="8"/>
      <name val="Arial"/>
      <family val="2"/>
    </font>
    <font>
      <sz val="11"/>
      <name val="Arial"/>
      <family val="2"/>
    </font>
    <font>
      <b/>
      <u/>
      <sz val="8"/>
      <name val="Arial"/>
      <family val="2"/>
    </font>
    <font>
      <b/>
      <u/>
      <sz val="11"/>
      <name val="Arial"/>
      <family val="2"/>
    </font>
    <font>
      <b/>
      <sz val="9"/>
      <name val="Arial"/>
      <family val="2"/>
    </font>
    <font>
      <sz val="9"/>
      <color theme="1"/>
      <name val="Arial"/>
      <family val="2"/>
    </font>
    <font>
      <b/>
      <sz val="9"/>
      <color rgb="FF0000FF"/>
      <name val="Arial"/>
      <family val="2"/>
    </font>
    <font>
      <sz val="7"/>
      <name val="Arial"/>
      <family val="2"/>
    </font>
    <font>
      <sz val="8"/>
      <color theme="1"/>
      <name val="Times New Roman"/>
      <family val="1"/>
    </font>
    <font>
      <b/>
      <i/>
      <u/>
      <sz val="9"/>
      <color theme="1"/>
      <name val="Arial"/>
      <family val="2"/>
    </font>
    <font>
      <b/>
      <sz val="11"/>
      <name val="Arial"/>
      <family val="2"/>
    </font>
    <font>
      <sz val="10"/>
      <color theme="1"/>
      <name val="Arial"/>
      <family val="2"/>
    </font>
    <font>
      <b/>
      <sz val="9"/>
      <name val="Cambria"/>
      <family val="1"/>
      <scheme val="major"/>
    </font>
    <font>
      <i/>
      <sz val="10"/>
      <name val="Arial"/>
      <family val="2"/>
    </font>
    <font>
      <i/>
      <vertAlign val="subscript"/>
      <sz val="10"/>
      <name val="Arial"/>
      <family val="2"/>
    </font>
    <font>
      <b/>
      <sz val="10"/>
      <color theme="1"/>
      <name val="Arial"/>
      <family val="2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b/>
      <u/>
      <sz val="10"/>
      <name val="Arial"/>
      <family val="2"/>
    </font>
    <font>
      <b/>
      <i/>
      <sz val="8"/>
      <name val="Arial"/>
      <family val="2"/>
    </font>
    <font>
      <b/>
      <i/>
      <u/>
      <sz val="9"/>
      <name val="Arial"/>
      <family val="2"/>
    </font>
    <font>
      <sz val="9"/>
      <color rgb="FFFF0000"/>
      <name val="Arial"/>
      <family val="2"/>
    </font>
    <font>
      <sz val="9"/>
      <name val="Cambria"/>
      <family val="1"/>
      <scheme val="major"/>
    </font>
    <font>
      <sz val="10"/>
      <color rgb="FF0000FF"/>
      <name val="Arial"/>
      <family val="2"/>
    </font>
    <font>
      <u/>
      <sz val="10"/>
      <name val="Arial"/>
      <family val="2"/>
    </font>
    <font>
      <sz val="10"/>
      <name val="Calibri"/>
      <family val="2"/>
    </font>
    <font>
      <sz val="8"/>
      <color theme="1"/>
      <name val="Arial"/>
      <family val="2"/>
    </font>
    <font>
      <b/>
      <u/>
      <sz val="9"/>
      <name val="Arial"/>
      <family val="2"/>
    </font>
    <font>
      <sz val="10"/>
      <color theme="0"/>
      <name val="Arial"/>
      <family val="2"/>
    </font>
    <font>
      <sz val="8"/>
      <name val="Calibri"/>
      <family val="2"/>
      <scheme val="minor"/>
    </font>
    <font>
      <b/>
      <sz val="8"/>
      <name val="Calibri"/>
      <family val="2"/>
      <scheme val="minor"/>
    </font>
    <font>
      <vertAlign val="superscript"/>
      <sz val="8"/>
      <name val="Arial"/>
      <family val="2"/>
    </font>
    <font>
      <vertAlign val="subscript"/>
      <sz val="8"/>
      <name val="Arial"/>
      <family val="2"/>
    </font>
    <font>
      <sz val="9"/>
      <color rgb="FF0000FF"/>
      <name val="Arial"/>
      <family val="2"/>
    </font>
    <font>
      <sz val="9"/>
      <name val="Calibri"/>
      <family val="2"/>
    </font>
    <font>
      <sz val="9"/>
      <color rgb="FF000000"/>
      <name val="Arial"/>
      <family val="2"/>
    </font>
    <font>
      <b/>
      <sz val="9"/>
      <color theme="1"/>
      <name val="Arial"/>
      <family val="2"/>
    </font>
    <font>
      <i/>
      <sz val="9"/>
      <color theme="1"/>
      <name val="Arial"/>
      <family val="2"/>
    </font>
    <font>
      <b/>
      <i/>
      <sz val="9"/>
      <color theme="1"/>
      <name val="Arial"/>
      <family val="2"/>
    </font>
    <font>
      <i/>
      <sz val="9"/>
      <color theme="1"/>
      <name val="Calibri"/>
      <family val="2"/>
    </font>
    <font>
      <sz val="9"/>
      <color theme="1"/>
      <name val="Calibri"/>
      <family val="2"/>
    </font>
    <font>
      <u/>
      <sz val="10"/>
      <color indexed="12"/>
      <name val="Arial"/>
      <family val="2"/>
    </font>
    <font>
      <b/>
      <u/>
      <sz val="10"/>
      <color theme="1"/>
      <name val="Arial"/>
      <family val="2"/>
    </font>
    <font>
      <vertAlign val="subscript"/>
      <sz val="10"/>
      <name val="Arial"/>
      <family val="2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4" tint="0.79998168889431442"/>
        <bgColor indexed="64"/>
      </patternFill>
    </fill>
  </fills>
  <borders count="4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hair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</borders>
  <cellStyleXfs count="8">
    <xf numFmtId="0" fontId="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55" fillId="0" borderId="0" applyNumberFormat="0" applyFill="0" applyBorder="0" applyAlignment="0" applyProtection="0">
      <alignment vertical="top"/>
      <protection locked="0"/>
    </xf>
  </cellStyleXfs>
  <cellXfs count="466">
    <xf numFmtId="0" fontId="0" fillId="0" borderId="0" xfId="0"/>
    <xf numFmtId="0" fontId="0" fillId="0" borderId="1" xfId="0" applyBorder="1"/>
    <xf numFmtId="2" fontId="7" fillId="2" borderId="1" xfId="0" applyNumberFormat="1" applyFont="1" applyFill="1" applyBorder="1" applyAlignment="1">
      <alignment vertical="center" wrapText="1"/>
    </xf>
    <xf numFmtId="10" fontId="8" fillId="2" borderId="1" xfId="0" applyNumberFormat="1" applyFont="1" applyFill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/>
    <xf numFmtId="0" fontId="9" fillId="0" borderId="1" xfId="0" applyFont="1" applyBorder="1" applyAlignment="1">
      <alignment horizontal="center"/>
    </xf>
    <xf numFmtId="0" fontId="12" fillId="0" borderId="1" xfId="0" applyFont="1" applyBorder="1"/>
    <xf numFmtId="16" fontId="12" fillId="0" borderId="1" xfId="0" applyNumberFormat="1" applyFont="1" applyBorder="1"/>
    <xf numFmtId="2" fontId="12" fillId="0" borderId="1" xfId="0" applyNumberFormat="1" applyFont="1" applyBorder="1"/>
    <xf numFmtId="2" fontId="13" fillId="2" borderId="1" xfId="0" applyNumberFormat="1" applyFont="1" applyFill="1" applyBorder="1" applyAlignment="1">
      <alignment vertical="center" wrapText="1"/>
    </xf>
    <xf numFmtId="165" fontId="9" fillId="0" borderId="1" xfId="0" applyNumberFormat="1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30" fillId="2" borderId="12" xfId="3" applyFont="1" applyFill="1" applyBorder="1" applyAlignment="1">
      <alignment vertical="center"/>
    </xf>
    <xf numFmtId="0" fontId="30" fillId="2" borderId="11" xfId="3" applyFont="1" applyFill="1" applyBorder="1" applyAlignment="1">
      <alignment horizontal="left" vertical="center" indent="1"/>
    </xf>
    <xf numFmtId="0" fontId="9" fillId="0" borderId="0" xfId="0" applyFont="1" applyAlignment="1" applyProtection="1">
      <alignment vertical="center"/>
      <protection locked="0"/>
    </xf>
    <xf numFmtId="0" fontId="9" fillId="0" borderId="0" xfId="0" applyFont="1" applyAlignment="1" applyProtection="1">
      <alignment horizontal="left" vertical="center" wrapText="1"/>
      <protection locked="0"/>
    </xf>
    <xf numFmtId="174" fontId="11" fillId="2" borderId="0" xfId="3" applyNumberFormat="1" applyFont="1" applyFill="1" applyAlignment="1" applyProtection="1">
      <alignment horizontal="left" vertical="center"/>
      <protection hidden="1"/>
    </xf>
    <xf numFmtId="171" fontId="11" fillId="2" borderId="0" xfId="3" quotePrefix="1" applyNumberFormat="1" applyFont="1" applyFill="1" applyAlignment="1" applyProtection="1">
      <alignment horizontal="center" vertical="center"/>
      <protection hidden="1"/>
    </xf>
    <xf numFmtId="0" fontId="18" fillId="2" borderId="0" xfId="3" applyFont="1" applyFill="1" applyAlignment="1" applyProtection="1">
      <alignment horizontal="center" vertical="center"/>
      <protection hidden="1"/>
    </xf>
    <xf numFmtId="2" fontId="18" fillId="2" borderId="0" xfId="3" applyNumberFormat="1" applyFont="1" applyFill="1" applyAlignment="1" applyProtection="1">
      <alignment vertical="center"/>
      <protection hidden="1"/>
    </xf>
    <xf numFmtId="167" fontId="11" fillId="2" borderId="0" xfId="3" applyNumberFormat="1" applyFont="1" applyFill="1" applyAlignment="1" applyProtection="1">
      <alignment horizontal="center" vertical="center"/>
      <protection hidden="1"/>
    </xf>
    <xf numFmtId="171" fontId="18" fillId="2" borderId="0" xfId="3" quotePrefix="1" applyNumberFormat="1" applyFont="1" applyFill="1" applyAlignment="1" applyProtection="1">
      <alignment horizontal="center" vertical="center" wrapText="1"/>
      <protection hidden="1"/>
    </xf>
    <xf numFmtId="171" fontId="18" fillId="2" borderId="0" xfId="3" applyNumberFormat="1" applyFont="1" applyFill="1" applyAlignment="1">
      <alignment horizontal="center" vertical="center"/>
    </xf>
    <xf numFmtId="0" fontId="9" fillId="0" borderId="2" xfId="0" applyFont="1" applyBorder="1" applyAlignment="1" applyProtection="1">
      <alignment vertical="center"/>
      <protection locked="0"/>
    </xf>
    <xf numFmtId="0" fontId="3" fillId="0" borderId="0" xfId="0" applyFont="1" applyAlignment="1" applyProtection="1">
      <alignment vertical="center"/>
      <protection locked="0"/>
    </xf>
    <xf numFmtId="0" fontId="10" fillId="0" borderId="0" xfId="0" applyFont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7" fillId="0" borderId="0" xfId="0" applyFont="1" applyAlignment="1" applyProtection="1">
      <alignment vertical="center"/>
      <protection locked="0"/>
    </xf>
    <xf numFmtId="168" fontId="9" fillId="0" borderId="0" xfId="0" applyNumberFormat="1" applyFont="1" applyAlignment="1" applyProtection="1">
      <alignment horizontal="left" vertical="center"/>
      <protection locked="0"/>
    </xf>
    <xf numFmtId="17" fontId="9" fillId="0" borderId="0" xfId="0" applyNumberFormat="1" applyFont="1" applyAlignment="1" applyProtection="1">
      <alignment vertical="center"/>
      <protection locked="0"/>
    </xf>
    <xf numFmtId="0" fontId="5" fillId="0" borderId="2" xfId="0" applyFont="1" applyBorder="1" applyAlignment="1" applyProtection="1">
      <alignment vertical="center"/>
      <protection locked="0"/>
    </xf>
    <xf numFmtId="0" fontId="5" fillId="0" borderId="9" xfId="0" applyFont="1" applyBorder="1" applyAlignment="1" applyProtection="1">
      <alignment vertical="center"/>
      <protection locked="0"/>
    </xf>
    <xf numFmtId="0" fontId="11" fillId="0" borderId="0" xfId="0" applyFont="1" applyAlignment="1" applyProtection="1">
      <alignment vertical="center"/>
      <protection locked="0"/>
    </xf>
    <xf numFmtId="0" fontId="19" fillId="0" borderId="0" xfId="0" applyFont="1" applyAlignment="1" applyProtection="1">
      <alignment vertical="center"/>
      <protection locked="0"/>
    </xf>
    <xf numFmtId="0" fontId="23" fillId="0" borderId="0" xfId="4" applyFont="1" applyAlignment="1" applyProtection="1">
      <alignment vertical="center"/>
      <protection locked="0"/>
    </xf>
    <xf numFmtId="0" fontId="22" fillId="0" borderId="0" xfId="4" applyFont="1" applyAlignment="1" applyProtection="1">
      <alignment vertical="center" wrapText="1"/>
      <protection locked="0"/>
    </xf>
    <xf numFmtId="0" fontId="3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14" fillId="0" borderId="0" xfId="2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0" xfId="2" applyFont="1" applyAlignment="1">
      <alignment horizontal="right" vertical="center"/>
    </xf>
    <xf numFmtId="0" fontId="9" fillId="0" borderId="0" xfId="0" applyFont="1" applyAlignment="1">
      <alignment horizontal="left" vertical="center" wrapText="1"/>
    </xf>
    <xf numFmtId="0" fontId="9" fillId="0" borderId="0" xfId="0" applyFont="1" applyAlignment="1">
      <alignment vertical="center"/>
    </xf>
    <xf numFmtId="0" fontId="16" fillId="0" borderId="4" xfId="2" applyFont="1" applyBorder="1" applyAlignment="1">
      <alignment vertical="center"/>
    </xf>
    <xf numFmtId="0" fontId="16" fillId="0" borderId="3" xfId="2" applyFont="1" applyBorder="1" applyAlignment="1">
      <alignment vertical="center"/>
    </xf>
    <xf numFmtId="0" fontId="9" fillId="0" borderId="3" xfId="0" applyFont="1" applyBorder="1" applyAlignment="1">
      <alignment horizontal="left" vertical="center" wrapText="1"/>
    </xf>
    <xf numFmtId="0" fontId="14" fillId="0" borderId="3" xfId="2" applyFont="1" applyBorder="1" applyAlignment="1">
      <alignment horizontal="right" vertical="center"/>
    </xf>
    <xf numFmtId="0" fontId="14" fillId="0" borderId="3" xfId="2" applyFont="1" applyBorder="1" applyAlignment="1">
      <alignment horizontal="center" vertical="center"/>
    </xf>
    <xf numFmtId="17" fontId="9" fillId="0" borderId="5" xfId="0" applyNumberFormat="1" applyFont="1" applyBorder="1" applyAlignment="1">
      <alignment vertical="center"/>
    </xf>
    <xf numFmtId="0" fontId="16" fillId="0" borderId="6" xfId="2" applyFont="1" applyBorder="1" applyAlignment="1">
      <alignment vertical="center"/>
    </xf>
    <xf numFmtId="169" fontId="9" fillId="0" borderId="7" xfId="0" applyNumberFormat="1" applyFont="1" applyBorder="1" applyAlignment="1">
      <alignment horizontal="left" vertical="center"/>
    </xf>
    <xf numFmtId="0" fontId="9" fillId="0" borderId="6" xfId="2" applyFont="1" applyBorder="1" applyAlignment="1">
      <alignment vertical="center"/>
    </xf>
    <xf numFmtId="0" fontId="9" fillId="0" borderId="8" xfId="2" applyFont="1" applyBorder="1" applyAlignment="1">
      <alignment vertical="center"/>
    </xf>
    <xf numFmtId="0" fontId="9" fillId="0" borderId="2" xfId="2" applyFont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0" fontId="11" fillId="0" borderId="4" xfId="0" applyFont="1" applyBorder="1" applyAlignment="1">
      <alignment vertical="center"/>
    </xf>
    <xf numFmtId="0" fontId="11" fillId="0" borderId="3" xfId="0" applyFont="1" applyBorder="1" applyAlignment="1">
      <alignment vertical="center"/>
    </xf>
    <xf numFmtId="0" fontId="11" fillId="0" borderId="5" xfId="0" applyFont="1" applyBorder="1" applyAlignment="1">
      <alignment vertical="center"/>
    </xf>
    <xf numFmtId="0" fontId="11" fillId="0" borderId="6" xfId="0" applyFont="1" applyBorder="1" applyAlignment="1">
      <alignment vertical="center"/>
    </xf>
    <xf numFmtId="0" fontId="11" fillId="0" borderId="0" xfId="0" applyFont="1" applyAlignment="1">
      <alignment vertical="center"/>
    </xf>
    <xf numFmtId="0" fontId="11" fillId="0" borderId="7" xfId="0" applyFont="1" applyBorder="1" applyAlignment="1">
      <alignment vertical="center"/>
    </xf>
    <xf numFmtId="3" fontId="11" fillId="0" borderId="0" xfId="0" applyNumberFormat="1" applyFont="1" applyAlignment="1">
      <alignment vertical="center" wrapText="1"/>
    </xf>
    <xf numFmtId="3" fontId="11" fillId="0" borderId="7" xfId="0" applyNumberFormat="1" applyFont="1" applyBorder="1" applyAlignment="1">
      <alignment horizontal="center" vertical="center" wrapText="1"/>
    </xf>
    <xf numFmtId="166" fontId="19" fillId="0" borderId="0" xfId="0" applyNumberFormat="1" applyFont="1" applyAlignment="1">
      <alignment vertical="center" wrapText="1"/>
    </xf>
    <xf numFmtId="0" fontId="18" fillId="0" borderId="0" xfId="0" applyFont="1" applyAlignment="1">
      <alignment vertical="center"/>
    </xf>
    <xf numFmtId="0" fontId="14" fillId="0" borderId="8" xfId="0" applyFont="1" applyBorder="1" applyAlignment="1">
      <alignment vertical="center"/>
    </xf>
    <xf numFmtId="0" fontId="9" fillId="0" borderId="2" xfId="0" applyFont="1" applyBorder="1" applyAlignment="1">
      <alignment vertical="center"/>
    </xf>
    <xf numFmtId="0" fontId="14" fillId="0" borderId="2" xfId="0" applyFont="1" applyBorder="1" applyAlignment="1">
      <alignment vertical="center"/>
    </xf>
    <xf numFmtId="0" fontId="14" fillId="0" borderId="9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11" fillId="0" borderId="0" xfId="0" applyFont="1"/>
    <xf numFmtId="0" fontId="21" fillId="0" borderId="0" xfId="0" applyFont="1" applyAlignment="1">
      <alignment vertical="center"/>
    </xf>
    <xf numFmtId="0" fontId="9" fillId="0" borderId="2" xfId="2" applyFont="1" applyBorder="1" applyAlignment="1">
      <alignment vertical="center"/>
    </xf>
    <xf numFmtId="0" fontId="9" fillId="0" borderId="3" xfId="0" applyFont="1" applyBorder="1" applyAlignment="1">
      <alignment vertical="center"/>
    </xf>
    <xf numFmtId="0" fontId="14" fillId="0" borderId="3" xfId="0" applyFont="1" applyBorder="1" applyAlignment="1">
      <alignment vertical="center"/>
    </xf>
    <xf numFmtId="0" fontId="19" fillId="0" borderId="0" xfId="4" quotePrefix="1" applyFont="1" applyAlignment="1">
      <alignment horizontal="left" vertical="center"/>
    </xf>
    <xf numFmtId="0" fontId="23" fillId="0" borderId="0" xfId="4" applyFont="1" applyAlignment="1">
      <alignment horizontal="right" vertical="center"/>
    </xf>
    <xf numFmtId="0" fontId="34" fillId="0" borderId="0" xfId="4" applyFont="1" applyAlignment="1" applyProtection="1">
      <alignment vertical="center"/>
      <protection locked="0"/>
    </xf>
    <xf numFmtId="164" fontId="11" fillId="0" borderId="1" xfId="3" applyNumberFormat="1" applyFont="1" applyBorder="1" applyAlignment="1">
      <alignment horizontal="center" vertical="center"/>
    </xf>
    <xf numFmtId="2" fontId="11" fillId="0" borderId="1" xfId="3" applyNumberFormat="1" applyFont="1" applyBorder="1" applyAlignment="1">
      <alignment horizontal="center" vertical="center"/>
    </xf>
    <xf numFmtId="164" fontId="20" fillId="0" borderId="1" xfId="3" applyNumberFormat="1" applyFont="1" applyBorder="1" applyAlignment="1" applyProtection="1">
      <alignment horizontal="center" vertical="center"/>
      <protection locked="0"/>
    </xf>
    <xf numFmtId="170" fontId="11" fillId="0" borderId="1" xfId="0" applyNumberFormat="1" applyFont="1" applyBorder="1" applyAlignment="1">
      <alignment horizontal="center" vertical="center"/>
    </xf>
    <xf numFmtId="0" fontId="18" fillId="0" borderId="0" xfId="0" applyFont="1" applyAlignment="1">
      <alignment vertical="center" wrapText="1"/>
    </xf>
    <xf numFmtId="0" fontId="11" fillId="2" borderId="0" xfId="0" applyFont="1" applyFill="1" applyAlignment="1" applyProtection="1">
      <alignment vertical="center"/>
      <protection locked="0"/>
    </xf>
    <xf numFmtId="164" fontId="11" fillId="0" borderId="1" xfId="0" applyNumberFormat="1" applyFont="1" applyBorder="1" applyAlignment="1">
      <alignment horizontal="center" vertical="center"/>
    </xf>
    <xf numFmtId="0" fontId="11" fillId="0" borderId="0" xfId="4" applyFont="1" applyAlignment="1" applyProtection="1">
      <alignment vertical="center" wrapText="1"/>
      <protection locked="0"/>
    </xf>
    <xf numFmtId="0" fontId="11" fillId="0" borderId="12" xfId="0" applyFont="1" applyBorder="1" applyAlignment="1">
      <alignment vertical="center"/>
    </xf>
    <xf numFmtId="0" fontId="5" fillId="0" borderId="12" xfId="0" applyFont="1" applyBorder="1" applyAlignment="1" applyProtection="1">
      <alignment vertical="center"/>
      <protection locked="0"/>
    </xf>
    <xf numFmtId="0" fontId="11" fillId="0" borderId="0" xfId="3" applyFont="1" applyAlignment="1">
      <alignment horizontal="center" vertical="center"/>
    </xf>
    <xf numFmtId="0" fontId="11" fillId="0" borderId="12" xfId="3" applyFont="1" applyBorder="1" applyAlignment="1">
      <alignment vertical="center"/>
    </xf>
    <xf numFmtId="0" fontId="11" fillId="0" borderId="12" xfId="3" applyFont="1" applyBorder="1" applyAlignment="1">
      <alignment horizontal="center" vertical="center"/>
    </xf>
    <xf numFmtId="0" fontId="11" fillId="2" borderId="3" xfId="0" applyFont="1" applyFill="1" applyBorder="1" applyAlignment="1" applyProtection="1">
      <alignment vertical="center"/>
      <protection locked="0"/>
    </xf>
    <xf numFmtId="0" fontId="11" fillId="2" borderId="0" xfId="0" applyFont="1" applyFill="1" applyAlignment="1" applyProtection="1">
      <alignment horizontal="center" vertical="center"/>
      <protection locked="0"/>
    </xf>
    <xf numFmtId="0" fontId="11" fillId="2" borderId="7" xfId="0" applyFont="1" applyFill="1" applyBorder="1" applyAlignment="1" applyProtection="1">
      <alignment vertical="center"/>
      <protection locked="0"/>
    </xf>
    <xf numFmtId="11" fontId="11" fillId="2" borderId="0" xfId="0" applyNumberFormat="1" applyFont="1" applyFill="1" applyAlignment="1" applyProtection="1">
      <alignment horizontal="center" vertical="center"/>
      <protection locked="0"/>
    </xf>
    <xf numFmtId="14" fontId="18" fillId="2" borderId="2" xfId="0" applyNumberFormat="1" applyFont="1" applyFill="1" applyBorder="1" applyAlignment="1" applyProtection="1">
      <alignment horizontal="left" vertical="center"/>
      <protection locked="0"/>
    </xf>
    <xf numFmtId="0" fontId="11" fillId="2" borderId="2" xfId="0" applyFont="1" applyFill="1" applyBorder="1" applyAlignment="1" applyProtection="1">
      <alignment vertical="center"/>
      <protection locked="0"/>
    </xf>
    <xf numFmtId="0" fontId="11" fillId="2" borderId="9" xfId="0" applyFont="1" applyFill="1" applyBorder="1" applyAlignment="1" applyProtection="1">
      <alignment vertical="center"/>
      <protection locked="0"/>
    </xf>
    <xf numFmtId="0" fontId="3" fillId="2" borderId="1" xfId="0" applyFont="1" applyFill="1" applyBorder="1" applyAlignment="1">
      <alignment horizontal="center" vertical="center"/>
    </xf>
    <xf numFmtId="0" fontId="3" fillId="2" borderId="0" xfId="3" applyFont="1" applyFill="1" applyAlignment="1">
      <alignment vertical="center"/>
    </xf>
    <xf numFmtId="0" fontId="25" fillId="2" borderId="1" xfId="6" applyFont="1" applyFill="1" applyBorder="1" applyAlignment="1">
      <alignment horizontal="center" vertical="center"/>
    </xf>
    <xf numFmtId="173" fontId="25" fillId="2" borderId="1" xfId="6" quotePrefix="1" applyNumberFormat="1" applyFont="1" applyFill="1" applyBorder="1" applyAlignment="1">
      <alignment horizontal="center" vertical="center"/>
    </xf>
    <xf numFmtId="0" fontId="29" fillId="2" borderId="11" xfId="3" applyFont="1" applyFill="1" applyBorder="1" applyAlignment="1">
      <alignment vertical="center"/>
    </xf>
    <xf numFmtId="0" fontId="29" fillId="2" borderId="11" xfId="3" applyFont="1" applyFill="1" applyBorder="1" applyAlignment="1">
      <alignment vertical="center" wrapText="1"/>
    </xf>
    <xf numFmtId="0" fontId="26" fillId="2" borderId="0" xfId="3" applyFont="1" applyFill="1" applyAlignment="1">
      <alignment vertical="center" wrapText="1"/>
    </xf>
    <xf numFmtId="0" fontId="9" fillId="2" borderId="17" xfId="3" applyFont="1" applyFill="1" applyBorder="1" applyAlignment="1">
      <alignment vertical="center" wrapText="1"/>
    </xf>
    <xf numFmtId="0" fontId="11" fillId="2" borderId="18" xfId="3" applyFont="1" applyFill="1" applyBorder="1" applyAlignment="1" applyProtection="1">
      <alignment horizontal="center" vertical="center"/>
      <protection hidden="1"/>
    </xf>
    <xf numFmtId="2" fontId="11" fillId="2" borderId="18" xfId="3" applyNumberFormat="1" applyFont="1" applyFill="1" applyBorder="1" applyAlignment="1" applyProtection="1">
      <alignment vertical="center"/>
      <protection hidden="1"/>
    </xf>
    <xf numFmtId="171" fontId="11" fillId="2" borderId="18" xfId="3" applyNumberFormat="1" applyFont="1" applyFill="1" applyBorder="1" applyAlignment="1" applyProtection="1">
      <alignment horizontal="center" vertical="center"/>
      <protection hidden="1"/>
    </xf>
    <xf numFmtId="171" fontId="11" fillId="2" borderId="18" xfId="3" quotePrefix="1" applyNumberFormat="1" applyFont="1" applyFill="1" applyBorder="1" applyAlignment="1" applyProtection="1">
      <alignment horizontal="center" vertical="center" wrapText="1"/>
      <protection hidden="1"/>
    </xf>
    <xf numFmtId="171" fontId="11" fillId="2" borderId="19" xfId="3" quotePrefix="1" applyNumberFormat="1" applyFont="1" applyFill="1" applyBorder="1" applyAlignment="1" applyProtection="1">
      <alignment horizontal="center" vertical="center" wrapText="1"/>
      <protection hidden="1"/>
    </xf>
    <xf numFmtId="2" fontId="11" fillId="2" borderId="18" xfId="3" applyNumberFormat="1" applyFont="1" applyFill="1" applyBorder="1" applyAlignment="1" applyProtection="1">
      <alignment horizontal="left" vertical="center"/>
      <protection hidden="1"/>
    </xf>
    <xf numFmtId="0" fontId="2" fillId="2" borderId="26" xfId="3" applyFill="1" applyBorder="1" applyAlignment="1">
      <alignment horizontal="center" vertical="center"/>
    </xf>
    <xf numFmtId="0" fontId="2" fillId="2" borderId="27" xfId="3" applyFill="1" applyBorder="1" applyAlignment="1">
      <alignment horizontal="center" vertical="center" wrapText="1"/>
    </xf>
    <xf numFmtId="0" fontId="2" fillId="2" borderId="28" xfId="3" applyFill="1" applyBorder="1" applyAlignment="1">
      <alignment horizontal="center" vertical="center" wrapText="1"/>
    </xf>
    <xf numFmtId="0" fontId="2" fillId="2" borderId="29" xfId="3" applyFill="1" applyBorder="1" applyAlignment="1">
      <alignment horizontal="center" vertical="center"/>
    </xf>
    <xf numFmtId="0" fontId="2" fillId="2" borderId="30" xfId="3" applyFill="1" applyBorder="1" applyAlignment="1">
      <alignment horizontal="center" vertical="center"/>
    </xf>
    <xf numFmtId="0" fontId="2" fillId="2" borderId="30" xfId="3" applyFill="1" applyBorder="1" applyAlignment="1">
      <alignment horizontal="center" vertical="center" wrapText="1"/>
    </xf>
    <xf numFmtId="0" fontId="2" fillId="2" borderId="31" xfId="3" applyFill="1" applyBorder="1" applyAlignment="1">
      <alignment horizontal="center" vertical="center" wrapText="1"/>
    </xf>
    <xf numFmtId="0" fontId="11" fillId="4" borderId="17" xfId="3" applyFont="1" applyFill="1" applyBorder="1" applyAlignment="1">
      <alignment vertical="center" wrapText="1"/>
    </xf>
    <xf numFmtId="2" fontId="11" fillId="4" borderId="18" xfId="3" quotePrefix="1" applyNumberFormat="1" applyFont="1" applyFill="1" applyBorder="1" applyAlignment="1" applyProtection="1">
      <alignment horizontal="center" vertical="center"/>
      <protection hidden="1"/>
    </xf>
    <xf numFmtId="171" fontId="11" fillId="4" borderId="18" xfId="3" quotePrefix="1" applyNumberFormat="1" applyFont="1" applyFill="1" applyBorder="1" applyAlignment="1" applyProtection="1">
      <alignment horizontal="center" vertical="center"/>
      <protection hidden="1"/>
    </xf>
    <xf numFmtId="167" fontId="11" fillId="4" borderId="18" xfId="3" applyNumberFormat="1" applyFont="1" applyFill="1" applyBorder="1" applyAlignment="1" applyProtection="1">
      <alignment horizontal="center" vertical="center" wrapText="1"/>
      <protection hidden="1"/>
    </xf>
    <xf numFmtId="11" fontId="11" fillId="4" borderId="18" xfId="3" applyNumberFormat="1" applyFont="1" applyFill="1" applyBorder="1" applyAlignment="1" applyProtection="1">
      <alignment horizontal="center" vertical="center"/>
      <protection hidden="1"/>
    </xf>
    <xf numFmtId="172" fontId="11" fillId="4" borderId="19" xfId="3" applyNumberFormat="1" applyFont="1" applyFill="1" applyBorder="1" applyAlignment="1" applyProtection="1">
      <alignment horizontal="center" vertical="center" wrapText="1"/>
      <protection hidden="1"/>
    </xf>
    <xf numFmtId="0" fontId="11" fillId="4" borderId="18" xfId="3" applyFont="1" applyFill="1" applyBorder="1" applyAlignment="1" applyProtection="1">
      <alignment horizontal="center" vertical="center"/>
      <protection hidden="1"/>
    </xf>
    <xf numFmtId="171" fontId="11" fillId="4" borderId="19" xfId="3" applyNumberFormat="1" applyFont="1" applyFill="1" applyBorder="1" applyAlignment="1" applyProtection="1">
      <alignment horizontal="center" vertical="center"/>
      <protection hidden="1"/>
    </xf>
    <xf numFmtId="172" fontId="11" fillId="4" borderId="18" xfId="3" quotePrefix="1" applyNumberFormat="1" applyFont="1" applyFill="1" applyBorder="1" applyAlignment="1" applyProtection="1">
      <alignment horizontal="center" vertical="center"/>
      <protection hidden="1"/>
    </xf>
    <xf numFmtId="172" fontId="11" fillId="4" borderId="19" xfId="3" applyNumberFormat="1" applyFont="1" applyFill="1" applyBorder="1" applyAlignment="1" applyProtection="1">
      <alignment horizontal="center" vertical="center"/>
      <protection hidden="1"/>
    </xf>
    <xf numFmtId="0" fontId="11" fillId="4" borderId="23" xfId="3" applyFont="1" applyFill="1" applyBorder="1" applyAlignment="1">
      <alignment horizontal="left" vertical="center" wrapText="1"/>
    </xf>
    <xf numFmtId="0" fontId="11" fillId="4" borderId="24" xfId="3" applyFont="1" applyFill="1" applyBorder="1" applyAlignment="1" applyProtection="1">
      <alignment horizontal="center" vertical="center"/>
      <protection hidden="1"/>
    </xf>
    <xf numFmtId="2" fontId="11" fillId="4" borderId="24" xfId="3" applyNumberFormat="1" applyFont="1" applyFill="1" applyBorder="1" applyAlignment="1" applyProtection="1">
      <alignment vertical="center"/>
      <protection hidden="1"/>
    </xf>
    <xf numFmtId="167" fontId="11" fillId="4" borderId="24" xfId="3" applyNumberFormat="1" applyFont="1" applyFill="1" applyBorder="1" applyAlignment="1" applyProtection="1">
      <alignment horizontal="center" vertical="center"/>
      <protection hidden="1"/>
    </xf>
    <xf numFmtId="171" fontId="11" fillId="4" borderId="24" xfId="3" quotePrefix="1" applyNumberFormat="1" applyFont="1" applyFill="1" applyBorder="1" applyAlignment="1" applyProtection="1">
      <alignment horizontal="center" vertical="center" wrapText="1"/>
      <protection hidden="1"/>
    </xf>
    <xf numFmtId="172" fontId="11" fillId="4" borderId="25" xfId="3" applyNumberFormat="1" applyFont="1" applyFill="1" applyBorder="1" applyAlignment="1" applyProtection="1">
      <alignment horizontal="center" vertical="center"/>
      <protection hidden="1"/>
    </xf>
    <xf numFmtId="171" fontId="11" fillId="2" borderId="32" xfId="3" quotePrefix="1" applyNumberFormat="1" applyFont="1" applyFill="1" applyBorder="1" applyAlignment="1" applyProtection="1">
      <alignment horizontal="center" vertical="center"/>
      <protection hidden="1"/>
    </xf>
    <xf numFmtId="171" fontId="11" fillId="2" borderId="33" xfId="3" quotePrefix="1" applyNumberFormat="1" applyFont="1" applyFill="1" applyBorder="1" applyAlignment="1" applyProtection="1">
      <alignment horizontal="center" vertical="center"/>
      <protection hidden="1"/>
    </xf>
    <xf numFmtId="0" fontId="18" fillId="2" borderId="33" xfId="3" applyFont="1" applyFill="1" applyBorder="1" applyAlignment="1" applyProtection="1">
      <alignment horizontal="center" vertical="center"/>
      <protection hidden="1"/>
    </xf>
    <xf numFmtId="2" fontId="18" fillId="2" borderId="33" xfId="3" applyNumberFormat="1" applyFont="1" applyFill="1" applyBorder="1" applyAlignment="1" applyProtection="1">
      <alignment vertical="center"/>
      <protection hidden="1"/>
    </xf>
    <xf numFmtId="167" fontId="11" fillId="2" borderId="33" xfId="3" applyNumberFormat="1" applyFont="1" applyFill="1" applyBorder="1" applyAlignment="1" applyProtection="1">
      <alignment horizontal="center" vertical="center"/>
      <protection hidden="1"/>
    </xf>
    <xf numFmtId="171" fontId="18" fillId="2" borderId="33" xfId="3" quotePrefix="1" applyNumberFormat="1" applyFont="1" applyFill="1" applyBorder="1" applyAlignment="1" applyProtection="1">
      <alignment horizontal="center" vertical="center" wrapText="1"/>
      <protection hidden="1"/>
    </xf>
    <xf numFmtId="171" fontId="18" fillId="2" borderId="34" xfId="3" applyNumberFormat="1" applyFont="1" applyFill="1" applyBorder="1" applyAlignment="1">
      <alignment horizontal="center" vertical="center"/>
    </xf>
    <xf numFmtId="0" fontId="18" fillId="2" borderId="35" xfId="3" applyFont="1" applyFill="1" applyBorder="1" applyAlignment="1" applyProtection="1">
      <alignment horizontal="center" vertical="center"/>
      <protection hidden="1"/>
    </xf>
    <xf numFmtId="2" fontId="18" fillId="2" borderId="35" xfId="3" applyNumberFormat="1" applyFont="1" applyFill="1" applyBorder="1" applyAlignment="1" applyProtection="1">
      <alignment vertical="center"/>
      <protection hidden="1"/>
    </xf>
    <xf numFmtId="167" fontId="11" fillId="2" borderId="35" xfId="3" applyNumberFormat="1" applyFont="1" applyFill="1" applyBorder="1" applyAlignment="1" applyProtection="1">
      <alignment horizontal="center" vertical="center"/>
      <protection hidden="1"/>
    </xf>
    <xf numFmtId="171" fontId="18" fillId="2" borderId="35" xfId="3" quotePrefix="1" applyNumberFormat="1" applyFont="1" applyFill="1" applyBorder="1" applyAlignment="1" applyProtection="1">
      <alignment horizontal="center" vertical="center" wrapText="1"/>
      <protection hidden="1"/>
    </xf>
    <xf numFmtId="171" fontId="18" fillId="2" borderId="36" xfId="3" applyNumberFormat="1" applyFont="1" applyFill="1" applyBorder="1" applyAlignment="1">
      <alignment horizontal="center" vertical="center"/>
    </xf>
    <xf numFmtId="0" fontId="11" fillId="4" borderId="20" xfId="3" applyFont="1" applyFill="1" applyBorder="1" applyAlignment="1">
      <alignment horizontal="left" vertical="center" wrapText="1"/>
    </xf>
    <xf numFmtId="0" fontId="11" fillId="4" borderId="21" xfId="3" applyFont="1" applyFill="1" applyBorder="1" applyAlignment="1" applyProtection="1">
      <alignment horizontal="center" vertical="center"/>
      <protection hidden="1"/>
    </xf>
    <xf numFmtId="2" fontId="11" fillId="4" borderId="21" xfId="3" applyNumberFormat="1" applyFont="1" applyFill="1" applyBorder="1" applyAlignment="1" applyProtection="1">
      <alignment vertical="center"/>
      <protection hidden="1"/>
    </xf>
    <xf numFmtId="167" fontId="11" fillId="4" borderId="21" xfId="3" applyNumberFormat="1" applyFont="1" applyFill="1" applyBorder="1" applyAlignment="1" applyProtection="1">
      <alignment horizontal="center" vertical="center"/>
      <protection hidden="1"/>
    </xf>
    <xf numFmtId="171" fontId="11" fillId="4" borderId="21" xfId="3" quotePrefix="1" applyNumberFormat="1" applyFont="1" applyFill="1" applyBorder="1" applyAlignment="1" applyProtection="1">
      <alignment horizontal="center" vertical="center" wrapText="1"/>
      <protection hidden="1"/>
    </xf>
    <xf numFmtId="172" fontId="11" fillId="4" borderId="22" xfId="3" applyNumberFormat="1" applyFont="1" applyFill="1" applyBorder="1" applyAlignment="1" applyProtection="1">
      <alignment horizontal="center" vertical="center"/>
      <protection hidden="1"/>
    </xf>
    <xf numFmtId="174" fontId="26" fillId="3" borderId="1" xfId="3" applyNumberFormat="1" applyFont="1" applyFill="1" applyBorder="1" applyAlignment="1">
      <alignment horizontal="center" vertical="center" wrapText="1"/>
    </xf>
    <xf numFmtId="0" fontId="26" fillId="2" borderId="1" xfId="3" applyFont="1" applyFill="1" applyBorder="1" applyAlignment="1">
      <alignment vertical="center" wrapText="1"/>
    </xf>
    <xf numFmtId="174" fontId="11" fillId="2" borderId="1" xfId="3" applyNumberFormat="1" applyFont="1" applyFill="1" applyBorder="1" applyAlignment="1" applyProtection="1">
      <alignment horizontal="center" vertical="center"/>
      <protection hidden="1"/>
    </xf>
    <xf numFmtId="0" fontId="36" fillId="2" borderId="1" xfId="3" applyFont="1" applyFill="1" applyBorder="1" applyAlignment="1">
      <alignment vertical="center" wrapText="1"/>
    </xf>
    <xf numFmtId="0" fontId="2" fillId="2" borderId="12" xfId="3" applyFill="1" applyBorder="1" applyAlignment="1" applyProtection="1">
      <alignment horizontal="center" vertical="center"/>
      <protection locked="0"/>
    </xf>
    <xf numFmtId="0" fontId="2" fillId="2" borderId="3" xfId="3" applyFill="1" applyBorder="1" applyAlignment="1" applyProtection="1">
      <alignment horizontal="center" vertical="center"/>
      <protection locked="0"/>
    </xf>
    <xf numFmtId="0" fontId="2" fillId="2" borderId="2" xfId="3" applyFill="1" applyBorder="1" applyAlignment="1" applyProtection="1">
      <alignment horizontal="right" vertical="center"/>
      <protection locked="0"/>
    </xf>
    <xf numFmtId="0" fontId="2" fillId="2" borderId="12" xfId="3" applyFill="1" applyBorder="1" applyAlignment="1" applyProtection="1">
      <alignment horizontal="right" vertical="center"/>
      <protection locked="0"/>
    </xf>
    <xf numFmtId="0" fontId="11" fillId="2" borderId="1" xfId="3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5" fillId="2" borderId="3" xfId="0" applyFont="1" applyFill="1" applyBorder="1" applyAlignment="1" applyProtection="1">
      <alignment vertical="center"/>
      <protection locked="0"/>
    </xf>
    <xf numFmtId="0" fontId="2" fillId="2" borderId="0" xfId="3" applyFill="1" applyAlignment="1">
      <alignment vertical="center"/>
    </xf>
    <xf numFmtId="0" fontId="2" fillId="2" borderId="0" xfId="3" applyFill="1" applyAlignment="1">
      <alignment horizontal="left" vertical="center"/>
    </xf>
    <xf numFmtId="0" fontId="18" fillId="0" borderId="1" xfId="0" applyFont="1" applyBorder="1" applyAlignment="1">
      <alignment horizontal="center" vertical="center" wrapText="1"/>
    </xf>
    <xf numFmtId="0" fontId="2" fillId="2" borderId="0" xfId="3" applyFill="1" applyAlignment="1">
      <alignment vertical="center" wrapText="1"/>
    </xf>
    <xf numFmtId="0" fontId="24" fillId="2" borderId="0" xfId="5" applyFont="1" applyFill="1" applyAlignment="1">
      <alignment vertical="center" wrapText="1"/>
    </xf>
    <xf numFmtId="0" fontId="33" fillId="2" borderId="0" xfId="3" applyFont="1" applyFill="1" applyAlignment="1">
      <alignment vertical="center" wrapText="1"/>
    </xf>
    <xf numFmtId="0" fontId="14" fillId="2" borderId="0" xfId="3" applyFont="1" applyFill="1" applyAlignment="1">
      <alignment vertical="center" wrapText="1"/>
    </xf>
    <xf numFmtId="0" fontId="14" fillId="2" borderId="0" xfId="3" applyFont="1" applyFill="1" applyAlignment="1">
      <alignment vertical="center"/>
    </xf>
    <xf numFmtId="0" fontId="29" fillId="2" borderId="0" xfId="3" applyFont="1" applyFill="1" applyAlignment="1">
      <alignment vertical="center" wrapText="1"/>
    </xf>
    <xf numFmtId="0" fontId="11" fillId="2" borderId="0" xfId="3" applyFont="1" applyFill="1" applyAlignment="1">
      <alignment vertical="center" wrapText="1"/>
    </xf>
    <xf numFmtId="0" fontId="40" fillId="0" borderId="0" xfId="4" applyFont="1" applyAlignment="1">
      <alignment horizontal="left" vertical="center"/>
    </xf>
    <xf numFmtId="0" fontId="41" fillId="0" borderId="0" xfId="0" applyFont="1" applyAlignment="1">
      <alignment vertical="center"/>
    </xf>
    <xf numFmtId="0" fontId="5" fillId="0" borderId="0" xfId="0" applyFont="1" applyProtection="1">
      <protection locked="0"/>
    </xf>
    <xf numFmtId="0" fontId="7" fillId="0" borderId="0" xfId="0" applyFont="1" applyProtection="1">
      <protection locked="0"/>
    </xf>
    <xf numFmtId="0" fontId="14" fillId="0" borderId="0" xfId="0" applyFont="1" applyAlignment="1">
      <alignment vertical="center"/>
    </xf>
    <xf numFmtId="0" fontId="18" fillId="0" borderId="1" xfId="0" applyFont="1" applyBorder="1" applyAlignment="1">
      <alignment vertical="center" wrapText="1"/>
    </xf>
    <xf numFmtId="0" fontId="11" fillId="0" borderId="1" xfId="0" applyFont="1" applyBorder="1" applyAlignment="1" applyProtection="1">
      <alignment horizontal="center" vertical="center"/>
      <protection locked="0"/>
    </xf>
    <xf numFmtId="175" fontId="11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 applyProtection="1">
      <alignment horizontal="center" vertical="center"/>
      <protection locked="0"/>
    </xf>
    <xf numFmtId="1" fontId="26" fillId="3" borderId="1" xfId="3" applyNumberFormat="1" applyFont="1" applyFill="1" applyBorder="1" applyAlignment="1">
      <alignment horizontal="center" vertical="center" wrapText="1"/>
    </xf>
    <xf numFmtId="1" fontId="36" fillId="3" borderId="1" xfId="3" applyNumberFormat="1" applyFont="1" applyFill="1" applyBorder="1" applyAlignment="1">
      <alignment horizontal="center" vertical="center" wrapText="1"/>
    </xf>
    <xf numFmtId="0" fontId="19" fillId="0" borderId="38" xfId="4" quotePrefix="1" applyFont="1" applyBorder="1" applyAlignment="1" applyProtection="1">
      <alignment horizontal="left" vertical="center"/>
      <protection locked="0"/>
    </xf>
    <xf numFmtId="0" fontId="5" fillId="0" borderId="38" xfId="0" applyFont="1" applyBorder="1" applyProtection="1">
      <protection locked="0"/>
    </xf>
    <xf numFmtId="0" fontId="14" fillId="0" borderId="0" xfId="2" applyFont="1" applyAlignment="1">
      <alignment vertical="center"/>
    </xf>
    <xf numFmtId="0" fontId="5" fillId="0" borderId="10" xfId="0" applyFont="1" applyBorder="1" applyAlignment="1" applyProtection="1">
      <alignment vertical="center"/>
      <protection locked="0"/>
    </xf>
    <xf numFmtId="0" fontId="5" fillId="0" borderId="3" xfId="0" applyFont="1" applyBorder="1" applyAlignment="1" applyProtection="1">
      <alignment vertical="center"/>
      <protection locked="0"/>
    </xf>
    <xf numFmtId="0" fontId="18" fillId="0" borderId="3" xfId="0" applyFont="1" applyBorder="1" applyAlignment="1">
      <alignment horizontal="center" vertical="center" wrapText="1"/>
    </xf>
    <xf numFmtId="0" fontId="5" fillId="0" borderId="5" xfId="0" applyFont="1" applyBorder="1" applyAlignment="1" applyProtection="1">
      <alignment vertical="center"/>
      <protection locked="0"/>
    </xf>
    <xf numFmtId="0" fontId="11" fillId="0" borderId="2" xfId="0" applyFont="1" applyBorder="1" applyAlignment="1">
      <alignment vertical="center"/>
    </xf>
    <xf numFmtId="0" fontId="18" fillId="0" borderId="0" xfId="0" applyFont="1" applyAlignment="1">
      <alignment horizontal="center" vertical="center" wrapText="1"/>
    </xf>
    <xf numFmtId="0" fontId="5" fillId="0" borderId="7" xfId="0" applyFont="1" applyBorder="1" applyAlignment="1" applyProtection="1">
      <alignment vertical="center"/>
      <protection locked="0"/>
    </xf>
    <xf numFmtId="0" fontId="11" fillId="0" borderId="2" xfId="3" applyFont="1" applyBorder="1" applyAlignment="1">
      <alignment vertical="center"/>
    </xf>
    <xf numFmtId="0" fontId="11" fillId="0" borderId="2" xfId="3" applyFont="1" applyBorder="1" applyAlignment="1">
      <alignment horizontal="center" vertical="center"/>
    </xf>
    <xf numFmtId="0" fontId="2" fillId="0" borderId="0" xfId="3" applyAlignment="1">
      <alignment horizontal="left" vertical="center" indent="1"/>
    </xf>
    <xf numFmtId="0" fontId="2" fillId="0" borderId="3" xfId="3" applyBorder="1" applyAlignment="1">
      <alignment vertical="center"/>
    </xf>
    <xf numFmtId="0" fontId="2" fillId="0" borderId="0" xfId="3" applyAlignment="1">
      <alignment vertical="center"/>
    </xf>
    <xf numFmtId="0" fontId="2" fillId="0" borderId="2" xfId="3" applyBorder="1" applyAlignment="1">
      <alignment vertical="center"/>
    </xf>
    <xf numFmtId="0" fontId="3" fillId="0" borderId="4" xfId="3" applyFont="1" applyBorder="1" applyAlignment="1">
      <alignment vertical="center"/>
    </xf>
    <xf numFmtId="0" fontId="3" fillId="0" borderId="6" xfId="3" applyFont="1" applyBorder="1" applyAlignment="1">
      <alignment vertical="center"/>
    </xf>
    <xf numFmtId="0" fontId="3" fillId="0" borderId="8" xfId="3" applyFont="1" applyBorder="1" applyAlignment="1">
      <alignment vertical="center"/>
    </xf>
    <xf numFmtId="0" fontId="2" fillId="0" borderId="0" xfId="3" applyAlignment="1">
      <alignment horizontal="center" vertical="center"/>
    </xf>
    <xf numFmtId="15" fontId="2" fillId="0" borderId="2" xfId="3" applyNumberFormat="1" applyBorder="1" applyAlignment="1">
      <alignment horizontal="center" vertical="center"/>
    </xf>
    <xf numFmtId="2" fontId="11" fillId="2" borderId="18" xfId="3" applyNumberFormat="1" applyFont="1" applyFill="1" applyBorder="1" applyAlignment="1" applyProtection="1">
      <alignment horizontal="center" vertical="center"/>
      <protection hidden="1"/>
    </xf>
    <xf numFmtId="164" fontId="11" fillId="2" borderId="18" xfId="3" applyNumberFormat="1" applyFont="1" applyFill="1" applyBorder="1" applyAlignment="1" applyProtection="1">
      <alignment horizontal="center" vertical="center"/>
      <protection hidden="1"/>
    </xf>
    <xf numFmtId="2" fontId="11" fillId="4" borderId="18" xfId="3" applyNumberFormat="1" applyFont="1" applyFill="1" applyBorder="1" applyAlignment="1" applyProtection="1">
      <alignment horizontal="center" vertical="center"/>
      <protection hidden="1"/>
    </xf>
    <xf numFmtId="171" fontId="11" fillId="4" borderId="18" xfId="3" applyNumberFormat="1" applyFont="1" applyFill="1" applyBorder="1" applyAlignment="1" applyProtection="1">
      <alignment horizontal="center" vertical="center"/>
      <protection hidden="1"/>
    </xf>
    <xf numFmtId="0" fontId="9" fillId="2" borderId="0" xfId="0" applyFont="1" applyFill="1"/>
    <xf numFmtId="0" fontId="43" fillId="2" borderId="0" xfId="0" applyFont="1" applyFill="1"/>
    <xf numFmtId="0" fontId="14" fillId="2" borderId="0" xfId="0" applyFont="1" applyFill="1"/>
    <xf numFmtId="17" fontId="9" fillId="2" borderId="0" xfId="0" applyNumberFormat="1" applyFont="1" applyFill="1" applyAlignment="1">
      <alignment horizontal="center"/>
    </xf>
    <xf numFmtId="0" fontId="9" fillId="2" borderId="1" xfId="0" applyFont="1" applyFill="1" applyBorder="1" applyAlignment="1">
      <alignment horizontal="left" vertical="center" wrapText="1"/>
    </xf>
    <xf numFmtId="0" fontId="9" fillId="2" borderId="0" xfId="4" applyFont="1" applyFill="1"/>
    <xf numFmtId="0" fontId="9" fillId="2" borderId="1" xfId="0" applyFont="1" applyFill="1" applyBorder="1" applyAlignment="1">
      <alignment horizontal="center" wrapText="1"/>
    </xf>
    <xf numFmtId="0" fontId="9" fillId="0" borderId="0" xfId="0" applyFont="1" applyAlignment="1" applyProtection="1">
      <alignment horizontal="left" vertical="center"/>
      <protection locked="0"/>
    </xf>
    <xf numFmtId="167" fontId="11" fillId="2" borderId="16" xfId="3" applyNumberFormat="1" applyFont="1" applyFill="1" applyBorder="1" applyAlignment="1">
      <alignment horizontal="center" vertical="center"/>
    </xf>
    <xf numFmtId="0" fontId="18" fillId="0" borderId="12" xfId="0" applyFont="1" applyBorder="1" applyAlignment="1">
      <alignment horizontal="center" vertical="center" wrapText="1"/>
    </xf>
    <xf numFmtId="0" fontId="2" fillId="0" borderId="4" xfId="3" applyBorder="1" applyAlignment="1">
      <alignment horizontal="left" vertical="center"/>
    </xf>
    <xf numFmtId="0" fontId="2" fillId="0" borderId="11" xfId="3" applyBorder="1" applyAlignment="1">
      <alignment horizontal="left" vertical="center"/>
    </xf>
    <xf numFmtId="0" fontId="2" fillId="0" borderId="6" xfId="3" applyBorder="1" applyAlignment="1">
      <alignment horizontal="left" vertical="center"/>
    </xf>
    <xf numFmtId="0" fontId="2" fillId="0" borderId="8" xfId="3" applyBorder="1" applyAlignment="1">
      <alignment horizontal="left" vertical="center"/>
    </xf>
    <xf numFmtId="0" fontId="11" fillId="2" borderId="15" xfId="3" applyFont="1" applyFill="1" applyBorder="1" applyAlignment="1">
      <alignment horizontal="center" vertical="center"/>
    </xf>
    <xf numFmtId="0" fontId="11" fillId="2" borderId="21" xfId="3" applyFont="1" applyFill="1" applyBorder="1" applyAlignment="1">
      <alignment horizontal="center" vertical="center"/>
    </xf>
    <xf numFmtId="171" fontId="11" fillId="4" borderId="21" xfId="3" applyNumberFormat="1" applyFont="1" applyFill="1" applyBorder="1" applyAlignment="1" applyProtection="1">
      <alignment horizontal="center" vertical="center"/>
      <protection hidden="1"/>
    </xf>
    <xf numFmtId="15" fontId="9" fillId="2" borderId="1" xfId="0" applyNumberFormat="1" applyFont="1" applyFill="1" applyBorder="1" applyAlignment="1" applyProtection="1">
      <alignment horizontal="center"/>
      <protection locked="0"/>
    </xf>
    <xf numFmtId="2" fontId="11" fillId="2" borderId="22" xfId="3" applyNumberFormat="1" applyFont="1" applyFill="1" applyBorder="1" applyAlignment="1" applyProtection="1">
      <alignment horizontal="center" vertical="center"/>
      <protection hidden="1"/>
    </xf>
    <xf numFmtId="164" fontId="11" fillId="2" borderId="22" xfId="3" applyNumberFormat="1" applyFont="1" applyFill="1" applyBorder="1" applyAlignment="1" applyProtection="1">
      <alignment horizontal="center" vertical="center"/>
      <protection hidden="1"/>
    </xf>
    <xf numFmtId="0" fontId="2" fillId="2" borderId="14" xfId="3" applyFill="1" applyBorder="1" applyAlignment="1">
      <alignment horizontal="center" vertical="center"/>
    </xf>
    <xf numFmtId="0" fontId="2" fillId="2" borderId="12" xfId="3" applyFill="1" applyBorder="1" applyAlignment="1">
      <alignment vertical="center"/>
    </xf>
    <xf numFmtId="0" fontId="2" fillId="2" borderId="10" xfId="3" applyFill="1" applyBorder="1" applyAlignment="1">
      <alignment vertical="center"/>
    </xf>
    <xf numFmtId="0" fontId="32" fillId="2" borderId="0" xfId="3" applyFont="1" applyFill="1" applyAlignment="1">
      <alignment vertical="center"/>
    </xf>
    <xf numFmtId="0" fontId="0" fillId="2" borderId="0" xfId="0" applyFill="1" applyAlignment="1">
      <alignment vertical="center"/>
    </xf>
    <xf numFmtId="0" fontId="11" fillId="2" borderId="0" xfId="3" applyFont="1" applyFill="1" applyAlignment="1">
      <alignment vertical="center"/>
    </xf>
    <xf numFmtId="0" fontId="11" fillId="2" borderId="1" xfId="3" applyFont="1" applyFill="1" applyBorder="1" applyAlignment="1">
      <alignment vertical="center"/>
    </xf>
    <xf numFmtId="0" fontId="11" fillId="2" borderId="1" xfId="3" applyFont="1" applyFill="1" applyBorder="1" applyAlignment="1" applyProtection="1">
      <alignment horizontal="right" vertical="center"/>
      <protection hidden="1"/>
    </xf>
    <xf numFmtId="0" fontId="11" fillId="2" borderId="14" xfId="3" applyFont="1" applyFill="1" applyBorder="1" applyAlignment="1">
      <alignment vertical="center"/>
    </xf>
    <xf numFmtId="0" fontId="11" fillId="2" borderId="15" xfId="3" applyFont="1" applyFill="1" applyBorder="1" applyAlignment="1">
      <alignment vertical="center"/>
    </xf>
    <xf numFmtId="2" fontId="11" fillId="2" borderId="15" xfId="3" applyNumberFormat="1" applyFont="1" applyFill="1" applyBorder="1" applyAlignment="1">
      <alignment horizontal="right" vertical="center"/>
    </xf>
    <xf numFmtId="0" fontId="11" fillId="2" borderId="20" xfId="3" applyFont="1" applyFill="1" applyBorder="1" applyAlignment="1">
      <alignment vertical="center"/>
    </xf>
    <xf numFmtId="0" fontId="11" fillId="2" borderId="21" xfId="3" applyFont="1" applyFill="1" applyBorder="1" applyAlignment="1">
      <alignment vertical="center"/>
    </xf>
    <xf numFmtId="2" fontId="11" fillId="2" borderId="21" xfId="3" applyNumberFormat="1" applyFont="1" applyFill="1" applyBorder="1" applyAlignment="1">
      <alignment horizontal="right" vertical="center"/>
    </xf>
    <xf numFmtId="0" fontId="2" fillId="2" borderId="1" xfId="3" applyFill="1" applyBorder="1" applyAlignment="1">
      <alignment vertical="center"/>
    </xf>
    <xf numFmtId="0" fontId="11" fillId="2" borderId="0" xfId="3" applyFont="1" applyFill="1" applyAlignment="1" applyProtection="1">
      <alignment horizontal="right" vertical="center"/>
      <protection hidden="1"/>
    </xf>
    <xf numFmtId="174" fontId="2" fillId="2" borderId="1" xfId="3" applyNumberFormat="1" applyFill="1" applyBorder="1" applyAlignment="1">
      <alignment horizontal="center" vertical="center"/>
    </xf>
    <xf numFmtId="0" fontId="2" fillId="2" borderId="0" xfId="3" applyFill="1" applyAlignment="1">
      <alignment horizontal="left" vertical="center" indent="1"/>
    </xf>
    <xf numFmtId="0" fontId="38" fillId="2" borderId="0" xfId="3" applyFont="1" applyFill="1" applyAlignment="1">
      <alignment vertical="center"/>
    </xf>
    <xf numFmtId="0" fontId="41" fillId="0" borderId="0" xfId="0" applyFont="1"/>
    <xf numFmtId="0" fontId="20" fillId="0" borderId="0" xfId="3" applyFont="1" applyAlignment="1" applyProtection="1">
      <alignment horizontal="center" vertical="center"/>
      <protection locked="0"/>
    </xf>
    <xf numFmtId="164" fontId="20" fillId="0" borderId="0" xfId="3" applyNumberFormat="1" applyFont="1" applyAlignment="1" applyProtection="1">
      <alignment horizontal="center" vertical="center"/>
      <protection locked="0"/>
    </xf>
    <xf numFmtId="2" fontId="11" fillId="0" borderId="0" xfId="3" applyNumberFormat="1" applyFont="1" applyAlignment="1">
      <alignment horizontal="center" vertical="center"/>
    </xf>
    <xf numFmtId="170" fontId="11" fillId="0" borderId="0" xfId="0" applyNumberFormat="1" applyFont="1" applyAlignment="1">
      <alignment horizontal="center" vertical="center"/>
    </xf>
    <xf numFmtId="0" fontId="37" fillId="2" borderId="0" xfId="3" applyFont="1" applyFill="1" applyAlignment="1">
      <alignment vertical="center"/>
    </xf>
    <xf numFmtId="0" fontId="18" fillId="2" borderId="1" xfId="3" applyFont="1" applyFill="1" applyBorder="1" applyAlignment="1" applyProtection="1">
      <alignment horizontal="center" vertical="center"/>
      <protection locked="0"/>
    </xf>
    <xf numFmtId="0" fontId="47" fillId="4" borderId="1" xfId="3" applyFont="1" applyFill="1" applyBorder="1" applyAlignment="1" applyProtection="1">
      <alignment horizontal="center" vertical="center"/>
      <protection locked="0"/>
    </xf>
    <xf numFmtId="0" fontId="38" fillId="2" borderId="0" xfId="3" applyFont="1" applyFill="1" applyAlignment="1">
      <alignment horizontal="left" vertical="center"/>
    </xf>
    <xf numFmtId="0" fontId="3" fillId="2" borderId="0" xfId="3" applyFont="1" applyFill="1" applyAlignment="1">
      <alignment horizontal="left" vertical="center"/>
    </xf>
    <xf numFmtId="0" fontId="2" fillId="2" borderId="0" xfId="3" applyFill="1" applyAlignment="1">
      <alignment horizontal="center" vertical="center"/>
    </xf>
    <xf numFmtId="0" fontId="2" fillId="2" borderId="0" xfId="3" quotePrefix="1" applyFill="1" applyAlignment="1">
      <alignment horizontal="center" vertical="center"/>
    </xf>
    <xf numFmtId="0" fontId="3" fillId="2" borderId="1" xfId="3" applyFont="1" applyFill="1" applyBorder="1" applyAlignment="1">
      <alignment vertical="center"/>
    </xf>
    <xf numFmtId="0" fontId="37" fillId="2" borderId="1" xfId="3" applyFont="1" applyFill="1" applyBorder="1" applyAlignment="1" applyProtection="1">
      <alignment horizontal="center" vertical="center"/>
      <protection locked="0"/>
    </xf>
    <xf numFmtId="0" fontId="3" fillId="2" borderId="1" xfId="3" applyFont="1" applyFill="1" applyBorder="1" applyAlignment="1">
      <alignment horizontal="center" vertical="center"/>
    </xf>
    <xf numFmtId="168" fontId="37" fillId="2" borderId="1" xfId="3" applyNumberFormat="1" applyFont="1" applyFill="1" applyBorder="1" applyAlignment="1" applyProtection="1">
      <alignment horizontal="center" vertical="center"/>
      <protection locked="0"/>
    </xf>
    <xf numFmtId="164" fontId="37" fillId="2" borderId="1" xfId="3" applyNumberFormat="1" applyFont="1" applyFill="1" applyBorder="1" applyAlignment="1" applyProtection="1">
      <alignment horizontal="center" vertical="center"/>
      <protection locked="0"/>
    </xf>
    <xf numFmtId="0" fontId="2" fillId="2" borderId="1" xfId="3" applyFill="1" applyBorder="1" applyAlignment="1">
      <alignment horizontal="center" vertical="center"/>
    </xf>
    <xf numFmtId="172" fontId="2" fillId="2" borderId="1" xfId="3" applyNumberFormat="1" applyFill="1" applyBorder="1" applyAlignment="1">
      <alignment horizontal="center" vertical="center"/>
    </xf>
    <xf numFmtId="0" fontId="2" fillId="2" borderId="11" xfId="3" applyFill="1" applyBorder="1" applyAlignment="1">
      <alignment vertical="center"/>
    </xf>
    <xf numFmtId="0" fontId="2" fillId="2" borderId="10" xfId="3" applyFill="1" applyBorder="1" applyAlignment="1">
      <alignment horizontal="right" vertical="center"/>
    </xf>
    <xf numFmtId="164" fontId="2" fillId="2" borderId="10" xfId="3" applyNumberFormat="1" applyFill="1" applyBorder="1" applyAlignment="1">
      <alignment horizontal="center" vertical="center"/>
    </xf>
    <xf numFmtId="0" fontId="2" fillId="2" borderId="4" xfId="3" applyFill="1" applyBorder="1" applyAlignment="1">
      <alignment vertical="center"/>
    </xf>
    <xf numFmtId="0" fontId="2" fillId="2" borderId="5" xfId="3" applyFill="1" applyBorder="1" applyAlignment="1">
      <alignment horizontal="right" vertical="center"/>
    </xf>
    <xf numFmtId="164" fontId="2" fillId="2" borderId="5" xfId="3" applyNumberFormat="1" applyFill="1" applyBorder="1" applyAlignment="1">
      <alignment horizontal="center" vertical="center"/>
    </xf>
    <xf numFmtId="0" fontId="2" fillId="2" borderId="8" xfId="3" applyFill="1" applyBorder="1" applyAlignment="1">
      <alignment vertical="center"/>
    </xf>
    <xf numFmtId="0" fontId="2" fillId="2" borderId="9" xfId="3" applyFill="1" applyBorder="1" applyAlignment="1">
      <alignment horizontal="right" vertical="center"/>
    </xf>
    <xf numFmtId="164" fontId="2" fillId="2" borderId="9" xfId="3" applyNumberFormat="1" applyFill="1" applyBorder="1" applyAlignment="1">
      <alignment horizontal="center" vertical="center"/>
    </xf>
    <xf numFmtId="0" fontId="2" fillId="2" borderId="0" xfId="3" applyFill="1" applyAlignment="1">
      <alignment horizontal="right" vertical="center"/>
    </xf>
    <xf numFmtId="0" fontId="2" fillId="2" borderId="0" xfId="3" applyFill="1" applyAlignment="1" applyProtection="1">
      <alignment vertical="center"/>
      <protection locked="0"/>
    </xf>
    <xf numFmtId="0" fontId="11" fillId="2" borderId="1" xfId="0" applyFont="1" applyFill="1" applyBorder="1" applyAlignment="1" applyProtection="1">
      <alignment horizontal="center" vertical="center"/>
      <protection locked="0"/>
    </xf>
    <xf numFmtId="0" fontId="11" fillId="2" borderId="11" xfId="0" applyFont="1" applyFill="1" applyBorder="1" applyAlignment="1" applyProtection="1">
      <alignment vertical="center"/>
      <protection locked="0"/>
    </xf>
    <xf numFmtId="0" fontId="11" fillId="2" borderId="11" xfId="0" applyFont="1" applyFill="1" applyBorder="1" applyAlignment="1" applyProtection="1">
      <alignment vertical="center"/>
      <protection hidden="1"/>
    </xf>
    <xf numFmtId="0" fontId="11" fillId="2" borderId="1" xfId="0" applyFont="1" applyFill="1" applyBorder="1" applyAlignment="1" applyProtection="1">
      <alignment horizontal="center" vertical="center"/>
      <protection hidden="1"/>
    </xf>
    <xf numFmtId="0" fontId="11" fillId="0" borderId="12" xfId="0" applyFont="1" applyBorder="1" applyAlignment="1" applyProtection="1">
      <alignment vertical="center"/>
      <protection locked="0"/>
    </xf>
    <xf numFmtId="0" fontId="11" fillId="0" borderId="10" xfId="0" applyFont="1" applyBorder="1" applyAlignment="1" applyProtection="1">
      <alignment vertical="center"/>
      <protection locked="0"/>
    </xf>
    <xf numFmtId="0" fontId="2" fillId="2" borderId="0" xfId="0" applyFont="1" applyFill="1" applyAlignment="1">
      <alignment vertical="center"/>
    </xf>
    <xf numFmtId="0" fontId="42" fillId="2" borderId="0" xfId="3" applyFont="1" applyFill="1" applyAlignment="1">
      <alignment horizontal="center" vertical="center"/>
    </xf>
    <xf numFmtId="176" fontId="9" fillId="0" borderId="0" xfId="0" applyNumberFormat="1" applyFont="1" applyAlignment="1" applyProtection="1">
      <alignment horizontal="left" vertical="center"/>
      <protection locked="0"/>
    </xf>
    <xf numFmtId="0" fontId="16" fillId="0" borderId="0" xfId="2" applyFont="1" applyAlignment="1">
      <alignment vertical="center"/>
    </xf>
    <xf numFmtId="0" fontId="16" fillId="0" borderId="0" xfId="2" applyFont="1" applyAlignment="1">
      <alignment vertical="center" wrapText="1"/>
    </xf>
    <xf numFmtId="0" fontId="9" fillId="0" borderId="0" xfId="2" applyFont="1" applyAlignment="1">
      <alignment horizontal="right" vertical="center"/>
    </xf>
    <xf numFmtId="0" fontId="15" fillId="0" borderId="0" xfId="0" applyFont="1" applyAlignment="1">
      <alignment vertical="center"/>
    </xf>
    <xf numFmtId="0" fontId="9" fillId="0" borderId="0" xfId="2" applyFont="1" applyAlignment="1">
      <alignment vertical="center"/>
    </xf>
    <xf numFmtId="0" fontId="9" fillId="0" borderId="0" xfId="2" applyFont="1" applyAlignment="1">
      <alignment horizontal="center" vertical="center"/>
    </xf>
    <xf numFmtId="0" fontId="9" fillId="0" borderId="0" xfId="2" applyFont="1" applyAlignment="1" applyProtection="1">
      <alignment horizontal="center" vertical="center"/>
      <protection locked="0"/>
    </xf>
    <xf numFmtId="0" fontId="15" fillId="0" borderId="0" xfId="0" applyFont="1" applyAlignment="1" applyProtection="1">
      <alignment vertical="center"/>
      <protection locked="0"/>
    </xf>
    <xf numFmtId="176" fontId="9" fillId="0" borderId="7" xfId="0" applyNumberFormat="1" applyFont="1" applyBorder="1" applyAlignment="1" applyProtection="1">
      <alignment horizontal="left" vertical="center"/>
      <protection locked="0"/>
    </xf>
    <xf numFmtId="11" fontId="2" fillId="0" borderId="0" xfId="3" applyNumberFormat="1" applyAlignment="1">
      <alignment horizontal="center" vertical="center"/>
    </xf>
    <xf numFmtId="178" fontId="9" fillId="0" borderId="0" xfId="0" applyNumberFormat="1" applyFont="1" applyAlignment="1" applyProtection="1">
      <alignment horizontal="left" vertical="center"/>
      <protection locked="0"/>
    </xf>
    <xf numFmtId="179" fontId="9" fillId="0" borderId="7" xfId="0" applyNumberFormat="1" applyFont="1" applyBorder="1" applyAlignment="1" applyProtection="1">
      <alignment horizontal="left" vertical="center"/>
      <protection locked="0"/>
    </xf>
    <xf numFmtId="0" fontId="3" fillId="2" borderId="40" xfId="0" applyFont="1" applyFill="1" applyBorder="1" applyAlignment="1">
      <alignment vertical="center"/>
    </xf>
    <xf numFmtId="0" fontId="3" fillId="2" borderId="41" xfId="0" applyFont="1" applyFill="1" applyBorder="1" applyAlignment="1">
      <alignment vertical="center"/>
    </xf>
    <xf numFmtId="0" fontId="10" fillId="2" borderId="41" xfId="0" applyFont="1" applyFill="1" applyBorder="1" applyAlignment="1">
      <alignment vertical="center"/>
    </xf>
    <xf numFmtId="0" fontId="10" fillId="2" borderId="42" xfId="0" applyFont="1" applyFill="1" applyBorder="1" applyAlignment="1">
      <alignment vertical="center"/>
    </xf>
    <xf numFmtId="0" fontId="15" fillId="2" borderId="0" xfId="0" applyFont="1" applyFill="1" applyAlignment="1" applyProtection="1">
      <alignment vertical="center"/>
      <protection hidden="1"/>
    </xf>
    <xf numFmtId="0" fontId="3" fillId="2" borderId="43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10" fillId="2" borderId="0" xfId="0" applyFont="1" applyFill="1" applyAlignment="1">
      <alignment vertical="center"/>
    </xf>
    <xf numFmtId="0" fontId="10" fillId="2" borderId="44" xfId="0" applyFont="1" applyFill="1" applyBorder="1" applyAlignment="1">
      <alignment vertical="center"/>
    </xf>
    <xf numFmtId="0" fontId="24" fillId="2" borderId="45" xfId="0" applyFont="1" applyFill="1" applyBorder="1" applyAlignment="1">
      <alignment vertical="center"/>
    </xf>
    <xf numFmtId="0" fontId="24" fillId="2" borderId="46" xfId="0" applyFont="1" applyFill="1" applyBorder="1" applyAlignment="1">
      <alignment vertical="center"/>
    </xf>
    <xf numFmtId="0" fontId="24" fillId="2" borderId="47" xfId="0" applyFont="1" applyFill="1" applyBorder="1" applyAlignment="1">
      <alignment vertical="center"/>
    </xf>
    <xf numFmtId="0" fontId="24" fillId="2" borderId="0" xfId="0" applyFont="1" applyFill="1" applyAlignment="1">
      <alignment vertical="center"/>
    </xf>
    <xf numFmtId="0" fontId="17" fillId="2" borderId="0" xfId="0" applyFont="1" applyFill="1" applyAlignment="1">
      <alignment horizontal="center" vertical="center"/>
    </xf>
    <xf numFmtId="0" fontId="49" fillId="0" borderId="1" xfId="0" applyFont="1" applyBorder="1" applyAlignment="1">
      <alignment horizontal="center" vertical="center"/>
    </xf>
    <xf numFmtId="0" fontId="14" fillId="2" borderId="0" xfId="2" applyFont="1" applyFill="1" applyAlignment="1">
      <alignment vertical="center"/>
    </xf>
    <xf numFmtId="0" fontId="2" fillId="2" borderId="0" xfId="0" applyFont="1" applyFill="1" applyAlignment="1" applyProtection="1">
      <alignment vertical="center"/>
      <protection hidden="1"/>
    </xf>
    <xf numFmtId="0" fontId="9" fillId="2" borderId="0" xfId="0" applyFont="1" applyFill="1" applyAlignment="1">
      <alignment horizontal="left" vertical="center" wrapText="1"/>
    </xf>
    <xf numFmtId="0" fontId="18" fillId="2" borderId="4" xfId="0" applyFont="1" applyFill="1" applyBorder="1" applyAlignment="1" applyProtection="1">
      <alignment horizontal="center" vertical="center" wrapText="1"/>
      <protection hidden="1"/>
    </xf>
    <xf numFmtId="0" fontId="41" fillId="2" borderId="3" xfId="0" applyFont="1" applyFill="1" applyBorder="1" applyAlignment="1" applyProtection="1">
      <alignment horizontal="left" vertical="center"/>
      <protection hidden="1"/>
    </xf>
    <xf numFmtId="0" fontId="18" fillId="2" borderId="3" xfId="0" applyFont="1" applyFill="1" applyBorder="1" applyAlignment="1" applyProtection="1">
      <alignment horizontal="center" vertical="center" wrapText="1"/>
      <protection hidden="1"/>
    </xf>
    <xf numFmtId="0" fontId="18" fillId="2" borderId="5" xfId="0" applyFont="1" applyFill="1" applyBorder="1" applyAlignment="1" applyProtection="1">
      <alignment horizontal="center" vertical="center" wrapText="1"/>
      <protection hidden="1"/>
    </xf>
    <xf numFmtId="0" fontId="18" fillId="2" borderId="6" xfId="0" applyFont="1" applyFill="1" applyBorder="1" applyAlignment="1" applyProtection="1">
      <alignment horizontal="center" vertical="center" wrapText="1"/>
      <protection hidden="1"/>
    </xf>
    <xf numFmtId="0" fontId="19" fillId="2" borderId="0" xfId="0" applyFont="1" applyFill="1" applyAlignment="1">
      <alignment vertical="center"/>
    </xf>
    <xf numFmtId="0" fontId="18" fillId="2" borderId="0" xfId="0" applyFont="1" applyFill="1" applyAlignment="1" applyProtection="1">
      <alignment horizontal="center" vertical="center" wrapText="1"/>
      <protection hidden="1"/>
    </xf>
    <xf numFmtId="0" fontId="18" fillId="2" borderId="1" xfId="0" applyFont="1" applyFill="1" applyBorder="1" applyAlignment="1" applyProtection="1">
      <alignment horizontal="center" vertical="center" wrapText="1"/>
      <protection hidden="1"/>
    </xf>
    <xf numFmtId="0" fontId="18" fillId="2" borderId="7" xfId="0" applyFont="1" applyFill="1" applyBorder="1" applyAlignment="1" applyProtection="1">
      <alignment horizontal="center" vertical="center" wrapText="1"/>
      <protection hidden="1"/>
    </xf>
    <xf numFmtId="0" fontId="19" fillId="2" borderId="6" xfId="0" applyFont="1" applyFill="1" applyBorder="1" applyAlignment="1">
      <alignment vertical="center"/>
    </xf>
    <xf numFmtId="0" fontId="19" fillId="2" borderId="7" xfId="0" applyFont="1" applyFill="1" applyBorder="1" applyAlignment="1">
      <alignment vertical="center"/>
    </xf>
    <xf numFmtId="0" fontId="51" fillId="2" borderId="0" xfId="0" applyFont="1" applyFill="1" applyAlignment="1">
      <alignment vertical="center"/>
    </xf>
    <xf numFmtId="0" fontId="50" fillId="2" borderId="1" xfId="0" applyFont="1" applyFill="1" applyBorder="1" applyAlignment="1">
      <alignment horizontal="center" vertical="center"/>
    </xf>
    <xf numFmtId="0" fontId="11" fillId="2" borderId="12" xfId="0" applyFont="1" applyFill="1" applyBorder="1" applyAlignment="1" applyProtection="1">
      <alignment vertical="center"/>
      <protection hidden="1"/>
    </xf>
    <xf numFmtId="0" fontId="11" fillId="2" borderId="10" xfId="0" applyFont="1" applyFill="1" applyBorder="1" applyAlignment="1" applyProtection="1">
      <alignment vertical="center"/>
      <protection hidden="1"/>
    </xf>
    <xf numFmtId="0" fontId="11" fillId="2" borderId="7" xfId="0" applyFont="1" applyFill="1" applyBorder="1" applyAlignment="1" applyProtection="1">
      <alignment vertical="center"/>
      <protection hidden="1"/>
    </xf>
    <xf numFmtId="0" fontId="25" fillId="2" borderId="0" xfId="0" applyFont="1" applyFill="1" applyAlignment="1" applyProtection="1">
      <alignment vertical="center"/>
      <protection hidden="1"/>
    </xf>
    <xf numFmtId="0" fontId="19" fillId="2" borderId="39" xfId="0" applyFont="1" applyFill="1" applyBorder="1" applyAlignment="1">
      <alignment vertical="center"/>
    </xf>
    <xf numFmtId="0" fontId="19" fillId="2" borderId="12" xfId="0" applyFont="1" applyFill="1" applyBorder="1" applyAlignment="1">
      <alignment vertical="center"/>
    </xf>
    <xf numFmtId="0" fontId="19" fillId="2" borderId="10" xfId="0" applyFont="1" applyFill="1" applyBorder="1" applyAlignment="1">
      <alignment vertical="center"/>
    </xf>
    <xf numFmtId="0" fontId="19" fillId="2" borderId="8" xfId="0" applyFont="1" applyFill="1" applyBorder="1" applyAlignment="1">
      <alignment vertical="center"/>
    </xf>
    <xf numFmtId="0" fontId="11" fillId="2" borderId="12" xfId="0" applyFont="1" applyFill="1" applyBorder="1" applyAlignment="1" applyProtection="1">
      <alignment horizontal="center" vertical="center"/>
      <protection locked="0"/>
    </xf>
    <xf numFmtId="0" fontId="11" fillId="2" borderId="12" xfId="0" applyFont="1" applyFill="1" applyBorder="1" applyAlignment="1" applyProtection="1">
      <alignment vertical="center"/>
      <protection locked="0"/>
    </xf>
    <xf numFmtId="0" fontId="11" fillId="2" borderId="12" xfId="0" applyFont="1" applyFill="1" applyBorder="1" applyAlignment="1" applyProtection="1">
      <alignment horizontal="center" vertical="center"/>
      <protection hidden="1"/>
    </xf>
    <xf numFmtId="0" fontId="19" fillId="2" borderId="9" xfId="0" applyFont="1" applyFill="1" applyBorder="1" applyAlignment="1">
      <alignment vertical="center"/>
    </xf>
    <xf numFmtId="0" fontId="3" fillId="2" borderId="3" xfId="0" applyFont="1" applyFill="1" applyBorder="1" applyAlignment="1" applyProtection="1">
      <alignment vertical="center"/>
      <protection hidden="1"/>
    </xf>
    <xf numFmtId="0" fontId="15" fillId="2" borderId="3" xfId="0" applyFont="1" applyFill="1" applyBorder="1" applyAlignment="1" applyProtection="1">
      <alignment vertical="center"/>
      <protection hidden="1"/>
    </xf>
    <xf numFmtId="0" fontId="41" fillId="2" borderId="0" xfId="0" applyFont="1" applyFill="1" applyAlignment="1">
      <alignment vertical="center"/>
    </xf>
    <xf numFmtId="0" fontId="3" fillId="2" borderId="0" xfId="0" applyFont="1" applyFill="1" applyAlignment="1" applyProtection="1">
      <alignment vertical="center"/>
      <protection hidden="1"/>
    </xf>
    <xf numFmtId="0" fontId="15" fillId="2" borderId="2" xfId="0" applyFont="1" applyFill="1" applyBorder="1" applyAlignment="1" applyProtection="1">
      <alignment vertical="center"/>
      <protection hidden="1"/>
    </xf>
    <xf numFmtId="0" fontId="11" fillId="2" borderId="0" xfId="0" applyFont="1" applyFill="1" applyAlignment="1" applyProtection="1">
      <alignment horizontal="left" vertical="center" indent="2"/>
      <protection locked="0"/>
    </xf>
    <xf numFmtId="0" fontId="15" fillId="2" borderId="1" xfId="0" applyFont="1" applyFill="1" applyBorder="1" applyAlignment="1" applyProtection="1">
      <alignment vertical="center"/>
      <protection hidden="1"/>
    </xf>
    <xf numFmtId="0" fontId="18" fillId="2" borderId="1" xfId="0" applyFont="1" applyFill="1" applyBorder="1" applyAlignment="1" applyProtection="1">
      <alignment horizontal="center" vertical="center"/>
      <protection hidden="1"/>
    </xf>
    <xf numFmtId="0" fontId="9" fillId="2" borderId="1" xfId="0" applyFont="1" applyFill="1" applyBorder="1" applyAlignment="1" applyProtection="1">
      <alignment horizontal="center" vertical="center"/>
      <protection hidden="1"/>
    </xf>
    <xf numFmtId="0" fontId="9" fillId="2" borderId="0" xfId="0" applyFont="1" applyFill="1" applyAlignment="1" applyProtection="1">
      <alignment horizontal="left" vertical="center"/>
      <protection hidden="1"/>
    </xf>
    <xf numFmtId="0" fontId="18" fillId="2" borderId="0" xfId="0" applyFont="1" applyFill="1" applyAlignment="1" applyProtection="1">
      <alignment horizontal="left" vertical="center"/>
      <protection hidden="1"/>
    </xf>
    <xf numFmtId="0" fontId="9" fillId="2" borderId="0" xfId="0" applyFont="1" applyFill="1" applyAlignment="1" applyProtection="1">
      <alignment horizontal="center" vertical="center"/>
      <protection hidden="1"/>
    </xf>
    <xf numFmtId="0" fontId="14" fillId="2" borderId="0" xfId="2" applyFont="1" applyFill="1" applyAlignment="1">
      <alignment horizontal="center" vertical="center"/>
    </xf>
    <xf numFmtId="0" fontId="9" fillId="2" borderId="0" xfId="0" applyFont="1" applyFill="1" applyAlignment="1" applyProtection="1">
      <alignment vertical="center"/>
      <protection hidden="1"/>
    </xf>
    <xf numFmtId="0" fontId="14" fillId="2" borderId="1" xfId="2" applyFont="1" applyFill="1" applyBorder="1" applyAlignment="1">
      <alignment horizontal="center" vertical="center"/>
    </xf>
    <xf numFmtId="168" fontId="14" fillId="2" borderId="1" xfId="2" applyNumberFormat="1" applyFont="1" applyFill="1" applyBorder="1" applyAlignment="1">
      <alignment horizontal="center" vertical="center"/>
    </xf>
    <xf numFmtId="0" fontId="14" fillId="2" borderId="11" xfId="2" applyFont="1" applyFill="1" applyBorder="1" applyAlignment="1">
      <alignment vertical="center"/>
    </xf>
    <xf numFmtId="0" fontId="14" fillId="2" borderId="10" xfId="2" applyFont="1" applyFill="1" applyBorder="1" applyAlignment="1">
      <alignment vertical="center"/>
    </xf>
    <xf numFmtId="0" fontId="11" fillId="2" borderId="6" xfId="0" applyFont="1" applyFill="1" applyBorder="1" applyAlignment="1" applyProtection="1">
      <alignment vertical="center"/>
      <protection locked="0"/>
    </xf>
    <xf numFmtId="0" fontId="2" fillId="0" borderId="37" xfId="0" applyFont="1" applyBorder="1" applyAlignment="1">
      <alignment horizontal="left" indent="1"/>
    </xf>
    <xf numFmtId="0" fontId="2" fillId="0" borderId="39" xfId="0" applyFont="1" applyBorder="1" applyAlignment="1">
      <alignment horizontal="left" indent="1"/>
    </xf>
    <xf numFmtId="0" fontId="3" fillId="0" borderId="0" xfId="0" applyFont="1"/>
    <xf numFmtId="0" fontId="0" fillId="0" borderId="39" xfId="0" applyBorder="1" applyAlignment="1">
      <alignment horizontal="left" indent="1"/>
    </xf>
    <xf numFmtId="16" fontId="0" fillId="0" borderId="39" xfId="0" applyNumberFormat="1" applyBorder="1" applyAlignment="1">
      <alignment horizontal="left" indent="1"/>
    </xf>
    <xf numFmtId="0" fontId="9" fillId="0" borderId="39" xfId="2" applyFont="1" applyBorder="1" applyAlignment="1">
      <alignment horizontal="left" vertical="center" indent="1"/>
    </xf>
    <xf numFmtId="0" fontId="9" fillId="0" borderId="13" xfId="2" applyFont="1" applyBorder="1" applyAlignment="1">
      <alignment horizontal="left" vertical="center" indent="1"/>
    </xf>
    <xf numFmtId="176" fontId="25" fillId="2" borderId="1" xfId="6" applyNumberFormat="1" applyFont="1" applyFill="1" applyBorder="1" applyAlignment="1">
      <alignment horizontal="center" vertical="center"/>
    </xf>
    <xf numFmtId="0" fontId="56" fillId="0" borderId="0" xfId="0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3" fillId="2" borderId="0" xfId="3" applyFont="1" applyFill="1" applyAlignment="1">
      <alignment horizontal="center" vertical="center"/>
    </xf>
    <xf numFmtId="0" fontId="2" fillId="2" borderId="1" xfId="0" applyFont="1" applyFill="1" applyBorder="1" applyAlignment="1">
      <alignment horizontal="left" vertical="center" wrapText="1"/>
    </xf>
    <xf numFmtId="0" fontId="58" fillId="2" borderId="0" xfId="0" applyFont="1" applyFill="1"/>
    <xf numFmtId="0" fontId="14" fillId="0" borderId="0" xfId="2" applyFont="1" applyAlignment="1">
      <alignment horizontal="right" vertical="center" wrapText="1"/>
    </xf>
    <xf numFmtId="0" fontId="18" fillId="2" borderId="11" xfId="0" applyFont="1" applyFill="1" applyBorder="1" applyAlignment="1" applyProtection="1">
      <alignment horizontal="center" vertical="center"/>
      <protection hidden="1"/>
    </xf>
    <xf numFmtId="0" fontId="18" fillId="2" borderId="10" xfId="0" applyFont="1" applyFill="1" applyBorder="1" applyAlignment="1" applyProtection="1">
      <alignment horizontal="center" vertical="center"/>
      <protection hidden="1"/>
    </xf>
    <xf numFmtId="0" fontId="17" fillId="2" borderId="0" xfId="0" applyFont="1" applyFill="1" applyAlignment="1">
      <alignment horizontal="center" vertical="center"/>
    </xf>
    <xf numFmtId="180" fontId="17" fillId="2" borderId="0" xfId="0" applyNumberFormat="1" applyFont="1" applyFill="1" applyAlignment="1" applyProtection="1">
      <alignment horizontal="center" vertical="center"/>
      <protection hidden="1"/>
    </xf>
    <xf numFmtId="0" fontId="49" fillId="0" borderId="1" xfId="0" applyFont="1" applyBorder="1" applyAlignment="1">
      <alignment horizontal="center"/>
    </xf>
    <xf numFmtId="0" fontId="3" fillId="2" borderId="4" xfId="0" applyFont="1" applyFill="1" applyBorder="1" applyAlignment="1" applyProtection="1">
      <alignment horizontal="center" vertical="center" wrapText="1"/>
      <protection hidden="1"/>
    </xf>
    <xf numFmtId="0" fontId="3" fillId="2" borderId="3" xfId="0" applyFont="1" applyFill="1" applyBorder="1" applyAlignment="1" applyProtection="1">
      <alignment horizontal="center" vertical="center" wrapText="1"/>
      <protection hidden="1"/>
    </xf>
    <xf numFmtId="0" fontId="3" fillId="2" borderId="5" xfId="0" applyFont="1" applyFill="1" applyBorder="1" applyAlignment="1" applyProtection="1">
      <alignment horizontal="center" vertical="center" wrapText="1"/>
      <protection hidden="1"/>
    </xf>
    <xf numFmtId="0" fontId="3" fillId="2" borderId="8" xfId="0" applyFont="1" applyFill="1" applyBorder="1" applyAlignment="1" applyProtection="1">
      <alignment horizontal="center" vertical="center" wrapText="1"/>
      <protection hidden="1"/>
    </xf>
    <xf numFmtId="0" fontId="3" fillId="2" borderId="2" xfId="0" applyFont="1" applyFill="1" applyBorder="1" applyAlignment="1" applyProtection="1">
      <alignment horizontal="center" vertical="center" wrapText="1"/>
      <protection hidden="1"/>
    </xf>
    <xf numFmtId="0" fontId="3" fillId="2" borderId="9" xfId="0" applyFont="1" applyFill="1" applyBorder="1" applyAlignment="1" applyProtection="1">
      <alignment horizontal="center" vertical="center" wrapText="1"/>
      <protection hidden="1"/>
    </xf>
    <xf numFmtId="0" fontId="18" fillId="2" borderId="11" xfId="0" applyFont="1" applyFill="1" applyBorder="1" applyAlignment="1" applyProtection="1">
      <alignment horizontal="center" vertical="center" wrapText="1"/>
      <protection hidden="1"/>
    </xf>
    <xf numFmtId="0" fontId="18" fillId="2" borderId="10" xfId="0" applyFont="1" applyFill="1" applyBorder="1" applyAlignment="1" applyProtection="1">
      <alignment horizontal="center" vertical="center" wrapText="1"/>
      <protection hidden="1"/>
    </xf>
    <xf numFmtId="0" fontId="50" fillId="2" borderId="1" xfId="0" applyFont="1" applyFill="1" applyBorder="1" applyAlignment="1">
      <alignment horizontal="center" vertical="center"/>
    </xf>
    <xf numFmtId="0" fontId="50" fillId="2" borderId="11" xfId="0" applyFont="1" applyFill="1" applyBorder="1" applyAlignment="1">
      <alignment horizontal="center" vertical="center"/>
    </xf>
    <xf numFmtId="0" fontId="2" fillId="2" borderId="0" xfId="0" applyFont="1" applyFill="1" applyAlignment="1" applyProtection="1">
      <alignment horizontal="center" vertical="center"/>
      <protection hidden="1"/>
    </xf>
    <xf numFmtId="0" fontId="11" fillId="2" borderId="0" xfId="7" applyFont="1" applyFill="1" applyBorder="1" applyAlignment="1" applyProtection="1">
      <alignment horizontal="center" vertical="center" wrapText="1"/>
    </xf>
    <xf numFmtId="0" fontId="9" fillId="2" borderId="11" xfId="0" applyFont="1" applyFill="1" applyBorder="1" applyAlignment="1" applyProtection="1">
      <alignment horizontal="center" vertical="center"/>
      <protection locked="0"/>
    </xf>
    <xf numFmtId="0" fontId="9" fillId="2" borderId="10" xfId="0" applyFont="1" applyFill="1" applyBorder="1" applyAlignment="1" applyProtection="1">
      <alignment horizontal="center" vertical="center"/>
      <protection locked="0"/>
    </xf>
    <xf numFmtId="0" fontId="14" fillId="2" borderId="0" xfId="2" applyFont="1" applyFill="1" applyAlignment="1">
      <alignment horizontal="center" vertical="center"/>
    </xf>
    <xf numFmtId="14" fontId="5" fillId="0" borderId="6" xfId="0" applyNumberFormat="1" applyFont="1" applyBorder="1" applyAlignment="1" applyProtection="1">
      <alignment horizontal="center" vertical="center"/>
      <protection locked="0"/>
    </xf>
    <xf numFmtId="14" fontId="5" fillId="0" borderId="0" xfId="0" applyNumberFormat="1" applyFont="1" applyAlignment="1" applyProtection="1">
      <alignment horizontal="center" vertical="center"/>
      <protection locked="0"/>
    </xf>
    <xf numFmtId="0" fontId="19" fillId="0" borderId="0" xfId="4" quotePrefix="1" applyFont="1" applyAlignment="1">
      <alignment horizontal="left" vertical="center" wrapText="1"/>
    </xf>
    <xf numFmtId="0" fontId="18" fillId="0" borderId="11" xfId="0" applyFont="1" applyBorder="1" applyAlignment="1">
      <alignment horizontal="center" vertical="center" wrapText="1"/>
    </xf>
    <xf numFmtId="0" fontId="18" fillId="0" borderId="12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vertical="center" wrapText="1"/>
    </xf>
    <xf numFmtId="0" fontId="11" fillId="0" borderId="0" xfId="0" applyFont="1" applyAlignment="1">
      <alignment horizontal="left" vertical="center" wrapText="1"/>
    </xf>
    <xf numFmtId="0" fontId="11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24" fillId="0" borderId="4" xfId="0" applyFont="1" applyBorder="1" applyAlignment="1">
      <alignment horizontal="center" vertical="center" wrapText="1"/>
    </xf>
    <xf numFmtId="0" fontId="24" fillId="0" borderId="3" xfId="0" applyFont="1" applyBorder="1" applyAlignment="1">
      <alignment horizontal="center" vertical="center" wrapText="1"/>
    </xf>
    <xf numFmtId="0" fontId="24" fillId="0" borderId="5" xfId="0" applyFont="1" applyBorder="1" applyAlignment="1">
      <alignment horizontal="center" vertical="center" wrapText="1"/>
    </xf>
    <xf numFmtId="0" fontId="24" fillId="0" borderId="8" xfId="0" applyFont="1" applyBorder="1" applyAlignment="1">
      <alignment horizontal="center" vertical="center" wrapText="1"/>
    </xf>
    <xf numFmtId="0" fontId="24" fillId="0" borderId="2" xfId="0" applyFont="1" applyBorder="1" applyAlignment="1">
      <alignment horizontal="center" vertical="center" wrapText="1"/>
    </xf>
    <xf numFmtId="0" fontId="24" fillId="0" borderId="9" xfId="0" applyFont="1" applyBorder="1" applyAlignment="1">
      <alignment horizontal="center" vertical="center" wrapText="1"/>
    </xf>
    <xf numFmtId="177" fontId="17" fillId="0" borderId="0" xfId="0" applyNumberFormat="1" applyFont="1" applyAlignment="1" applyProtection="1">
      <alignment horizontal="center" vertical="center"/>
      <protection locked="0"/>
    </xf>
    <xf numFmtId="0" fontId="9" fillId="0" borderId="0" xfId="0" applyFont="1" applyAlignment="1" applyProtection="1">
      <alignment horizontal="left" vertical="center"/>
      <protection locked="0"/>
    </xf>
    <xf numFmtId="0" fontId="3" fillId="0" borderId="4" xfId="3" applyFont="1" applyBorder="1" applyAlignment="1">
      <alignment horizontal="center" vertical="center"/>
    </xf>
    <xf numFmtId="0" fontId="3" fillId="0" borderId="3" xfId="3" applyFont="1" applyBorder="1" applyAlignment="1">
      <alignment horizontal="center" vertical="center"/>
    </xf>
    <xf numFmtId="0" fontId="3" fillId="0" borderId="5" xfId="3" applyFont="1" applyBorder="1" applyAlignment="1">
      <alignment horizontal="center" vertical="center"/>
    </xf>
    <xf numFmtId="0" fontId="3" fillId="0" borderId="8" xfId="3" applyFont="1" applyBorder="1" applyAlignment="1">
      <alignment horizontal="center" vertical="center"/>
    </xf>
    <xf numFmtId="0" fontId="3" fillId="0" borderId="2" xfId="3" applyFont="1" applyBorder="1" applyAlignment="1">
      <alignment horizontal="center" vertical="center"/>
    </xf>
    <xf numFmtId="0" fontId="3" fillId="0" borderId="9" xfId="3" applyFont="1" applyBorder="1" applyAlignment="1">
      <alignment horizontal="center" vertical="center"/>
    </xf>
    <xf numFmtId="0" fontId="30" fillId="2" borderId="37" xfId="6" applyFont="1" applyFill="1" applyBorder="1" applyAlignment="1">
      <alignment horizontal="center" vertical="center"/>
    </xf>
    <xf numFmtId="0" fontId="30" fillId="2" borderId="39" xfId="6" applyFont="1" applyFill="1" applyBorder="1" applyAlignment="1">
      <alignment horizontal="center" vertical="center"/>
    </xf>
    <xf numFmtId="0" fontId="30" fillId="2" borderId="13" xfId="6" applyFont="1" applyFill="1" applyBorder="1" applyAlignment="1">
      <alignment horizontal="center" vertical="center"/>
    </xf>
    <xf numFmtId="0" fontId="31" fillId="2" borderId="4" xfId="6" applyFont="1" applyFill="1" applyBorder="1" applyAlignment="1">
      <alignment horizontal="center" vertical="center" wrapText="1"/>
    </xf>
    <xf numFmtId="0" fontId="31" fillId="2" borderId="3" xfId="6" applyFont="1" applyFill="1" applyBorder="1" applyAlignment="1">
      <alignment horizontal="center" vertical="center" wrapText="1"/>
    </xf>
    <xf numFmtId="0" fontId="31" fillId="2" borderId="5" xfId="6" applyFont="1" applyFill="1" applyBorder="1" applyAlignment="1">
      <alignment horizontal="center" vertical="center" wrapText="1"/>
    </xf>
    <xf numFmtId="0" fontId="31" fillId="2" borderId="6" xfId="6" applyFont="1" applyFill="1" applyBorder="1" applyAlignment="1">
      <alignment horizontal="center" vertical="center" wrapText="1"/>
    </xf>
    <xf numFmtId="0" fontId="31" fillId="2" borderId="0" xfId="6" applyFont="1" applyFill="1" applyAlignment="1">
      <alignment horizontal="center" vertical="center" wrapText="1"/>
    </xf>
    <xf numFmtId="0" fontId="31" fillId="2" borderId="7" xfId="6" applyFont="1" applyFill="1" applyBorder="1" applyAlignment="1">
      <alignment horizontal="center" vertical="center" wrapText="1"/>
    </xf>
    <xf numFmtId="0" fontId="31" fillId="2" borderId="8" xfId="6" applyFont="1" applyFill="1" applyBorder="1" applyAlignment="1">
      <alignment horizontal="center" vertical="center" wrapText="1"/>
    </xf>
    <xf numFmtId="0" fontId="31" fillId="2" borderId="2" xfId="6" applyFont="1" applyFill="1" applyBorder="1" applyAlignment="1">
      <alignment horizontal="center" vertical="center" wrapText="1"/>
    </xf>
    <xf numFmtId="0" fontId="31" fillId="2" borderId="9" xfId="6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2" fillId="2" borderId="0" xfId="3" applyFill="1" applyAlignment="1">
      <alignment horizontal="left" vertical="center" wrapText="1" indent="1"/>
    </xf>
    <xf numFmtId="0" fontId="11" fillId="2" borderId="11" xfId="3" applyFont="1" applyFill="1" applyBorder="1" applyAlignment="1">
      <alignment horizontal="center" vertical="center"/>
    </xf>
    <xf numFmtId="0" fontId="11" fillId="2" borderId="10" xfId="3" applyFont="1" applyFill="1" applyBorder="1" applyAlignment="1">
      <alignment horizontal="center" vertical="center"/>
    </xf>
    <xf numFmtId="0" fontId="2" fillId="2" borderId="14" xfId="3" applyFill="1" applyBorder="1" applyAlignment="1">
      <alignment horizontal="center" vertical="center"/>
    </xf>
    <xf numFmtId="0" fontId="2" fillId="2" borderId="15" xfId="3" applyFill="1" applyBorder="1" applyAlignment="1">
      <alignment horizontal="center" vertical="center"/>
    </xf>
    <xf numFmtId="0" fontId="2" fillId="2" borderId="16" xfId="3" applyFill="1" applyBorder="1" applyAlignment="1">
      <alignment horizontal="center" vertical="center"/>
    </xf>
    <xf numFmtId="0" fontId="25" fillId="0" borderId="11" xfId="0" applyFont="1" applyBorder="1" applyAlignment="1">
      <alignment horizontal="center" vertical="center"/>
    </xf>
    <xf numFmtId="0" fontId="25" fillId="0" borderId="10" xfId="0" applyFont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176" fontId="25" fillId="0" borderId="11" xfId="0" applyNumberFormat="1" applyFont="1" applyBorder="1" applyAlignment="1">
      <alignment horizontal="center" vertical="center"/>
    </xf>
    <xf numFmtId="176" fontId="25" fillId="0" borderId="10" xfId="0" applyNumberFormat="1" applyFont="1" applyBorder="1" applyAlignment="1">
      <alignment horizontal="center" vertical="center"/>
    </xf>
    <xf numFmtId="176" fontId="2" fillId="2" borderId="11" xfId="3" applyNumberFormat="1" applyFill="1" applyBorder="1" applyAlignment="1">
      <alignment horizontal="center" vertical="center"/>
    </xf>
    <xf numFmtId="176" fontId="2" fillId="2" borderId="10" xfId="3" applyNumberFormat="1" applyFill="1" applyBorder="1" applyAlignment="1">
      <alignment horizontal="center" vertical="center"/>
    </xf>
    <xf numFmtId="0" fontId="3" fillId="2" borderId="0" xfId="3" applyFont="1" applyFill="1" applyAlignment="1">
      <alignment horizontal="center" vertical="center"/>
    </xf>
    <xf numFmtId="172" fontId="2" fillId="2" borderId="1" xfId="0" applyNumberFormat="1" applyFont="1" applyFill="1" applyBorder="1" applyAlignment="1">
      <alignment horizontal="center" vertical="center"/>
    </xf>
    <xf numFmtId="2" fontId="9" fillId="2" borderId="11" xfId="0" applyNumberFormat="1" applyFont="1" applyFill="1" applyBorder="1" applyAlignment="1">
      <alignment horizontal="center" vertical="center"/>
    </xf>
    <xf numFmtId="2" fontId="9" fillId="2" borderId="12" xfId="0" applyNumberFormat="1" applyFont="1" applyFill="1" applyBorder="1" applyAlignment="1">
      <alignment horizontal="center" vertical="center"/>
    </xf>
    <xf numFmtId="2" fontId="9" fillId="2" borderId="10" xfId="0" applyNumberFormat="1" applyFont="1" applyFill="1" applyBorder="1" applyAlignment="1">
      <alignment horizontal="center" vertical="center"/>
    </xf>
    <xf numFmtId="171" fontId="9" fillId="2" borderId="11" xfId="0" applyNumberFormat="1" applyFont="1" applyFill="1" applyBorder="1" applyAlignment="1">
      <alignment horizontal="center" vertical="center"/>
    </xf>
    <xf numFmtId="171" fontId="9" fillId="2" borderId="12" xfId="0" applyNumberFormat="1" applyFont="1" applyFill="1" applyBorder="1" applyAlignment="1">
      <alignment horizontal="center" vertical="center"/>
    </xf>
    <xf numFmtId="171" fontId="9" fillId="2" borderId="10" xfId="0" applyNumberFormat="1" applyFont="1" applyFill="1" applyBorder="1" applyAlignment="1">
      <alignment horizontal="center" vertical="center"/>
    </xf>
    <xf numFmtId="171" fontId="9" fillId="2" borderId="1" xfId="0" applyNumberFormat="1" applyFont="1" applyFill="1" applyBorder="1" applyAlignment="1">
      <alignment horizontal="center" vertical="center"/>
    </xf>
    <xf numFmtId="0" fontId="44" fillId="2" borderId="2" xfId="0" applyFont="1" applyFill="1" applyBorder="1" applyAlignment="1">
      <alignment horizontal="center" wrapText="1"/>
    </xf>
    <xf numFmtId="2" fontId="9" fillId="2" borderId="1" xfId="0" applyNumberFormat="1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/>
    </xf>
    <xf numFmtId="0" fontId="3" fillId="0" borderId="1" xfId="0" applyFont="1" applyBorder="1" applyAlignment="1">
      <alignment horizontal="center"/>
    </xf>
    <xf numFmtId="11" fontId="2" fillId="2" borderId="0" xfId="3" applyNumberFormat="1" applyFill="1" applyAlignment="1">
      <alignment horizontal="center" vertical="center"/>
    </xf>
    <xf numFmtId="0" fontId="2" fillId="2" borderId="0" xfId="3" quotePrefix="1" applyFill="1" applyAlignment="1">
      <alignment horizontal="left" vertical="center"/>
    </xf>
    <xf numFmtId="176" fontId="2" fillId="2" borderId="0" xfId="3" applyNumberFormat="1" applyFill="1" applyAlignment="1">
      <alignment horizontal="center" vertical="center"/>
    </xf>
  </cellXfs>
  <cellStyles count="8">
    <cellStyle name="Hipervínculo" xfId="7" builtinId="8"/>
    <cellStyle name="Normal" xfId="0" builtinId="0"/>
    <cellStyle name="Normal 2" xfId="3" xr:uid="{00000000-0005-0000-0000-000001000000}"/>
    <cellStyle name="Normal 2 2" xfId="4" xr:uid="{00000000-0005-0000-0000-000002000000}"/>
    <cellStyle name="Normal 4" xfId="1" xr:uid="{00000000-0005-0000-0000-000003000000}"/>
    <cellStyle name="Normal 6" xfId="6" xr:uid="{00000000-0005-0000-0000-000004000000}"/>
    <cellStyle name="Normal_ENSAYOS" xfId="2" xr:uid="{00000000-0005-0000-0000-000005000000}"/>
    <cellStyle name="Normal_Produc. 07-09-99 2" xfId="5" xr:uid="{00000000-0005-0000-0000-000006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externalLink" Target="externalLinks/externalLink6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5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4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2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3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>
                <a:solidFill>
                  <a:sysClr val="windowText" lastClr="000000"/>
                </a:solidFill>
              </a:defRPr>
            </a:pPr>
            <a:r>
              <a:rPr lang="en-US">
                <a:solidFill>
                  <a:sysClr val="windowText" lastClr="000000"/>
                </a:solidFill>
              </a:rPr>
              <a:t>Grafico de Contribución Gravedad OD</a:t>
            </a:r>
          </a:p>
        </c:rich>
      </c:tx>
      <c:layout>
        <c:manualLayout>
          <c:xMode val="edge"/>
          <c:yMode val="edge"/>
          <c:x val="0.2993417735332648"/>
          <c:y val="5.1063950474033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47270121312243712"/>
          <c:y val="0.20739346812129125"/>
          <c:w val="0.48130502373288603"/>
          <c:h val="0.63430216531809047"/>
        </c:manualLayout>
      </c:layout>
      <c:barChart>
        <c:barDir val="bar"/>
        <c:grouping val="clustered"/>
        <c:varyColors val="0"/>
        <c:ser>
          <c:idx val="0"/>
          <c:order val="0"/>
          <c:invertIfNegative val="0"/>
          <c:cat>
            <c:strRef>
              <c:f>Incertidumbre!$K$45:$K$49</c:f>
              <c:strCache>
                <c:ptCount val="5"/>
                <c:pt idx="0">
                  <c:v>Peso material seco en estufa</c:v>
                </c:pt>
                <c:pt idx="1">
                  <c:v>Peso picnometro+agua</c:v>
                </c:pt>
                <c:pt idx="2">
                  <c:v>Peso picnometro+material+agua</c:v>
                </c:pt>
                <c:pt idx="3">
                  <c:v>Peso material saturado sup. Seca</c:v>
                </c:pt>
                <c:pt idx="4">
                  <c:v>factor de presición OD</c:v>
                </c:pt>
              </c:strCache>
            </c:strRef>
          </c:cat>
          <c:val>
            <c:numRef>
              <c:f>Incertidumbre!$M$45:$M$49</c:f>
              <c:numCache>
                <c:formatCode>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15-439A-8C9E-41E5B880E9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8160896"/>
        <c:axId val="88182144"/>
      </c:barChart>
      <c:catAx>
        <c:axId val="881608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>
                <a:solidFill>
                  <a:sysClr val="windowText" lastClr="000000"/>
                </a:solidFill>
              </a:defRPr>
            </a:pPr>
            <a:endParaRPr lang="es-PE"/>
          </a:p>
        </c:txPr>
        <c:crossAx val="88182144"/>
        <c:crosses val="autoZero"/>
        <c:auto val="1"/>
        <c:lblAlgn val="ctr"/>
        <c:lblOffset val="100"/>
        <c:noMultiLvlLbl val="0"/>
      </c:catAx>
      <c:valAx>
        <c:axId val="88182144"/>
        <c:scaling>
          <c:orientation val="minMax"/>
          <c:max val="100"/>
          <c:min val="0"/>
        </c:scaling>
        <c:delete val="0"/>
        <c:axPos val="b"/>
        <c:majorGridlines/>
        <c:numFmt formatCode="0.00" sourceLinked="0"/>
        <c:majorTickMark val="none"/>
        <c:minorTickMark val="none"/>
        <c:tickLblPos val="nextTo"/>
        <c:txPr>
          <a:bodyPr rot="0" vert="horz"/>
          <a:lstStyle/>
          <a:p>
            <a:pPr>
              <a:defRPr>
                <a:solidFill>
                  <a:sysClr val="windowText" lastClr="000000"/>
                </a:solidFill>
              </a:defRPr>
            </a:pPr>
            <a:endParaRPr lang="es-PE"/>
          </a:p>
        </c:txPr>
        <c:crossAx val="88160896"/>
        <c:crosses val="autoZero"/>
        <c:crossBetween val="between"/>
        <c:minorUnit val="40"/>
      </c:valAx>
      <c:spPr>
        <a:solidFill>
          <a:schemeClr val="bg1">
            <a:lumMod val="85000"/>
          </a:schemeClr>
        </a:solidFill>
        <a:ln>
          <a:solidFill>
            <a:schemeClr val="tx1"/>
          </a:solidFill>
        </a:ln>
      </c:spPr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FF0000"/>
          </a:solidFill>
          <a:latin typeface="Calibri"/>
          <a:ea typeface="Calibri"/>
          <a:cs typeface="Calibri"/>
        </a:defRPr>
      </a:pPr>
      <a:endParaRPr lang="es-PE"/>
    </a:p>
  </c:txPr>
  <c:printSettings>
    <c:headerFooter/>
    <c:pageMargins b="0.75" l="0.7" r="0.7" t="0.75" header="0.3" footer="0.3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/>
            </a:pPr>
            <a:r>
              <a:rPr lang="en-US"/>
              <a:t>Grafico de Contribución Gravedad SSD</a:t>
            </a:r>
          </a:p>
        </c:rich>
      </c:tx>
      <c:layout>
        <c:manualLayout>
          <c:xMode val="edge"/>
          <c:yMode val="edge"/>
          <c:x val="0.23780335150413889"/>
          <c:y val="5.88614503915214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47270121312243712"/>
          <c:y val="0.20739346812129125"/>
          <c:w val="0.48130502373288603"/>
          <c:h val="0.63430216531809047"/>
        </c:manualLayout>
      </c:layout>
      <c:barChart>
        <c:barDir val="bar"/>
        <c:grouping val="clustered"/>
        <c:varyColors val="0"/>
        <c:ser>
          <c:idx val="0"/>
          <c:order val="0"/>
          <c:invertIfNegative val="0"/>
          <c:cat>
            <c:strRef>
              <c:f>Incertidumbre!$K$65:$K$68</c:f>
              <c:strCache>
                <c:ptCount val="4"/>
                <c:pt idx="0">
                  <c:v>Peso material seco en estufa</c:v>
                </c:pt>
                <c:pt idx="1">
                  <c:v>Peso picnometro+agua</c:v>
                </c:pt>
                <c:pt idx="2">
                  <c:v>Peso picnometro+material+agua</c:v>
                </c:pt>
                <c:pt idx="3">
                  <c:v>factor de presición SSD</c:v>
                </c:pt>
              </c:strCache>
            </c:strRef>
          </c:cat>
          <c:val>
            <c:numRef>
              <c:f>Incertidumbre!$M$65:$M$68</c:f>
              <c:numCache>
                <c:formatCode>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7C-49F0-B26E-29FD079B69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9883776"/>
        <c:axId val="89885696"/>
      </c:barChart>
      <c:catAx>
        <c:axId val="898837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/>
            </a:pPr>
            <a:endParaRPr lang="es-PE"/>
          </a:p>
        </c:txPr>
        <c:crossAx val="89885696"/>
        <c:crosses val="autoZero"/>
        <c:auto val="1"/>
        <c:lblAlgn val="ctr"/>
        <c:lblOffset val="100"/>
        <c:noMultiLvlLbl val="0"/>
      </c:catAx>
      <c:valAx>
        <c:axId val="89885696"/>
        <c:scaling>
          <c:orientation val="minMax"/>
          <c:max val="100"/>
          <c:min val="0"/>
        </c:scaling>
        <c:delete val="0"/>
        <c:axPos val="b"/>
        <c:majorGridlines/>
        <c:numFmt formatCode="0.00" sourceLinked="0"/>
        <c:majorTickMark val="none"/>
        <c:minorTickMark val="none"/>
        <c:tickLblPos val="nextTo"/>
        <c:txPr>
          <a:bodyPr rot="0" vert="horz"/>
          <a:lstStyle/>
          <a:p>
            <a:pPr>
              <a:defRPr/>
            </a:pPr>
            <a:endParaRPr lang="es-PE"/>
          </a:p>
        </c:txPr>
        <c:crossAx val="89883776"/>
        <c:crosses val="autoZero"/>
        <c:crossBetween val="between"/>
        <c:majorUnit val="40"/>
      </c:valAx>
      <c:spPr>
        <a:solidFill>
          <a:schemeClr val="bg1">
            <a:lumMod val="85000"/>
          </a:schemeClr>
        </a:solidFill>
        <a:ln>
          <a:solidFill>
            <a:schemeClr val="tx1"/>
          </a:solidFill>
        </a:ln>
      </c:spPr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ysClr val="windowText" lastClr="000000"/>
          </a:solidFill>
          <a:latin typeface="Calibri"/>
          <a:ea typeface="Calibri"/>
          <a:cs typeface="Calibri"/>
        </a:defRPr>
      </a:pPr>
      <a:endParaRPr lang="es-PE"/>
    </a:p>
  </c:txPr>
  <c:printSettings>
    <c:headerFooter/>
    <c:pageMargins b="0.75" l="0.7" r="0.7" t="0.75" header="0.3" footer="0.3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sz="1050" b="1" u="sng"/>
            </a:pPr>
            <a:r>
              <a:rPr lang="en-US" sz="1050" b="1" u="sng"/>
              <a:t>Grafico</a:t>
            </a:r>
            <a:r>
              <a:rPr lang="en-US" sz="1050" b="1" u="sng" baseline="0"/>
              <a:t> de Contribución Gravedad Aparente</a:t>
            </a:r>
          </a:p>
        </c:rich>
      </c:tx>
      <c:layout>
        <c:manualLayout>
          <c:xMode val="edge"/>
          <c:yMode val="edge"/>
          <c:x val="0.24366415736494482"/>
          <c:y val="4.317448208512763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47270121312243712"/>
          <c:y val="0.20739346812129125"/>
          <c:w val="0.48130502373288603"/>
          <c:h val="0.63430216531809047"/>
        </c:manualLayout>
      </c:layout>
      <c:barChart>
        <c:barDir val="bar"/>
        <c:grouping val="clustered"/>
        <c:varyColors val="0"/>
        <c:ser>
          <c:idx val="0"/>
          <c:order val="0"/>
          <c:invertIfNegative val="0"/>
          <c:cat>
            <c:strRef>
              <c:f>Incertidumbre!$K$85:$K$88</c:f>
              <c:strCache>
                <c:ptCount val="4"/>
                <c:pt idx="0">
                  <c:v>Peso material seco en estufa</c:v>
                </c:pt>
                <c:pt idx="1">
                  <c:v>Peso picnometro+agua</c:v>
                </c:pt>
                <c:pt idx="2">
                  <c:v>Peso picnometro+material+agua</c:v>
                </c:pt>
                <c:pt idx="3">
                  <c:v>factor de presición DA</c:v>
                </c:pt>
              </c:strCache>
            </c:strRef>
          </c:cat>
          <c:val>
            <c:numRef>
              <c:f>Incertidumbre!$M$85:$M$88</c:f>
              <c:numCache>
                <c:formatCode>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11-4C8B-8993-94E7D00424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5592704"/>
        <c:axId val="106570112"/>
      </c:barChart>
      <c:catAx>
        <c:axId val="1055927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9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06570112"/>
        <c:crosses val="autoZero"/>
        <c:auto val="1"/>
        <c:lblAlgn val="ctr"/>
        <c:lblOffset val="100"/>
        <c:noMultiLvlLbl val="0"/>
      </c:catAx>
      <c:valAx>
        <c:axId val="106570112"/>
        <c:scaling>
          <c:orientation val="minMax"/>
          <c:max val="100"/>
        </c:scaling>
        <c:delete val="0"/>
        <c:axPos val="b"/>
        <c:majorGridlines/>
        <c:numFmt formatCode="0.0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PE"/>
          </a:p>
        </c:txPr>
        <c:crossAx val="105592704"/>
        <c:crosses val="autoZero"/>
        <c:crossBetween val="between"/>
        <c:majorUnit val="20"/>
      </c:valAx>
      <c:spPr>
        <a:solidFill>
          <a:schemeClr val="bg1">
            <a:lumMod val="85000"/>
          </a:schemeClr>
        </a:solidFill>
        <a:ln>
          <a:solidFill>
            <a:schemeClr val="tx1"/>
          </a:solidFill>
        </a:ln>
      </c:spPr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PE"/>
    </a:p>
  </c:txPr>
  <c:printSettings>
    <c:headerFooter/>
    <c:pageMargins b="0.75" l="0.7" r="0.7" t="0.75" header="0.3" footer="0.3"/>
    <c:pageSetup orientation="portrait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sz="1050" b="1" u="sng"/>
            </a:pPr>
            <a:r>
              <a:rPr lang="en-US" sz="1050" b="1" u="sng"/>
              <a:t>Grafico</a:t>
            </a:r>
            <a:r>
              <a:rPr lang="en-US" sz="1050" b="1" u="sng" baseline="0"/>
              <a:t> de Contribución Absorcion</a:t>
            </a:r>
          </a:p>
        </c:rich>
      </c:tx>
      <c:layout>
        <c:manualLayout>
          <c:xMode val="edge"/>
          <c:yMode val="edge"/>
          <c:x val="0.2993417735332648"/>
          <c:y val="5.1063950474033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47270121312243712"/>
          <c:y val="0.20739346812129125"/>
          <c:w val="0.48130502373288603"/>
          <c:h val="0.63430216531809047"/>
        </c:manualLayout>
      </c:layout>
      <c:barChart>
        <c:barDir val="bar"/>
        <c:grouping val="clustered"/>
        <c:varyColors val="0"/>
        <c:ser>
          <c:idx val="0"/>
          <c:order val="0"/>
          <c:invertIfNegative val="0"/>
          <c:cat>
            <c:strRef>
              <c:f>Incertidumbre!$K$100:$K$102</c:f>
              <c:strCache>
                <c:ptCount val="3"/>
                <c:pt idx="0">
                  <c:v>Peso material seco en estufa</c:v>
                </c:pt>
                <c:pt idx="1">
                  <c:v>Peso material saturado sup. Seca</c:v>
                </c:pt>
                <c:pt idx="2">
                  <c:v>factor de presición ABS</c:v>
                </c:pt>
              </c:strCache>
            </c:strRef>
          </c:cat>
          <c:val>
            <c:numRef>
              <c:f>Incertidumbre!$M$100:$M$102</c:f>
              <c:numCache>
                <c:formatCode>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F6-4680-B19D-EFD19CAD57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1654272"/>
        <c:axId val="126821120"/>
      </c:barChart>
      <c:catAx>
        <c:axId val="1216542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9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26821120"/>
        <c:crosses val="autoZero"/>
        <c:auto val="1"/>
        <c:lblAlgn val="ctr"/>
        <c:lblOffset val="100"/>
        <c:noMultiLvlLbl val="0"/>
      </c:catAx>
      <c:valAx>
        <c:axId val="126821120"/>
        <c:scaling>
          <c:orientation val="minMax"/>
          <c:max val="100"/>
          <c:min val="0"/>
        </c:scaling>
        <c:delete val="0"/>
        <c:axPos val="b"/>
        <c:majorGridlines/>
        <c:numFmt formatCode="0.0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PE"/>
          </a:p>
        </c:txPr>
        <c:crossAx val="121654272"/>
        <c:crosses val="autoZero"/>
        <c:crossBetween val="between"/>
        <c:majorUnit val="20"/>
      </c:valAx>
      <c:spPr>
        <a:solidFill>
          <a:schemeClr val="bg1">
            <a:lumMod val="85000"/>
          </a:schemeClr>
        </a:solidFill>
        <a:ln>
          <a:solidFill>
            <a:schemeClr val="tx1"/>
          </a:solidFill>
        </a:ln>
      </c:spPr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PE"/>
    </a:p>
  </c:txPr>
  <c:printSettings>
    <c:headerFooter/>
    <c:pageMargins b="0.75" l="0.7" r="0.7" t="0.75" header="0.3" footer="0.3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jpe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image" Target="../media/image9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8.png"/><Relationship Id="rId5" Type="http://schemas.openxmlformats.org/officeDocument/2006/relationships/image" Target="../media/image7.png"/><Relationship Id="rId4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</xdr:colOff>
      <xdr:row>55</xdr:row>
      <xdr:rowOff>169545</xdr:rowOff>
    </xdr:from>
    <xdr:to>
      <xdr:col>9</xdr:col>
      <xdr:colOff>0</xdr:colOff>
      <xdr:row>55</xdr:row>
      <xdr:rowOff>169545</xdr:rowOff>
    </xdr:to>
    <xdr:cxnSp macro="">
      <xdr:nvCxnSpPr>
        <xdr:cNvPr id="2" name="2 Conector recto">
          <a:extLst>
            <a:ext uri="{FF2B5EF4-FFF2-40B4-BE49-F238E27FC236}">
              <a16:creationId xmlns:a16="http://schemas.microsoft.com/office/drawing/2014/main" id="{8A0512C0-257C-4813-80B2-BA43FF6AC35D}"/>
            </a:ext>
          </a:extLst>
        </xdr:cNvPr>
        <xdr:cNvCxnSpPr>
          <a:cxnSpLocks noChangeShapeType="1"/>
        </xdr:cNvCxnSpPr>
      </xdr:nvCxnSpPr>
      <xdr:spPr bwMode="auto">
        <a:xfrm flipV="1">
          <a:off x="17145" y="13037820"/>
          <a:ext cx="7526655" cy="0"/>
        </a:xfrm>
        <a:prstGeom prst="line">
          <a:avLst/>
        </a:prstGeom>
        <a:noFill/>
        <a:ln w="28575" algn="ctr">
          <a:solidFill>
            <a:srgbClr val="00206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oneCellAnchor>
    <xdr:from>
      <xdr:col>10</xdr:col>
      <xdr:colOff>0</xdr:colOff>
      <xdr:row>6</xdr:row>
      <xdr:rowOff>7620</xdr:rowOff>
    </xdr:from>
    <xdr:ext cx="184731" cy="264560"/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85D1C869-C2A0-44B4-85DC-E98A2266367D}"/>
            </a:ext>
          </a:extLst>
        </xdr:cNvPr>
        <xdr:cNvSpPr txBox="1"/>
      </xdr:nvSpPr>
      <xdr:spPr>
        <a:xfrm>
          <a:off x="7972425" y="120777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 sz="1100"/>
        </a:p>
      </xdr:txBody>
    </xdr:sp>
    <xdr:clientData/>
  </xdr:oneCellAnchor>
  <xdr:twoCellAnchor>
    <xdr:from>
      <xdr:col>3</xdr:col>
      <xdr:colOff>104774</xdr:colOff>
      <xdr:row>50</xdr:row>
      <xdr:rowOff>17146</xdr:rowOff>
    </xdr:from>
    <xdr:to>
      <xdr:col>4</xdr:col>
      <xdr:colOff>1034099</xdr:colOff>
      <xdr:row>53</xdr:row>
      <xdr:rowOff>174196</xdr:rowOff>
    </xdr:to>
    <xdr:sp macro="" textlink="">
      <xdr:nvSpPr>
        <xdr:cNvPr id="4" name="15 CuadroTexto">
          <a:extLst>
            <a:ext uri="{FF2B5EF4-FFF2-40B4-BE49-F238E27FC236}">
              <a16:creationId xmlns:a16="http://schemas.microsoft.com/office/drawing/2014/main" id="{3ADED3CF-276F-4E5D-8367-FFED89D9BC30}"/>
            </a:ext>
          </a:extLst>
        </xdr:cNvPr>
        <xdr:cNvSpPr txBox="1"/>
      </xdr:nvSpPr>
      <xdr:spPr>
        <a:xfrm>
          <a:off x="1485899" y="11647171"/>
          <a:ext cx="2548575" cy="900000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PE" sz="1000" b="0">
              <a:latin typeface="Arial" pitchFamily="34" charset="0"/>
              <a:cs typeface="Arial" pitchFamily="34" charset="0"/>
            </a:rPr>
            <a:t>Revisado:</a:t>
          </a:r>
        </a:p>
        <a:p>
          <a:pPr algn="l"/>
          <a:endParaRPr lang="es-PE" sz="1000" b="0">
            <a:latin typeface="Arial" pitchFamily="34" charset="0"/>
            <a:cs typeface="Arial" pitchFamily="34" charset="0"/>
          </a:endParaRPr>
        </a:p>
        <a:p>
          <a:pPr algn="l"/>
          <a:endParaRPr lang="es-PE" sz="1000" b="0">
            <a:latin typeface="Arial" pitchFamily="34" charset="0"/>
            <a:cs typeface="Arial" pitchFamily="34" charset="0"/>
          </a:endParaRPr>
        </a:p>
        <a:p>
          <a:pPr algn="l"/>
          <a:r>
            <a:rPr lang="es-PE" sz="1000" b="0">
              <a:latin typeface="Arial" pitchFamily="34" charset="0"/>
              <a:cs typeface="Arial" pitchFamily="34" charset="0"/>
            </a:rPr>
            <a:t>Fecha: </a:t>
          </a:r>
        </a:p>
      </xdr:txBody>
    </xdr:sp>
    <xdr:clientData/>
  </xdr:twoCellAnchor>
  <xdr:twoCellAnchor>
    <xdr:from>
      <xdr:col>4</xdr:col>
      <xdr:colOff>1154429</xdr:colOff>
      <xdr:row>50</xdr:row>
      <xdr:rowOff>9524</xdr:rowOff>
    </xdr:from>
    <xdr:to>
      <xdr:col>7</xdr:col>
      <xdr:colOff>571500</xdr:colOff>
      <xdr:row>53</xdr:row>
      <xdr:rowOff>166574</xdr:rowOff>
    </xdr:to>
    <xdr:sp macro="" textlink="">
      <xdr:nvSpPr>
        <xdr:cNvPr id="5" name="15 CuadroTexto">
          <a:extLst>
            <a:ext uri="{FF2B5EF4-FFF2-40B4-BE49-F238E27FC236}">
              <a16:creationId xmlns:a16="http://schemas.microsoft.com/office/drawing/2014/main" id="{815FCA35-1FA5-4DC2-9B13-E3B8EB10A9BD}"/>
            </a:ext>
          </a:extLst>
        </xdr:cNvPr>
        <xdr:cNvSpPr txBox="1"/>
      </xdr:nvSpPr>
      <xdr:spPr>
        <a:xfrm>
          <a:off x="4240529" y="11751944"/>
          <a:ext cx="2457451" cy="911430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PE" sz="1000" b="0">
              <a:latin typeface="Arial" pitchFamily="34" charset="0"/>
              <a:cs typeface="Arial" pitchFamily="34" charset="0"/>
            </a:rPr>
            <a:t>Aprobado:</a:t>
          </a:r>
        </a:p>
        <a:p>
          <a:pPr algn="l"/>
          <a:endParaRPr lang="es-PE" sz="1000" b="0">
            <a:latin typeface="Arial" pitchFamily="34" charset="0"/>
            <a:cs typeface="Arial" pitchFamily="34" charset="0"/>
          </a:endParaRPr>
        </a:p>
        <a:p>
          <a:pPr algn="l"/>
          <a:endParaRPr lang="es-PE" sz="1000" b="0">
            <a:latin typeface="Arial" pitchFamily="34" charset="0"/>
            <a:cs typeface="Arial" pitchFamily="34" charset="0"/>
          </a:endParaRPr>
        </a:p>
        <a:p>
          <a:pPr algn="l"/>
          <a:r>
            <a:rPr lang="es-PE" sz="1000" b="0">
              <a:latin typeface="Arial" pitchFamily="34" charset="0"/>
              <a:cs typeface="Arial" pitchFamily="34" charset="0"/>
            </a:rPr>
            <a:t>Fecha: </a:t>
          </a:r>
        </a:p>
      </xdr:txBody>
    </xdr:sp>
    <xdr:clientData/>
  </xdr:twoCellAnchor>
  <xdr:twoCellAnchor>
    <xdr:from>
      <xdr:col>3</xdr:col>
      <xdr:colOff>1504950</xdr:colOff>
      <xdr:row>0</xdr:row>
      <xdr:rowOff>142875</xdr:rowOff>
    </xdr:from>
    <xdr:to>
      <xdr:col>4</xdr:col>
      <xdr:colOff>1099625</xdr:colOff>
      <xdr:row>4</xdr:row>
      <xdr:rowOff>66675</xdr:rowOff>
    </xdr:to>
    <xdr:pic>
      <xdr:nvPicPr>
        <xdr:cNvPr id="6" name="Imagen 7">
          <a:extLst>
            <a:ext uri="{FF2B5EF4-FFF2-40B4-BE49-F238E27FC236}">
              <a16:creationId xmlns:a16="http://schemas.microsoft.com/office/drawing/2014/main" id="{F12EDE85-06FE-4381-A430-AAA9E6CBBB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86075" y="142875"/>
          <a:ext cx="1213925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567690</xdr:colOff>
      <xdr:row>43</xdr:row>
      <xdr:rowOff>173355</xdr:rowOff>
    </xdr:from>
    <xdr:to>
      <xdr:col>7</xdr:col>
      <xdr:colOff>844920</xdr:colOff>
      <xdr:row>47</xdr:row>
      <xdr:rowOff>85278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B659DED7-8881-4E6A-A3E9-CCC9C2ED3CA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550" t="18437" r="19247" b="17812"/>
        <a:stretch/>
      </xdr:blipFill>
      <xdr:spPr>
        <a:xfrm rot="60000">
          <a:off x="3257550" y="9264015"/>
          <a:ext cx="1382130" cy="1077783"/>
        </a:xfrm>
        <a:prstGeom prst="rect">
          <a:avLst/>
        </a:prstGeom>
      </xdr:spPr>
    </xdr:pic>
    <xdr:clientData/>
  </xdr:twoCellAnchor>
  <xdr:twoCellAnchor>
    <xdr:from>
      <xdr:col>9</xdr:col>
      <xdr:colOff>533064</xdr:colOff>
      <xdr:row>43</xdr:row>
      <xdr:rowOff>187730</xdr:rowOff>
    </xdr:from>
    <xdr:to>
      <xdr:col>11</xdr:col>
      <xdr:colOff>807702</xdr:colOff>
      <xdr:row>47</xdr:row>
      <xdr:rowOff>76199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8CBBAA36-99CC-4483-A535-980684EFC7B4}"/>
            </a:ext>
          </a:extLst>
        </xdr:cNvPr>
        <xdr:cNvSpPr/>
      </xdr:nvSpPr>
      <xdr:spPr bwMode="auto">
        <a:xfrm>
          <a:off x="6004224" y="9278390"/>
          <a:ext cx="1128078" cy="1054329"/>
        </a:xfrm>
        <a:prstGeom prst="rect">
          <a:avLst/>
        </a:prstGeom>
        <a:noFill/>
        <a:ln w="3175" cap="flat" cmpd="sng" algn="ctr">
          <a:solidFill>
            <a:schemeClr val="bg1">
              <a:lumMod val="85000"/>
            </a:schemeClr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s-PE" sz="1100"/>
        </a:p>
      </xdr:txBody>
    </xdr:sp>
    <xdr:clientData/>
  </xdr:twoCellAnchor>
  <xdr:twoCellAnchor editAs="oneCell">
    <xdr:from>
      <xdr:col>7</xdr:col>
      <xdr:colOff>1059180</xdr:colOff>
      <xdr:row>43</xdr:row>
      <xdr:rowOff>182880</xdr:rowOff>
    </xdr:from>
    <xdr:to>
      <xdr:col>9</xdr:col>
      <xdr:colOff>655373</xdr:colOff>
      <xdr:row>47</xdr:row>
      <xdr:rowOff>112493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A7991434-F480-469D-B18E-599F10AD23F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875" t="14008" r="10875" b="9598"/>
        <a:stretch/>
      </xdr:blipFill>
      <xdr:spPr bwMode="auto">
        <a:xfrm>
          <a:off x="4869180" y="9273540"/>
          <a:ext cx="1097333" cy="10954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563880</xdr:colOff>
      <xdr:row>48</xdr:row>
      <xdr:rowOff>83820</xdr:rowOff>
    </xdr:from>
    <xdr:to>
      <xdr:col>18</xdr:col>
      <xdr:colOff>376011</xdr:colOff>
      <xdr:row>55</xdr:row>
      <xdr:rowOff>121614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F0B1EA7-9804-4173-B2F8-435DBA3456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3480" y="10515600"/>
          <a:ext cx="2646771" cy="13103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304800</xdr:colOff>
      <xdr:row>19</xdr:row>
      <xdr:rowOff>0</xdr:rowOff>
    </xdr:from>
    <xdr:ext cx="104775" cy="200025"/>
    <xdr:sp macro="" textlink="">
      <xdr:nvSpPr>
        <xdr:cNvPr id="7" name="Text Box 28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 txBox="1">
          <a:spLocks noChangeArrowheads="1"/>
        </xdr:cNvSpPr>
      </xdr:nvSpPr>
      <xdr:spPr bwMode="auto">
        <a:xfrm>
          <a:off x="2590800" y="4248150"/>
          <a:ext cx="104775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>
    <xdr:from>
      <xdr:col>8</xdr:col>
      <xdr:colOff>426510</xdr:colOff>
      <xdr:row>40</xdr:row>
      <xdr:rowOff>78318</xdr:rowOff>
    </xdr:from>
    <xdr:to>
      <xdr:col>13</xdr:col>
      <xdr:colOff>91018</xdr:colOff>
      <xdr:row>50</xdr:row>
      <xdr:rowOff>173567</xdr:rowOff>
    </xdr:to>
    <xdr:graphicFrame macro="">
      <xdr:nvGraphicFramePr>
        <xdr:cNvPr id="24" name="4 Gráfico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521758</xdr:colOff>
      <xdr:row>61</xdr:row>
      <xdr:rowOff>15875</xdr:rowOff>
    </xdr:from>
    <xdr:to>
      <xdr:col>13</xdr:col>
      <xdr:colOff>243416</xdr:colOff>
      <xdr:row>71</xdr:row>
      <xdr:rowOff>196849</xdr:rowOff>
    </xdr:to>
    <xdr:graphicFrame macro="">
      <xdr:nvGraphicFramePr>
        <xdr:cNvPr id="53" name="4 Gráfico">
          <a:extLst>
            <a:ext uri="{FF2B5EF4-FFF2-40B4-BE49-F238E27FC236}">
              <a16:creationId xmlns:a16="http://schemas.microsoft.com/office/drawing/2014/main" id="{00000000-0008-0000-0200-00003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475192</xdr:colOff>
      <xdr:row>80</xdr:row>
      <xdr:rowOff>161926</xdr:rowOff>
    </xdr:from>
    <xdr:to>
      <xdr:col>13</xdr:col>
      <xdr:colOff>158750</xdr:colOff>
      <xdr:row>91</xdr:row>
      <xdr:rowOff>43391</xdr:rowOff>
    </xdr:to>
    <xdr:graphicFrame macro="">
      <xdr:nvGraphicFramePr>
        <xdr:cNvPr id="54" name="4 Gráfico">
          <a:extLst>
            <a:ext uri="{FF2B5EF4-FFF2-40B4-BE49-F238E27FC236}">
              <a16:creationId xmlns:a16="http://schemas.microsoft.com/office/drawing/2014/main" id="{00000000-0008-0000-0200-00003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368300</xdr:colOff>
      <xdr:row>95</xdr:row>
      <xdr:rowOff>193674</xdr:rowOff>
    </xdr:from>
    <xdr:to>
      <xdr:col>13</xdr:col>
      <xdr:colOff>42333</xdr:colOff>
      <xdr:row>105</xdr:row>
      <xdr:rowOff>234949</xdr:rowOff>
    </xdr:to>
    <xdr:graphicFrame macro="">
      <xdr:nvGraphicFramePr>
        <xdr:cNvPr id="55" name="4 Gráfico">
          <a:extLst>
            <a:ext uri="{FF2B5EF4-FFF2-40B4-BE49-F238E27FC236}">
              <a16:creationId xmlns:a16="http://schemas.microsoft.com/office/drawing/2014/main" id="{00000000-0008-0000-0200-00003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6</xdr:col>
      <xdr:colOff>698500</xdr:colOff>
      <xdr:row>11</xdr:row>
      <xdr:rowOff>84669</xdr:rowOff>
    </xdr:from>
    <xdr:to>
      <xdr:col>9</xdr:col>
      <xdr:colOff>800138</xdr:colOff>
      <xdr:row>23</xdr:row>
      <xdr:rowOff>42333</xdr:rowOff>
    </xdr:to>
    <xdr:pic>
      <xdr:nvPicPr>
        <xdr:cNvPr id="38" name="Imagen 37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l="10168" t="6385" r="12002" b="2228"/>
        <a:stretch/>
      </xdr:blipFill>
      <xdr:spPr>
        <a:xfrm>
          <a:off x="6582833" y="2772836"/>
          <a:ext cx="2683972" cy="2211914"/>
        </a:xfrm>
        <a:prstGeom prst="rect">
          <a:avLst/>
        </a:prstGeom>
      </xdr:spPr>
    </xdr:pic>
    <xdr:clientData/>
  </xdr:twoCellAnchor>
  <xdr:twoCellAnchor editAs="oneCell">
    <xdr:from>
      <xdr:col>0</xdr:col>
      <xdr:colOff>42332</xdr:colOff>
      <xdr:row>26</xdr:row>
      <xdr:rowOff>158749</xdr:rowOff>
    </xdr:from>
    <xdr:to>
      <xdr:col>7</xdr:col>
      <xdr:colOff>107003</xdr:colOff>
      <xdr:row>35</xdr:row>
      <xdr:rowOff>179916</xdr:rowOff>
    </xdr:to>
    <xdr:pic>
      <xdr:nvPicPr>
        <xdr:cNvPr id="48" name="Imagen 47">
          <a:extLst>
            <a:ext uri="{FF2B5EF4-FFF2-40B4-BE49-F238E27FC236}">
              <a16:creationId xmlns:a16="http://schemas.microsoft.com/office/drawing/2014/main" id="{00000000-0008-0000-0200-000030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t="3687" b="6533"/>
        <a:stretch/>
      </xdr:blipFill>
      <xdr:spPr>
        <a:xfrm>
          <a:off x="42332" y="5651499"/>
          <a:ext cx="6859171" cy="1894417"/>
        </a:xfrm>
        <a:prstGeom prst="rect">
          <a:avLst/>
        </a:prstGeom>
      </xdr:spPr>
    </xdr:pic>
    <xdr:clientData/>
  </xdr:twoCellAnchor>
  <xdr:twoCellAnchor>
    <xdr:from>
      <xdr:col>0</xdr:col>
      <xdr:colOff>381000</xdr:colOff>
      <xdr:row>0</xdr:row>
      <xdr:rowOff>31750</xdr:rowOff>
    </xdr:from>
    <xdr:to>
      <xdr:col>0</xdr:col>
      <xdr:colOff>1333500</xdr:colOff>
      <xdr:row>3</xdr:row>
      <xdr:rowOff>130242</xdr:rowOff>
    </xdr:to>
    <xdr:pic>
      <xdr:nvPicPr>
        <xdr:cNvPr id="3" name="Imagen 7">
          <a:extLst>
            <a:ext uri="{FF2B5EF4-FFF2-40B4-BE49-F238E27FC236}">
              <a16:creationId xmlns:a16="http://schemas.microsoft.com/office/drawing/2014/main" id="{4D4831FF-5643-4D60-8E8E-16D10E24AB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31750"/>
          <a:ext cx="952500" cy="5747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268432</xdr:colOff>
      <xdr:row>0</xdr:row>
      <xdr:rowOff>129887</xdr:rowOff>
    </xdr:from>
    <xdr:to>
      <xdr:col>9</xdr:col>
      <xdr:colOff>71044</xdr:colOff>
      <xdr:row>4</xdr:row>
      <xdr:rowOff>62428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2A3207F-36B6-5313-5E23-438A0F97D3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8432" y="129887"/>
          <a:ext cx="6487430" cy="59063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99060</xdr:colOff>
      <xdr:row>10</xdr:row>
      <xdr:rowOff>121920</xdr:rowOff>
    </xdr:from>
    <xdr:to>
      <xdr:col>8</xdr:col>
      <xdr:colOff>259080</xdr:colOff>
      <xdr:row>22</xdr:row>
      <xdr:rowOff>7620</xdr:rowOff>
    </xdr:to>
    <xdr:pic>
      <xdr:nvPicPr>
        <xdr:cNvPr id="252341" name="24 Imagen">
          <a:extLst>
            <a:ext uri="{FF2B5EF4-FFF2-40B4-BE49-F238E27FC236}">
              <a16:creationId xmlns:a16="http://schemas.microsoft.com/office/drawing/2014/main" id="{00000000-0008-0000-0500-0000B5D903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31620" y="2301240"/>
          <a:ext cx="6019800" cy="18973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nirsa-sa\Construccion-2006\BG\Cantera%20Mapacho_Vicho_BG_6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ABIAN\geofal\2016\1.-%20Trabajos%202016\1.2.-%20Estudio%20de%20Suelos\EMS-103-16%20Tedagua\C-2\Users\NetSend\AppData\Local\Temp\Rar$DI01.037\PTF-00%20Km%20F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ABIAN\geofal\2016\1.-%20Trabajos%202016\1.2.-%20Estudio%20de%20Suelos\EMS-103-16%20Tedagua\C-2\GEOFAL\2013\09-SETIEMBRE\Maquinarias%20e%20Ingenieros%20S.A.C\2-Afirmado\CBR%20-%20EA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ABIAN\geofal\2016\1.-%20Trabajos%202016\1.2.-%20Estudio%20de%20Suelos\EMS-103-16%20Tedagua\C-2\GEOFAL\2013\07-JULIO\ARENAS%20CONSTRUCTORA\DISE&#209;O%20DE%20MEZCLA\AGREGADO\Grava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icus\D\Marcona\BASE%20GRANULAR%20PATRON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PC%206/Desktop/GR-686-19-SU%200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-------"/>
      <sheetName val="G_LL"/>
      <sheetName val="Pr"/>
      <sheetName val="CBR_Dat"/>
      <sheetName val="CBR_Graf"/>
      <sheetName val="Apoyo"/>
      <sheetName val="E_A"/>
      <sheetName val="G_E"/>
      <sheetName val="SST"/>
      <sheetName val="D_S"/>
      <sheetName val="D_M"/>
      <sheetName val="I_O"/>
      <sheetName val="Sucs"/>
      <sheetName val="Aashto"/>
      <sheetName val="Apoyo 2"/>
      <sheetName val="Sedimentación"/>
      <sheetName val="H.N"/>
      <sheetName val="Caras Fracturadas"/>
      <sheetName val="Chatas y Alarga."/>
      <sheetName val="% que pasa # 200"/>
      <sheetName val="Densidades 1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6">
          <cell r="L6">
            <v>1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 de ecuacion del anillo"/>
      <sheetName val="P1"/>
      <sheetName val="Gran-LLyLP"/>
      <sheetName val="Gran-LLyLP(Fino)"/>
      <sheetName val="Sucs(Fino)"/>
      <sheetName val="Aashto(Fino)"/>
      <sheetName val="Sucs"/>
      <sheetName val="Aashto"/>
      <sheetName val="Apoyo 2"/>
      <sheetName val="DATOS DE CONSOLIDACION"/>
      <sheetName val="Proctor"/>
      <sheetName val="CONO(D.NAT.)"/>
      <sheetName val="DATOS DE DEF"/>
      <sheetName val="informe"/>
      <sheetName val="gráficos"/>
      <sheetName val="ESP"/>
      <sheetName val="COEF.PERM_DNat."/>
      <sheetName val="COEF.PERM_95MDS."/>
    </sheetNames>
    <sheetDataSet>
      <sheetData sheetId="0" refreshError="1"/>
      <sheetData sheetId="1" refreshError="1"/>
      <sheetData sheetId="2">
        <row r="8">
          <cell r="C8" t="str">
            <v>Km. 92+715</v>
          </cell>
        </row>
      </sheetData>
      <sheetData sheetId="3" refreshError="1"/>
      <sheetData sheetId="4">
        <row r="3">
          <cell r="C3" t="e">
            <v>#REF!</v>
          </cell>
          <cell r="L3" t="e">
            <v>#DIV/0!</v>
          </cell>
        </row>
        <row r="4">
          <cell r="C4">
            <v>100</v>
          </cell>
          <cell r="L4" t="e">
            <v>#DIV/0!</v>
          </cell>
        </row>
        <row r="5">
          <cell r="C5" t="e">
            <v>#DIV/0!</v>
          </cell>
          <cell r="L5" t="str">
            <v>---</v>
          </cell>
        </row>
        <row r="6">
          <cell r="L6" t="str">
            <v>---</v>
          </cell>
        </row>
      </sheetData>
      <sheetData sheetId="5" refreshError="1"/>
      <sheetData sheetId="6">
        <row r="3">
          <cell r="C3">
            <v>2.8</v>
          </cell>
          <cell r="L3">
            <v>0</v>
          </cell>
        </row>
        <row r="4">
          <cell r="C4">
            <v>42.2</v>
          </cell>
          <cell r="L4">
            <v>0</v>
          </cell>
        </row>
        <row r="5">
          <cell r="C5" t="str">
            <v>NP</v>
          </cell>
          <cell r="L5" t="str">
            <v>---</v>
          </cell>
        </row>
        <row r="6">
          <cell r="L6" t="str">
            <v>---</v>
          </cell>
        </row>
      </sheetData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>
        <row r="25">
          <cell r="B25">
            <v>0.51020408163265307</v>
          </cell>
        </row>
      </sheetData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-------"/>
      <sheetName val="Gran-LLyLP"/>
      <sheetName val="Proctor"/>
      <sheetName val="Datos"/>
      <sheetName val="Grafico CBR"/>
      <sheetName val="Apoyo"/>
      <sheetName val="E_A"/>
      <sheetName val="ABRASION"/>
      <sheetName val="G_E"/>
      <sheetName val="Sucs"/>
      <sheetName val="Aashto"/>
      <sheetName val="Apoyo 2"/>
      <sheetName val="Sedimentación"/>
      <sheetName val="H.N"/>
      <sheetName val="Caras Fracturadas"/>
      <sheetName val="Chatas y Alarga."/>
      <sheetName val="% que pasa # 20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3">
          <cell r="C3">
            <v>5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-------"/>
      <sheetName val="PU-C"/>
      <sheetName val="G_LL"/>
      <sheetName val="PU-S"/>
      <sheetName val="% que pasa # 200"/>
      <sheetName val="D_S"/>
      <sheetName val="D_M"/>
      <sheetName val="CHATAS"/>
      <sheetName val="Sucs"/>
      <sheetName val="Aashto"/>
      <sheetName val="Apoyo 2"/>
      <sheetName val="Sedimentación"/>
      <sheetName val="H.N"/>
      <sheetName val="Caras Fracturadas"/>
      <sheetName val="Chatas y Alarga.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3">
          <cell r="L3">
            <v>0</v>
          </cell>
        </row>
        <row r="5">
          <cell r="C5" t="str">
            <v>NP</v>
          </cell>
        </row>
      </sheetData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GA"/>
      <sheetName val="BGB"/>
      <sheetName val="BGC"/>
      <sheetName val="Hoja1"/>
      <sheetName val="Límites"/>
    </sheetNames>
    <sheetDataSet>
      <sheetData sheetId="0">
        <row r="9">
          <cell r="H9">
            <v>10215</v>
          </cell>
        </row>
        <row r="13">
          <cell r="H13" t="e">
            <v>#DIV/0!</v>
          </cell>
        </row>
      </sheetData>
      <sheetData sheetId="1"/>
      <sheetData sheetId="2"/>
      <sheetData sheetId="3"/>
      <sheetData sheetId="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-------"/>
      <sheetName val="G-LL "/>
      <sheetName val="LL-LP"/>
      <sheetName val="Sucs "/>
      <sheetName val="Aashto"/>
    </sheetNames>
    <sheetDataSet>
      <sheetData sheetId="0" refreshError="1"/>
      <sheetData sheetId="1">
        <row r="2">
          <cell r="X2" t="str">
            <v>Gruesa</v>
          </cell>
        </row>
        <row r="3">
          <cell r="X3" t="str">
            <v>Fina</v>
          </cell>
        </row>
        <row r="5">
          <cell r="X5" t="str">
            <v>Plastico</v>
          </cell>
        </row>
        <row r="6">
          <cell r="X6" t="str">
            <v>No Plastico</v>
          </cell>
        </row>
      </sheetData>
      <sheetData sheetId="2"/>
      <sheetData sheetId="3" refreshError="1"/>
      <sheetData sheetId="4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2857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2857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E1059-A774-42C5-B9E8-ED8B238CAF69}">
  <dimension ref="A1:M59"/>
  <sheetViews>
    <sheetView showGridLines="0" view="pageBreakPreview" zoomScaleNormal="100" zoomScaleSheetLayoutView="100" workbookViewId="0">
      <selection activeCell="J9" sqref="J9"/>
    </sheetView>
  </sheetViews>
  <sheetFormatPr baseColWidth="10" defaultColWidth="10.28515625" defaultRowHeight="14.25" x14ac:dyDescent="0.2"/>
  <cols>
    <col min="1" max="1" width="2.5703125" style="308" customWidth="1"/>
    <col min="2" max="2" width="5" style="308" customWidth="1"/>
    <col min="3" max="3" width="13.140625" style="308" customWidth="1"/>
    <col min="4" max="5" width="24.28515625" style="308" customWidth="1"/>
    <col min="6" max="6" width="6.28515625" style="308" customWidth="1"/>
    <col min="7" max="8" width="13.7109375" style="308" customWidth="1"/>
    <col min="9" max="9" width="10.140625" style="308" customWidth="1"/>
    <col min="10" max="10" width="6.42578125" style="308" customWidth="1"/>
    <col min="11" max="16384" width="10.28515625" style="308"/>
  </cols>
  <sheetData>
    <row r="1" spans="1:13" ht="15.75" customHeight="1" thickTop="1" x14ac:dyDescent="0.2">
      <c r="A1" s="304"/>
      <c r="B1" s="305"/>
      <c r="C1" s="305"/>
      <c r="D1" s="306"/>
      <c r="E1" s="306"/>
      <c r="F1" s="306"/>
      <c r="G1" s="306"/>
      <c r="H1" s="306"/>
      <c r="I1" s="307"/>
    </row>
    <row r="2" spans="1:13" ht="15.75" customHeight="1" x14ac:dyDescent="0.2">
      <c r="A2" s="309"/>
      <c r="B2" s="310"/>
      <c r="C2" s="310"/>
      <c r="D2" s="311"/>
      <c r="E2" s="311"/>
      <c r="F2" s="311"/>
      <c r="G2" s="311"/>
      <c r="H2" s="311"/>
      <c r="I2" s="312"/>
      <c r="L2" s="191" t="s">
        <v>1</v>
      </c>
      <c r="M2" s="366"/>
    </row>
    <row r="3" spans="1:13" ht="15.75" customHeight="1" x14ac:dyDescent="0.2">
      <c r="A3" s="309"/>
      <c r="B3" s="310"/>
      <c r="C3" s="310"/>
      <c r="D3" s="311"/>
      <c r="E3" s="311"/>
      <c r="F3" s="311"/>
      <c r="G3" s="311"/>
      <c r="H3" s="311"/>
      <c r="I3" s="312"/>
      <c r="L3" s="191" t="s">
        <v>5</v>
      </c>
      <c r="M3" s="367"/>
    </row>
    <row r="4" spans="1:13" ht="15.75" customHeight="1" x14ac:dyDescent="0.2">
      <c r="A4" s="309"/>
      <c r="B4" s="310"/>
      <c r="C4" s="310"/>
      <c r="D4" s="311"/>
      <c r="E4" s="311"/>
      <c r="F4" s="311"/>
      <c r="G4" s="311"/>
      <c r="H4" s="311"/>
      <c r="I4" s="312"/>
      <c r="L4" s="191" t="s">
        <v>6</v>
      </c>
      <c r="M4" s="367"/>
    </row>
    <row r="5" spans="1:13" ht="15.75" customHeight="1" thickBot="1" x14ac:dyDescent="0.25">
      <c r="A5" s="313"/>
      <c r="B5" s="314"/>
      <c r="C5" s="314"/>
      <c r="D5" s="314"/>
      <c r="E5" s="314"/>
      <c r="F5" s="314"/>
      <c r="G5" s="314"/>
      <c r="H5" s="314"/>
      <c r="I5" s="315"/>
      <c r="L5" s="191" t="s">
        <v>8</v>
      </c>
      <c r="M5" s="367"/>
    </row>
    <row r="6" spans="1:13" ht="15.75" customHeight="1" thickTop="1" x14ac:dyDescent="0.2">
      <c r="A6" s="316"/>
      <c r="B6" s="316"/>
      <c r="C6" s="316"/>
      <c r="D6" s="316"/>
      <c r="E6" s="316"/>
      <c r="F6" s="316"/>
      <c r="G6" s="316"/>
      <c r="H6" s="316"/>
      <c r="I6" s="316"/>
      <c r="L6" s="368"/>
      <c r="M6" s="369"/>
    </row>
    <row r="7" spans="1:13" ht="15.95" customHeight="1" x14ac:dyDescent="0.2">
      <c r="A7" s="382" t="s">
        <v>0</v>
      </c>
      <c r="B7" s="382"/>
      <c r="C7" s="382"/>
      <c r="D7" s="382"/>
      <c r="E7" s="382"/>
      <c r="F7" s="382"/>
      <c r="G7" s="382"/>
      <c r="H7" s="382"/>
      <c r="I7" s="382"/>
      <c r="L7" s="43" t="s">
        <v>159</v>
      </c>
      <c r="M7" s="369"/>
    </row>
    <row r="8" spans="1:13" ht="15.95" customHeight="1" x14ac:dyDescent="0.2">
      <c r="A8" s="383" t="s">
        <v>181</v>
      </c>
      <c r="B8" s="383"/>
      <c r="C8" s="383"/>
      <c r="D8" s="383"/>
      <c r="E8" s="383"/>
      <c r="F8" s="383"/>
      <c r="G8" s="383"/>
      <c r="H8" s="383"/>
      <c r="I8" s="383"/>
      <c r="L8" s="43" t="s">
        <v>209</v>
      </c>
      <c r="M8" s="370"/>
    </row>
    <row r="9" spans="1:13" ht="15.95" customHeight="1" x14ac:dyDescent="0.2">
      <c r="A9" s="317"/>
      <c r="B9" s="317"/>
      <c r="C9" s="317"/>
      <c r="D9" s="317"/>
      <c r="E9" s="317"/>
      <c r="F9" s="317"/>
      <c r="G9" s="317"/>
      <c r="H9" s="317"/>
      <c r="I9" s="317"/>
      <c r="L9" s="43" t="s">
        <v>210</v>
      </c>
      <c r="M9" s="369"/>
    </row>
    <row r="10" spans="1:13" ht="15.95" customHeight="1" x14ac:dyDescent="0.2">
      <c r="C10" s="318" t="s">
        <v>182</v>
      </c>
      <c r="D10" s="318" t="s">
        <v>183</v>
      </c>
      <c r="E10" s="318" t="s">
        <v>184</v>
      </c>
      <c r="F10" s="384" t="s">
        <v>185</v>
      </c>
      <c r="G10" s="384"/>
      <c r="H10" s="319"/>
      <c r="I10" s="319"/>
      <c r="J10" s="320"/>
      <c r="L10" s="368"/>
      <c r="M10" s="369"/>
    </row>
    <row r="11" spans="1:13" ht="15.95" customHeight="1" x14ac:dyDescent="0.2">
      <c r="A11" s="319"/>
      <c r="C11" s="361"/>
      <c r="D11" s="361"/>
      <c r="E11" s="362"/>
      <c r="F11" s="363"/>
      <c r="G11" s="364"/>
      <c r="H11" s="319"/>
      <c r="I11" s="319"/>
      <c r="J11" s="320"/>
      <c r="L11" s="43" t="s">
        <v>14</v>
      </c>
      <c r="M11" s="369"/>
    </row>
    <row r="12" spans="1:13" ht="27" customHeight="1" x14ac:dyDescent="0.2">
      <c r="A12" s="319"/>
      <c r="B12" s="319"/>
      <c r="C12" s="321"/>
      <c r="D12" s="321"/>
      <c r="E12" s="321"/>
      <c r="F12" s="321"/>
      <c r="G12" s="321"/>
      <c r="H12" s="321"/>
      <c r="I12" s="321"/>
      <c r="J12" s="320"/>
      <c r="L12" s="43" t="s">
        <v>16</v>
      </c>
      <c r="M12" s="370"/>
    </row>
    <row r="13" spans="1:13" ht="20.100000000000001" customHeight="1" x14ac:dyDescent="0.2">
      <c r="A13" s="385" t="s">
        <v>10</v>
      </c>
      <c r="B13" s="386"/>
      <c r="C13" s="386"/>
      <c r="D13" s="386"/>
      <c r="E13" s="386"/>
      <c r="F13" s="386"/>
      <c r="G13" s="386"/>
      <c r="H13" s="386"/>
      <c r="I13" s="387"/>
      <c r="J13" s="320"/>
      <c r="L13" s="43" t="s">
        <v>17</v>
      </c>
      <c r="M13" s="370"/>
    </row>
    <row r="14" spans="1:13" ht="20.100000000000001" customHeight="1" x14ac:dyDescent="0.2">
      <c r="A14" s="388" t="s">
        <v>179</v>
      </c>
      <c r="B14" s="389"/>
      <c r="C14" s="389"/>
      <c r="D14" s="389"/>
      <c r="E14" s="389"/>
      <c r="F14" s="389"/>
      <c r="G14" s="389"/>
      <c r="H14" s="389"/>
      <c r="I14" s="390"/>
      <c r="J14" s="320"/>
      <c r="L14" s="368"/>
      <c r="M14" s="369"/>
    </row>
    <row r="15" spans="1:13" ht="20.100000000000001" customHeight="1" x14ac:dyDescent="0.2">
      <c r="A15" s="322"/>
      <c r="B15" s="323" t="s">
        <v>186</v>
      </c>
      <c r="C15" s="324"/>
      <c r="D15" s="324"/>
      <c r="E15" s="324"/>
      <c r="F15" s="324"/>
      <c r="G15" s="324"/>
      <c r="H15" s="324"/>
      <c r="I15" s="325"/>
      <c r="J15" s="320"/>
      <c r="L15" s="43" t="s">
        <v>12</v>
      </c>
      <c r="M15" s="371"/>
    </row>
    <row r="16" spans="1:13" ht="20.100000000000001" customHeight="1" x14ac:dyDescent="0.2">
      <c r="A16" s="326"/>
      <c r="B16" s="327" t="s">
        <v>187</v>
      </c>
      <c r="C16" s="328"/>
      <c r="D16" s="329"/>
      <c r="E16" s="327" t="s">
        <v>188</v>
      </c>
      <c r="F16" s="328"/>
      <c r="G16" s="391"/>
      <c r="H16" s="392"/>
      <c r="I16" s="330"/>
      <c r="J16" s="320"/>
      <c r="L16" s="43" t="s">
        <v>15</v>
      </c>
      <c r="M16" s="371"/>
    </row>
    <row r="17" spans="1:13" ht="20.100000000000001" customHeight="1" x14ac:dyDescent="0.2">
      <c r="A17" s="326"/>
      <c r="B17" s="327" t="s">
        <v>189</v>
      </c>
      <c r="C17" s="328"/>
      <c r="D17" s="329"/>
      <c r="E17" s="327" t="s">
        <v>190</v>
      </c>
      <c r="G17" s="391"/>
      <c r="H17" s="392"/>
      <c r="I17" s="330"/>
      <c r="J17" s="320"/>
      <c r="L17" s="43" t="s">
        <v>211</v>
      </c>
      <c r="M17" s="372"/>
    </row>
    <row r="18" spans="1:13" ht="20.100000000000001" customHeight="1" x14ac:dyDescent="0.2">
      <c r="A18" s="331"/>
      <c r="B18" s="327" t="s">
        <v>191</v>
      </c>
      <c r="C18" s="327"/>
      <c r="D18" s="334"/>
      <c r="E18" s="327" t="s">
        <v>192</v>
      </c>
      <c r="F18" s="328"/>
      <c r="G18" s="391"/>
      <c r="H18" s="392"/>
      <c r="I18" s="332"/>
      <c r="J18" s="320"/>
    </row>
    <row r="19" spans="1:13" ht="20.100000000000001" customHeight="1" x14ac:dyDescent="0.2">
      <c r="A19" s="331"/>
      <c r="B19" s="327"/>
      <c r="C19" s="327"/>
      <c r="D19" s="327"/>
      <c r="E19" s="327" t="s">
        <v>193</v>
      </c>
      <c r="F19" s="327"/>
      <c r="G19" s="391"/>
      <c r="H19" s="392"/>
      <c r="I19" s="332"/>
      <c r="J19" s="320"/>
    </row>
    <row r="20" spans="1:13" ht="20.100000000000001" customHeight="1" x14ac:dyDescent="0.2">
      <c r="A20" s="331"/>
      <c r="B20" s="333" t="s">
        <v>194</v>
      </c>
      <c r="C20" s="327"/>
      <c r="D20" s="327"/>
      <c r="E20" s="327"/>
      <c r="F20" s="327"/>
      <c r="G20" s="327"/>
      <c r="H20" s="327"/>
      <c r="I20" s="332"/>
      <c r="J20" s="320"/>
    </row>
    <row r="21" spans="1:13" ht="20.100000000000001" customHeight="1" x14ac:dyDescent="0.2">
      <c r="A21" s="331"/>
      <c r="B21" s="333" t="s">
        <v>195</v>
      </c>
      <c r="C21" s="327"/>
      <c r="D21" s="327"/>
      <c r="E21" s="327"/>
      <c r="F21" s="327"/>
      <c r="G21" s="327"/>
      <c r="H21" s="327"/>
      <c r="I21" s="332"/>
      <c r="J21" s="320"/>
    </row>
    <row r="22" spans="1:13" ht="20.100000000000001" customHeight="1" x14ac:dyDescent="0.2">
      <c r="A22" s="331"/>
      <c r="B22" s="393" t="s">
        <v>19</v>
      </c>
      <c r="C22" s="393"/>
      <c r="D22" s="393"/>
      <c r="E22" s="394"/>
      <c r="F22" s="334" t="s">
        <v>20</v>
      </c>
      <c r="G22" s="393" t="s">
        <v>196</v>
      </c>
      <c r="H22" s="393"/>
      <c r="I22" s="332"/>
      <c r="J22" s="320"/>
    </row>
    <row r="23" spans="1:13" ht="20.100000000000001" customHeight="1" x14ac:dyDescent="0.2">
      <c r="A23" s="331"/>
      <c r="B23" s="283" t="s">
        <v>93</v>
      </c>
      <c r="C23" s="284" t="s">
        <v>26</v>
      </c>
      <c r="D23" s="335"/>
      <c r="E23" s="336"/>
      <c r="F23" s="286" t="s">
        <v>23</v>
      </c>
      <c r="G23" s="285"/>
      <c r="H23" s="336"/>
      <c r="I23" s="332"/>
      <c r="J23" s="320"/>
    </row>
    <row r="24" spans="1:13" ht="20.100000000000001" customHeight="1" x14ac:dyDescent="0.2">
      <c r="A24" s="331"/>
      <c r="B24" s="283" t="s">
        <v>51</v>
      </c>
      <c r="C24" s="285" t="s">
        <v>25</v>
      </c>
      <c r="D24" s="335"/>
      <c r="E24" s="336"/>
      <c r="F24" s="286" t="s">
        <v>23</v>
      </c>
      <c r="G24" s="285"/>
      <c r="H24" s="336"/>
      <c r="I24" s="337"/>
      <c r="J24" s="320"/>
    </row>
    <row r="25" spans="1:13" ht="20.100000000000001" customHeight="1" x14ac:dyDescent="0.2">
      <c r="A25" s="331"/>
      <c r="B25" s="283" t="s">
        <v>50</v>
      </c>
      <c r="C25" s="284" t="s">
        <v>160</v>
      </c>
      <c r="D25" s="335"/>
      <c r="E25" s="336"/>
      <c r="F25" s="286" t="s">
        <v>23</v>
      </c>
      <c r="G25" s="285"/>
      <c r="H25" s="336"/>
      <c r="I25" s="337"/>
      <c r="J25" s="320"/>
    </row>
    <row r="26" spans="1:13" ht="20.100000000000001" customHeight="1" x14ac:dyDescent="0.2">
      <c r="A26" s="331"/>
      <c r="B26" s="283" t="s">
        <v>169</v>
      </c>
      <c r="C26" s="284" t="s">
        <v>161</v>
      </c>
      <c r="D26" s="335"/>
      <c r="E26" s="336"/>
      <c r="F26" s="286" t="s">
        <v>23</v>
      </c>
      <c r="G26" s="285"/>
      <c r="H26" s="336"/>
      <c r="I26" s="337"/>
      <c r="J26" s="320"/>
    </row>
    <row r="27" spans="1:13" ht="20.100000000000001" customHeight="1" x14ac:dyDescent="0.2">
      <c r="A27" s="331"/>
      <c r="B27" s="283" t="s">
        <v>175</v>
      </c>
      <c r="C27" s="284" t="s">
        <v>162</v>
      </c>
      <c r="D27" s="335"/>
      <c r="E27" s="336"/>
      <c r="F27" s="286" t="s">
        <v>23</v>
      </c>
      <c r="G27" s="285"/>
      <c r="H27" s="336"/>
      <c r="I27" s="337"/>
      <c r="J27" s="338"/>
    </row>
    <row r="28" spans="1:13" ht="20.100000000000001" customHeight="1" x14ac:dyDescent="0.2">
      <c r="A28" s="331"/>
      <c r="B28" s="283" t="s">
        <v>176</v>
      </c>
      <c r="C28" s="284" t="s">
        <v>163</v>
      </c>
      <c r="D28" s="335"/>
      <c r="E28" s="336"/>
      <c r="F28" s="286" t="s">
        <v>23</v>
      </c>
      <c r="G28" s="285"/>
      <c r="H28" s="336"/>
      <c r="I28" s="337"/>
      <c r="J28" s="320"/>
    </row>
    <row r="29" spans="1:13" ht="20.100000000000001" customHeight="1" x14ac:dyDescent="0.2">
      <c r="A29" s="331"/>
      <c r="B29" s="283" t="s">
        <v>23</v>
      </c>
      <c r="C29" s="284" t="s">
        <v>164</v>
      </c>
      <c r="D29" s="335"/>
      <c r="E29" s="336"/>
      <c r="F29" s="286" t="s">
        <v>23</v>
      </c>
      <c r="G29" s="285"/>
      <c r="H29" s="336"/>
      <c r="I29" s="337"/>
      <c r="J29" s="320"/>
    </row>
    <row r="30" spans="1:13" ht="20.100000000000001" customHeight="1" x14ac:dyDescent="0.2">
      <c r="A30" s="331"/>
      <c r="B30" s="283" t="s">
        <v>49</v>
      </c>
      <c r="C30" s="284" t="s">
        <v>170</v>
      </c>
      <c r="D30" s="335"/>
      <c r="E30" s="336"/>
      <c r="F30" s="286" t="s">
        <v>23</v>
      </c>
      <c r="G30" s="285"/>
      <c r="H30" s="336"/>
      <c r="I30" s="337"/>
      <c r="J30" s="320"/>
    </row>
    <row r="31" spans="1:13" ht="20.100000000000001" customHeight="1" x14ac:dyDescent="0.2">
      <c r="A31" s="331"/>
      <c r="B31" s="283" t="s">
        <v>13</v>
      </c>
      <c r="C31" s="284" t="s">
        <v>171</v>
      </c>
      <c r="D31" s="335"/>
      <c r="E31" s="336"/>
      <c r="F31" s="286" t="s">
        <v>13</v>
      </c>
      <c r="G31" s="285"/>
      <c r="H31" s="336"/>
      <c r="I31" s="337"/>
      <c r="J31" s="320"/>
    </row>
    <row r="32" spans="1:13" ht="20.100000000000001" customHeight="1" x14ac:dyDescent="0.2">
      <c r="A32" s="331"/>
      <c r="B32" s="283" t="s">
        <v>13</v>
      </c>
      <c r="C32" s="284" t="s">
        <v>172</v>
      </c>
      <c r="D32" s="335"/>
      <c r="E32" s="336"/>
      <c r="F32" s="286" t="s">
        <v>13</v>
      </c>
      <c r="G32" s="285"/>
      <c r="H32" s="336"/>
      <c r="I32" s="337"/>
      <c r="J32" s="320"/>
    </row>
    <row r="33" spans="1:10" ht="20.100000000000001" customHeight="1" x14ac:dyDescent="0.2">
      <c r="A33" s="331"/>
      <c r="B33" s="283" t="s">
        <v>13</v>
      </c>
      <c r="C33" s="284" t="s">
        <v>173</v>
      </c>
      <c r="D33" s="335"/>
      <c r="E33" s="336"/>
      <c r="F33" s="286" t="s">
        <v>13</v>
      </c>
      <c r="G33" s="285"/>
      <c r="H33" s="336"/>
      <c r="I33" s="337"/>
      <c r="J33" s="320"/>
    </row>
    <row r="34" spans="1:10" ht="20.100000000000001" customHeight="1" x14ac:dyDescent="0.2">
      <c r="A34" s="339"/>
      <c r="B34" s="283" t="s">
        <v>13</v>
      </c>
      <c r="C34" s="284" t="s">
        <v>174</v>
      </c>
      <c r="D34" s="340"/>
      <c r="E34" s="341"/>
      <c r="F34" s="286" t="s">
        <v>32</v>
      </c>
      <c r="G34" s="285"/>
      <c r="H34" s="336"/>
      <c r="I34" s="339"/>
      <c r="J34" s="320"/>
    </row>
    <row r="35" spans="1:10" ht="6.95" customHeight="1" x14ac:dyDescent="0.2">
      <c r="A35" s="342"/>
      <c r="B35" s="343"/>
      <c r="C35" s="344"/>
      <c r="D35" s="340"/>
      <c r="E35" s="340"/>
      <c r="F35" s="345"/>
      <c r="G35" s="335"/>
      <c r="H35" s="335"/>
      <c r="I35" s="346"/>
      <c r="J35" s="320"/>
    </row>
    <row r="36" spans="1:10" ht="6.95" customHeight="1" x14ac:dyDescent="0.2">
      <c r="A36" s="347"/>
      <c r="B36" s="347"/>
      <c r="C36" s="348"/>
      <c r="D36" s="348"/>
      <c r="E36" s="348"/>
      <c r="F36" s="348"/>
      <c r="G36" s="348"/>
      <c r="H36" s="348"/>
      <c r="I36" s="348"/>
      <c r="J36" s="320"/>
    </row>
    <row r="37" spans="1:10" ht="20.100000000000001" customHeight="1" x14ac:dyDescent="0.2">
      <c r="A37" s="349" t="s">
        <v>33</v>
      </c>
      <c r="B37" s="350"/>
      <c r="G37" s="351"/>
      <c r="J37" s="320"/>
    </row>
    <row r="38" spans="1:10" ht="20.100000000000001" customHeight="1" x14ac:dyDescent="0.2">
      <c r="A38" s="352" t="s">
        <v>197</v>
      </c>
      <c r="B38" s="87"/>
      <c r="G38" s="353"/>
      <c r="J38" s="320"/>
    </row>
    <row r="39" spans="1:10" ht="20.100000000000001" customHeight="1" x14ac:dyDescent="0.2">
      <c r="A39" s="350"/>
      <c r="B39" s="350"/>
      <c r="J39" s="320"/>
    </row>
    <row r="40" spans="1:10" ht="20.100000000000001" customHeight="1" x14ac:dyDescent="0.2">
      <c r="D40" s="354" t="s">
        <v>198</v>
      </c>
      <c r="E40" s="380" t="s">
        <v>199</v>
      </c>
      <c r="F40" s="381"/>
      <c r="J40" s="320"/>
    </row>
    <row r="41" spans="1:10" ht="20.100000000000001" customHeight="1" x14ac:dyDescent="0.2">
      <c r="D41" s="355" t="s">
        <v>200</v>
      </c>
      <c r="E41" s="397"/>
      <c r="F41" s="398"/>
      <c r="J41" s="320"/>
    </row>
    <row r="42" spans="1:10" ht="20.100000000000001" customHeight="1" x14ac:dyDescent="0.2">
      <c r="D42" s="355" t="s">
        <v>201</v>
      </c>
      <c r="E42" s="397"/>
      <c r="F42" s="398"/>
      <c r="J42" s="320"/>
    </row>
    <row r="43" spans="1:10" ht="20.100000000000001" customHeight="1" x14ac:dyDescent="0.2">
      <c r="D43" s="355" t="s">
        <v>202</v>
      </c>
      <c r="E43" s="397"/>
      <c r="F43" s="398"/>
      <c r="J43" s="320"/>
    </row>
    <row r="44" spans="1:10" ht="20.100000000000001" customHeight="1" x14ac:dyDescent="0.2">
      <c r="D44" s="355" t="s">
        <v>73</v>
      </c>
      <c r="E44" s="397"/>
      <c r="F44" s="398"/>
      <c r="J44" s="320"/>
    </row>
    <row r="45" spans="1:10" ht="20.100000000000001" customHeight="1" x14ac:dyDescent="0.2">
      <c r="D45" s="355" t="s">
        <v>203</v>
      </c>
      <c r="E45" s="397"/>
      <c r="F45" s="398"/>
      <c r="J45" s="320"/>
    </row>
    <row r="46" spans="1:10" ht="20.100000000000001" customHeight="1" x14ac:dyDescent="0.2">
      <c r="D46" s="355" t="s">
        <v>204</v>
      </c>
      <c r="E46" s="397"/>
      <c r="F46" s="398"/>
      <c r="J46" s="320"/>
    </row>
    <row r="47" spans="1:10" ht="20.100000000000001" customHeight="1" x14ac:dyDescent="0.2">
      <c r="A47" s="356"/>
      <c r="B47" s="356"/>
      <c r="C47" s="350"/>
      <c r="D47" s="350"/>
      <c r="E47" s="350"/>
      <c r="F47" s="350"/>
      <c r="J47" s="320"/>
    </row>
    <row r="48" spans="1:10" ht="20.100000000000001" customHeight="1" x14ac:dyDescent="0.2">
      <c r="A48" s="357" t="s">
        <v>205</v>
      </c>
      <c r="B48" s="356"/>
      <c r="C48" s="350"/>
      <c r="D48" s="350"/>
      <c r="E48" s="350"/>
      <c r="F48" s="350"/>
      <c r="G48" s="356"/>
      <c r="H48" s="356"/>
      <c r="I48" s="358"/>
      <c r="J48" s="320"/>
    </row>
    <row r="49" spans="1:10" ht="20.100000000000001" customHeight="1" x14ac:dyDescent="0.2">
      <c r="A49" s="356"/>
      <c r="B49" s="356"/>
      <c r="C49" s="350"/>
      <c r="D49" s="350"/>
      <c r="E49" s="350"/>
      <c r="F49" s="350"/>
      <c r="G49" s="350"/>
      <c r="H49" s="350"/>
      <c r="I49" s="350"/>
      <c r="J49" s="320"/>
    </row>
    <row r="50" spans="1:10" ht="20.100000000000001" customHeight="1" x14ac:dyDescent="0.2">
      <c r="A50" s="356"/>
      <c r="B50" s="356"/>
      <c r="J50" s="320"/>
    </row>
    <row r="51" spans="1:10" ht="20.100000000000001" customHeight="1" x14ac:dyDescent="0.2">
      <c r="A51" s="356"/>
      <c r="B51" s="356"/>
      <c r="J51" s="320"/>
    </row>
    <row r="52" spans="1:10" ht="20.100000000000001" customHeight="1" x14ac:dyDescent="0.2">
      <c r="A52" s="356"/>
      <c r="B52" s="356"/>
      <c r="C52" s="350"/>
      <c r="D52" s="350"/>
      <c r="E52" s="350"/>
      <c r="F52" s="350"/>
      <c r="G52" s="350"/>
      <c r="H52" s="350"/>
      <c r="I52" s="350"/>
      <c r="J52" s="320"/>
    </row>
    <row r="53" spans="1:10" ht="20.100000000000001" customHeight="1" x14ac:dyDescent="0.2">
      <c r="C53" s="399"/>
      <c r="D53" s="399"/>
      <c r="E53" s="399"/>
      <c r="F53" s="399"/>
      <c r="G53" s="399"/>
      <c r="H53" s="359"/>
      <c r="I53" s="359"/>
      <c r="J53" s="320"/>
    </row>
    <row r="54" spans="1:10" ht="20.100000000000001" customHeight="1" x14ac:dyDescent="0.2">
      <c r="A54" s="360" t="s">
        <v>42</v>
      </c>
      <c r="B54" s="360"/>
      <c r="C54" s="350"/>
      <c r="D54" s="350"/>
      <c r="E54" s="350"/>
      <c r="F54" s="350"/>
      <c r="G54" s="350"/>
      <c r="H54" s="350"/>
      <c r="I54" s="350"/>
      <c r="J54" s="320"/>
    </row>
    <row r="55" spans="1:10" ht="20.100000000000001" customHeight="1" x14ac:dyDescent="0.2">
      <c r="A55" s="360" t="s">
        <v>206</v>
      </c>
      <c r="B55" s="360"/>
      <c r="C55" s="350"/>
      <c r="D55" s="395" t="s">
        <v>207</v>
      </c>
      <c r="E55" s="395"/>
      <c r="F55" s="395"/>
      <c r="G55" s="395"/>
      <c r="H55" s="395"/>
      <c r="I55" s="395"/>
      <c r="J55" s="320"/>
    </row>
    <row r="56" spans="1:10" ht="15.95" customHeight="1" x14ac:dyDescent="0.2"/>
    <row r="57" spans="1:10" ht="30.75" customHeight="1" x14ac:dyDescent="0.2">
      <c r="A57" s="396" t="s">
        <v>208</v>
      </c>
      <c r="B57" s="396"/>
      <c r="C57" s="396"/>
      <c r="D57" s="396"/>
      <c r="E57" s="396"/>
      <c r="F57" s="396"/>
      <c r="G57" s="396"/>
      <c r="H57" s="396"/>
      <c r="I57" s="396"/>
    </row>
    <row r="58" spans="1:10" ht="15.95" customHeight="1" x14ac:dyDescent="0.2"/>
    <row r="59" spans="1:10" ht="15.95" customHeight="1" x14ac:dyDescent="0.2"/>
  </sheetData>
  <sheetProtection selectLockedCells="1" selectUnlockedCells="1"/>
  <protectedRanges>
    <protectedRange sqref="C12" name="Rango3_3_1_1_1_1_1_1_1_1"/>
    <protectedRange sqref="E11 C53 C10" name="Rango3_3_1_1_1_1_1_2_1"/>
  </protectedRanges>
  <mergeCells count="22">
    <mergeCell ref="D55:I55"/>
    <mergeCell ref="A57:I57"/>
    <mergeCell ref="E41:F41"/>
    <mergeCell ref="E42:F42"/>
    <mergeCell ref="E44:F44"/>
    <mergeCell ref="E45:F45"/>
    <mergeCell ref="E46:F46"/>
    <mergeCell ref="C53:D53"/>
    <mergeCell ref="E53:G53"/>
    <mergeCell ref="E43:F43"/>
    <mergeCell ref="E40:F40"/>
    <mergeCell ref="A7:I7"/>
    <mergeCell ref="A8:I8"/>
    <mergeCell ref="F10:G10"/>
    <mergeCell ref="A13:I13"/>
    <mergeCell ref="A14:I14"/>
    <mergeCell ref="G19:H19"/>
    <mergeCell ref="G16:H16"/>
    <mergeCell ref="G17:H17"/>
    <mergeCell ref="G18:H18"/>
    <mergeCell ref="B22:E22"/>
    <mergeCell ref="G22:H22"/>
  </mergeCells>
  <printOptions horizontalCentered="1" verticalCentered="1"/>
  <pageMargins left="0" right="0.39370078740157483" top="0.78740157480314965" bottom="0" header="0" footer="0"/>
  <pageSetup paperSize="9" scale="70" orientation="portrait" horizontalDpi="360" verticalDpi="36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2"/>
  <dimension ref="A1:O50"/>
  <sheetViews>
    <sheetView showGridLines="0" view="pageBreakPreview" topLeftCell="A39" zoomScale="110" zoomScaleNormal="100" zoomScaleSheetLayoutView="110" workbookViewId="0">
      <selection activeCell="C8" sqref="C8:I8"/>
    </sheetView>
  </sheetViews>
  <sheetFormatPr baseColWidth="10" defaultColWidth="10.28515625" defaultRowHeight="15" x14ac:dyDescent="0.2"/>
  <cols>
    <col min="1" max="1" width="10.42578125" style="27" customWidth="1"/>
    <col min="2" max="2" width="2" style="27" customWidth="1"/>
    <col min="3" max="3" width="4.28515625" style="27" customWidth="1"/>
    <col min="4" max="4" width="1.140625" style="27" customWidth="1"/>
    <col min="5" max="6" width="10.7109375" style="27" customWidth="1"/>
    <col min="7" max="7" width="16.140625" style="27" customWidth="1"/>
    <col min="8" max="8" width="17.28515625" style="27" customWidth="1"/>
    <col min="9" max="9" width="4.5703125" style="27" customWidth="1"/>
    <col min="10" max="10" width="10.85546875" style="27" customWidth="1"/>
    <col min="11" max="11" width="1.5703125" style="27" customWidth="1"/>
    <col min="12" max="12" width="13.5703125" style="27" customWidth="1"/>
    <col min="13" max="13" width="6.42578125" style="27" customWidth="1"/>
    <col min="14" max="16384" width="10.28515625" style="27"/>
  </cols>
  <sheetData>
    <row r="1" spans="1:13" ht="15.75" customHeight="1" x14ac:dyDescent="0.2">
      <c r="A1" s="25"/>
      <c r="B1" s="25"/>
      <c r="C1" s="25"/>
      <c r="D1" s="25"/>
      <c r="E1" s="25"/>
      <c r="F1" s="26"/>
      <c r="G1" s="26"/>
      <c r="H1" s="26"/>
      <c r="I1" s="26"/>
    </row>
    <row r="2" spans="1:13" ht="15.75" customHeight="1" x14ac:dyDescent="0.2">
      <c r="A2" s="37"/>
      <c r="B2" s="37"/>
      <c r="C2" s="37"/>
      <c r="D2" s="37"/>
      <c r="E2" s="37"/>
      <c r="F2" s="38"/>
      <c r="G2" s="38"/>
      <c r="H2" s="38"/>
      <c r="I2" s="38"/>
      <c r="J2" s="39"/>
      <c r="K2" s="39"/>
      <c r="L2" s="39"/>
    </row>
    <row r="3" spans="1:13" ht="15.95" customHeight="1" x14ac:dyDescent="0.2">
      <c r="A3" s="40"/>
      <c r="B3" s="40"/>
      <c r="C3" s="40"/>
      <c r="D3" s="40"/>
      <c r="E3" s="40"/>
      <c r="F3" s="40"/>
      <c r="G3" s="40"/>
      <c r="H3" s="40"/>
      <c r="I3" s="40"/>
      <c r="J3" s="40"/>
      <c r="K3" s="40"/>
      <c r="L3" s="40"/>
    </row>
    <row r="4" spans="1:13" ht="15.95" customHeight="1" x14ac:dyDescent="0.2">
      <c r="A4" s="408" t="s">
        <v>0</v>
      </c>
      <c r="B4" s="408"/>
      <c r="C4" s="408"/>
      <c r="D4" s="408"/>
      <c r="E4" s="408"/>
      <c r="F4" s="408"/>
      <c r="G4" s="408"/>
      <c r="H4" s="408"/>
      <c r="I4" s="408"/>
      <c r="J4" s="408"/>
      <c r="K4" s="408"/>
      <c r="L4" s="408"/>
    </row>
    <row r="5" spans="1:13" ht="15.95" customHeight="1" x14ac:dyDescent="0.2">
      <c r="A5" s="415">
        <v>0</v>
      </c>
      <c r="B5" s="415"/>
      <c r="C5" s="415"/>
      <c r="D5" s="415"/>
      <c r="E5" s="415"/>
      <c r="F5" s="415"/>
      <c r="G5" s="415"/>
      <c r="H5" s="415"/>
      <c r="I5" s="415"/>
      <c r="J5" s="415"/>
      <c r="K5" s="415"/>
      <c r="L5" s="415"/>
    </row>
    <row r="6" spans="1:13" ht="15.95" customHeight="1" x14ac:dyDescent="0.2"/>
    <row r="7" spans="1:13" ht="15.75" customHeight="1" x14ac:dyDescent="0.2">
      <c r="A7" s="191" t="s">
        <v>1</v>
      </c>
      <c r="B7" s="41" t="s">
        <v>2</v>
      </c>
      <c r="C7" s="416">
        <f>+FORMATO!M2</f>
        <v>0</v>
      </c>
      <c r="D7" s="416"/>
      <c r="E7" s="416"/>
      <c r="F7" s="416"/>
      <c r="G7" s="416"/>
      <c r="H7" s="416"/>
      <c r="I7" s="416"/>
      <c r="J7" s="43" t="s">
        <v>3</v>
      </c>
      <c r="K7" s="42" t="s">
        <v>2</v>
      </c>
      <c r="L7" s="45" t="s">
        <v>4</v>
      </c>
    </row>
    <row r="8" spans="1:13" ht="15.6" customHeight="1" x14ac:dyDescent="0.2">
      <c r="A8" s="191" t="s">
        <v>5</v>
      </c>
      <c r="B8" s="41" t="s">
        <v>2</v>
      </c>
      <c r="C8" s="416">
        <f>+FORMATO!M3</f>
        <v>0</v>
      </c>
      <c r="D8" s="416"/>
      <c r="E8" s="416"/>
      <c r="F8" s="416"/>
      <c r="G8" s="416"/>
      <c r="H8" s="416"/>
      <c r="I8" s="416"/>
      <c r="J8" s="43" t="s">
        <v>159</v>
      </c>
      <c r="K8" s="41" t="s">
        <v>2</v>
      </c>
      <c r="L8" s="302">
        <f>+FORMATO!M7</f>
        <v>0</v>
      </c>
      <c r="M8" s="28"/>
    </row>
    <row r="9" spans="1:13" ht="17.45" customHeight="1" x14ac:dyDescent="0.2">
      <c r="A9" s="191" t="s">
        <v>6</v>
      </c>
      <c r="B9" s="41" t="s">
        <v>2</v>
      </c>
      <c r="C9" s="416">
        <f>+FORMATO!M4</f>
        <v>0</v>
      </c>
      <c r="D9" s="416"/>
      <c r="E9" s="416"/>
      <c r="F9" s="416"/>
      <c r="G9" s="416"/>
      <c r="H9" s="416"/>
      <c r="I9" s="416"/>
      <c r="J9" s="379" t="s">
        <v>7</v>
      </c>
      <c r="K9" s="41" t="s">
        <v>2</v>
      </c>
      <c r="L9" s="291">
        <f>+FORMATO!M8</f>
        <v>0</v>
      </c>
      <c r="M9" s="28"/>
    </row>
    <row r="10" spans="1:13" ht="15.75" customHeight="1" x14ac:dyDescent="0.2">
      <c r="A10" s="191" t="s">
        <v>8</v>
      </c>
      <c r="B10" s="41" t="s">
        <v>2</v>
      </c>
      <c r="C10" s="416">
        <f>+FORMATO!M5</f>
        <v>0</v>
      </c>
      <c r="D10" s="416"/>
      <c r="E10" s="416"/>
      <c r="F10" s="416"/>
      <c r="G10" s="416"/>
      <c r="H10" s="416"/>
      <c r="I10" s="416"/>
      <c r="J10" s="43"/>
      <c r="K10" s="41"/>
      <c r="L10" s="29"/>
      <c r="M10" s="28"/>
    </row>
    <row r="11" spans="1:13" ht="15.95" customHeight="1" x14ac:dyDescent="0.2">
      <c r="A11" s="178" t="s">
        <v>9</v>
      </c>
      <c r="B11" s="75"/>
      <c r="C11" s="75"/>
      <c r="D11" s="41"/>
      <c r="E11" s="16"/>
      <c r="F11" s="16"/>
      <c r="G11" s="16"/>
      <c r="H11" s="16"/>
      <c r="I11" s="44"/>
      <c r="J11" s="43"/>
      <c r="K11" s="41"/>
      <c r="L11" s="30"/>
      <c r="M11" s="28"/>
    </row>
    <row r="12" spans="1:13" ht="7.5" customHeight="1" x14ac:dyDescent="0.2">
      <c r="A12" s="178"/>
      <c r="B12" s="75"/>
      <c r="C12" s="75"/>
      <c r="D12" s="41"/>
      <c r="E12" s="16"/>
      <c r="F12" s="16"/>
      <c r="G12" s="16"/>
      <c r="H12" s="16"/>
      <c r="I12" s="44"/>
      <c r="J12" s="43"/>
      <c r="K12" s="41"/>
      <c r="L12" s="30"/>
      <c r="M12" s="28"/>
    </row>
    <row r="13" spans="1:13" ht="15.6" customHeight="1" x14ac:dyDescent="0.2">
      <c r="A13" s="409" t="s">
        <v>10</v>
      </c>
      <c r="B13" s="410"/>
      <c r="C13" s="410"/>
      <c r="D13" s="410"/>
      <c r="E13" s="410"/>
      <c r="F13" s="410"/>
      <c r="G13" s="410"/>
      <c r="H13" s="410"/>
      <c r="I13" s="410"/>
      <c r="J13" s="410"/>
      <c r="K13" s="410"/>
      <c r="L13" s="411"/>
      <c r="M13" s="28"/>
    </row>
    <row r="14" spans="1:13" ht="15.6" customHeight="1" x14ac:dyDescent="0.2">
      <c r="A14" s="412" t="s">
        <v>178</v>
      </c>
      <c r="B14" s="413"/>
      <c r="C14" s="413"/>
      <c r="D14" s="413"/>
      <c r="E14" s="413"/>
      <c r="F14" s="413"/>
      <c r="G14" s="413"/>
      <c r="H14" s="413"/>
      <c r="I14" s="413"/>
      <c r="J14" s="413"/>
      <c r="K14" s="413"/>
      <c r="L14" s="414"/>
      <c r="M14" s="28"/>
    </row>
    <row r="15" spans="1:13" ht="11.25" customHeight="1" x14ac:dyDescent="0.2">
      <c r="A15" s="46"/>
      <c r="B15" s="47"/>
      <c r="C15" s="47"/>
      <c r="D15" s="47"/>
      <c r="E15" s="48"/>
      <c r="F15" s="48"/>
      <c r="G15" s="48"/>
      <c r="H15" s="48"/>
      <c r="I15" s="48"/>
      <c r="J15" s="49"/>
      <c r="K15" s="50"/>
      <c r="L15" s="51"/>
      <c r="M15" s="28"/>
    </row>
    <row r="16" spans="1:13" ht="16.5" customHeight="1" x14ac:dyDescent="0.2">
      <c r="A16" s="52" t="s">
        <v>11</v>
      </c>
      <c r="B16" s="292"/>
      <c r="C16" s="292"/>
      <c r="D16" s="292"/>
      <c r="E16" s="293"/>
      <c r="F16" s="293"/>
      <c r="G16" s="293"/>
      <c r="H16" s="293"/>
      <c r="I16" s="293"/>
      <c r="J16" s="294"/>
      <c r="K16" s="295"/>
      <c r="L16" s="53"/>
    </row>
    <row r="17" spans="1:14" ht="16.5" customHeight="1" x14ac:dyDescent="0.2">
      <c r="A17" s="54" t="s">
        <v>12</v>
      </c>
      <c r="B17" s="296"/>
      <c r="C17" s="296"/>
      <c r="D17" s="297" t="s">
        <v>2</v>
      </c>
      <c r="E17" s="221">
        <f>+FORMATO!M15</f>
        <v>0</v>
      </c>
      <c r="F17" s="298"/>
      <c r="G17" s="299"/>
      <c r="H17" s="15"/>
      <c r="I17" s="295"/>
      <c r="J17" s="294" t="s">
        <v>14</v>
      </c>
      <c r="K17" s="295" t="s">
        <v>2</v>
      </c>
      <c r="L17" s="303">
        <f>+FORMATO!M11</f>
        <v>0</v>
      </c>
    </row>
    <row r="18" spans="1:14" ht="16.5" customHeight="1" x14ac:dyDescent="0.2">
      <c r="A18" s="54" t="s">
        <v>15</v>
      </c>
      <c r="B18" s="296"/>
      <c r="C18" s="296"/>
      <c r="D18" s="297" t="s">
        <v>2</v>
      </c>
      <c r="E18" s="221">
        <f>+FORMATO!M16</f>
        <v>0</v>
      </c>
      <c r="F18" s="298"/>
      <c r="G18" s="299"/>
      <c r="H18" s="15"/>
      <c r="I18" s="295"/>
      <c r="J18" s="294" t="s">
        <v>16</v>
      </c>
      <c r="K18" s="295" t="s">
        <v>2</v>
      </c>
      <c r="L18" s="300">
        <f>+FORMATO!M12</f>
        <v>0</v>
      </c>
    </row>
    <row r="19" spans="1:14" ht="16.5" customHeight="1" x14ac:dyDescent="0.2">
      <c r="A19" s="54" t="s">
        <v>157</v>
      </c>
      <c r="B19" s="296"/>
      <c r="C19" s="296"/>
      <c r="D19" s="297" t="s">
        <v>2</v>
      </c>
      <c r="E19" s="221">
        <f>+FORMATO!M17</f>
        <v>0</v>
      </c>
      <c r="F19" s="298"/>
      <c r="G19" s="299"/>
      <c r="H19" s="15"/>
      <c r="I19" s="295"/>
      <c r="J19" s="294" t="s">
        <v>17</v>
      </c>
      <c r="K19" s="295" t="s">
        <v>2</v>
      </c>
      <c r="L19" s="300">
        <f>+FORMATO!M13</f>
        <v>0</v>
      </c>
      <c r="M19" s="400">
        <f>+FORMATO!E11</f>
        <v>0</v>
      </c>
      <c r="N19" s="401"/>
    </row>
    <row r="20" spans="1:14" ht="16.5" customHeight="1" x14ac:dyDescent="0.2">
      <c r="A20" s="55" t="s">
        <v>18</v>
      </c>
      <c r="B20" s="76"/>
      <c r="C20" s="76"/>
      <c r="D20" s="56" t="s">
        <v>2</v>
      </c>
      <c r="E20" s="24" t="s">
        <v>0</v>
      </c>
      <c r="F20" s="31"/>
      <c r="G20" s="31"/>
      <c r="H20" s="31"/>
      <c r="I20" s="57"/>
      <c r="J20" s="57"/>
      <c r="K20" s="57"/>
      <c r="L20" s="32"/>
    </row>
    <row r="21" spans="1:14" ht="10.5" customHeight="1" x14ac:dyDescent="0.2">
      <c r="A21" s="58"/>
      <c r="B21" s="59"/>
      <c r="C21" s="59"/>
      <c r="D21" s="59"/>
      <c r="E21" s="59"/>
      <c r="F21" s="59"/>
      <c r="G21" s="59"/>
      <c r="H21" s="59"/>
      <c r="I21" s="59"/>
      <c r="J21" s="59"/>
      <c r="K21" s="59"/>
      <c r="L21" s="60"/>
      <c r="M21" s="33"/>
    </row>
    <row r="22" spans="1:14" ht="19.5" customHeight="1" x14ac:dyDescent="0.2">
      <c r="A22" s="61"/>
      <c r="B22" s="403" t="s">
        <v>19</v>
      </c>
      <c r="C22" s="404"/>
      <c r="D22" s="404"/>
      <c r="E22" s="404"/>
      <c r="F22" s="404"/>
      <c r="G22" s="404"/>
      <c r="H22" s="405"/>
      <c r="I22" s="183" t="s">
        <v>20</v>
      </c>
      <c r="J22" s="170" t="s">
        <v>21</v>
      </c>
      <c r="K22" s="62"/>
      <c r="L22" s="63"/>
      <c r="M22" s="33"/>
    </row>
    <row r="23" spans="1:14" ht="19.5" customHeight="1" x14ac:dyDescent="0.2">
      <c r="A23" s="61"/>
      <c r="B23" s="224" t="s">
        <v>22</v>
      </c>
      <c r="C23" s="59"/>
      <c r="D23" s="59"/>
      <c r="E23" s="193"/>
      <c r="F23" s="194"/>
      <c r="G23" s="194"/>
      <c r="H23" s="195"/>
      <c r="I23" s="184" t="s">
        <v>23</v>
      </c>
      <c r="J23" s="82">
        <f>+'DATOS ENSAYO'!K18</f>
        <v>0</v>
      </c>
      <c r="K23" s="62"/>
      <c r="L23" s="63"/>
      <c r="M23" s="33"/>
    </row>
    <row r="24" spans="1:14" ht="19.5" customHeight="1" x14ac:dyDescent="0.2">
      <c r="A24" s="61"/>
      <c r="B24" s="225" t="s">
        <v>24</v>
      </c>
      <c r="C24" s="90"/>
      <c r="D24" s="90"/>
      <c r="E24" s="91"/>
      <c r="F24" s="223"/>
      <c r="G24" s="223"/>
      <c r="H24" s="192"/>
      <c r="I24" s="184" t="s">
        <v>23</v>
      </c>
      <c r="J24" s="82">
        <f>+'DATOS ENSAYO'!K14</f>
        <v>0</v>
      </c>
      <c r="K24" s="64"/>
      <c r="L24" s="65"/>
      <c r="M24" s="33"/>
    </row>
    <row r="25" spans="1:14" ht="19.5" customHeight="1" x14ac:dyDescent="0.2">
      <c r="A25" s="61"/>
      <c r="B25" s="226" t="s">
        <v>25</v>
      </c>
      <c r="C25" s="62"/>
      <c r="D25" s="62"/>
      <c r="F25" s="197"/>
      <c r="G25" s="197"/>
      <c r="H25" s="198"/>
      <c r="I25" s="184" t="s">
        <v>23</v>
      </c>
      <c r="J25" s="82">
        <f>+'DATOS ENSAYO'!K13</f>
        <v>0</v>
      </c>
      <c r="K25" s="66"/>
      <c r="L25" s="63"/>
      <c r="M25" s="34"/>
    </row>
    <row r="26" spans="1:14" ht="19.5" customHeight="1" x14ac:dyDescent="0.2">
      <c r="A26" s="61"/>
      <c r="B26" s="225" t="s">
        <v>26</v>
      </c>
      <c r="C26" s="90"/>
      <c r="D26" s="90"/>
      <c r="E26" s="91"/>
      <c r="F26" s="223"/>
      <c r="G26" s="223"/>
      <c r="H26" s="192"/>
      <c r="I26" s="184" t="s">
        <v>23</v>
      </c>
      <c r="J26" s="82">
        <f>+'DATOS ENSAYO'!K12</f>
        <v>0</v>
      </c>
      <c r="K26" s="62"/>
      <c r="L26" s="63"/>
      <c r="M26" s="33"/>
    </row>
    <row r="27" spans="1:14" ht="7.5" customHeight="1" x14ac:dyDescent="0.2">
      <c r="A27" s="61"/>
      <c r="B27" s="62"/>
      <c r="C27" s="62"/>
      <c r="D27" s="92"/>
      <c r="E27" s="407"/>
      <c r="F27" s="407"/>
      <c r="G27" s="407"/>
      <c r="H27" s="407"/>
      <c r="I27" s="39"/>
      <c r="J27" s="62"/>
      <c r="K27" s="62"/>
      <c r="L27" s="63"/>
      <c r="M27" s="33"/>
    </row>
    <row r="28" spans="1:14" ht="19.5" customHeight="1" x14ac:dyDescent="0.2">
      <c r="A28" s="61"/>
      <c r="B28" s="403" t="s">
        <v>27</v>
      </c>
      <c r="C28" s="404"/>
      <c r="D28" s="404"/>
      <c r="E28" s="404"/>
      <c r="F28" s="404"/>
      <c r="G28" s="404"/>
      <c r="H28" s="404"/>
      <c r="I28" s="404"/>
      <c r="J28" s="405"/>
      <c r="K28" s="62"/>
      <c r="L28" s="63"/>
      <c r="M28" s="33"/>
    </row>
    <row r="29" spans="1:14" ht="19.5" customHeight="1" x14ac:dyDescent="0.2">
      <c r="A29" s="61"/>
      <c r="B29" s="224" t="s">
        <v>28</v>
      </c>
      <c r="C29" s="59"/>
      <c r="D29" s="59"/>
      <c r="E29" s="193"/>
      <c r="F29" s="194"/>
      <c r="G29" s="194"/>
      <c r="H29" s="195"/>
      <c r="I29" s="186" t="s">
        <v>13</v>
      </c>
      <c r="J29" s="83" t="e">
        <f>+'DATOS ENSAYO'!K20</f>
        <v>#DIV/0!</v>
      </c>
      <c r="K29" s="67"/>
      <c r="L29" s="63"/>
      <c r="M29" s="33"/>
    </row>
    <row r="30" spans="1:14" ht="19.5" customHeight="1" x14ac:dyDescent="0.2">
      <c r="A30" s="61"/>
      <c r="B30" s="225" t="s">
        <v>29</v>
      </c>
      <c r="C30" s="90"/>
      <c r="D30" s="90"/>
      <c r="E30" s="91"/>
      <c r="F30" s="223"/>
      <c r="G30" s="223"/>
      <c r="H30" s="192"/>
      <c r="I30" s="186" t="s">
        <v>13</v>
      </c>
      <c r="J30" s="83" t="e">
        <f>+'DATOS ENSAYO'!K21</f>
        <v>#DIV/0!</v>
      </c>
      <c r="K30" s="67"/>
      <c r="L30" s="63"/>
      <c r="M30" s="33"/>
    </row>
    <row r="31" spans="1:14" ht="19.5" customHeight="1" x14ac:dyDescent="0.2">
      <c r="A31" s="61"/>
      <c r="B31" s="225" t="s">
        <v>30</v>
      </c>
      <c r="C31" s="90"/>
      <c r="D31" s="93"/>
      <c r="E31" s="91"/>
      <c r="F31" s="94"/>
      <c r="G31" s="93"/>
      <c r="H31" s="192"/>
      <c r="I31" s="185" t="s">
        <v>13</v>
      </c>
      <c r="J31" s="83" t="e">
        <f>+'DATOS ENSAYO'!K22</f>
        <v>#DIV/0!</v>
      </c>
      <c r="K31" s="67"/>
      <c r="L31" s="63"/>
      <c r="M31" s="33"/>
    </row>
    <row r="32" spans="1:14" ht="19.5" customHeight="1" x14ac:dyDescent="0.2">
      <c r="A32" s="61"/>
      <c r="B32" s="227" t="s">
        <v>31</v>
      </c>
      <c r="C32" s="196"/>
      <c r="D32" s="199"/>
      <c r="E32" s="31"/>
      <c r="F32" s="200"/>
      <c r="G32" s="199"/>
      <c r="H32" s="32"/>
      <c r="I32" s="185" t="s">
        <v>32</v>
      </c>
      <c r="J32" s="85" t="e">
        <f>+'DATOS ENSAYO'!K23</f>
        <v>#DIV/0!</v>
      </c>
      <c r="K32" s="67"/>
      <c r="L32" s="63"/>
      <c r="M32" s="33"/>
    </row>
    <row r="33" spans="1:15" ht="9" customHeight="1" x14ac:dyDescent="0.2">
      <c r="A33" s="68"/>
      <c r="B33" s="70"/>
      <c r="C33" s="70"/>
      <c r="D33" s="69"/>
      <c r="E33" s="69"/>
      <c r="F33" s="69"/>
      <c r="G33" s="69"/>
      <c r="H33" s="70"/>
      <c r="I33" s="70"/>
      <c r="J33" s="70"/>
      <c r="K33" s="70"/>
      <c r="L33" s="71"/>
      <c r="M33" s="15"/>
    </row>
    <row r="34" spans="1:15" ht="12.75" customHeight="1" x14ac:dyDescent="0.2">
      <c r="A34" s="77"/>
      <c r="B34" s="77"/>
      <c r="C34" s="77"/>
      <c r="D34" s="77"/>
      <c r="E34" s="77"/>
      <c r="F34" s="78"/>
      <c r="G34" s="78"/>
      <c r="H34" s="78"/>
      <c r="I34" s="78"/>
      <c r="J34" s="78"/>
      <c r="K34" s="78"/>
      <c r="L34" s="78"/>
      <c r="M34" s="15"/>
    </row>
    <row r="35" spans="1:15" ht="12.75" customHeight="1" x14ac:dyDescent="0.2">
      <c r="A35" s="179" t="s">
        <v>33</v>
      </c>
      <c r="B35" s="45"/>
      <c r="C35" s="45"/>
      <c r="D35" s="45"/>
      <c r="E35" s="45"/>
      <c r="F35" s="182"/>
      <c r="G35" s="182"/>
      <c r="H35" s="182"/>
      <c r="I35" s="182"/>
      <c r="J35" s="70"/>
      <c r="K35" s="182"/>
      <c r="L35" s="182"/>
      <c r="M35" s="15"/>
    </row>
    <row r="36" spans="1:15" ht="18.75" customHeight="1" x14ac:dyDescent="0.2">
      <c r="A36" s="201" t="s">
        <v>34</v>
      </c>
      <c r="B36" s="37"/>
      <c r="C36" s="37"/>
      <c r="D36" s="37"/>
      <c r="E36" s="37"/>
      <c r="F36" s="37"/>
      <c r="G36" s="37"/>
      <c r="H36" s="37"/>
      <c r="J36" s="184">
        <f>+FORMATO!G38</f>
        <v>0</v>
      </c>
      <c r="K36" s="72"/>
      <c r="L36" s="72"/>
      <c r="M36" s="28"/>
    </row>
    <row r="37" spans="1:15" ht="18.75" customHeight="1" x14ac:dyDescent="0.2">
      <c r="A37" s="179" t="s">
        <v>35</v>
      </c>
      <c r="B37" s="33"/>
      <c r="C37" s="33"/>
      <c r="D37" s="33"/>
      <c r="E37" s="33"/>
      <c r="G37" s="25"/>
      <c r="H37" s="37"/>
      <c r="J37" s="25"/>
      <c r="K37" s="72"/>
      <c r="L37" s="72"/>
      <c r="M37" s="28"/>
    </row>
    <row r="38" spans="1:15" ht="18" customHeight="1" x14ac:dyDescent="0.2">
      <c r="A38" s="79" t="s">
        <v>36</v>
      </c>
      <c r="B38" s="45"/>
      <c r="C38" s="45"/>
      <c r="D38" s="45"/>
      <c r="E38" s="45"/>
      <c r="F38" s="45"/>
      <c r="G38" s="45"/>
      <c r="H38" s="45"/>
      <c r="I38" s="45"/>
      <c r="J38" s="45"/>
      <c r="K38" s="45"/>
      <c r="L38" s="45"/>
      <c r="M38" s="28"/>
    </row>
    <row r="39" spans="1:15" ht="18" customHeight="1" x14ac:dyDescent="0.2">
      <c r="A39" s="79" t="s">
        <v>37</v>
      </c>
      <c r="B39" s="45"/>
      <c r="C39" s="45"/>
      <c r="D39" s="45"/>
      <c r="E39" s="45"/>
      <c r="F39" s="45"/>
      <c r="G39" s="45"/>
      <c r="H39" s="45"/>
      <c r="I39" s="45"/>
      <c r="J39" s="45"/>
      <c r="K39" s="45"/>
      <c r="L39" s="45"/>
      <c r="M39" s="28"/>
    </row>
    <row r="40" spans="1:15" ht="27.75" customHeight="1" x14ac:dyDescent="0.2">
      <c r="A40" s="406" t="s">
        <v>38</v>
      </c>
      <c r="B40" s="406"/>
      <c r="C40" s="406"/>
      <c r="D40" s="406"/>
      <c r="E40" s="406"/>
      <c r="F40" s="406"/>
      <c r="G40" s="406"/>
      <c r="H40" s="406"/>
      <c r="I40" s="406"/>
      <c r="J40" s="406"/>
      <c r="K40" s="406"/>
      <c r="L40" s="406"/>
      <c r="M40" s="28"/>
    </row>
    <row r="41" spans="1:15" ht="18" customHeight="1" x14ac:dyDescent="0.2">
      <c r="A41" s="79" t="s">
        <v>39</v>
      </c>
      <c r="B41" s="45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28"/>
    </row>
    <row r="42" spans="1:15" ht="26.25" customHeight="1" x14ac:dyDescent="0.2">
      <c r="A42" s="402" t="s">
        <v>158</v>
      </c>
      <c r="B42" s="402"/>
      <c r="C42" s="402"/>
      <c r="D42" s="402"/>
      <c r="E42" s="402"/>
      <c r="F42" s="402"/>
      <c r="G42" s="402"/>
      <c r="H42" s="402"/>
      <c r="I42" s="402"/>
      <c r="J42" s="402"/>
      <c r="K42" s="402"/>
      <c r="L42" s="402"/>
      <c r="M42" s="28"/>
    </row>
    <row r="43" spans="1:15" ht="26.25" customHeight="1" x14ac:dyDescent="0.25">
      <c r="A43" s="253" t="s">
        <v>40</v>
      </c>
      <c r="B43" s="79"/>
      <c r="D43" s="189"/>
      <c r="E43" s="190"/>
      <c r="F43" s="190"/>
      <c r="G43" s="190"/>
      <c r="H43" s="190"/>
      <c r="I43" s="190"/>
      <c r="J43" s="190"/>
      <c r="K43" s="190"/>
      <c r="L43" s="190"/>
      <c r="M43" s="180"/>
      <c r="N43" s="180"/>
      <c r="O43" s="181"/>
    </row>
    <row r="44" spans="1:15" ht="44.45" customHeight="1" x14ac:dyDescent="0.2">
      <c r="A44" s="73"/>
      <c r="B44" s="73"/>
      <c r="C44" s="73"/>
      <c r="D44" s="74"/>
      <c r="E44" s="74"/>
      <c r="F44" s="74"/>
      <c r="G44" s="39"/>
      <c r="H44" s="39"/>
      <c r="I44" s="39"/>
      <c r="J44" s="39"/>
      <c r="K44" s="39"/>
      <c r="L44" s="80"/>
      <c r="M44" s="35"/>
    </row>
    <row r="45" spans="1:15" ht="18" customHeight="1" x14ac:dyDescent="0.2">
      <c r="A45" s="73"/>
      <c r="B45" s="73"/>
      <c r="C45" s="73"/>
      <c r="D45" s="74"/>
      <c r="E45" s="74"/>
      <c r="F45" s="74"/>
      <c r="G45" s="39"/>
      <c r="H45" s="39"/>
      <c r="I45" s="39"/>
      <c r="J45" s="39"/>
      <c r="K45" s="39"/>
      <c r="L45" s="80"/>
      <c r="M45" s="35"/>
    </row>
    <row r="46" spans="1:15" ht="16.5" customHeight="1" x14ac:dyDescent="0.2">
      <c r="A46" s="73"/>
      <c r="B46" s="73"/>
      <c r="C46" s="73"/>
      <c r="D46" s="74"/>
      <c r="E46" s="74"/>
      <c r="F46" s="74"/>
      <c r="G46" s="39"/>
      <c r="H46" s="39"/>
      <c r="I46" s="39"/>
      <c r="J46" s="39"/>
      <c r="K46" s="39"/>
      <c r="L46" s="80"/>
      <c r="M46" s="35"/>
    </row>
    <row r="47" spans="1:15" ht="13.5" customHeight="1" x14ac:dyDescent="0.2">
      <c r="A47" s="73"/>
      <c r="B47" s="73"/>
      <c r="C47" s="73"/>
      <c r="D47" s="74"/>
      <c r="E47" s="74"/>
      <c r="F47" s="74"/>
      <c r="G47" s="39"/>
      <c r="H47" s="39"/>
      <c r="I47" s="39"/>
      <c r="J47" s="39"/>
      <c r="K47" s="39"/>
      <c r="L47" s="80"/>
      <c r="M47" s="35"/>
    </row>
    <row r="48" spans="1:15" x14ac:dyDescent="0.2">
      <c r="A48" s="62" t="s">
        <v>42</v>
      </c>
      <c r="B48" s="62"/>
      <c r="C48" s="62"/>
      <c r="D48" s="39"/>
      <c r="E48" s="39"/>
      <c r="F48" s="39"/>
      <c r="G48" s="39"/>
      <c r="H48" s="39"/>
      <c r="I48" s="39"/>
      <c r="J48" s="39"/>
      <c r="K48" s="39"/>
      <c r="L48" s="39"/>
      <c r="M48" s="36"/>
    </row>
    <row r="49" spans="1:12" ht="15.95" customHeight="1" x14ac:dyDescent="0.2">
      <c r="A49" s="62" t="s">
        <v>180</v>
      </c>
      <c r="B49" s="62"/>
      <c r="C49" s="62"/>
      <c r="D49" s="62"/>
      <c r="E49" s="62"/>
      <c r="F49" s="62"/>
      <c r="G49" s="62"/>
      <c r="H49" s="62"/>
      <c r="I49" s="39"/>
      <c r="J49" s="39"/>
      <c r="K49" s="39"/>
      <c r="L49" s="80" t="s">
        <v>41</v>
      </c>
    </row>
    <row r="50" spans="1:12" ht="15.95" customHeight="1" x14ac:dyDescent="0.2"/>
  </sheetData>
  <sheetProtection algorithmName="SHA-512" hashValue="hpLhcbzeW8a1H8jEKLXeKEw0t1DuTeENzT5umWkeiFBbl98SvIR8Sk/usafsXmHbIH1tTB69JwTANdx5TEF/kA==" saltValue="AAQ0pciYq6ntHE72ujH4+w==" spinCount="100000" sheet="1" objects="1" scenarios="1"/>
  <protectedRanges>
    <protectedRange sqref="E11:E12 E15" name="Rango3_3_1_1_1_1_1_1_1_1"/>
    <protectedRange sqref="E10:I10" name="Rango3_3_1_1_1_1_1_1_1_1_1_1_1_2_1_1_2_1_1_1_1_1_1_1_1_1_1_1_1"/>
  </protectedRanges>
  <mergeCells count="14">
    <mergeCell ref="A4:L4"/>
    <mergeCell ref="A13:L13"/>
    <mergeCell ref="A14:L14"/>
    <mergeCell ref="A5:L5"/>
    <mergeCell ref="B22:H22"/>
    <mergeCell ref="C7:I7"/>
    <mergeCell ref="C8:I8"/>
    <mergeCell ref="C9:I9"/>
    <mergeCell ref="C10:I10"/>
    <mergeCell ref="M19:N19"/>
    <mergeCell ref="A42:L42"/>
    <mergeCell ref="B28:J28"/>
    <mergeCell ref="A40:L40"/>
    <mergeCell ref="E27:H27"/>
  </mergeCells>
  <printOptions horizontalCentered="1"/>
  <pageMargins left="0" right="0" top="0.98425196850393704" bottom="0" header="0.11811023622047245" footer="0"/>
  <pageSetup paperSize="274" scale="90" orientation="portrait" r:id="rId1"/>
  <headerFooter scaleWithDoc="0">
    <oddHeader>&amp;C&amp;G</oddHeader>
  </headerFooter>
  <drawing r:id="rId2"/>
  <legacyDrawingHF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41"/>
  <sheetViews>
    <sheetView showGridLines="0" zoomScaleNormal="100" zoomScaleSheetLayoutView="100" workbookViewId="0">
      <selection activeCell="M9" sqref="M9"/>
    </sheetView>
  </sheetViews>
  <sheetFormatPr baseColWidth="10" defaultColWidth="10.28515625" defaultRowHeight="12" x14ac:dyDescent="0.2"/>
  <cols>
    <col min="1" max="1" width="3.85546875" style="33" customWidth="1"/>
    <col min="2" max="2" width="6.42578125" style="33" customWidth="1"/>
    <col min="3" max="3" width="12" style="33" customWidth="1"/>
    <col min="4" max="8" width="10.42578125" style="33" customWidth="1"/>
    <col min="9" max="9" width="6.28515625" style="33" customWidth="1"/>
    <col min="10" max="10" width="11.7109375" style="33" customWidth="1"/>
    <col min="11" max="11" width="13.28515625" style="33" customWidth="1"/>
    <col min="12" max="12" width="11.7109375" style="33" customWidth="1"/>
    <col min="13" max="13" width="12.7109375" style="33" customWidth="1"/>
    <col min="14" max="14" width="1.28515625" style="33" customWidth="1"/>
    <col min="15" max="16384" width="10.28515625" style="33"/>
  </cols>
  <sheetData>
    <row r="1" spans="2:16" ht="6" customHeight="1" x14ac:dyDescent="0.2"/>
    <row r="2" spans="2:16" ht="13.9" customHeight="1" x14ac:dyDescent="0.2">
      <c r="B2" s="417" t="s">
        <v>10</v>
      </c>
      <c r="C2" s="418"/>
      <c r="D2" s="418"/>
      <c r="E2" s="418"/>
      <c r="F2" s="418"/>
      <c r="G2" s="418"/>
      <c r="H2" s="418"/>
      <c r="I2" s="418"/>
      <c r="J2" s="418"/>
      <c r="K2" s="419"/>
      <c r="L2" s="86"/>
      <c r="M2" s="86"/>
      <c r="N2" s="86"/>
      <c r="O2" s="86"/>
      <c r="P2" s="86"/>
    </row>
    <row r="3" spans="2:16" ht="13.9" customHeight="1" x14ac:dyDescent="0.2">
      <c r="B3" s="420" t="s">
        <v>179</v>
      </c>
      <c r="C3" s="421"/>
      <c r="D3" s="421"/>
      <c r="E3" s="421"/>
      <c r="F3" s="421"/>
      <c r="G3" s="421"/>
      <c r="H3" s="421"/>
      <c r="I3" s="421"/>
      <c r="J3" s="421"/>
      <c r="K3" s="422"/>
      <c r="L3" s="86"/>
      <c r="M3" s="86"/>
      <c r="N3" s="86"/>
      <c r="O3" s="86"/>
      <c r="P3" s="86"/>
    </row>
    <row r="4" spans="2:16" ht="6" customHeight="1" x14ac:dyDescent="0.2"/>
    <row r="5" spans="2:16" ht="15.95" customHeight="1" x14ac:dyDescent="0.2">
      <c r="B5" s="205" t="s">
        <v>43</v>
      </c>
      <c r="C5" s="202"/>
      <c r="D5" s="202"/>
      <c r="E5" s="95"/>
      <c r="F5" s="95"/>
      <c r="G5" s="95"/>
      <c r="H5" s="95"/>
      <c r="I5" s="167"/>
      <c r="J5" s="95"/>
      <c r="K5" s="259" t="s">
        <v>154</v>
      </c>
      <c r="L5" s="87"/>
      <c r="M5" s="87"/>
      <c r="N5" s="87"/>
      <c r="O5" s="87"/>
    </row>
    <row r="6" spans="2:16" ht="15.95" customHeight="1" x14ac:dyDescent="0.2">
      <c r="B6" s="206" t="s">
        <v>44</v>
      </c>
      <c r="C6" s="203"/>
      <c r="D6" s="203"/>
      <c r="E6" s="87"/>
      <c r="F6" s="87"/>
      <c r="G6" s="96"/>
      <c r="H6" s="87"/>
      <c r="I6" s="87"/>
      <c r="J6" s="87"/>
      <c r="K6" s="260" t="s">
        <v>13</v>
      </c>
      <c r="L6" s="365">
        <f>+FORMATO!F11</f>
        <v>0</v>
      </c>
      <c r="M6" s="87"/>
      <c r="N6" s="87"/>
      <c r="O6" s="87"/>
    </row>
    <row r="7" spans="2:16" ht="15.95" customHeight="1" x14ac:dyDescent="0.2">
      <c r="B7" s="206" t="s">
        <v>45</v>
      </c>
      <c r="C7" s="203"/>
      <c r="D7" s="301">
        <f>+Balanza!C7</f>
        <v>-2.4600000000000002E-5</v>
      </c>
      <c r="E7" s="87"/>
      <c r="F7" s="87"/>
      <c r="G7" s="96"/>
      <c r="H7" s="87"/>
      <c r="I7" s="87"/>
      <c r="J7" s="87"/>
      <c r="K7" s="97"/>
      <c r="L7" s="87"/>
      <c r="M7" s="87"/>
      <c r="N7" s="87"/>
      <c r="O7" s="87"/>
    </row>
    <row r="8" spans="2:16" ht="15.75" customHeight="1" x14ac:dyDescent="0.2">
      <c r="B8" s="206" t="s">
        <v>46</v>
      </c>
      <c r="C8" s="203"/>
      <c r="D8" s="208" t="str">
        <f>+Balanza!C11</f>
        <v>EQP-0090</v>
      </c>
      <c r="E8" s="98"/>
      <c r="F8" s="98"/>
      <c r="H8" s="87"/>
      <c r="I8" s="87"/>
      <c r="J8" s="87"/>
      <c r="K8" s="97"/>
      <c r="L8" s="87"/>
      <c r="M8" s="87"/>
      <c r="N8" s="87"/>
      <c r="O8" s="87"/>
    </row>
    <row r="9" spans="2:16" ht="15.75" customHeight="1" x14ac:dyDescent="0.2">
      <c r="B9" s="207" t="s">
        <v>47</v>
      </c>
      <c r="C9" s="204"/>
      <c r="D9" s="209">
        <f>+Balanza!C12</f>
        <v>46160</v>
      </c>
      <c r="E9" s="99"/>
      <c r="F9" s="99"/>
      <c r="G9" s="100"/>
      <c r="H9" s="100"/>
      <c r="I9" s="100"/>
      <c r="J9" s="100"/>
      <c r="K9" s="101"/>
      <c r="L9" s="87"/>
      <c r="M9" s="87"/>
      <c r="N9" s="87"/>
      <c r="O9" s="87"/>
    </row>
    <row r="10" spans="2:16" ht="6" customHeight="1" x14ac:dyDescent="0.2">
      <c r="L10" s="87"/>
      <c r="M10" s="87"/>
      <c r="N10" s="87"/>
      <c r="O10" s="87"/>
    </row>
    <row r="11" spans="2:16" ht="23.25" customHeight="1" x14ac:dyDescent="0.2">
      <c r="B11" s="403" t="s">
        <v>19</v>
      </c>
      <c r="C11" s="404"/>
      <c r="D11" s="404"/>
      <c r="E11" s="404"/>
      <c r="F11" s="404"/>
      <c r="G11" s="404"/>
      <c r="H11" s="405"/>
      <c r="I11" s="170" t="s">
        <v>48</v>
      </c>
      <c r="J11" s="170" t="s">
        <v>152</v>
      </c>
      <c r="K11" s="170" t="s">
        <v>153</v>
      </c>
      <c r="L11" s="197"/>
    </row>
    <row r="12" spans="2:16" ht="23.25" customHeight="1" x14ac:dyDescent="0.2">
      <c r="B12" s="283" t="s">
        <v>93</v>
      </c>
      <c r="C12" s="284" t="s">
        <v>26</v>
      </c>
      <c r="D12" s="287"/>
      <c r="E12" s="287"/>
      <c r="F12" s="287"/>
      <c r="G12" s="287"/>
      <c r="H12" s="288"/>
      <c r="I12" s="286" t="s">
        <v>23</v>
      </c>
      <c r="J12" s="84">
        <f>+FORMATO!G23</f>
        <v>0</v>
      </c>
      <c r="K12" s="88">
        <f>J12+($D$7*J12)</f>
        <v>0</v>
      </c>
      <c r="L12" s="254"/>
      <c r="M12" s="87"/>
      <c r="N12" s="87"/>
      <c r="O12" s="87"/>
    </row>
    <row r="13" spans="2:16" ht="23.25" customHeight="1" x14ac:dyDescent="0.2">
      <c r="B13" s="283" t="s">
        <v>51</v>
      </c>
      <c r="C13" s="285" t="s">
        <v>25</v>
      </c>
      <c r="D13" s="287"/>
      <c r="E13" s="287"/>
      <c r="F13" s="287"/>
      <c r="G13" s="287"/>
      <c r="H13" s="288"/>
      <c r="I13" s="286" t="s">
        <v>23</v>
      </c>
      <c r="J13" s="84">
        <f>+FORMATO!G24</f>
        <v>0</v>
      </c>
      <c r="K13" s="88">
        <f>J13+($D$7*J13)</f>
        <v>0</v>
      </c>
      <c r="L13" s="254"/>
    </row>
    <row r="14" spans="2:16" ht="23.25" customHeight="1" x14ac:dyDescent="0.2">
      <c r="B14" s="283" t="s">
        <v>50</v>
      </c>
      <c r="C14" s="284" t="s">
        <v>160</v>
      </c>
      <c r="D14" s="287"/>
      <c r="E14" s="287"/>
      <c r="F14" s="287"/>
      <c r="G14" s="287"/>
      <c r="H14" s="288"/>
      <c r="I14" s="286" t="s">
        <v>23</v>
      </c>
      <c r="J14" s="84">
        <f>+FORMATO!G25</f>
        <v>0</v>
      </c>
      <c r="K14" s="88">
        <f>J14+($D$7*J14)</f>
        <v>0</v>
      </c>
      <c r="L14" s="255"/>
      <c r="M14" s="87"/>
      <c r="N14" s="87"/>
      <c r="O14" s="87"/>
    </row>
    <row r="15" spans="2:16" ht="23.25" customHeight="1" x14ac:dyDescent="0.2">
      <c r="B15" s="283" t="s">
        <v>169</v>
      </c>
      <c r="C15" s="284" t="s">
        <v>161</v>
      </c>
      <c r="D15" s="287"/>
      <c r="E15" s="287"/>
      <c r="F15" s="287"/>
      <c r="G15" s="287"/>
      <c r="H15" s="288"/>
      <c r="I15" s="286" t="s">
        <v>23</v>
      </c>
      <c r="J15" s="84">
        <f>+FORMATO!G26</f>
        <v>0</v>
      </c>
      <c r="K15" s="88">
        <f>J15+($D$7*J15)</f>
        <v>0</v>
      </c>
      <c r="L15" s="255"/>
    </row>
    <row r="16" spans="2:16" ht="23.25" customHeight="1" x14ac:dyDescent="0.2">
      <c r="B16" s="283" t="s">
        <v>175</v>
      </c>
      <c r="C16" s="284" t="s">
        <v>162</v>
      </c>
      <c r="D16" s="287"/>
      <c r="E16" s="287"/>
      <c r="F16" s="287"/>
      <c r="G16" s="287"/>
      <c r="H16" s="288"/>
      <c r="I16" s="286" t="s">
        <v>23</v>
      </c>
      <c r="J16" s="84">
        <f>+FORMATO!G27</f>
        <v>0</v>
      </c>
      <c r="K16" s="88">
        <f t="shared" ref="K16:K18" si="0">J16+($D$7*J16)</f>
        <v>0</v>
      </c>
      <c r="L16" s="256"/>
      <c r="M16" s="87"/>
      <c r="N16" s="87"/>
    </row>
    <row r="17" spans="2:15" ht="23.25" customHeight="1" x14ac:dyDescent="0.2">
      <c r="B17" s="283" t="s">
        <v>176</v>
      </c>
      <c r="C17" s="284" t="s">
        <v>163</v>
      </c>
      <c r="D17" s="287"/>
      <c r="E17" s="287"/>
      <c r="F17" s="287"/>
      <c r="G17" s="287"/>
      <c r="H17" s="288"/>
      <c r="I17" s="286" t="s">
        <v>23</v>
      </c>
      <c r="J17" s="84">
        <f>+FORMATO!G28</f>
        <v>0</v>
      </c>
      <c r="K17" s="88">
        <f t="shared" si="0"/>
        <v>0</v>
      </c>
      <c r="L17" s="256"/>
    </row>
    <row r="18" spans="2:15" ht="23.25" customHeight="1" x14ac:dyDescent="0.2">
      <c r="B18" s="283" t="s">
        <v>23</v>
      </c>
      <c r="C18" s="284" t="s">
        <v>164</v>
      </c>
      <c r="D18" s="287"/>
      <c r="E18" s="287"/>
      <c r="F18" s="287"/>
      <c r="G18" s="287"/>
      <c r="H18" s="288"/>
      <c r="I18" s="286" t="s">
        <v>23</v>
      </c>
      <c r="J18" s="84">
        <f>+FORMATO!G29</f>
        <v>0</v>
      </c>
      <c r="K18" s="88">
        <f t="shared" si="0"/>
        <v>0</v>
      </c>
      <c r="L18" s="256"/>
      <c r="M18" s="87"/>
      <c r="N18" s="87"/>
      <c r="O18" s="87"/>
    </row>
    <row r="19" spans="2:15" ht="23.25" customHeight="1" x14ac:dyDescent="0.2">
      <c r="B19" s="283" t="s">
        <v>49</v>
      </c>
      <c r="C19" s="284" t="s">
        <v>170</v>
      </c>
      <c r="D19" s="287"/>
      <c r="E19" s="287"/>
      <c r="F19" s="287"/>
      <c r="G19" s="287"/>
      <c r="H19" s="288"/>
      <c r="I19" s="286" t="s">
        <v>23</v>
      </c>
      <c r="J19" s="88">
        <f>J18-J16</f>
        <v>0</v>
      </c>
      <c r="K19" s="88">
        <f>K18-K16</f>
        <v>0</v>
      </c>
      <c r="L19" s="257"/>
    </row>
    <row r="20" spans="2:15" ht="20.25" customHeight="1" x14ac:dyDescent="0.2">
      <c r="B20" s="283" t="s">
        <v>13</v>
      </c>
      <c r="C20" s="284" t="s">
        <v>171</v>
      </c>
      <c r="D20" s="287"/>
      <c r="E20" s="287"/>
      <c r="F20" s="287"/>
      <c r="G20" s="287"/>
      <c r="H20" s="288"/>
      <c r="I20" s="286" t="s">
        <v>13</v>
      </c>
      <c r="J20" s="83" t="e">
        <f>J19/(J14+J12-J13)</f>
        <v>#DIV/0!</v>
      </c>
      <c r="K20" s="83" t="e">
        <f>K19/(K14+K12-K13)</f>
        <v>#DIV/0!</v>
      </c>
      <c r="M20" s="87"/>
      <c r="N20" s="87"/>
      <c r="O20" s="87"/>
    </row>
    <row r="21" spans="2:15" ht="20.25" customHeight="1" x14ac:dyDescent="0.2">
      <c r="B21" s="283" t="s">
        <v>13</v>
      </c>
      <c r="C21" s="284" t="s">
        <v>172</v>
      </c>
      <c r="D21" s="287"/>
      <c r="E21" s="287"/>
      <c r="F21" s="287"/>
      <c r="G21" s="287"/>
      <c r="H21" s="288"/>
      <c r="I21" s="286" t="s">
        <v>13</v>
      </c>
      <c r="J21" s="83" t="e">
        <f>J12/(J14+J12-J13)</f>
        <v>#DIV/0!</v>
      </c>
      <c r="K21" s="83" t="e">
        <f>K12/(K14+K12-K13)</f>
        <v>#DIV/0!</v>
      </c>
    </row>
    <row r="22" spans="2:15" ht="20.25" customHeight="1" x14ac:dyDescent="0.2">
      <c r="B22" s="283" t="s">
        <v>13</v>
      </c>
      <c r="C22" s="284" t="s">
        <v>173</v>
      </c>
      <c r="D22" s="287"/>
      <c r="E22" s="287"/>
      <c r="F22" s="287"/>
      <c r="G22" s="287"/>
      <c r="H22" s="288"/>
      <c r="I22" s="286" t="s">
        <v>13</v>
      </c>
      <c r="J22" s="83" t="e">
        <f>J19/(J14+J19-J13)</f>
        <v>#DIV/0!</v>
      </c>
      <c r="K22" s="83" t="e">
        <f>K19/(K14+K19-K13)</f>
        <v>#DIV/0!</v>
      </c>
    </row>
    <row r="23" spans="2:15" ht="20.25" customHeight="1" x14ac:dyDescent="0.2">
      <c r="B23" s="283" t="s">
        <v>13</v>
      </c>
      <c r="C23" s="284" t="s">
        <v>174</v>
      </c>
      <c r="D23" s="287"/>
      <c r="E23" s="287"/>
      <c r="F23" s="287"/>
      <c r="G23" s="287"/>
      <c r="H23" s="288"/>
      <c r="I23" s="286" t="s">
        <v>32</v>
      </c>
      <c r="J23" s="85" t="e">
        <f>100*((J12-J19)/J19)</f>
        <v>#DIV/0!</v>
      </c>
      <c r="K23" s="85" t="e">
        <f>100*((K12-K19)/K19)</f>
        <v>#DIV/0!</v>
      </c>
    </row>
    <row r="24" spans="2:15" ht="20.25" customHeight="1" x14ac:dyDescent="0.2"/>
    <row r="25" spans="2:15" ht="20.25" customHeight="1" x14ac:dyDescent="0.2"/>
    <row r="26" spans="2:15" ht="20.25" customHeight="1" x14ac:dyDescent="0.2"/>
    <row r="27" spans="2:15" ht="20.25" customHeight="1" x14ac:dyDescent="0.2"/>
    <row r="28" spans="2:15" ht="20.25" customHeight="1" x14ac:dyDescent="0.2"/>
    <row r="29" spans="2:15" ht="20.25" customHeight="1" x14ac:dyDescent="0.2"/>
    <row r="30" spans="2:15" ht="20.25" customHeight="1" x14ac:dyDescent="0.2"/>
    <row r="31" spans="2:15" ht="26.25" customHeight="1" x14ac:dyDescent="0.2"/>
    <row r="32" spans="2:15" ht="15.95" customHeight="1" x14ac:dyDescent="0.2"/>
    <row r="33" spans="1:3" ht="16.5" customHeight="1" x14ac:dyDescent="0.2">
      <c r="A33" s="81"/>
      <c r="B33" s="81"/>
      <c r="C33" s="81"/>
    </row>
    <row r="34" spans="1:3" ht="16.5" customHeight="1" x14ac:dyDescent="0.2"/>
    <row r="35" spans="1:3" ht="16.5" customHeight="1" x14ac:dyDescent="0.2"/>
    <row r="36" spans="1:3" ht="16.5" customHeight="1" x14ac:dyDescent="0.2"/>
    <row r="37" spans="1:3" ht="16.5" customHeight="1" x14ac:dyDescent="0.2"/>
    <row r="38" spans="1:3" ht="16.5" customHeight="1" x14ac:dyDescent="0.2"/>
    <row r="39" spans="1:3" x14ac:dyDescent="0.2">
      <c r="A39" s="89"/>
    </row>
    <row r="40" spans="1:3" ht="15.95" customHeight="1" x14ac:dyDescent="0.2"/>
    <row r="41" spans="1:3" ht="15.95" customHeight="1" x14ac:dyDescent="0.2"/>
  </sheetData>
  <mergeCells count="3">
    <mergeCell ref="B2:K2"/>
    <mergeCell ref="B3:K3"/>
    <mergeCell ref="B11:H11"/>
  </mergeCells>
  <dataValidations count="1">
    <dataValidation type="list" allowBlank="1" showInputMessage="1" showErrorMessage="1" sqref="K6" xr:uid="{00000000-0002-0000-0100-000000000000}">
      <formula1>"-, DEIVY, BEATRIZ, IVAN"</formula1>
    </dataValidation>
  </dataValidations>
  <printOptions horizontalCentered="1"/>
  <pageMargins left="0" right="0" top="0.98425196850393704" bottom="0" header="0.11811023622047245" footer="0"/>
  <pageSetup paperSize="274" scale="90" orientation="portrait" r:id="rId1"/>
  <headerFooter scaleWithDoc="0">
    <oddHeader>&amp;C&amp;G</oddHead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U115"/>
  <sheetViews>
    <sheetView topLeftCell="A109" zoomScale="90" zoomScaleNormal="90" workbookViewId="0">
      <selection activeCell="F117" sqref="F117"/>
    </sheetView>
  </sheetViews>
  <sheetFormatPr baseColWidth="10" defaultColWidth="11.42578125" defaultRowHeight="12.75" x14ac:dyDescent="0.2"/>
  <cols>
    <col min="1" max="1" width="26" style="168" customWidth="1"/>
    <col min="2" max="2" width="11.5703125" style="168" bestFit="1" customWidth="1"/>
    <col min="3" max="3" width="12.5703125" style="168" customWidth="1"/>
    <col min="4" max="4" width="10.140625" style="168" customWidth="1"/>
    <col min="5" max="6" width="14" style="168" customWidth="1"/>
    <col min="7" max="7" width="13.7109375" style="168" customWidth="1"/>
    <col min="8" max="8" width="15.28515625" style="168" customWidth="1"/>
    <col min="9" max="9" width="9.85546875" style="168" customWidth="1"/>
    <col min="10" max="10" width="14.42578125" style="168" customWidth="1"/>
    <col min="11" max="11" width="17.42578125" style="168" customWidth="1"/>
    <col min="12" max="12" width="14.140625" style="168" customWidth="1"/>
    <col min="13" max="16384" width="11.42578125" style="168"/>
  </cols>
  <sheetData>
    <row r="1" spans="1:13" ht="12.75" customHeight="1" x14ac:dyDescent="0.2">
      <c r="A1" s="423"/>
      <c r="B1" s="426" t="s">
        <v>54</v>
      </c>
      <c r="C1" s="427"/>
      <c r="D1" s="427"/>
      <c r="E1" s="427"/>
      <c r="F1" s="427"/>
      <c r="G1" s="427"/>
      <c r="H1" s="428"/>
      <c r="I1" s="104" t="s">
        <v>55</v>
      </c>
      <c r="J1" s="104" t="s">
        <v>56</v>
      </c>
    </row>
    <row r="2" spans="1:13" ht="12.75" customHeight="1" x14ac:dyDescent="0.2">
      <c r="A2" s="424"/>
      <c r="B2" s="429"/>
      <c r="C2" s="430"/>
      <c r="D2" s="430"/>
      <c r="E2" s="430"/>
      <c r="F2" s="430"/>
      <c r="G2" s="430"/>
      <c r="H2" s="431"/>
      <c r="I2" s="104" t="s">
        <v>57</v>
      </c>
      <c r="J2" s="105">
        <v>3</v>
      </c>
    </row>
    <row r="3" spans="1:13" ht="12.75" customHeight="1" x14ac:dyDescent="0.2">
      <c r="A3" s="424"/>
      <c r="B3" s="429"/>
      <c r="C3" s="430"/>
      <c r="D3" s="430"/>
      <c r="E3" s="430"/>
      <c r="F3" s="430"/>
      <c r="G3" s="430"/>
      <c r="H3" s="431"/>
      <c r="I3" s="104" t="s">
        <v>58</v>
      </c>
      <c r="J3" s="373">
        <v>46146</v>
      </c>
    </row>
    <row r="4" spans="1:13" ht="12.75" customHeight="1" x14ac:dyDescent="0.2">
      <c r="A4" s="425"/>
      <c r="B4" s="432"/>
      <c r="C4" s="433"/>
      <c r="D4" s="433"/>
      <c r="E4" s="433"/>
      <c r="F4" s="433"/>
      <c r="G4" s="433"/>
      <c r="H4" s="434"/>
      <c r="I4" s="104" t="s">
        <v>59</v>
      </c>
      <c r="J4" s="104" t="s">
        <v>60</v>
      </c>
    </row>
    <row r="6" spans="1:13" ht="21" customHeight="1" x14ac:dyDescent="0.2">
      <c r="A6" s="106" t="s">
        <v>61</v>
      </c>
      <c r="B6" s="14" t="s">
        <v>10</v>
      </c>
      <c r="C6" s="13"/>
      <c r="D6" s="13"/>
      <c r="E6" s="13"/>
      <c r="F6" s="235"/>
      <c r="G6" s="235"/>
      <c r="H6" s="235"/>
      <c r="I6" s="235"/>
      <c r="J6" s="236"/>
      <c r="L6" s="103"/>
    </row>
    <row r="7" spans="1:13" ht="21" customHeight="1" x14ac:dyDescent="0.2">
      <c r="A7" s="106" t="s">
        <v>62</v>
      </c>
      <c r="B7" s="14" t="s">
        <v>155</v>
      </c>
      <c r="C7" s="13"/>
      <c r="D7" s="13"/>
      <c r="E7" s="13"/>
      <c r="F7" s="235"/>
      <c r="G7" s="235"/>
      <c r="H7" s="235"/>
      <c r="I7" s="235"/>
      <c r="J7" s="236"/>
      <c r="L7" s="258"/>
    </row>
    <row r="8" spans="1:13" ht="21" customHeight="1" x14ac:dyDescent="0.2">
      <c r="A8" s="106" t="s">
        <v>63</v>
      </c>
      <c r="B8" s="14" t="s">
        <v>64</v>
      </c>
      <c r="C8" s="13"/>
      <c r="D8" s="13"/>
      <c r="E8" s="13"/>
      <c r="F8" s="235"/>
      <c r="G8" s="235"/>
      <c r="H8" s="235"/>
      <c r="I8" s="235"/>
      <c r="J8" s="236"/>
    </row>
    <row r="9" spans="1:13" ht="21" customHeight="1" x14ac:dyDescent="0.2">
      <c r="A9" s="107" t="s">
        <v>218</v>
      </c>
      <c r="B9" s="14" t="s">
        <v>151</v>
      </c>
      <c r="C9" s="13"/>
      <c r="D9" s="13"/>
      <c r="E9" s="13"/>
      <c r="F9" s="235"/>
      <c r="G9" s="235"/>
      <c r="H9" s="235"/>
      <c r="I9" s="235"/>
      <c r="J9" s="236"/>
    </row>
    <row r="11" spans="1:13" ht="12" customHeight="1" x14ac:dyDescent="0.2">
      <c r="A11" s="103" t="s">
        <v>219</v>
      </c>
    </row>
    <row r="12" spans="1:13" ht="12" customHeight="1" x14ac:dyDescent="0.2">
      <c r="A12" s="103"/>
    </row>
    <row r="13" spans="1:13" ht="12" customHeight="1" x14ac:dyDescent="0.2">
      <c r="A13" s="252" t="s">
        <v>65</v>
      </c>
      <c r="G13" s="252" t="s">
        <v>69</v>
      </c>
      <c r="I13" s="103"/>
    </row>
    <row r="14" spans="1:13" ht="12" customHeight="1" x14ac:dyDescent="0.2">
      <c r="F14" s="237"/>
      <c r="H14" s="237"/>
      <c r="K14" s="237"/>
      <c r="M14" s="237"/>
    </row>
    <row r="15" spans="1:13" x14ac:dyDescent="0.2">
      <c r="A15" s="251" t="s">
        <v>168</v>
      </c>
      <c r="B15" s="251"/>
      <c r="C15" s="251"/>
      <c r="D15" s="251"/>
      <c r="E15" s="251"/>
      <c r="F15" s="238"/>
      <c r="G15" s="238"/>
      <c r="I15" s="103"/>
    </row>
    <row r="16" spans="1:13" x14ac:dyDescent="0.2">
      <c r="A16" s="251" t="s">
        <v>165</v>
      </c>
      <c r="B16" s="251"/>
      <c r="C16" s="251"/>
      <c r="D16" s="251"/>
      <c r="E16" s="251"/>
      <c r="F16" s="238"/>
      <c r="H16" s="238"/>
      <c r="K16" s="238"/>
    </row>
    <row r="17" spans="1:21" x14ac:dyDescent="0.2">
      <c r="A17" s="251" t="s">
        <v>166</v>
      </c>
      <c r="B17" s="251"/>
      <c r="C17" s="251"/>
      <c r="D17" s="251"/>
      <c r="E17" s="251"/>
      <c r="I17" s="103"/>
      <c r="M17" s="238"/>
    </row>
    <row r="18" spans="1:21" ht="42" customHeight="1" x14ac:dyDescent="0.2">
      <c r="A18" s="437" t="s">
        <v>167</v>
      </c>
      <c r="B18" s="437"/>
      <c r="C18" s="437"/>
      <c r="D18" s="437"/>
      <c r="E18" s="437"/>
    </row>
    <row r="19" spans="1:21" ht="12" customHeight="1" x14ac:dyDescent="0.2">
      <c r="F19" s="238"/>
      <c r="K19" s="238"/>
    </row>
    <row r="20" spans="1:21" x14ac:dyDescent="0.2">
      <c r="A20" s="252" t="s">
        <v>70</v>
      </c>
      <c r="G20" s="238"/>
      <c r="H20" s="238"/>
      <c r="I20" s="289"/>
      <c r="J20" s="238"/>
      <c r="K20" s="238"/>
      <c r="N20" s="238"/>
      <c r="S20" s="238"/>
    </row>
    <row r="21" spans="1:21" x14ac:dyDescent="0.2">
      <c r="G21" s="238"/>
      <c r="H21" s="238"/>
      <c r="I21" s="238"/>
      <c r="J21" s="238"/>
      <c r="K21" s="238"/>
      <c r="N21" s="238"/>
      <c r="S21" s="238"/>
    </row>
    <row r="22" spans="1:21" ht="13.5" customHeight="1" x14ac:dyDescent="0.2">
      <c r="A22" s="251" t="s">
        <v>71</v>
      </c>
      <c r="G22" s="238"/>
      <c r="H22" s="238"/>
      <c r="I22" s="238"/>
      <c r="J22" s="238"/>
      <c r="K22" s="238"/>
      <c r="L22" s="176"/>
      <c r="M22" s="103"/>
      <c r="N22" s="103"/>
      <c r="O22" s="103"/>
      <c r="P22" s="103"/>
      <c r="Q22" s="103"/>
      <c r="R22" s="103"/>
    </row>
    <row r="23" spans="1:21" ht="13.5" customHeight="1" x14ac:dyDescent="0.2">
      <c r="A23" s="251" t="s">
        <v>72</v>
      </c>
      <c r="G23" s="238"/>
      <c r="H23" s="238"/>
      <c r="I23" s="238"/>
      <c r="J23" s="238"/>
      <c r="K23" s="238"/>
      <c r="L23" s="176"/>
      <c r="M23" s="238"/>
      <c r="R23" s="238"/>
    </row>
    <row r="24" spans="1:21" ht="13.5" customHeight="1" x14ac:dyDescent="0.2">
      <c r="A24" s="251" t="s">
        <v>73</v>
      </c>
      <c r="G24" s="238"/>
      <c r="H24" s="238"/>
      <c r="I24" s="238"/>
      <c r="J24" s="238"/>
      <c r="K24" s="238"/>
      <c r="L24" s="176"/>
      <c r="M24" s="238"/>
      <c r="R24" s="238"/>
    </row>
    <row r="25" spans="1:21" ht="13.5" customHeight="1" x14ac:dyDescent="0.2">
      <c r="G25" s="238"/>
      <c r="H25" s="238"/>
      <c r="I25" s="238"/>
      <c r="J25" s="238"/>
      <c r="K25" s="238"/>
      <c r="L25" s="176"/>
      <c r="S25" s="171"/>
      <c r="T25" s="171"/>
      <c r="U25" s="171"/>
    </row>
    <row r="26" spans="1:21" ht="16.5" customHeight="1" x14ac:dyDescent="0.2">
      <c r="A26" s="103" t="s">
        <v>74</v>
      </c>
      <c r="F26" s="238"/>
      <c r="G26" s="238"/>
      <c r="H26" s="238"/>
      <c r="I26" s="238"/>
      <c r="J26" s="238"/>
      <c r="K26" s="238"/>
      <c r="L26" s="176"/>
      <c r="M26" s="103"/>
      <c r="N26" s="103"/>
      <c r="O26" s="103"/>
      <c r="P26" s="103"/>
      <c r="Q26" s="103"/>
      <c r="R26" s="103"/>
      <c r="S26" s="171"/>
      <c r="T26" s="171"/>
      <c r="U26" s="171"/>
    </row>
    <row r="27" spans="1:21" ht="16.5" customHeight="1" x14ac:dyDescent="0.2">
      <c r="G27" s="238"/>
      <c r="H27" s="238"/>
      <c r="I27" s="238"/>
      <c r="J27" s="238"/>
      <c r="K27" s="238"/>
      <c r="L27" s="176"/>
      <c r="S27" s="171"/>
      <c r="T27" s="171"/>
      <c r="U27" s="171"/>
    </row>
    <row r="28" spans="1:21" ht="14.25" customHeight="1" x14ac:dyDescent="0.2">
      <c r="G28" s="238"/>
      <c r="H28" s="238"/>
      <c r="I28" s="238"/>
      <c r="J28" s="238"/>
      <c r="K28" s="238"/>
      <c r="L28" s="176"/>
      <c r="N28" s="238"/>
      <c r="Q28" s="238"/>
      <c r="R28" s="238"/>
      <c r="S28" s="171"/>
      <c r="T28" s="171"/>
      <c r="U28" s="171"/>
    </row>
    <row r="29" spans="1:21" ht="16.5" customHeight="1" x14ac:dyDescent="0.2">
      <c r="G29" s="238"/>
      <c r="H29" s="238"/>
      <c r="I29" s="238"/>
      <c r="J29" s="238"/>
      <c r="K29" s="238"/>
      <c r="L29" s="176"/>
      <c r="M29" s="103"/>
      <c r="N29" s="103"/>
      <c r="O29" s="103"/>
      <c r="P29" s="103"/>
      <c r="Q29" s="103"/>
      <c r="R29" s="103"/>
      <c r="S29" s="171"/>
      <c r="T29" s="171"/>
      <c r="U29" s="171"/>
    </row>
    <row r="30" spans="1:21" ht="16.5" customHeight="1" x14ac:dyDescent="0.2">
      <c r="G30" s="238"/>
      <c r="H30" s="238"/>
      <c r="I30" s="238"/>
      <c r="J30" s="238"/>
      <c r="K30" s="238"/>
      <c r="L30" s="176"/>
      <c r="S30" s="171"/>
      <c r="T30" s="171"/>
      <c r="U30" s="171"/>
    </row>
    <row r="31" spans="1:21" ht="10.5" customHeight="1" x14ac:dyDescent="0.2">
      <c r="G31" s="237"/>
      <c r="K31" s="237"/>
      <c r="N31" s="237"/>
      <c r="R31" s="237"/>
      <c r="S31" s="171"/>
      <c r="T31" s="171"/>
      <c r="U31" s="171"/>
    </row>
    <row r="32" spans="1:21" ht="16.5" customHeight="1" x14ac:dyDescent="0.2">
      <c r="G32" s="238"/>
      <c r="H32" s="238"/>
      <c r="I32" s="238"/>
      <c r="J32" s="238"/>
      <c r="K32" s="238"/>
      <c r="L32" s="176"/>
      <c r="M32" s="103"/>
      <c r="N32" s="103"/>
      <c r="O32" s="103"/>
      <c r="P32" s="103"/>
      <c r="Q32" s="103"/>
      <c r="R32" s="103"/>
      <c r="S32" s="171"/>
      <c r="T32" s="171"/>
      <c r="U32" s="171"/>
    </row>
    <row r="33" spans="1:21" ht="16.5" customHeight="1" x14ac:dyDescent="0.2">
      <c r="G33" s="238"/>
      <c r="H33" s="238"/>
      <c r="I33" s="238"/>
      <c r="J33" s="238"/>
      <c r="K33" s="238"/>
      <c r="L33" s="176"/>
      <c r="S33" s="171"/>
      <c r="T33" s="171"/>
      <c r="U33" s="171"/>
    </row>
    <row r="34" spans="1:21" ht="21.75" customHeight="1" x14ac:dyDescent="0.2">
      <c r="G34" s="238"/>
      <c r="H34" s="238"/>
      <c r="I34" s="238"/>
      <c r="J34" s="238"/>
      <c r="K34" s="238"/>
      <c r="L34" s="172"/>
      <c r="M34" s="172"/>
      <c r="N34" s="172"/>
      <c r="O34" s="172"/>
      <c r="P34" s="172"/>
      <c r="Q34" s="172"/>
      <c r="R34" s="172"/>
      <c r="S34" s="172"/>
      <c r="T34" s="172"/>
      <c r="U34" s="172"/>
    </row>
    <row r="35" spans="1:21" ht="17.25" customHeight="1" x14ac:dyDescent="0.2">
      <c r="G35" s="238"/>
      <c r="H35" s="238"/>
      <c r="I35" s="238"/>
      <c r="J35" s="238"/>
      <c r="K35" s="238"/>
      <c r="L35" s="173"/>
      <c r="M35" s="173"/>
      <c r="P35" s="174"/>
      <c r="S35" s="103"/>
      <c r="T35" s="177"/>
      <c r="U35" s="177"/>
    </row>
    <row r="36" spans="1:21" ht="17.25" customHeight="1" x14ac:dyDescent="0.2">
      <c r="G36" s="238"/>
      <c r="H36" s="238"/>
      <c r="I36" s="238"/>
      <c r="J36" s="238"/>
      <c r="K36" s="238"/>
      <c r="L36" s="173"/>
      <c r="M36" s="173"/>
      <c r="N36" s="169"/>
      <c r="P36" s="175"/>
      <c r="Q36" s="169"/>
      <c r="S36" s="103"/>
      <c r="T36" s="177"/>
      <c r="U36" s="177"/>
    </row>
    <row r="37" spans="1:21" ht="18.75" customHeight="1" x14ac:dyDescent="0.2">
      <c r="G37" s="238"/>
      <c r="H37" s="238"/>
      <c r="I37" s="238"/>
      <c r="J37" s="238"/>
      <c r="K37" s="238"/>
      <c r="L37" s="173"/>
      <c r="M37" s="173"/>
      <c r="N37" s="169"/>
      <c r="P37" s="175"/>
      <c r="Q37" s="169"/>
      <c r="S37" s="103"/>
      <c r="T37" s="177"/>
      <c r="U37" s="177"/>
    </row>
    <row r="38" spans="1:21" ht="10.5" customHeight="1" thickBot="1" x14ac:dyDescent="0.25">
      <c r="I38" s="108"/>
      <c r="J38" s="108"/>
    </row>
    <row r="39" spans="1:21" ht="18" customHeight="1" thickBot="1" x14ac:dyDescent="0.25">
      <c r="A39" s="440" t="s">
        <v>66</v>
      </c>
      <c r="B39" s="441"/>
      <c r="C39" s="441"/>
      <c r="D39" s="441"/>
      <c r="E39" s="441"/>
      <c r="F39" s="441"/>
      <c r="G39" s="441"/>
      <c r="H39" s="442"/>
      <c r="I39" s="108"/>
      <c r="J39" s="108"/>
    </row>
    <row r="40" spans="1:21" ht="36.75" customHeight="1" thickBot="1" x14ac:dyDescent="0.25">
      <c r="A40" s="119" t="s">
        <v>75</v>
      </c>
      <c r="B40" s="120" t="s">
        <v>76</v>
      </c>
      <c r="C40" s="121" t="s">
        <v>77</v>
      </c>
      <c r="D40" s="121" t="s">
        <v>78</v>
      </c>
      <c r="E40" s="121" t="s">
        <v>79</v>
      </c>
      <c r="F40" s="121" t="s">
        <v>80</v>
      </c>
      <c r="G40" s="121" t="s">
        <v>81</v>
      </c>
      <c r="H40" s="122" t="s">
        <v>82</v>
      </c>
      <c r="I40" s="108"/>
      <c r="J40" s="108"/>
    </row>
    <row r="41" spans="1:21" ht="18" customHeight="1" x14ac:dyDescent="0.2">
      <c r="A41" s="116" t="s">
        <v>83</v>
      </c>
      <c r="B41" s="210" t="e">
        <f>B42/(B46+B54-B50)</f>
        <v>#DIV/0!</v>
      </c>
      <c r="C41" s="112"/>
      <c r="D41" s="117"/>
      <c r="E41" s="117"/>
      <c r="F41" s="117"/>
      <c r="G41" s="117"/>
      <c r="H41" s="118"/>
      <c r="I41" s="108"/>
      <c r="J41" s="108"/>
    </row>
    <row r="42" spans="1:21" s="239" customFormat="1" ht="18" customHeight="1" x14ac:dyDescent="0.2">
      <c r="A42" s="123" t="str">
        <f>Balanza!E25</f>
        <v>Peso material seco en estufa</v>
      </c>
      <c r="B42" s="212">
        <f>Balanza!$F$25</f>
        <v>0</v>
      </c>
      <c r="C42" s="213" t="s">
        <v>84</v>
      </c>
      <c r="D42" s="125" t="s">
        <v>23</v>
      </c>
      <c r="E42" s="126" t="s">
        <v>84</v>
      </c>
      <c r="F42" s="127">
        <f>SQRT((F43*F43)+(F44*F44)+(F45*F45))</f>
        <v>5.1413357538030266E-2</v>
      </c>
      <c r="G42" s="126" t="e">
        <f>1/(B46+B54-B50)</f>
        <v>#DIV/0!</v>
      </c>
      <c r="H42" s="128" t="e">
        <f>G42*F42</f>
        <v>#DIV/0!</v>
      </c>
      <c r="I42" s="108" t="s">
        <v>49</v>
      </c>
    </row>
    <row r="43" spans="1:21" s="239" customFormat="1" ht="18" customHeight="1" x14ac:dyDescent="0.2">
      <c r="A43" s="109" t="s">
        <v>85</v>
      </c>
      <c r="B43" s="210"/>
      <c r="C43" s="112">
        <f>Balanza!$G$25</f>
        <v>0</v>
      </c>
      <c r="D43" s="110" t="s">
        <v>23</v>
      </c>
      <c r="E43" s="111" t="s">
        <v>86</v>
      </c>
      <c r="F43" s="112">
        <f>+C43</f>
        <v>0</v>
      </c>
      <c r="G43" s="113" t="s">
        <v>84</v>
      </c>
      <c r="H43" s="114" t="s">
        <v>84</v>
      </c>
      <c r="I43" s="108"/>
    </row>
    <row r="44" spans="1:21" s="239" customFormat="1" ht="18" customHeight="1" x14ac:dyDescent="0.2">
      <c r="A44" s="109" t="s">
        <v>87</v>
      </c>
      <c r="B44" s="210"/>
      <c r="C44" s="112">
        <f>2*(SQRT(Balanza!$C$8+Balanza!$D$8*(POWER(B42,2))))</f>
        <v>8.5088189544730589E-2</v>
      </c>
      <c r="D44" s="110" t="s">
        <v>23</v>
      </c>
      <c r="E44" s="111" t="s">
        <v>88</v>
      </c>
      <c r="F44" s="112">
        <f>+C44/2</f>
        <v>4.2544094772365294E-2</v>
      </c>
      <c r="G44" s="113" t="s">
        <v>84</v>
      </c>
      <c r="H44" s="114" t="s">
        <v>84</v>
      </c>
      <c r="I44" s="108"/>
      <c r="J44" s="435" t="s">
        <v>89</v>
      </c>
      <c r="K44" s="436"/>
      <c r="L44" s="102" t="s">
        <v>76</v>
      </c>
      <c r="M44" s="166" t="s">
        <v>90</v>
      </c>
    </row>
    <row r="45" spans="1:21" s="239" customFormat="1" ht="18" customHeight="1" x14ac:dyDescent="0.2">
      <c r="A45" s="109" t="s">
        <v>91</v>
      </c>
      <c r="B45" s="210"/>
      <c r="C45" s="112" t="str">
        <f>Balanza!$C$10</f>
        <v>0.1</v>
      </c>
      <c r="D45" s="110" t="s">
        <v>23</v>
      </c>
      <c r="E45" s="115" t="s">
        <v>92</v>
      </c>
      <c r="F45" s="112">
        <f>C45/SQRT(3)/2</f>
        <v>2.8867513459481291E-2</v>
      </c>
      <c r="G45" s="113" t="s">
        <v>84</v>
      </c>
      <c r="H45" s="114" t="s">
        <v>84</v>
      </c>
      <c r="I45" s="108"/>
      <c r="J45" s="240"/>
      <c r="K45" s="241" t="str">
        <f>A42</f>
        <v>Peso material seco en estufa</v>
      </c>
      <c r="L45" s="159" t="e">
        <f>H42</f>
        <v>#DIV/0!</v>
      </c>
      <c r="M45" s="187" t="e">
        <f>L45*100/$L$50</f>
        <v>#DIV/0!</v>
      </c>
    </row>
    <row r="46" spans="1:21" s="239" customFormat="1" ht="18" customHeight="1" x14ac:dyDescent="0.2">
      <c r="A46" s="123" t="str">
        <f>Balanza!E26</f>
        <v>Peso picnometro+agua</v>
      </c>
      <c r="B46" s="212">
        <f>Balanza!$F$26</f>
        <v>0</v>
      </c>
      <c r="C46" s="213"/>
      <c r="D46" s="129" t="s">
        <v>23</v>
      </c>
      <c r="E46" s="124" t="s">
        <v>84</v>
      </c>
      <c r="F46" s="127">
        <f>SQRT((F47*F47)+(F48*F48)+(F49*F49))</f>
        <v>5.1413357538030266E-2</v>
      </c>
      <c r="G46" s="125" t="e">
        <f>B42/POWER((B46+B54-B50),2)</f>
        <v>#DIV/0!</v>
      </c>
      <c r="H46" s="130" t="e">
        <f>G46*F46</f>
        <v>#DIV/0!</v>
      </c>
      <c r="I46" s="108" t="s">
        <v>50</v>
      </c>
      <c r="J46" s="158"/>
      <c r="K46" s="241" t="str">
        <f>A46</f>
        <v>Peso picnometro+agua</v>
      </c>
      <c r="L46" s="159" t="e">
        <f>H46</f>
        <v>#DIV/0!</v>
      </c>
      <c r="M46" s="187" t="e">
        <f t="shared" ref="M46:M50" si="0">L46*100/$L$50</f>
        <v>#DIV/0!</v>
      </c>
    </row>
    <row r="47" spans="1:21" s="239" customFormat="1" ht="18" customHeight="1" x14ac:dyDescent="0.2">
      <c r="A47" s="109" t="s">
        <v>85</v>
      </c>
      <c r="B47" s="210"/>
      <c r="C47" s="112">
        <f>Balanza!$G$26</f>
        <v>0</v>
      </c>
      <c r="D47" s="110" t="s">
        <v>23</v>
      </c>
      <c r="E47" s="111" t="s">
        <v>86</v>
      </c>
      <c r="F47" s="112">
        <f>+C47</f>
        <v>0</v>
      </c>
      <c r="G47" s="113" t="s">
        <v>84</v>
      </c>
      <c r="H47" s="114" t="s">
        <v>84</v>
      </c>
      <c r="I47" s="108"/>
      <c r="J47" s="158"/>
      <c r="K47" s="241" t="str">
        <f>A50</f>
        <v>Peso picnometro+material+agua</v>
      </c>
      <c r="L47" s="159" t="e">
        <f>+H50</f>
        <v>#DIV/0!</v>
      </c>
      <c r="M47" s="187" t="e">
        <f t="shared" si="0"/>
        <v>#DIV/0!</v>
      </c>
    </row>
    <row r="48" spans="1:21" s="239" customFormat="1" ht="18" customHeight="1" x14ac:dyDescent="0.2">
      <c r="A48" s="109" t="s">
        <v>87</v>
      </c>
      <c r="B48" s="210"/>
      <c r="C48" s="112">
        <f>2*(SQRT(Balanza!$C$8+Balanza!$D$8*(POWER(B46,2))))</f>
        <v>8.5088189544730589E-2</v>
      </c>
      <c r="D48" s="110" t="s">
        <v>23</v>
      </c>
      <c r="E48" s="111" t="s">
        <v>88</v>
      </c>
      <c r="F48" s="112">
        <f>+C48/2</f>
        <v>4.2544094772365294E-2</v>
      </c>
      <c r="G48" s="113" t="s">
        <v>84</v>
      </c>
      <c r="H48" s="114" t="s">
        <v>84</v>
      </c>
      <c r="I48" s="108"/>
      <c r="J48" s="158"/>
      <c r="K48" s="241" t="str">
        <f>A54</f>
        <v>Peso material saturado sup. Seca</v>
      </c>
      <c r="L48" s="159" t="e">
        <f>H54</f>
        <v>#DIV/0!</v>
      </c>
      <c r="M48" s="187" t="e">
        <f t="shared" si="0"/>
        <v>#DIV/0!</v>
      </c>
    </row>
    <row r="49" spans="1:13" s="239" customFormat="1" ht="18" customHeight="1" x14ac:dyDescent="0.2">
      <c r="A49" s="109" t="s">
        <v>91</v>
      </c>
      <c r="B49" s="210"/>
      <c r="C49" s="112" t="str">
        <f>Balanza!$C$10</f>
        <v>0.1</v>
      </c>
      <c r="D49" s="110" t="s">
        <v>23</v>
      </c>
      <c r="E49" s="115" t="s">
        <v>92</v>
      </c>
      <c r="F49" s="112">
        <f>C49/SQRT(3)/2</f>
        <v>2.8867513459481291E-2</v>
      </c>
      <c r="G49" s="113" t="s">
        <v>84</v>
      </c>
      <c r="H49" s="114" t="s">
        <v>84</v>
      </c>
      <c r="I49" s="108"/>
      <c r="J49" s="158"/>
      <c r="K49" s="241" t="str">
        <f>A58</f>
        <v>factor de presición OD</v>
      </c>
      <c r="L49" s="159">
        <f>H58</f>
        <v>7.6899555698759737E-3</v>
      </c>
      <c r="M49" s="187" t="e">
        <f t="shared" si="0"/>
        <v>#DIV/0!</v>
      </c>
    </row>
    <row r="50" spans="1:13" s="239" customFormat="1" ht="18" customHeight="1" x14ac:dyDescent="0.2">
      <c r="A50" s="123" t="str">
        <f>Balanza!E27</f>
        <v>Peso picnometro+material+agua</v>
      </c>
      <c r="B50" s="212">
        <f>Balanza!$F$27</f>
        <v>0</v>
      </c>
      <c r="C50" s="213"/>
      <c r="D50" s="129" t="s">
        <v>23</v>
      </c>
      <c r="E50" s="124" t="s">
        <v>84</v>
      </c>
      <c r="F50" s="127">
        <f>SQRT((F51*F51)+(F52*F52)+(F53*F53))</f>
        <v>5.1413357538030266E-2</v>
      </c>
      <c r="G50" s="131" t="e">
        <f>+B42/POWER((B46+B54-B50),2)</f>
        <v>#DIV/0!</v>
      </c>
      <c r="H50" s="132" t="e">
        <f>G50*F50</f>
        <v>#DIV/0!</v>
      </c>
      <c r="I50" s="108" t="s">
        <v>51</v>
      </c>
      <c r="J50" s="108"/>
      <c r="L50" s="157" t="e">
        <f>SUM(L45:L49)</f>
        <v>#DIV/0!</v>
      </c>
      <c r="M50" s="187" t="e">
        <f t="shared" si="0"/>
        <v>#DIV/0!</v>
      </c>
    </row>
    <row r="51" spans="1:13" s="239" customFormat="1" ht="18" customHeight="1" x14ac:dyDescent="0.2">
      <c r="A51" s="109" t="s">
        <v>85</v>
      </c>
      <c r="B51" s="210"/>
      <c r="C51" s="112">
        <f>Balanza!$G$27</f>
        <v>0</v>
      </c>
      <c r="D51" s="110" t="s">
        <v>23</v>
      </c>
      <c r="E51" s="111" t="s">
        <v>86</v>
      </c>
      <c r="F51" s="112">
        <f>+C51</f>
        <v>0</v>
      </c>
      <c r="G51" s="113" t="s">
        <v>84</v>
      </c>
      <c r="H51" s="114" t="s">
        <v>84</v>
      </c>
      <c r="I51" s="108"/>
      <c r="J51" s="108"/>
    </row>
    <row r="52" spans="1:13" s="239" customFormat="1" ht="18" customHeight="1" x14ac:dyDescent="0.2">
      <c r="A52" s="109" t="s">
        <v>87</v>
      </c>
      <c r="B52" s="210"/>
      <c r="C52" s="112">
        <f>2*(SQRT(Balanza!$C$8+Balanza!$D$8*(POWER(B50,2))))</f>
        <v>8.5088189544730589E-2</v>
      </c>
      <c r="D52" s="110" t="s">
        <v>23</v>
      </c>
      <c r="E52" s="111" t="s">
        <v>88</v>
      </c>
      <c r="F52" s="112">
        <f>+C52/2</f>
        <v>4.2544094772365294E-2</v>
      </c>
      <c r="G52" s="113" t="s">
        <v>84</v>
      </c>
      <c r="H52" s="114" t="s">
        <v>84</v>
      </c>
      <c r="I52" s="108"/>
      <c r="J52" s="108"/>
    </row>
    <row r="53" spans="1:13" s="239" customFormat="1" ht="18" customHeight="1" x14ac:dyDescent="0.2">
      <c r="A53" s="109" t="s">
        <v>91</v>
      </c>
      <c r="B53" s="210"/>
      <c r="C53" s="112" t="str">
        <f>Balanza!$C$10</f>
        <v>0.1</v>
      </c>
      <c r="D53" s="110" t="s">
        <v>23</v>
      </c>
      <c r="E53" s="115" t="s">
        <v>92</v>
      </c>
      <c r="F53" s="112">
        <f>C53/SQRT(3)/2</f>
        <v>2.8867513459481291E-2</v>
      </c>
      <c r="G53" s="113" t="s">
        <v>84</v>
      </c>
      <c r="H53" s="114" t="s">
        <v>84</v>
      </c>
      <c r="I53" s="108"/>
      <c r="J53" s="108"/>
    </row>
    <row r="54" spans="1:13" s="239" customFormat="1" ht="18" customHeight="1" x14ac:dyDescent="0.2">
      <c r="A54" s="123" t="str">
        <f>Balanza!E28</f>
        <v>Peso material saturado sup. Seca</v>
      </c>
      <c r="B54" s="212">
        <f>Balanza!$F$28</f>
        <v>0</v>
      </c>
      <c r="C54" s="213"/>
      <c r="D54" s="129" t="s">
        <v>23</v>
      </c>
      <c r="E54" s="124" t="s">
        <v>84</v>
      </c>
      <c r="F54" s="127">
        <f>SQRT((F55*F55)+(F56*F56)+(F57*F57))</f>
        <v>5.1413357538030266E-2</v>
      </c>
      <c r="G54" s="131" t="e">
        <f>B42/POWER((B54+B46-B50),2)</f>
        <v>#DIV/0!</v>
      </c>
      <c r="H54" s="132" t="e">
        <f>G54*F54</f>
        <v>#DIV/0!</v>
      </c>
      <c r="I54" s="108" t="s">
        <v>93</v>
      </c>
      <c r="J54" s="108"/>
    </row>
    <row r="55" spans="1:13" s="239" customFormat="1" ht="18" customHeight="1" x14ac:dyDescent="0.2">
      <c r="A55" s="109" t="s">
        <v>85</v>
      </c>
      <c r="B55" s="112"/>
      <c r="C55" s="112">
        <f>Balanza!$G$28</f>
        <v>0</v>
      </c>
      <c r="D55" s="110" t="s">
        <v>23</v>
      </c>
      <c r="E55" s="111" t="s">
        <v>86</v>
      </c>
      <c r="F55" s="112">
        <f>+C55</f>
        <v>0</v>
      </c>
      <c r="G55" s="113" t="s">
        <v>84</v>
      </c>
      <c r="H55" s="114" t="s">
        <v>84</v>
      </c>
      <c r="I55" s="108"/>
      <c r="J55" s="108"/>
    </row>
    <row r="56" spans="1:13" s="239" customFormat="1" ht="18" customHeight="1" x14ac:dyDescent="0.2">
      <c r="A56" s="109" t="s">
        <v>87</v>
      </c>
      <c r="B56" s="112"/>
      <c r="C56" s="112">
        <f>2*(SQRT(Balanza!$C$8+Balanza!$D$8*(POWER(B54,2))))</f>
        <v>8.5088189544730589E-2</v>
      </c>
      <c r="D56" s="110" t="s">
        <v>23</v>
      </c>
      <c r="E56" s="111" t="s">
        <v>88</v>
      </c>
      <c r="F56" s="112">
        <f>+C56/2</f>
        <v>4.2544094772365294E-2</v>
      </c>
      <c r="G56" s="113" t="s">
        <v>84</v>
      </c>
      <c r="H56" s="114" t="s">
        <v>84</v>
      </c>
      <c r="I56" s="108"/>
      <c r="J56" s="108"/>
    </row>
    <row r="57" spans="1:13" s="239" customFormat="1" ht="18" customHeight="1" x14ac:dyDescent="0.2">
      <c r="A57" s="109" t="s">
        <v>91</v>
      </c>
      <c r="B57" s="112"/>
      <c r="C57" s="112" t="str">
        <f>Balanza!$C$10</f>
        <v>0.1</v>
      </c>
      <c r="D57" s="110" t="s">
        <v>23</v>
      </c>
      <c r="E57" s="115" t="s">
        <v>92</v>
      </c>
      <c r="F57" s="112">
        <f>C57/SQRT(3)/2</f>
        <v>2.8867513459481291E-2</v>
      </c>
      <c r="G57" s="113" t="s">
        <v>84</v>
      </c>
      <c r="H57" s="114" t="s">
        <v>84</v>
      </c>
      <c r="I57" s="108"/>
      <c r="J57" s="108"/>
    </row>
    <row r="58" spans="1:13" s="239" customFormat="1" ht="18" customHeight="1" thickBot="1" x14ac:dyDescent="0.25">
      <c r="A58" s="133" t="s">
        <v>94</v>
      </c>
      <c r="B58" s="213">
        <f>+Precision!B19</f>
        <v>7.6899555698759737E-3</v>
      </c>
      <c r="C58" s="213"/>
      <c r="D58" s="134"/>
      <c r="E58" s="135" t="s">
        <v>95</v>
      </c>
      <c r="F58" s="136">
        <f>+B58</f>
        <v>7.6899555698759737E-3</v>
      </c>
      <c r="G58" s="137">
        <v>1</v>
      </c>
      <c r="H58" s="138">
        <f>+G58*F58</f>
        <v>7.6899555698759737E-3</v>
      </c>
      <c r="I58" s="108"/>
      <c r="J58" s="108"/>
    </row>
    <row r="59" spans="1:13" s="239" customFormat="1" ht="18" customHeight="1" x14ac:dyDescent="0.2">
      <c r="A59" s="242"/>
      <c r="B59" s="243"/>
      <c r="C59" s="244" t="s">
        <v>96</v>
      </c>
      <c r="D59" s="228"/>
      <c r="E59" s="243"/>
      <c r="F59" s="243"/>
      <c r="G59" s="243"/>
      <c r="H59" s="222" t="e">
        <f>SQRT((H42*H42+(H46*H46)+(H50*H50)+(H54*H54)+(H58*H58)))</f>
        <v>#DIV/0!</v>
      </c>
      <c r="I59" s="108"/>
      <c r="J59" s="108"/>
    </row>
    <row r="60" spans="1:13" s="239" customFormat="1" ht="18" customHeight="1" thickBot="1" x14ac:dyDescent="0.25">
      <c r="A60" s="245"/>
      <c r="B60" s="246"/>
      <c r="C60" s="247" t="s">
        <v>97</v>
      </c>
      <c r="D60" s="229"/>
      <c r="E60" s="246"/>
      <c r="F60" s="246"/>
      <c r="G60" s="246"/>
      <c r="H60" s="232" t="e">
        <f>H59*2</f>
        <v>#DIV/0!</v>
      </c>
      <c r="I60" s="108"/>
      <c r="J60" s="108"/>
    </row>
    <row r="61" spans="1:13" s="239" customFormat="1" ht="24.75" customHeight="1" thickBot="1" x14ac:dyDescent="0.25">
      <c r="A61" s="18"/>
      <c r="B61" s="18"/>
      <c r="C61" s="18"/>
      <c r="D61" s="19"/>
      <c r="E61" s="20"/>
      <c r="F61" s="21"/>
      <c r="G61" s="22"/>
      <c r="H61" s="23"/>
      <c r="I61" s="108"/>
      <c r="J61" s="108"/>
    </row>
    <row r="62" spans="1:13" s="239" customFormat="1" ht="18" customHeight="1" thickBot="1" x14ac:dyDescent="0.25">
      <c r="A62" s="139"/>
      <c r="B62" s="140"/>
      <c r="C62" s="140"/>
      <c r="D62" s="141" t="s">
        <v>67</v>
      </c>
      <c r="E62" s="142"/>
      <c r="F62" s="143"/>
      <c r="G62" s="144"/>
      <c r="H62" s="145"/>
      <c r="I62" s="108"/>
      <c r="J62" s="108"/>
    </row>
    <row r="63" spans="1:13" s="239" customFormat="1" ht="18" customHeight="1" x14ac:dyDescent="0.2">
      <c r="A63" s="234" t="s">
        <v>98</v>
      </c>
      <c r="B63" s="210" t="e">
        <f>+B64/(B68+B64-B72)</f>
        <v>#DIV/0!</v>
      </c>
      <c r="C63" s="112"/>
      <c r="D63" s="146"/>
      <c r="E63" s="147"/>
      <c r="F63" s="148"/>
      <c r="G63" s="149"/>
      <c r="H63" s="150"/>
      <c r="I63" s="108"/>
      <c r="J63" s="108"/>
    </row>
    <row r="64" spans="1:13" s="239" customFormat="1" ht="18" customHeight="1" x14ac:dyDescent="0.2">
      <c r="A64" s="123" t="s">
        <v>99</v>
      </c>
      <c r="B64" s="212">
        <f>Balanza!$F$28</f>
        <v>0</v>
      </c>
      <c r="C64" s="213"/>
      <c r="D64" s="129" t="s">
        <v>23</v>
      </c>
      <c r="E64" s="124" t="s">
        <v>84</v>
      </c>
      <c r="F64" s="127">
        <f>SQRT((F65*F65)+(F66*F66)+(F67*F67))</f>
        <v>5.1413357538030266E-2</v>
      </c>
      <c r="G64" s="131" t="e">
        <f>+ABS((B68-B72)/POWER((B64+B68-B72),2))</f>
        <v>#DIV/0!</v>
      </c>
      <c r="H64" s="132" t="e">
        <f>G64*F64</f>
        <v>#DIV/0!</v>
      </c>
      <c r="I64" s="108" t="s">
        <v>93</v>
      </c>
      <c r="J64" s="435" t="s">
        <v>89</v>
      </c>
      <c r="K64" s="436"/>
      <c r="L64" s="102" t="s">
        <v>76</v>
      </c>
      <c r="M64" s="166" t="s">
        <v>90</v>
      </c>
    </row>
    <row r="65" spans="1:20" s="239" customFormat="1" ht="18" customHeight="1" x14ac:dyDescent="0.2">
      <c r="A65" s="109" t="s">
        <v>85</v>
      </c>
      <c r="B65" s="210"/>
      <c r="C65" s="112">
        <f>Balanza!$G$28</f>
        <v>0</v>
      </c>
      <c r="D65" s="110" t="s">
        <v>23</v>
      </c>
      <c r="E65" s="111" t="s">
        <v>86</v>
      </c>
      <c r="F65" s="112">
        <f>+C65</f>
        <v>0</v>
      </c>
      <c r="G65" s="113" t="s">
        <v>84</v>
      </c>
      <c r="H65" s="114" t="s">
        <v>84</v>
      </c>
      <c r="I65" s="108"/>
      <c r="J65" s="160"/>
      <c r="K65" s="241" t="s">
        <v>100</v>
      </c>
      <c r="L65" s="159" t="e">
        <f>+H64</f>
        <v>#DIV/0!</v>
      </c>
      <c r="M65" s="188" t="e">
        <f>L65*100/$L$69</f>
        <v>#DIV/0!</v>
      </c>
    </row>
    <row r="66" spans="1:20" s="239" customFormat="1" ht="18" customHeight="1" x14ac:dyDescent="0.2">
      <c r="A66" s="109" t="s">
        <v>87</v>
      </c>
      <c r="B66" s="210"/>
      <c r="C66" s="112">
        <f>2*(SQRT(Balanza!$C$8+Balanza!$D$8*(POWER(B64,2))))</f>
        <v>8.5088189544730589E-2</v>
      </c>
      <c r="D66" s="110" t="s">
        <v>23</v>
      </c>
      <c r="E66" s="111" t="s">
        <v>88</v>
      </c>
      <c r="F66" s="112">
        <f>+C66/2</f>
        <v>4.2544094772365294E-2</v>
      </c>
      <c r="G66" s="113" t="s">
        <v>84</v>
      </c>
      <c r="H66" s="114" t="s">
        <v>84</v>
      </c>
      <c r="I66" s="108"/>
      <c r="J66" s="160"/>
      <c r="K66" s="241" t="s">
        <v>101</v>
      </c>
      <c r="L66" s="159" t="e">
        <f>+H68</f>
        <v>#DIV/0!</v>
      </c>
      <c r="M66" s="188" t="e">
        <f t="shared" ref="M66:M69" si="1">L66*100/$L$69</f>
        <v>#DIV/0!</v>
      </c>
    </row>
    <row r="67" spans="1:20" s="239" customFormat="1" ht="18" customHeight="1" x14ac:dyDescent="0.2">
      <c r="A67" s="109" t="s">
        <v>91</v>
      </c>
      <c r="B67" s="210"/>
      <c r="C67" s="112" t="str">
        <f>Balanza!$C$10</f>
        <v>0.1</v>
      </c>
      <c r="D67" s="110" t="s">
        <v>23</v>
      </c>
      <c r="E67" s="115" t="s">
        <v>92</v>
      </c>
      <c r="F67" s="112">
        <f>C67/SQRT(3)/2</f>
        <v>2.8867513459481291E-2</v>
      </c>
      <c r="G67" s="113" t="s">
        <v>84</v>
      </c>
      <c r="H67" s="114" t="s">
        <v>84</v>
      </c>
      <c r="I67" s="108"/>
      <c r="J67" s="240"/>
      <c r="K67" s="241" t="s">
        <v>102</v>
      </c>
      <c r="L67" s="159" t="e">
        <f>+H72</f>
        <v>#DIV/0!</v>
      </c>
      <c r="M67" s="188" t="e">
        <f t="shared" si="1"/>
        <v>#DIV/0!</v>
      </c>
      <c r="S67" s="108"/>
      <c r="T67" s="108"/>
    </row>
    <row r="68" spans="1:20" s="239" customFormat="1" ht="18" customHeight="1" x14ac:dyDescent="0.2">
      <c r="A68" s="123" t="s">
        <v>101</v>
      </c>
      <c r="B68" s="212">
        <f>Balanza!$F$26</f>
        <v>0</v>
      </c>
      <c r="C68" s="213"/>
      <c r="D68" s="129" t="s">
        <v>23</v>
      </c>
      <c r="E68" s="124" t="s">
        <v>84</v>
      </c>
      <c r="F68" s="127">
        <f>SQRT((F69*F69)+(F70*F70)+(F71*F71))</f>
        <v>5.1413357538030266E-2</v>
      </c>
      <c r="G68" s="125" t="e">
        <f>+B64/POWER((B68+B64-B72),2)</f>
        <v>#DIV/0!</v>
      </c>
      <c r="H68" s="130" t="e">
        <f>G68*F68</f>
        <v>#DIV/0!</v>
      </c>
      <c r="I68" s="108" t="s">
        <v>50</v>
      </c>
      <c r="J68" s="240"/>
      <c r="K68" s="241" t="str">
        <f>A76</f>
        <v>factor de presición SSD</v>
      </c>
      <c r="L68" s="159">
        <f>+H76</f>
        <v>6.454972243679062E-3</v>
      </c>
      <c r="M68" s="188" t="e">
        <f t="shared" si="1"/>
        <v>#DIV/0!</v>
      </c>
      <c r="S68" s="108"/>
      <c r="T68" s="108"/>
    </row>
    <row r="69" spans="1:20" s="239" customFormat="1" ht="18" customHeight="1" x14ac:dyDescent="0.2">
      <c r="A69" s="109" t="s">
        <v>85</v>
      </c>
      <c r="B69" s="210"/>
      <c r="C69" s="112">
        <f>Balanza!$G$26</f>
        <v>0</v>
      </c>
      <c r="D69" s="110" t="s">
        <v>23</v>
      </c>
      <c r="E69" s="111" t="s">
        <v>86</v>
      </c>
      <c r="F69" s="112">
        <f>+C69</f>
        <v>0</v>
      </c>
      <c r="G69" s="113" t="s">
        <v>84</v>
      </c>
      <c r="H69" s="114" t="s">
        <v>84</v>
      </c>
      <c r="I69" s="108"/>
      <c r="J69" s="438"/>
      <c r="K69" s="439"/>
      <c r="L69" s="159" t="e">
        <f>SUM(L65:L68)</f>
        <v>#DIV/0!</v>
      </c>
      <c r="M69" s="188" t="e">
        <f t="shared" si="1"/>
        <v>#DIV/0!</v>
      </c>
      <c r="S69" s="108"/>
      <c r="T69" s="108"/>
    </row>
    <row r="70" spans="1:20" ht="18" customHeight="1" x14ac:dyDescent="0.2">
      <c r="A70" s="109" t="s">
        <v>87</v>
      </c>
      <c r="B70" s="210"/>
      <c r="C70" s="112">
        <f>2*(SQRT(Balanza!$C$8+Balanza!$D$8*(POWER(B68,2))))</f>
        <v>8.5088189544730589E-2</v>
      </c>
      <c r="D70" s="110" t="s">
        <v>23</v>
      </c>
      <c r="E70" s="111" t="s">
        <v>88</v>
      </c>
      <c r="F70" s="112">
        <f>+C70/2</f>
        <v>4.2544094772365294E-2</v>
      </c>
      <c r="G70" s="113" t="s">
        <v>84</v>
      </c>
      <c r="H70" s="114" t="s">
        <v>84</v>
      </c>
      <c r="I70" s="108"/>
      <c r="L70" s="239"/>
      <c r="M70" s="239"/>
      <c r="N70" s="239"/>
      <c r="O70" s="239"/>
      <c r="P70" s="239"/>
      <c r="Q70" s="239"/>
      <c r="R70" s="239"/>
      <c r="S70" s="108"/>
      <c r="T70" s="108"/>
    </row>
    <row r="71" spans="1:20" ht="18" customHeight="1" x14ac:dyDescent="0.2">
      <c r="A71" s="109" t="s">
        <v>91</v>
      </c>
      <c r="B71" s="210"/>
      <c r="C71" s="112" t="str">
        <f>Balanza!$C$10</f>
        <v>0.1</v>
      </c>
      <c r="D71" s="110" t="s">
        <v>23</v>
      </c>
      <c r="E71" s="115" t="s">
        <v>92</v>
      </c>
      <c r="F71" s="112">
        <f>C71/SQRT(3)/2</f>
        <v>2.8867513459481291E-2</v>
      </c>
      <c r="G71" s="113" t="s">
        <v>84</v>
      </c>
      <c r="H71" s="114" t="s">
        <v>84</v>
      </c>
      <c r="I71" s="108"/>
      <c r="K71" s="239"/>
      <c r="L71" s="108"/>
      <c r="M71" s="108"/>
      <c r="N71" s="239"/>
      <c r="O71" s="239"/>
      <c r="P71" s="239"/>
      <c r="Q71" s="239"/>
      <c r="R71" s="239"/>
      <c r="S71" s="108"/>
      <c r="T71" s="108"/>
    </row>
    <row r="72" spans="1:20" ht="18" customHeight="1" x14ac:dyDescent="0.2">
      <c r="A72" s="123" t="s">
        <v>102</v>
      </c>
      <c r="B72" s="212">
        <f>Balanza!$F$27</f>
        <v>0</v>
      </c>
      <c r="C72" s="213"/>
      <c r="D72" s="129" t="s">
        <v>23</v>
      </c>
      <c r="E72" s="124" t="s">
        <v>84</v>
      </c>
      <c r="F72" s="127">
        <f>SQRT((F73*F73)+(F74*F74)+(F75*F75))</f>
        <v>5.1413357538030266E-2</v>
      </c>
      <c r="G72" s="131" t="e">
        <f>+B64/POWER((B68+B64-B72),2)</f>
        <v>#DIV/0!</v>
      </c>
      <c r="H72" s="132" t="e">
        <f>G72*F72</f>
        <v>#DIV/0!</v>
      </c>
      <c r="I72" s="108" t="s">
        <v>51</v>
      </c>
      <c r="K72" s="239"/>
      <c r="L72" s="239"/>
      <c r="M72" s="239"/>
      <c r="N72" s="239"/>
      <c r="O72" s="239"/>
      <c r="P72" s="239"/>
      <c r="Q72" s="239"/>
      <c r="R72" s="239"/>
      <c r="S72" s="108"/>
      <c r="T72" s="108"/>
    </row>
    <row r="73" spans="1:20" ht="18" customHeight="1" x14ac:dyDescent="0.2">
      <c r="A73" s="109" t="s">
        <v>85</v>
      </c>
      <c r="B73" s="210"/>
      <c r="C73" s="112">
        <f>Balanza!$G$27</f>
        <v>0</v>
      </c>
      <c r="D73" s="110" t="s">
        <v>23</v>
      </c>
      <c r="E73" s="111" t="s">
        <v>86</v>
      </c>
      <c r="F73" s="112">
        <f>+C73</f>
        <v>0</v>
      </c>
      <c r="G73" s="113" t="s">
        <v>84</v>
      </c>
      <c r="H73" s="114" t="s">
        <v>84</v>
      </c>
      <c r="I73" s="108"/>
      <c r="K73" s="108"/>
      <c r="N73" s="108"/>
      <c r="O73" s="108"/>
      <c r="P73" s="108"/>
      <c r="Q73" s="108"/>
      <c r="R73" s="108"/>
      <c r="S73" s="108"/>
      <c r="T73" s="108"/>
    </row>
    <row r="74" spans="1:20" ht="18" customHeight="1" x14ac:dyDescent="0.2">
      <c r="A74" s="109" t="s">
        <v>87</v>
      </c>
      <c r="B74" s="112"/>
      <c r="C74" s="112">
        <f>2*(SQRT(Balanza!$C$8+Balanza!$D$8*(POWER(B72,2))))</f>
        <v>8.5088189544730589E-2</v>
      </c>
      <c r="D74" s="110" t="s">
        <v>23</v>
      </c>
      <c r="E74" s="111" t="s">
        <v>88</v>
      </c>
      <c r="F74" s="112">
        <f>+C74/2</f>
        <v>4.2544094772365294E-2</v>
      </c>
      <c r="G74" s="113" t="s">
        <v>84</v>
      </c>
      <c r="H74" s="114" t="s">
        <v>84</v>
      </c>
      <c r="I74" s="108"/>
      <c r="K74" s="108"/>
      <c r="N74" s="108"/>
      <c r="O74" s="108"/>
      <c r="P74" s="108"/>
      <c r="Q74" s="108"/>
      <c r="R74" s="108"/>
      <c r="S74" s="108"/>
      <c r="T74" s="108"/>
    </row>
    <row r="75" spans="1:20" ht="18" customHeight="1" x14ac:dyDescent="0.2">
      <c r="A75" s="109" t="s">
        <v>91</v>
      </c>
      <c r="B75" s="112"/>
      <c r="C75" s="112" t="str">
        <f>Balanza!$C$10</f>
        <v>0.1</v>
      </c>
      <c r="D75" s="110" t="s">
        <v>23</v>
      </c>
      <c r="E75" s="115" t="s">
        <v>92</v>
      </c>
      <c r="F75" s="112">
        <f>C75/SQRT(3)/2</f>
        <v>2.8867513459481291E-2</v>
      </c>
      <c r="G75" s="113" t="s">
        <v>84</v>
      </c>
      <c r="H75" s="114" t="s">
        <v>84</v>
      </c>
      <c r="I75" s="108"/>
      <c r="K75" s="108"/>
      <c r="N75" s="108"/>
      <c r="O75" s="108"/>
      <c r="P75" s="108"/>
      <c r="Q75" s="108"/>
      <c r="R75" s="108"/>
      <c r="S75" s="108"/>
      <c r="T75" s="108"/>
    </row>
    <row r="76" spans="1:20" ht="18" customHeight="1" thickBot="1" x14ac:dyDescent="0.25">
      <c r="A76" s="151" t="s">
        <v>103</v>
      </c>
      <c r="B76" s="213">
        <f>+Precision!G19</f>
        <v>6.454972243679062E-3</v>
      </c>
      <c r="C76" s="213"/>
      <c r="D76" s="152"/>
      <c r="E76" s="153" t="s">
        <v>95</v>
      </c>
      <c r="F76" s="154">
        <f>+B76</f>
        <v>6.454972243679062E-3</v>
      </c>
      <c r="G76" s="155">
        <v>1</v>
      </c>
      <c r="H76" s="156">
        <f>+G76*F76</f>
        <v>6.454972243679062E-3</v>
      </c>
      <c r="I76" s="108"/>
      <c r="K76" s="108"/>
      <c r="L76" s="108"/>
      <c r="M76" s="108"/>
      <c r="N76" s="108"/>
      <c r="O76" s="108"/>
      <c r="P76" s="108"/>
      <c r="Q76" s="108"/>
      <c r="R76" s="108"/>
      <c r="S76" s="108"/>
      <c r="T76" s="108"/>
    </row>
    <row r="77" spans="1:20" ht="18" customHeight="1" x14ac:dyDescent="0.2">
      <c r="A77" s="242"/>
      <c r="B77" s="243"/>
      <c r="C77" s="244" t="s">
        <v>104</v>
      </c>
      <c r="D77" s="228"/>
      <c r="E77" s="243"/>
      <c r="F77" s="243"/>
      <c r="G77" s="243"/>
      <c r="H77" s="222" t="e">
        <f>SQRT(((H64*H64)+(H68*H68)+(H72*H72)+(H76*H76)))</f>
        <v>#DIV/0!</v>
      </c>
      <c r="I77" s="108"/>
      <c r="K77" s="108"/>
      <c r="L77" s="108"/>
      <c r="M77" s="108"/>
      <c r="N77" s="108"/>
      <c r="O77" s="108"/>
      <c r="P77" s="108"/>
      <c r="Q77" s="108"/>
      <c r="R77" s="108"/>
      <c r="S77" s="108"/>
      <c r="T77" s="108"/>
    </row>
    <row r="78" spans="1:20" ht="18" customHeight="1" thickBot="1" x14ac:dyDescent="0.25">
      <c r="A78" s="245"/>
      <c r="B78" s="246"/>
      <c r="C78" s="247" t="s">
        <v>97</v>
      </c>
      <c r="D78" s="229"/>
      <c r="E78" s="246"/>
      <c r="F78" s="246"/>
      <c r="G78" s="246"/>
      <c r="H78" s="232" t="e">
        <f>H77*2</f>
        <v>#DIV/0!</v>
      </c>
      <c r="K78" s="108"/>
      <c r="L78" s="108"/>
      <c r="M78" s="108"/>
      <c r="N78" s="108"/>
      <c r="O78" s="108"/>
      <c r="P78" s="108"/>
      <c r="Q78" s="108"/>
      <c r="R78" s="108"/>
    </row>
    <row r="79" spans="1:20" ht="17.25" customHeight="1" thickBot="1" x14ac:dyDescent="0.25">
      <c r="K79" s="108"/>
      <c r="L79" s="108"/>
      <c r="M79" s="108"/>
      <c r="N79" s="108"/>
      <c r="O79" s="108"/>
      <c r="P79" s="108"/>
      <c r="Q79" s="108"/>
      <c r="R79" s="108"/>
    </row>
    <row r="80" spans="1:20" ht="18" customHeight="1" thickBot="1" x14ac:dyDescent="0.25">
      <c r="A80" s="139"/>
      <c r="B80" s="140"/>
      <c r="C80" s="140"/>
      <c r="D80" s="141" t="s">
        <v>68</v>
      </c>
      <c r="E80" s="142"/>
      <c r="F80" s="143"/>
      <c r="G80" s="144"/>
      <c r="H80" s="145"/>
      <c r="K80" s="108"/>
      <c r="L80" s="108"/>
      <c r="M80" s="108"/>
      <c r="N80" s="108"/>
      <c r="O80" s="108"/>
      <c r="P80" s="108"/>
      <c r="Q80" s="108"/>
      <c r="R80" s="108"/>
    </row>
    <row r="81" spans="1:18" ht="18" customHeight="1" x14ac:dyDescent="0.2">
      <c r="A81" s="234" t="s">
        <v>105</v>
      </c>
      <c r="B81" s="210" t="e">
        <f>+B82/(B86+B82-B90)</f>
        <v>#DIV/0!</v>
      </c>
      <c r="C81" s="112"/>
      <c r="D81" s="146"/>
      <c r="E81" s="147"/>
      <c r="F81" s="148"/>
      <c r="G81" s="149"/>
      <c r="H81" s="150"/>
      <c r="K81" s="108"/>
      <c r="L81" s="108"/>
      <c r="M81" s="108"/>
      <c r="N81" s="108"/>
      <c r="O81" s="108"/>
      <c r="P81" s="108"/>
      <c r="Q81" s="108"/>
      <c r="R81" s="108"/>
    </row>
    <row r="82" spans="1:18" ht="18" customHeight="1" x14ac:dyDescent="0.2">
      <c r="A82" s="123" t="s">
        <v>100</v>
      </c>
      <c r="B82" s="212">
        <f>Balanza!$F$25</f>
        <v>0</v>
      </c>
      <c r="C82" s="213" t="s">
        <v>84</v>
      </c>
      <c r="D82" s="125" t="s">
        <v>23</v>
      </c>
      <c r="E82" s="126" t="s">
        <v>84</v>
      </c>
      <c r="F82" s="127">
        <f>SQRT((F83*F83)+(F84*F84)+(F85*F85))</f>
        <v>5.1413357538030266E-2</v>
      </c>
      <c r="G82" s="126" t="e">
        <f>+ABS((B86-B90)/POWER((B86-B90+B82),2))</f>
        <v>#DIV/0!</v>
      </c>
      <c r="H82" s="128" t="e">
        <f>ABS(G82*F82)</f>
        <v>#DIV/0!</v>
      </c>
      <c r="I82" s="108" t="s">
        <v>49</v>
      </c>
      <c r="K82" s="108"/>
      <c r="L82" s="108"/>
      <c r="M82" s="108"/>
      <c r="N82" s="108"/>
      <c r="O82" s="108"/>
      <c r="P82" s="108"/>
      <c r="Q82" s="108"/>
      <c r="R82" s="108"/>
    </row>
    <row r="83" spans="1:18" ht="18" customHeight="1" x14ac:dyDescent="0.2">
      <c r="A83" s="109" t="s">
        <v>85</v>
      </c>
      <c r="B83" s="210"/>
      <c r="C83" s="112">
        <f>Balanza!$G$25</f>
        <v>0</v>
      </c>
      <c r="D83" s="110" t="s">
        <v>23</v>
      </c>
      <c r="E83" s="111" t="s">
        <v>86</v>
      </c>
      <c r="F83" s="112">
        <f>+C83</f>
        <v>0</v>
      </c>
      <c r="G83" s="113" t="s">
        <v>84</v>
      </c>
      <c r="H83" s="114" t="s">
        <v>84</v>
      </c>
      <c r="I83" s="108"/>
      <c r="K83" s="108"/>
      <c r="L83" s="108"/>
      <c r="M83" s="108"/>
      <c r="N83" s="108"/>
      <c r="O83" s="108"/>
      <c r="P83" s="108"/>
      <c r="Q83" s="108"/>
      <c r="R83" s="108"/>
    </row>
    <row r="84" spans="1:18" ht="18" customHeight="1" x14ac:dyDescent="0.2">
      <c r="A84" s="109" t="s">
        <v>87</v>
      </c>
      <c r="B84" s="210"/>
      <c r="C84" s="112">
        <f>2*(SQRT(Balanza!$C$8+Balanza!$D$8*(POWER(B82,2))))</f>
        <v>8.5088189544730589E-2</v>
      </c>
      <c r="D84" s="110" t="s">
        <v>23</v>
      </c>
      <c r="E84" s="111" t="s">
        <v>88</v>
      </c>
      <c r="F84" s="112">
        <f>+C84/2</f>
        <v>4.2544094772365294E-2</v>
      </c>
      <c r="G84" s="113" t="s">
        <v>84</v>
      </c>
      <c r="H84" s="114" t="s">
        <v>84</v>
      </c>
      <c r="I84" s="108"/>
      <c r="J84" s="435" t="s">
        <v>89</v>
      </c>
      <c r="K84" s="436"/>
      <c r="L84" s="102" t="s">
        <v>76</v>
      </c>
      <c r="M84" s="166" t="s">
        <v>90</v>
      </c>
      <c r="N84" s="108"/>
      <c r="O84" s="108"/>
      <c r="P84" s="108"/>
      <c r="Q84" s="108"/>
      <c r="R84" s="108"/>
    </row>
    <row r="85" spans="1:18" ht="18" customHeight="1" x14ac:dyDescent="0.2">
      <c r="A85" s="109" t="s">
        <v>91</v>
      </c>
      <c r="B85" s="210"/>
      <c r="C85" s="112" t="str">
        <f>Balanza!$C$10</f>
        <v>0.1</v>
      </c>
      <c r="D85" s="110" t="s">
        <v>23</v>
      </c>
      <c r="E85" s="115" t="s">
        <v>92</v>
      </c>
      <c r="F85" s="112">
        <f>C85/SQRT(3)/2</f>
        <v>2.8867513459481291E-2</v>
      </c>
      <c r="G85" s="113" t="s">
        <v>84</v>
      </c>
      <c r="H85" s="114" t="s">
        <v>84</v>
      </c>
      <c r="I85" s="108"/>
      <c r="J85" s="248"/>
      <c r="K85" s="241" t="s">
        <v>100</v>
      </c>
      <c r="L85" s="159" t="e">
        <f>+H82</f>
        <v>#DIV/0!</v>
      </c>
      <c r="M85" s="188" t="e">
        <f>L85*100/$L$69</f>
        <v>#DIV/0!</v>
      </c>
      <c r="N85" s="108"/>
      <c r="O85" s="108"/>
      <c r="P85" s="108"/>
      <c r="Q85" s="108"/>
      <c r="R85" s="108"/>
    </row>
    <row r="86" spans="1:18" ht="18" customHeight="1" x14ac:dyDescent="0.2">
      <c r="A86" s="123" t="s">
        <v>101</v>
      </c>
      <c r="B86" s="212">
        <f>Balanza!$F$26</f>
        <v>0</v>
      </c>
      <c r="C86" s="213"/>
      <c r="D86" s="129" t="s">
        <v>23</v>
      </c>
      <c r="E86" s="124" t="s">
        <v>84</v>
      </c>
      <c r="F86" s="127">
        <f>SQRT((F87*F87)+(F88*F88)+(F89*F89))</f>
        <v>5.1413357538030266E-2</v>
      </c>
      <c r="G86" s="125" t="e">
        <f>+B82/POWER((B86+B82-B90),2)</f>
        <v>#DIV/0!</v>
      </c>
      <c r="H86" s="130" t="e">
        <f>ABS(G86*F86)</f>
        <v>#DIV/0!</v>
      </c>
      <c r="I86" s="108" t="s">
        <v>50</v>
      </c>
      <c r="J86" s="248"/>
      <c r="K86" s="241" t="s">
        <v>101</v>
      </c>
      <c r="L86" s="159" t="e">
        <f>+H86</f>
        <v>#DIV/0!</v>
      </c>
      <c r="M86" s="188" t="e">
        <f t="shared" ref="M86:M89" si="2">L86*100/$L$69</f>
        <v>#DIV/0!</v>
      </c>
      <c r="N86" s="108"/>
      <c r="O86" s="108"/>
      <c r="P86" s="108"/>
      <c r="Q86" s="108"/>
      <c r="R86" s="108"/>
    </row>
    <row r="87" spans="1:18" ht="18" customHeight="1" x14ac:dyDescent="0.2">
      <c r="A87" s="109" t="s">
        <v>85</v>
      </c>
      <c r="B87" s="210"/>
      <c r="C87" s="112">
        <f>Balanza!$G$26</f>
        <v>0</v>
      </c>
      <c r="D87" s="110" t="s">
        <v>23</v>
      </c>
      <c r="E87" s="111" t="s">
        <v>86</v>
      </c>
      <c r="F87" s="112">
        <f>+C87</f>
        <v>0</v>
      </c>
      <c r="G87" s="113" t="s">
        <v>84</v>
      </c>
      <c r="H87" s="114" t="s">
        <v>84</v>
      </c>
      <c r="I87" s="108"/>
      <c r="J87" s="248"/>
      <c r="K87" s="241" t="s">
        <v>102</v>
      </c>
      <c r="L87" s="159" t="e">
        <f>+H90</f>
        <v>#DIV/0!</v>
      </c>
      <c r="M87" s="188" t="e">
        <f t="shared" si="2"/>
        <v>#DIV/0!</v>
      </c>
      <c r="N87" s="108"/>
      <c r="O87" s="108"/>
      <c r="P87" s="108"/>
      <c r="Q87" s="108"/>
      <c r="R87" s="108"/>
    </row>
    <row r="88" spans="1:18" ht="18" customHeight="1" x14ac:dyDescent="0.2">
      <c r="A88" s="109" t="s">
        <v>87</v>
      </c>
      <c r="B88" s="210"/>
      <c r="C88" s="112">
        <f>2*(SQRT(Balanza!$C$8+Balanza!$D$8*(POWER(B86,2))))</f>
        <v>8.5088189544730589E-2</v>
      </c>
      <c r="D88" s="110" t="s">
        <v>23</v>
      </c>
      <c r="E88" s="111" t="s">
        <v>88</v>
      </c>
      <c r="F88" s="112">
        <f>+C88/2</f>
        <v>4.2544094772365294E-2</v>
      </c>
      <c r="G88" s="113" t="s">
        <v>84</v>
      </c>
      <c r="H88" s="114" t="s">
        <v>84</v>
      </c>
      <c r="I88" s="108"/>
      <c r="J88" s="248"/>
      <c r="K88" s="241" t="s">
        <v>106</v>
      </c>
      <c r="L88" s="159">
        <f>+H94</f>
        <v>6.4718943646096755E-3</v>
      </c>
      <c r="M88" s="188" t="e">
        <f t="shared" si="2"/>
        <v>#DIV/0!</v>
      </c>
      <c r="N88" s="108"/>
      <c r="O88" s="108"/>
      <c r="P88" s="108"/>
      <c r="Q88" s="108"/>
      <c r="R88" s="108"/>
    </row>
    <row r="89" spans="1:18" ht="18" customHeight="1" x14ac:dyDescent="0.2">
      <c r="A89" s="109" t="s">
        <v>91</v>
      </c>
      <c r="B89" s="210"/>
      <c r="C89" s="112" t="str">
        <f>Balanza!$C$10</f>
        <v>0.1</v>
      </c>
      <c r="D89" s="110" t="s">
        <v>23</v>
      </c>
      <c r="E89" s="115" t="s">
        <v>92</v>
      </c>
      <c r="F89" s="112">
        <f>C89/SQRT(3)/2</f>
        <v>2.8867513459481291E-2</v>
      </c>
      <c r="G89" s="113" t="s">
        <v>84</v>
      </c>
      <c r="H89" s="114" t="s">
        <v>84</v>
      </c>
      <c r="I89" s="108"/>
      <c r="K89" s="249"/>
      <c r="L89" s="159" t="e">
        <f>SUM(L85:L88)</f>
        <v>#DIV/0!</v>
      </c>
      <c r="M89" s="188" t="e">
        <f t="shared" si="2"/>
        <v>#DIV/0!</v>
      </c>
      <c r="N89" s="108"/>
      <c r="O89" s="108"/>
      <c r="P89" s="108"/>
      <c r="Q89" s="108"/>
      <c r="R89" s="108"/>
    </row>
    <row r="90" spans="1:18" ht="18" customHeight="1" x14ac:dyDescent="0.2">
      <c r="A90" s="123" t="s">
        <v>102</v>
      </c>
      <c r="B90" s="212">
        <f>Balanza!$F$27</f>
        <v>0</v>
      </c>
      <c r="C90" s="213"/>
      <c r="D90" s="129" t="s">
        <v>23</v>
      </c>
      <c r="E90" s="124" t="s">
        <v>84</v>
      </c>
      <c r="F90" s="127">
        <f>SQRT((F91*F91)+(F92*F92)+(F93*F93))</f>
        <v>5.1413357538030266E-2</v>
      </c>
      <c r="G90" s="131" t="e">
        <f>+B82/POWER((B86+B82-B90),2)</f>
        <v>#DIV/0!</v>
      </c>
      <c r="H90" s="132" t="e">
        <f>ABS(G90*F90)</f>
        <v>#DIV/0!</v>
      </c>
      <c r="I90" s="108" t="s">
        <v>51</v>
      </c>
      <c r="K90" s="249"/>
      <c r="L90" s="17"/>
      <c r="M90" s="108"/>
      <c r="N90" s="108"/>
      <c r="O90" s="108"/>
      <c r="P90" s="108"/>
      <c r="Q90" s="108"/>
      <c r="R90" s="108"/>
    </row>
    <row r="91" spans="1:18" ht="18" customHeight="1" x14ac:dyDescent="0.2">
      <c r="A91" s="109" t="s">
        <v>85</v>
      </c>
      <c r="B91" s="112"/>
      <c r="C91" s="112">
        <f>Balanza!$G$27</f>
        <v>0</v>
      </c>
      <c r="D91" s="110" t="s">
        <v>23</v>
      </c>
      <c r="E91" s="111" t="s">
        <v>86</v>
      </c>
      <c r="F91" s="112">
        <f>+C91</f>
        <v>0</v>
      </c>
      <c r="G91" s="113" t="s">
        <v>84</v>
      </c>
      <c r="H91" s="114" t="s">
        <v>84</v>
      </c>
      <c r="I91" s="108"/>
      <c r="K91" s="108"/>
      <c r="L91" s="108"/>
      <c r="M91" s="108"/>
      <c r="N91" s="108"/>
      <c r="O91" s="108"/>
      <c r="P91" s="108"/>
      <c r="Q91" s="108"/>
      <c r="R91" s="108"/>
    </row>
    <row r="92" spans="1:18" ht="18" customHeight="1" x14ac:dyDescent="0.2">
      <c r="A92" s="109" t="s">
        <v>87</v>
      </c>
      <c r="B92" s="112"/>
      <c r="C92" s="112">
        <f>2*(SQRT(Balanza!$C$8+Balanza!$D$8*(POWER(B90,2))))</f>
        <v>8.5088189544730589E-2</v>
      </c>
      <c r="D92" s="110" t="s">
        <v>23</v>
      </c>
      <c r="E92" s="111" t="s">
        <v>88</v>
      </c>
      <c r="F92" s="112">
        <f>+C92/2</f>
        <v>4.2544094772365294E-2</v>
      </c>
      <c r="G92" s="113" t="s">
        <v>84</v>
      </c>
      <c r="H92" s="114" t="s">
        <v>84</v>
      </c>
      <c r="I92" s="108"/>
      <c r="K92" s="108"/>
      <c r="L92" s="108"/>
      <c r="M92" s="108"/>
      <c r="N92" s="108"/>
      <c r="O92" s="108"/>
      <c r="P92" s="108"/>
      <c r="Q92" s="108"/>
      <c r="R92" s="108"/>
    </row>
    <row r="93" spans="1:18" ht="18" customHeight="1" x14ac:dyDescent="0.2">
      <c r="A93" s="109" t="s">
        <v>91</v>
      </c>
      <c r="B93" s="112"/>
      <c r="C93" s="112" t="str">
        <f>Balanza!$C$10</f>
        <v>0.1</v>
      </c>
      <c r="D93" s="110" t="s">
        <v>23</v>
      </c>
      <c r="E93" s="115" t="s">
        <v>92</v>
      </c>
      <c r="F93" s="112">
        <f>C93/SQRT(3)/2</f>
        <v>2.8867513459481291E-2</v>
      </c>
      <c r="G93" s="113" t="s">
        <v>84</v>
      </c>
      <c r="H93" s="114" t="s">
        <v>84</v>
      </c>
      <c r="I93" s="108"/>
      <c r="K93" s="108"/>
      <c r="L93" s="108"/>
      <c r="M93" s="108"/>
      <c r="N93" s="108"/>
      <c r="O93" s="108"/>
      <c r="P93" s="108"/>
      <c r="Q93" s="108"/>
      <c r="R93" s="108"/>
    </row>
    <row r="94" spans="1:18" ht="18" customHeight="1" thickBot="1" x14ac:dyDescent="0.25">
      <c r="A94" s="151" t="s">
        <v>106</v>
      </c>
      <c r="B94" s="213">
        <f>+Precision!L19</f>
        <v>6.4718943646096755E-3</v>
      </c>
      <c r="C94" s="213"/>
      <c r="D94" s="152"/>
      <c r="E94" s="153" t="s">
        <v>95</v>
      </c>
      <c r="F94" s="154">
        <f>+B94</f>
        <v>6.4718943646096755E-3</v>
      </c>
      <c r="G94" s="155">
        <v>1</v>
      </c>
      <c r="H94" s="156">
        <f>+G94*F94</f>
        <v>6.4718943646096755E-3</v>
      </c>
      <c r="I94" s="108"/>
      <c r="K94" s="108"/>
      <c r="N94" s="108"/>
      <c r="O94" s="108"/>
      <c r="P94" s="108"/>
      <c r="Q94" s="108"/>
      <c r="R94" s="108"/>
    </row>
    <row r="95" spans="1:18" ht="18" customHeight="1" x14ac:dyDescent="0.2">
      <c r="A95" s="242"/>
      <c r="B95" s="243"/>
      <c r="C95" s="244" t="s">
        <v>107</v>
      </c>
      <c r="D95" s="228"/>
      <c r="E95" s="243"/>
      <c r="F95" s="243"/>
      <c r="G95" s="243"/>
      <c r="H95" s="222" t="e">
        <f>SQRT(((H82*H82)+(H86*H86)+(H90*H90)+(H94*H94)))</f>
        <v>#DIV/0!</v>
      </c>
      <c r="I95" s="108"/>
      <c r="K95" s="108"/>
      <c r="N95" s="108"/>
      <c r="O95" s="108"/>
      <c r="P95" s="108"/>
      <c r="Q95" s="108"/>
      <c r="R95" s="108"/>
    </row>
    <row r="96" spans="1:18" ht="18" customHeight="1" thickBot="1" x14ac:dyDescent="0.25">
      <c r="A96" s="245"/>
      <c r="B96" s="246"/>
      <c r="C96" s="247" t="s">
        <v>97</v>
      </c>
      <c r="D96" s="229"/>
      <c r="E96" s="246"/>
      <c r="F96" s="246"/>
      <c r="G96" s="246"/>
      <c r="H96" s="232" t="e">
        <f>H95*2</f>
        <v>#DIV/0!</v>
      </c>
      <c r="K96" s="108"/>
      <c r="N96" s="108"/>
      <c r="O96" s="108"/>
      <c r="P96" s="108"/>
      <c r="Q96" s="108"/>
      <c r="R96" s="108"/>
    </row>
    <row r="97" spans="1:18" ht="18" customHeight="1" thickBot="1" x14ac:dyDescent="0.25">
      <c r="K97" s="108"/>
      <c r="N97" s="108"/>
      <c r="O97" s="108"/>
      <c r="P97" s="108"/>
      <c r="Q97" s="108"/>
      <c r="R97" s="108"/>
    </row>
    <row r="98" spans="1:18" ht="18" customHeight="1" thickBot="1" x14ac:dyDescent="0.25">
      <c r="A98" s="139"/>
      <c r="B98" s="140"/>
      <c r="C98" s="140"/>
      <c r="D98" s="141" t="s">
        <v>108</v>
      </c>
      <c r="E98" s="142"/>
      <c r="F98" s="143"/>
      <c r="G98" s="144"/>
      <c r="H98" s="145"/>
      <c r="K98" s="108"/>
      <c r="N98" s="108"/>
      <c r="O98" s="108"/>
      <c r="P98" s="108"/>
      <c r="Q98" s="108"/>
      <c r="R98" s="108"/>
    </row>
    <row r="99" spans="1:18" ht="19.5" customHeight="1" x14ac:dyDescent="0.2">
      <c r="A99" s="234" t="s">
        <v>109</v>
      </c>
      <c r="B99" s="211" t="e">
        <f>100*((B100-B104)/B104)</f>
        <v>#DIV/0!</v>
      </c>
      <c r="C99" s="112"/>
      <c r="D99" s="146"/>
      <c r="E99" s="147"/>
      <c r="F99" s="148"/>
      <c r="G99" s="149"/>
      <c r="H99" s="150"/>
      <c r="J99" s="435" t="s">
        <v>89</v>
      </c>
      <c r="K99" s="436"/>
      <c r="L99" s="102" t="s">
        <v>76</v>
      </c>
      <c r="M99" s="166" t="s">
        <v>90</v>
      </c>
      <c r="N99" s="108"/>
      <c r="O99" s="108"/>
      <c r="P99" s="108"/>
      <c r="Q99" s="108"/>
      <c r="R99" s="108"/>
    </row>
    <row r="100" spans="1:18" ht="19.5" customHeight="1" x14ac:dyDescent="0.2">
      <c r="A100" s="123" t="s">
        <v>99</v>
      </c>
      <c r="B100" s="212">
        <f>Balanza!$F$28</f>
        <v>0</v>
      </c>
      <c r="C100" s="213"/>
      <c r="D100" s="129" t="s">
        <v>23</v>
      </c>
      <c r="E100" s="124" t="s">
        <v>84</v>
      </c>
      <c r="F100" s="127">
        <f>SQRT((F101*F101)+(F102*F102)+(F103*F103))</f>
        <v>5.1413357538030266E-2</v>
      </c>
      <c r="G100" s="131" t="e">
        <f>100/B104</f>
        <v>#DIV/0!</v>
      </c>
      <c r="H100" s="132" t="e">
        <f>G100*F100</f>
        <v>#DIV/0!</v>
      </c>
      <c r="I100" s="108" t="s">
        <v>93</v>
      </c>
      <c r="J100" s="248"/>
      <c r="K100" s="241" t="s">
        <v>100</v>
      </c>
      <c r="L100" s="159" t="e">
        <f>+H104</f>
        <v>#DIV/0!</v>
      </c>
      <c r="M100" s="188" t="e">
        <f>L100*100/$L$103</f>
        <v>#DIV/0!</v>
      </c>
      <c r="N100" s="108"/>
      <c r="O100" s="108"/>
      <c r="P100" s="108"/>
      <c r="Q100" s="108"/>
      <c r="R100" s="108"/>
    </row>
    <row r="101" spans="1:18" ht="19.5" customHeight="1" x14ac:dyDescent="0.2">
      <c r="A101" s="109" t="s">
        <v>85</v>
      </c>
      <c r="B101" s="210"/>
      <c r="C101" s="112">
        <f>Balanza!$G$28</f>
        <v>0</v>
      </c>
      <c r="D101" s="110" t="s">
        <v>23</v>
      </c>
      <c r="E101" s="111" t="s">
        <v>86</v>
      </c>
      <c r="F101" s="112">
        <f>+C101</f>
        <v>0</v>
      </c>
      <c r="G101" s="113" t="s">
        <v>84</v>
      </c>
      <c r="H101" s="114" t="s">
        <v>84</v>
      </c>
      <c r="I101" s="108"/>
      <c r="J101" s="248"/>
      <c r="K101" s="241" t="s">
        <v>99</v>
      </c>
      <c r="L101" s="159" t="e">
        <f>+H100</f>
        <v>#DIV/0!</v>
      </c>
      <c r="M101" s="188" t="e">
        <f t="shared" ref="M101:M103" si="3">L101*100/$L$103</f>
        <v>#DIV/0!</v>
      </c>
      <c r="N101" s="108"/>
      <c r="O101" s="108"/>
      <c r="P101" s="108"/>
      <c r="Q101" s="108"/>
      <c r="R101" s="108"/>
    </row>
    <row r="102" spans="1:18" ht="19.5" customHeight="1" x14ac:dyDescent="0.2">
      <c r="A102" s="109" t="s">
        <v>87</v>
      </c>
      <c r="B102" s="210"/>
      <c r="C102" s="112">
        <f>2*(SQRT(Balanza!$C$8+Balanza!$D$8*(POWER(B100,2))))</f>
        <v>8.5088189544730589E-2</v>
      </c>
      <c r="D102" s="110" t="s">
        <v>23</v>
      </c>
      <c r="E102" s="111" t="s">
        <v>88</v>
      </c>
      <c r="F102" s="112">
        <f>+C102/2</f>
        <v>4.2544094772365294E-2</v>
      </c>
      <c r="G102" s="113" t="s">
        <v>84</v>
      </c>
      <c r="H102" s="114" t="s">
        <v>84</v>
      </c>
      <c r="I102" s="108"/>
      <c r="J102" s="248"/>
      <c r="K102" s="241" t="s">
        <v>110</v>
      </c>
      <c r="L102" s="159">
        <f>+H108</f>
        <v>9.1503642914731384E-2</v>
      </c>
      <c r="M102" s="188" t="e">
        <f t="shared" si="3"/>
        <v>#DIV/0!</v>
      </c>
      <c r="N102" s="108"/>
      <c r="O102" s="108"/>
      <c r="P102" s="108"/>
      <c r="Q102" s="108"/>
      <c r="R102" s="108"/>
    </row>
    <row r="103" spans="1:18" ht="19.5" customHeight="1" x14ac:dyDescent="0.2">
      <c r="A103" s="109" t="s">
        <v>91</v>
      </c>
      <c r="B103" s="210"/>
      <c r="C103" s="112" t="str">
        <f>Balanza!$C$10</f>
        <v>0.1</v>
      </c>
      <c r="D103" s="110" t="s">
        <v>23</v>
      </c>
      <c r="E103" s="115" t="s">
        <v>92</v>
      </c>
      <c r="F103" s="112">
        <f>C103/SQRT(3)/2</f>
        <v>2.8867513459481291E-2</v>
      </c>
      <c r="G103" s="113" t="s">
        <v>84</v>
      </c>
      <c r="H103" s="114" t="s">
        <v>84</v>
      </c>
      <c r="I103" s="108"/>
      <c r="L103" s="250" t="e">
        <f>SUM(L100:L102)</f>
        <v>#DIV/0!</v>
      </c>
      <c r="M103" s="188" t="e">
        <f t="shared" si="3"/>
        <v>#DIV/0!</v>
      </c>
      <c r="N103" s="108"/>
      <c r="O103" s="108"/>
      <c r="P103" s="108"/>
      <c r="Q103" s="108"/>
      <c r="R103" s="108"/>
    </row>
    <row r="104" spans="1:18" ht="19.5" customHeight="1" x14ac:dyDescent="0.2">
      <c r="A104" s="123" t="s">
        <v>100</v>
      </c>
      <c r="B104" s="212">
        <f>Balanza!$F$25</f>
        <v>0</v>
      </c>
      <c r="C104" s="213" t="s">
        <v>84</v>
      </c>
      <c r="D104" s="125" t="s">
        <v>23</v>
      </c>
      <c r="E104" s="126" t="s">
        <v>84</v>
      </c>
      <c r="F104" s="127">
        <f>SQRT((F105*F105)+(F106*F106)+(F107*F107))</f>
        <v>5.1413357538030266E-2</v>
      </c>
      <c r="G104" s="126" t="e">
        <f>100*B100/B104/B104</f>
        <v>#DIV/0!</v>
      </c>
      <c r="H104" s="128" t="e">
        <f>G104*F104</f>
        <v>#DIV/0!</v>
      </c>
      <c r="I104" s="108" t="s">
        <v>49</v>
      </c>
      <c r="K104" s="249"/>
      <c r="L104" s="17"/>
      <c r="M104" s="108"/>
      <c r="N104" s="108"/>
      <c r="O104" s="108"/>
      <c r="P104" s="108"/>
      <c r="Q104" s="108"/>
      <c r="R104" s="108"/>
    </row>
    <row r="105" spans="1:18" ht="19.5" customHeight="1" x14ac:dyDescent="0.2">
      <c r="A105" s="109" t="s">
        <v>85</v>
      </c>
      <c r="B105" s="112"/>
      <c r="C105" s="112">
        <f>Balanza!$G$25</f>
        <v>0</v>
      </c>
      <c r="D105" s="110" t="s">
        <v>23</v>
      </c>
      <c r="E105" s="111" t="s">
        <v>86</v>
      </c>
      <c r="F105" s="112">
        <f>+C105</f>
        <v>0</v>
      </c>
      <c r="G105" s="113" t="s">
        <v>84</v>
      </c>
      <c r="H105" s="114" t="s">
        <v>84</v>
      </c>
      <c r="I105" s="108"/>
      <c r="K105" s="249"/>
      <c r="L105" s="17"/>
      <c r="N105" s="108"/>
      <c r="O105" s="108"/>
      <c r="P105" s="108"/>
      <c r="Q105" s="108"/>
      <c r="R105" s="108"/>
    </row>
    <row r="106" spans="1:18" ht="19.5" customHeight="1" x14ac:dyDescent="0.2">
      <c r="A106" s="109" t="s">
        <v>87</v>
      </c>
      <c r="B106" s="112"/>
      <c r="C106" s="112">
        <f>2*(SQRT(Balanza!$C$8+Balanza!$D$8*(POWER(B104,2))))</f>
        <v>8.5088189544730589E-2</v>
      </c>
      <c r="D106" s="110" t="s">
        <v>23</v>
      </c>
      <c r="E106" s="111" t="s">
        <v>88</v>
      </c>
      <c r="F106" s="112">
        <f>+C106/2</f>
        <v>4.2544094772365294E-2</v>
      </c>
      <c r="G106" s="113" t="s">
        <v>84</v>
      </c>
      <c r="H106" s="114" t="s">
        <v>84</v>
      </c>
      <c r="I106" s="108"/>
      <c r="K106" s="108"/>
      <c r="N106" s="108"/>
      <c r="O106" s="108"/>
      <c r="P106" s="108"/>
      <c r="Q106" s="108"/>
      <c r="R106" s="108"/>
    </row>
    <row r="107" spans="1:18" ht="19.5" customHeight="1" x14ac:dyDescent="0.2">
      <c r="A107" s="109" t="s">
        <v>91</v>
      </c>
      <c r="B107" s="112"/>
      <c r="C107" s="112" t="str">
        <f>Balanza!$C$10</f>
        <v>0.1</v>
      </c>
      <c r="D107" s="110" t="s">
        <v>23</v>
      </c>
      <c r="E107" s="115" t="s">
        <v>92</v>
      </c>
      <c r="F107" s="112">
        <f>C107/SQRT(3)/2</f>
        <v>2.8867513459481291E-2</v>
      </c>
      <c r="G107" s="113" t="s">
        <v>84</v>
      </c>
      <c r="H107" s="114" t="s">
        <v>84</v>
      </c>
      <c r="I107" s="108"/>
      <c r="K107" s="108"/>
      <c r="N107" s="108"/>
      <c r="O107" s="108"/>
      <c r="P107" s="108"/>
      <c r="Q107" s="108"/>
      <c r="R107" s="108"/>
    </row>
    <row r="108" spans="1:18" ht="19.5" customHeight="1" thickBot="1" x14ac:dyDescent="0.25">
      <c r="A108" s="151" t="s">
        <v>110</v>
      </c>
      <c r="B108" s="213">
        <f>+Precision!Q19</f>
        <v>9.1503642914731384E-2</v>
      </c>
      <c r="C108" s="213"/>
      <c r="D108" s="152"/>
      <c r="E108" s="153" t="s">
        <v>95</v>
      </c>
      <c r="F108" s="230">
        <f>+B108</f>
        <v>9.1503642914731384E-2</v>
      </c>
      <c r="G108" s="155">
        <v>1</v>
      </c>
      <c r="H108" s="156">
        <f>+G108*F108</f>
        <v>9.1503642914731384E-2</v>
      </c>
      <c r="K108" s="108"/>
      <c r="N108" s="108"/>
      <c r="O108" s="108"/>
      <c r="P108" s="108"/>
      <c r="Q108" s="108"/>
      <c r="R108" s="108"/>
    </row>
    <row r="109" spans="1:18" ht="19.5" customHeight="1" x14ac:dyDescent="0.2">
      <c r="A109" s="242"/>
      <c r="B109" s="243"/>
      <c r="C109" s="244" t="s">
        <v>111</v>
      </c>
      <c r="D109" s="228"/>
      <c r="E109" s="243"/>
      <c r="F109" s="243"/>
      <c r="G109" s="243"/>
      <c r="H109" s="222" t="e">
        <f>SQRT((H104*H104)+(H100*H100)+(H108*H108))</f>
        <v>#DIV/0!</v>
      </c>
      <c r="K109" s="108"/>
      <c r="N109" s="108"/>
      <c r="O109" s="108"/>
      <c r="P109" s="108"/>
      <c r="Q109" s="108"/>
      <c r="R109" s="108"/>
    </row>
    <row r="110" spans="1:18" ht="19.5" customHeight="1" thickBot="1" x14ac:dyDescent="0.25">
      <c r="A110" s="245"/>
      <c r="B110" s="246"/>
      <c r="C110" s="247" t="s">
        <v>97</v>
      </c>
      <c r="D110" s="229"/>
      <c r="E110" s="246"/>
      <c r="F110" s="246"/>
      <c r="G110" s="246"/>
      <c r="H110" s="233" t="e">
        <f>H109*2</f>
        <v>#DIV/0!</v>
      </c>
      <c r="K110" s="108"/>
      <c r="N110" s="108"/>
      <c r="O110" s="108"/>
      <c r="P110" s="108"/>
      <c r="Q110" s="108"/>
      <c r="R110" s="108"/>
    </row>
    <row r="111" spans="1:18" x14ac:dyDescent="0.2">
      <c r="K111" s="108"/>
      <c r="N111" s="108"/>
      <c r="O111" s="108"/>
      <c r="P111" s="108"/>
      <c r="Q111" s="108"/>
      <c r="R111" s="108"/>
    </row>
    <row r="112" spans="1:18" x14ac:dyDescent="0.2">
      <c r="K112" s="108"/>
      <c r="N112" s="108"/>
      <c r="O112" s="108"/>
      <c r="P112" s="108"/>
      <c r="Q112" s="108"/>
      <c r="R112" s="108"/>
    </row>
    <row r="113" spans="1:18" x14ac:dyDescent="0.2">
      <c r="A113" s="374" t="s">
        <v>212</v>
      </c>
      <c r="B113" s="443" t="s">
        <v>213</v>
      </c>
      <c r="C113" s="444"/>
      <c r="D113" s="375"/>
      <c r="E113" s="445" t="s">
        <v>214</v>
      </c>
      <c r="F113" s="445"/>
      <c r="G113" s="446" t="s">
        <v>215</v>
      </c>
      <c r="H113" s="447"/>
      <c r="K113" s="108"/>
      <c r="N113" s="108"/>
      <c r="O113" s="108"/>
      <c r="P113" s="108"/>
      <c r="Q113" s="108"/>
      <c r="R113" s="108"/>
    </row>
    <row r="114" spans="1:18" x14ac:dyDescent="0.2">
      <c r="K114" s="108"/>
      <c r="L114" s="108"/>
      <c r="M114" s="108"/>
      <c r="N114" s="108"/>
      <c r="O114" s="108"/>
      <c r="P114" s="108"/>
      <c r="Q114" s="108"/>
      <c r="R114" s="108"/>
    </row>
    <row r="115" spans="1:18" x14ac:dyDescent="0.2">
      <c r="A115" s="376" t="s">
        <v>216</v>
      </c>
      <c r="B115" s="448">
        <v>44869</v>
      </c>
      <c r="C115" s="449"/>
      <c r="E115" s="450" t="s">
        <v>217</v>
      </c>
      <c r="F115" s="450"/>
      <c r="G115" s="448">
        <v>44870</v>
      </c>
      <c r="H115" s="449"/>
      <c r="K115" s="108"/>
      <c r="L115" s="108"/>
      <c r="M115" s="108"/>
      <c r="N115" s="108"/>
      <c r="O115" s="108"/>
      <c r="P115" s="108"/>
      <c r="Q115" s="108"/>
      <c r="R115" s="108"/>
    </row>
  </sheetData>
  <sheetProtection algorithmName="SHA-512" hashValue="QcOSfPCuXDEDEUetfhQd9XR0KHqDy3z7a13MRNWUutLMHKlMEcuIlACE9aSyUJJTh6OFESD+2YXlMNw9pTFb4Q==" saltValue="dfYhtRY6hSn0kDrUlEfF0A==" spinCount="100000" sheet="1" selectLockedCells="1" selectUnlockedCells="1"/>
  <mergeCells count="15">
    <mergeCell ref="B113:C113"/>
    <mergeCell ref="E113:F113"/>
    <mergeCell ref="G113:H113"/>
    <mergeCell ref="B115:C115"/>
    <mergeCell ref="E115:F115"/>
    <mergeCell ref="G115:H115"/>
    <mergeCell ref="A1:A4"/>
    <mergeCell ref="B1:H4"/>
    <mergeCell ref="J84:K84"/>
    <mergeCell ref="J99:K99"/>
    <mergeCell ref="A18:E18"/>
    <mergeCell ref="J69:K69"/>
    <mergeCell ref="A39:H39"/>
    <mergeCell ref="J44:K44"/>
    <mergeCell ref="J64:K64"/>
  </mergeCells>
  <pageMargins left="0.70866141732283472" right="0.31496062992125984" top="0.74803149606299213" bottom="0.55118110236220474" header="0.31496062992125984" footer="0.31496062992125984"/>
  <pageSetup paperSize="9" scale="33" fitToHeight="0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0000000}">
          <x14:formula1>
            <xm:f>Precision!#REF!</xm:f>
          </x14:formula1>
          <xm:sqref>L7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6:I30"/>
  <sheetViews>
    <sheetView tabSelected="1" zoomScale="110" zoomScaleNormal="110" workbookViewId="0">
      <selection activeCell="D8" sqref="D8"/>
    </sheetView>
  </sheetViews>
  <sheetFormatPr baseColWidth="10" defaultColWidth="11.42578125" defaultRowHeight="12.75" x14ac:dyDescent="0.2"/>
  <cols>
    <col min="1" max="1" width="5.28515625" style="168" customWidth="1"/>
    <col min="2" max="2" width="11.42578125" style="168"/>
    <col min="3" max="3" width="11.42578125" style="168" customWidth="1"/>
    <col min="4" max="4" width="12" style="168" customWidth="1"/>
    <col min="5" max="7" width="11.42578125" style="168"/>
    <col min="8" max="8" width="14.42578125" style="168" customWidth="1"/>
    <col min="9" max="9" width="11.42578125" style="168"/>
    <col min="10" max="10" width="11.85546875" style="168" customWidth="1"/>
    <col min="11" max="16384" width="11.42578125" style="168"/>
  </cols>
  <sheetData>
    <row r="6" spans="2:8" x14ac:dyDescent="0.2">
      <c r="B6" s="261" t="s">
        <v>112</v>
      </c>
      <c r="C6" s="252"/>
      <c r="D6" s="252"/>
    </row>
    <row r="7" spans="2:8" x14ac:dyDescent="0.2">
      <c r="B7" s="262" t="s">
        <v>113</v>
      </c>
      <c r="C7" s="463">
        <v>-2.4600000000000002E-5</v>
      </c>
      <c r="D7" s="263"/>
    </row>
    <row r="8" spans="2:8" x14ac:dyDescent="0.2">
      <c r="B8" s="103" t="s">
        <v>114</v>
      </c>
      <c r="C8" s="263">
        <v>1.81E-3</v>
      </c>
      <c r="D8" s="263">
        <v>2.1500000000000001E-10</v>
      </c>
    </row>
    <row r="9" spans="2:8" x14ac:dyDescent="0.2">
      <c r="B9" s="103" t="s">
        <v>115</v>
      </c>
      <c r="C9" s="464" t="s">
        <v>223</v>
      </c>
      <c r="D9" s="263"/>
    </row>
    <row r="10" spans="2:8" x14ac:dyDescent="0.2">
      <c r="B10" s="103" t="s">
        <v>116</v>
      </c>
      <c r="C10" s="264" t="s">
        <v>117</v>
      </c>
      <c r="D10" s="263"/>
    </row>
    <row r="11" spans="2:8" x14ac:dyDescent="0.2">
      <c r="B11" s="103" t="s">
        <v>118</v>
      </c>
      <c r="C11" s="263" t="s">
        <v>156</v>
      </c>
      <c r="D11" s="263"/>
    </row>
    <row r="12" spans="2:8" x14ac:dyDescent="0.2">
      <c r="B12" s="103" t="s">
        <v>177</v>
      </c>
      <c r="C12" s="465">
        <v>46160</v>
      </c>
      <c r="D12" s="263"/>
    </row>
    <row r="13" spans="2:8" x14ac:dyDescent="0.2">
      <c r="B13" s="103"/>
      <c r="C13" s="262"/>
    </row>
    <row r="14" spans="2:8" ht="16.5" customHeight="1" x14ac:dyDescent="0.2">
      <c r="B14" s="267" t="s">
        <v>119</v>
      </c>
      <c r="C14" s="266" t="s">
        <v>120</v>
      </c>
      <c r="D14" s="267">
        <v>20</v>
      </c>
      <c r="E14" s="267">
        <v>200</v>
      </c>
      <c r="F14" s="267">
        <v>500</v>
      </c>
      <c r="G14" s="267">
        <v>1000</v>
      </c>
      <c r="H14" s="267">
        <v>1200</v>
      </c>
    </row>
    <row r="15" spans="2:8" ht="16.5" customHeight="1" x14ac:dyDescent="0.2">
      <c r="B15" s="266"/>
      <c r="C15" s="268"/>
      <c r="D15" s="269"/>
      <c r="E15" s="269"/>
      <c r="F15" s="269"/>
      <c r="G15" s="269"/>
      <c r="H15" s="269"/>
    </row>
    <row r="16" spans="2:8" ht="16.5" customHeight="1" x14ac:dyDescent="0.2">
      <c r="B16" s="266"/>
      <c r="C16" s="268"/>
      <c r="D16" s="269"/>
      <c r="E16" s="269"/>
      <c r="F16" s="269"/>
      <c r="G16" s="269"/>
      <c r="H16" s="269"/>
    </row>
    <row r="17" spans="2:9" x14ac:dyDescent="0.2">
      <c r="B17" s="263"/>
      <c r="C17" s="263"/>
      <c r="D17" s="263"/>
      <c r="E17" s="263"/>
      <c r="F17" s="263"/>
      <c r="G17" s="263"/>
      <c r="H17" s="290"/>
    </row>
    <row r="18" spans="2:9" x14ac:dyDescent="0.2">
      <c r="B18" s="270"/>
      <c r="C18" s="265" t="s">
        <v>121</v>
      </c>
      <c r="D18" s="271">
        <v>0</v>
      </c>
      <c r="E18" s="271">
        <v>0</v>
      </c>
      <c r="F18" s="271">
        <v>0</v>
      </c>
      <c r="G18" s="271">
        <v>0</v>
      </c>
      <c r="H18" s="271">
        <v>0</v>
      </c>
    </row>
    <row r="20" spans="2:9" x14ac:dyDescent="0.2">
      <c r="D20" s="237" t="s">
        <v>122</v>
      </c>
    </row>
    <row r="22" spans="2:9" ht="15.75" customHeight="1" x14ac:dyDescent="0.2">
      <c r="D22" s="267">
        <v>20</v>
      </c>
      <c r="E22" s="267">
        <v>200</v>
      </c>
      <c r="F22" s="267">
        <v>500</v>
      </c>
      <c r="G22" s="267">
        <v>1000</v>
      </c>
      <c r="H22" s="267">
        <v>5000</v>
      </c>
    </row>
    <row r="23" spans="2:9" x14ac:dyDescent="0.2">
      <c r="D23" s="271">
        <f>D18</f>
        <v>0</v>
      </c>
      <c r="E23" s="271">
        <f>E18</f>
        <v>0</v>
      </c>
      <c r="F23" s="271">
        <f>F18</f>
        <v>0</v>
      </c>
      <c r="G23" s="271">
        <f>G18</f>
        <v>0</v>
      </c>
      <c r="H23" s="271">
        <f>H18</f>
        <v>0</v>
      </c>
    </row>
    <row r="24" spans="2:9" x14ac:dyDescent="0.2">
      <c r="G24" s="103"/>
      <c r="H24" s="103"/>
      <c r="I24" s="103"/>
    </row>
    <row r="25" spans="2:9" x14ac:dyDescent="0.2">
      <c r="C25" s="272"/>
      <c r="D25" s="161"/>
      <c r="E25" s="273" t="s">
        <v>100</v>
      </c>
      <c r="F25" s="274">
        <f>+'DATOS ENSAYO'!K19</f>
        <v>0</v>
      </c>
      <c r="G25" s="271">
        <f>IF(F25&lt;=$D$22,$D$23,IF(AND(F25&gt;$D$22,F25&lt;=$E$22),$E$23,IF(AND(F25&gt;$E$22,F25&lt;=$F$22),$F$23,IF(AND(F25&gt;$F$22,F25&lt;=$G$22),$G$23,IF(AND(F25&gt;$G$22,F25&lt;=$H$22),$H$23,$H$23)))))</f>
        <v>0</v>
      </c>
      <c r="H25" s="165" t="s">
        <v>49</v>
      </c>
    </row>
    <row r="26" spans="2:9" x14ac:dyDescent="0.2">
      <c r="C26" s="275"/>
      <c r="D26" s="162"/>
      <c r="E26" s="276" t="s">
        <v>101</v>
      </c>
      <c r="F26" s="277">
        <f>+'DATOS ENSAYO'!K14</f>
        <v>0</v>
      </c>
      <c r="G26" s="271">
        <f t="shared" ref="G26:G28" si="0">IF(F26&lt;=$D$22,$D$23,IF(AND(F26&gt;$D$22,F26&lt;=$E$22),$E$23,IF(AND(F26&gt;$E$22,F26&lt;=$F$22),$F$23,IF(AND(F26&gt;$F$22,F26&lt;=$G$22),$G$23,IF(AND(F26&gt;$G$22,F26&lt;=$H$22),$H$23,$H$23)))))</f>
        <v>0</v>
      </c>
      <c r="H26" s="165" t="s">
        <v>50</v>
      </c>
    </row>
    <row r="27" spans="2:9" x14ac:dyDescent="0.2">
      <c r="C27" s="272"/>
      <c r="D27" s="164"/>
      <c r="E27" s="273" t="s">
        <v>102</v>
      </c>
      <c r="F27" s="274">
        <f>+'DATOS ENSAYO'!K13</f>
        <v>0</v>
      </c>
      <c r="G27" s="271">
        <f t="shared" si="0"/>
        <v>0</v>
      </c>
      <c r="H27" s="165" t="s">
        <v>51</v>
      </c>
    </row>
    <row r="28" spans="2:9" x14ac:dyDescent="0.2">
      <c r="C28" s="278"/>
      <c r="D28" s="163"/>
      <c r="E28" s="279" t="s">
        <v>99</v>
      </c>
      <c r="F28" s="280">
        <f>+'DATOS ENSAYO'!K12</f>
        <v>0</v>
      </c>
      <c r="G28" s="271">
        <f t="shared" si="0"/>
        <v>0</v>
      </c>
      <c r="H28" s="165" t="s">
        <v>93</v>
      </c>
    </row>
    <row r="29" spans="2:9" x14ac:dyDescent="0.2">
      <c r="E29" s="281"/>
      <c r="F29" s="281"/>
      <c r="G29" s="281"/>
      <c r="H29" s="281"/>
    </row>
    <row r="30" spans="2:9" x14ac:dyDescent="0.2">
      <c r="D30" s="282"/>
    </row>
  </sheetData>
  <sheetProtection algorithmName="SHA-512" hashValue="2pegjTNos2h4CB4M9UnVbgMA9W1n7e+qM7HaS+qYSKQHMvBs6xY/MI+fF5TROIKNye7spPOpiwYCoFhmQTv4pw==" saltValue="hWYt7LS4pxgcJM+LKpAz5A==" spinCount="100000" sheet="1" objects="1" scenarios="1"/>
  <pageMargins left="0.7" right="0.7" top="0.75" bottom="0.75" header="0.3" footer="0.3"/>
  <pageSetup paperSize="9" orientation="portrait" horizontalDpi="0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Y37"/>
  <sheetViews>
    <sheetView workbookViewId="0">
      <selection activeCell="I29" sqref="I29"/>
    </sheetView>
  </sheetViews>
  <sheetFormatPr baseColWidth="10" defaultColWidth="11.42578125" defaultRowHeight="11.25" x14ac:dyDescent="0.2"/>
  <cols>
    <col min="1" max="1" width="31.42578125" style="214" customWidth="1"/>
    <col min="2" max="4" width="11.85546875" style="214" customWidth="1"/>
    <col min="5" max="5" width="1.85546875" style="214" customWidth="1"/>
    <col min="6" max="6" width="30.5703125" style="214" customWidth="1"/>
    <col min="7" max="9" width="11.85546875" style="214" customWidth="1"/>
    <col min="10" max="10" width="1.28515625" style="214" customWidth="1"/>
    <col min="11" max="11" width="29.85546875" style="214" customWidth="1"/>
    <col min="12" max="14" width="11.85546875" style="214" customWidth="1"/>
    <col min="15" max="15" width="2.140625" style="214" customWidth="1"/>
    <col min="16" max="16" width="29.85546875" style="214" customWidth="1"/>
    <col min="17" max="19" width="11.85546875" style="214" customWidth="1"/>
    <col min="20" max="20" width="5" style="214" customWidth="1"/>
    <col min="21" max="21" width="16.5703125" style="214" customWidth="1"/>
    <col min="22" max="250" width="11.42578125" style="214"/>
    <col min="251" max="252" width="20" style="214" customWidth="1"/>
    <col min="253" max="253" width="11.42578125" style="214"/>
    <col min="254" max="255" width="6.140625" style="214" customWidth="1"/>
    <col min="256" max="256" width="14" style="214" customWidth="1"/>
    <col min="257" max="257" width="4.42578125" style="214" customWidth="1"/>
    <col min="258" max="258" width="20.85546875" style="214" customWidth="1"/>
    <col min="259" max="260" width="11.42578125" style="214"/>
    <col min="261" max="262" width="4.140625" style="214" customWidth="1"/>
    <col min="263" max="263" width="11.42578125" style="214"/>
    <col min="264" max="264" width="19.140625" style="214" customWidth="1"/>
    <col min="265" max="266" width="11.42578125" style="214"/>
    <col min="267" max="268" width="4.85546875" style="214" customWidth="1"/>
    <col min="269" max="269" width="10.85546875" style="214" customWidth="1"/>
    <col min="270" max="270" width="11.42578125" style="214"/>
    <col min="271" max="271" width="22" style="214" customWidth="1"/>
    <col min="272" max="273" width="11.42578125" style="214"/>
    <col min="274" max="275" width="6" style="214" customWidth="1"/>
    <col min="276" max="506" width="11.42578125" style="214"/>
    <col min="507" max="508" width="20" style="214" customWidth="1"/>
    <col min="509" max="509" width="11.42578125" style="214"/>
    <col min="510" max="511" width="6.140625" style="214" customWidth="1"/>
    <col min="512" max="512" width="14" style="214" customWidth="1"/>
    <col min="513" max="513" width="4.42578125" style="214" customWidth="1"/>
    <col min="514" max="514" width="20.85546875" style="214" customWidth="1"/>
    <col min="515" max="516" width="11.42578125" style="214"/>
    <col min="517" max="518" width="4.140625" style="214" customWidth="1"/>
    <col min="519" max="519" width="11.42578125" style="214"/>
    <col min="520" max="520" width="19.140625" style="214" customWidth="1"/>
    <col min="521" max="522" width="11.42578125" style="214"/>
    <col min="523" max="524" width="4.85546875" style="214" customWidth="1"/>
    <col min="525" max="525" width="10.85546875" style="214" customWidth="1"/>
    <col min="526" max="526" width="11.42578125" style="214"/>
    <col min="527" max="527" width="22" style="214" customWidth="1"/>
    <col min="528" max="529" width="11.42578125" style="214"/>
    <col min="530" max="531" width="6" style="214" customWidth="1"/>
    <col min="532" max="762" width="11.42578125" style="214"/>
    <col min="763" max="764" width="20" style="214" customWidth="1"/>
    <col min="765" max="765" width="11.42578125" style="214"/>
    <col min="766" max="767" width="6.140625" style="214" customWidth="1"/>
    <col min="768" max="768" width="14" style="214" customWidth="1"/>
    <col min="769" max="769" width="4.42578125" style="214" customWidth="1"/>
    <col min="770" max="770" width="20.85546875" style="214" customWidth="1"/>
    <col min="771" max="772" width="11.42578125" style="214"/>
    <col min="773" max="774" width="4.140625" style="214" customWidth="1"/>
    <col min="775" max="775" width="11.42578125" style="214"/>
    <col min="776" max="776" width="19.140625" style="214" customWidth="1"/>
    <col min="777" max="778" width="11.42578125" style="214"/>
    <col min="779" max="780" width="4.85546875" style="214" customWidth="1"/>
    <col min="781" max="781" width="10.85546875" style="214" customWidth="1"/>
    <col min="782" max="782" width="11.42578125" style="214"/>
    <col min="783" max="783" width="22" style="214" customWidth="1"/>
    <col min="784" max="785" width="11.42578125" style="214"/>
    <col min="786" max="787" width="6" style="214" customWidth="1"/>
    <col min="788" max="1018" width="11.42578125" style="214"/>
    <col min="1019" max="1020" width="20" style="214" customWidth="1"/>
    <col min="1021" max="1021" width="11.42578125" style="214"/>
    <col min="1022" max="1023" width="6.140625" style="214" customWidth="1"/>
    <col min="1024" max="1024" width="14" style="214" customWidth="1"/>
    <col min="1025" max="1025" width="4.42578125" style="214" customWidth="1"/>
    <col min="1026" max="1026" width="20.85546875" style="214" customWidth="1"/>
    <col min="1027" max="1028" width="11.42578125" style="214"/>
    <col min="1029" max="1030" width="4.140625" style="214" customWidth="1"/>
    <col min="1031" max="1031" width="11.42578125" style="214"/>
    <col min="1032" max="1032" width="19.140625" style="214" customWidth="1"/>
    <col min="1033" max="1034" width="11.42578125" style="214"/>
    <col min="1035" max="1036" width="4.85546875" style="214" customWidth="1"/>
    <col min="1037" max="1037" width="10.85546875" style="214" customWidth="1"/>
    <col min="1038" max="1038" width="11.42578125" style="214"/>
    <col min="1039" max="1039" width="22" style="214" customWidth="1"/>
    <col min="1040" max="1041" width="11.42578125" style="214"/>
    <col min="1042" max="1043" width="6" style="214" customWidth="1"/>
    <col min="1044" max="1274" width="11.42578125" style="214"/>
    <col min="1275" max="1276" width="20" style="214" customWidth="1"/>
    <col min="1277" max="1277" width="11.42578125" style="214"/>
    <col min="1278" max="1279" width="6.140625" style="214" customWidth="1"/>
    <col min="1280" max="1280" width="14" style="214" customWidth="1"/>
    <col min="1281" max="1281" width="4.42578125" style="214" customWidth="1"/>
    <col min="1282" max="1282" width="20.85546875" style="214" customWidth="1"/>
    <col min="1283" max="1284" width="11.42578125" style="214"/>
    <col min="1285" max="1286" width="4.140625" style="214" customWidth="1"/>
    <col min="1287" max="1287" width="11.42578125" style="214"/>
    <col min="1288" max="1288" width="19.140625" style="214" customWidth="1"/>
    <col min="1289" max="1290" width="11.42578125" style="214"/>
    <col min="1291" max="1292" width="4.85546875" style="214" customWidth="1"/>
    <col min="1293" max="1293" width="10.85546875" style="214" customWidth="1"/>
    <col min="1294" max="1294" width="11.42578125" style="214"/>
    <col min="1295" max="1295" width="22" style="214" customWidth="1"/>
    <col min="1296" max="1297" width="11.42578125" style="214"/>
    <col min="1298" max="1299" width="6" style="214" customWidth="1"/>
    <col min="1300" max="1530" width="11.42578125" style="214"/>
    <col min="1531" max="1532" width="20" style="214" customWidth="1"/>
    <col min="1533" max="1533" width="11.42578125" style="214"/>
    <col min="1534" max="1535" width="6.140625" style="214" customWidth="1"/>
    <col min="1536" max="1536" width="14" style="214" customWidth="1"/>
    <col min="1537" max="1537" width="4.42578125" style="214" customWidth="1"/>
    <col min="1538" max="1538" width="20.85546875" style="214" customWidth="1"/>
    <col min="1539" max="1540" width="11.42578125" style="214"/>
    <col min="1541" max="1542" width="4.140625" style="214" customWidth="1"/>
    <col min="1543" max="1543" width="11.42578125" style="214"/>
    <col min="1544" max="1544" width="19.140625" style="214" customWidth="1"/>
    <col min="1545" max="1546" width="11.42578125" style="214"/>
    <col min="1547" max="1548" width="4.85546875" style="214" customWidth="1"/>
    <col min="1549" max="1549" width="10.85546875" style="214" customWidth="1"/>
    <col min="1550" max="1550" width="11.42578125" style="214"/>
    <col min="1551" max="1551" width="22" style="214" customWidth="1"/>
    <col min="1552" max="1553" width="11.42578125" style="214"/>
    <col min="1554" max="1555" width="6" style="214" customWidth="1"/>
    <col min="1556" max="1786" width="11.42578125" style="214"/>
    <col min="1787" max="1788" width="20" style="214" customWidth="1"/>
    <col min="1789" max="1789" width="11.42578125" style="214"/>
    <col min="1790" max="1791" width="6.140625" style="214" customWidth="1"/>
    <col min="1792" max="1792" width="14" style="214" customWidth="1"/>
    <col min="1793" max="1793" width="4.42578125" style="214" customWidth="1"/>
    <col min="1794" max="1794" width="20.85546875" style="214" customWidth="1"/>
    <col min="1795" max="1796" width="11.42578125" style="214"/>
    <col min="1797" max="1798" width="4.140625" style="214" customWidth="1"/>
    <col min="1799" max="1799" width="11.42578125" style="214"/>
    <col min="1800" max="1800" width="19.140625" style="214" customWidth="1"/>
    <col min="1801" max="1802" width="11.42578125" style="214"/>
    <col min="1803" max="1804" width="4.85546875" style="214" customWidth="1"/>
    <col min="1805" max="1805" width="10.85546875" style="214" customWidth="1"/>
    <col min="1806" max="1806" width="11.42578125" style="214"/>
    <col min="1807" max="1807" width="22" style="214" customWidth="1"/>
    <col min="1808" max="1809" width="11.42578125" style="214"/>
    <col min="1810" max="1811" width="6" style="214" customWidth="1"/>
    <col min="1812" max="2042" width="11.42578125" style="214"/>
    <col min="2043" max="2044" width="20" style="214" customWidth="1"/>
    <col min="2045" max="2045" width="11.42578125" style="214"/>
    <col min="2046" max="2047" width="6.140625" style="214" customWidth="1"/>
    <col min="2048" max="2048" width="14" style="214" customWidth="1"/>
    <col min="2049" max="2049" width="4.42578125" style="214" customWidth="1"/>
    <col min="2050" max="2050" width="20.85546875" style="214" customWidth="1"/>
    <col min="2051" max="2052" width="11.42578125" style="214"/>
    <col min="2053" max="2054" width="4.140625" style="214" customWidth="1"/>
    <col min="2055" max="2055" width="11.42578125" style="214"/>
    <col min="2056" max="2056" width="19.140625" style="214" customWidth="1"/>
    <col min="2057" max="2058" width="11.42578125" style="214"/>
    <col min="2059" max="2060" width="4.85546875" style="214" customWidth="1"/>
    <col min="2061" max="2061" width="10.85546875" style="214" customWidth="1"/>
    <col min="2062" max="2062" width="11.42578125" style="214"/>
    <col min="2063" max="2063" width="22" style="214" customWidth="1"/>
    <col min="2064" max="2065" width="11.42578125" style="214"/>
    <col min="2066" max="2067" width="6" style="214" customWidth="1"/>
    <col min="2068" max="2298" width="11.42578125" style="214"/>
    <col min="2299" max="2300" width="20" style="214" customWidth="1"/>
    <col min="2301" max="2301" width="11.42578125" style="214"/>
    <col min="2302" max="2303" width="6.140625" style="214" customWidth="1"/>
    <col min="2304" max="2304" width="14" style="214" customWidth="1"/>
    <col min="2305" max="2305" width="4.42578125" style="214" customWidth="1"/>
    <col min="2306" max="2306" width="20.85546875" style="214" customWidth="1"/>
    <col min="2307" max="2308" width="11.42578125" style="214"/>
    <col min="2309" max="2310" width="4.140625" style="214" customWidth="1"/>
    <col min="2311" max="2311" width="11.42578125" style="214"/>
    <col min="2312" max="2312" width="19.140625" style="214" customWidth="1"/>
    <col min="2313" max="2314" width="11.42578125" style="214"/>
    <col min="2315" max="2316" width="4.85546875" style="214" customWidth="1"/>
    <col min="2317" max="2317" width="10.85546875" style="214" customWidth="1"/>
    <col min="2318" max="2318" width="11.42578125" style="214"/>
    <col min="2319" max="2319" width="22" style="214" customWidth="1"/>
    <col min="2320" max="2321" width="11.42578125" style="214"/>
    <col min="2322" max="2323" width="6" style="214" customWidth="1"/>
    <col min="2324" max="2554" width="11.42578125" style="214"/>
    <col min="2555" max="2556" width="20" style="214" customWidth="1"/>
    <col min="2557" max="2557" width="11.42578125" style="214"/>
    <col min="2558" max="2559" width="6.140625" style="214" customWidth="1"/>
    <col min="2560" max="2560" width="14" style="214" customWidth="1"/>
    <col min="2561" max="2561" width="4.42578125" style="214" customWidth="1"/>
    <col min="2562" max="2562" width="20.85546875" style="214" customWidth="1"/>
    <col min="2563" max="2564" width="11.42578125" style="214"/>
    <col min="2565" max="2566" width="4.140625" style="214" customWidth="1"/>
    <col min="2567" max="2567" width="11.42578125" style="214"/>
    <col min="2568" max="2568" width="19.140625" style="214" customWidth="1"/>
    <col min="2569" max="2570" width="11.42578125" style="214"/>
    <col min="2571" max="2572" width="4.85546875" style="214" customWidth="1"/>
    <col min="2573" max="2573" width="10.85546875" style="214" customWidth="1"/>
    <col min="2574" max="2574" width="11.42578125" style="214"/>
    <col min="2575" max="2575" width="22" style="214" customWidth="1"/>
    <col min="2576" max="2577" width="11.42578125" style="214"/>
    <col min="2578" max="2579" width="6" style="214" customWidth="1"/>
    <col min="2580" max="2810" width="11.42578125" style="214"/>
    <col min="2811" max="2812" width="20" style="214" customWidth="1"/>
    <col min="2813" max="2813" width="11.42578125" style="214"/>
    <col min="2814" max="2815" width="6.140625" style="214" customWidth="1"/>
    <col min="2816" max="2816" width="14" style="214" customWidth="1"/>
    <col min="2817" max="2817" width="4.42578125" style="214" customWidth="1"/>
    <col min="2818" max="2818" width="20.85546875" style="214" customWidth="1"/>
    <col min="2819" max="2820" width="11.42578125" style="214"/>
    <col min="2821" max="2822" width="4.140625" style="214" customWidth="1"/>
    <col min="2823" max="2823" width="11.42578125" style="214"/>
    <col min="2824" max="2824" width="19.140625" style="214" customWidth="1"/>
    <col min="2825" max="2826" width="11.42578125" style="214"/>
    <col min="2827" max="2828" width="4.85546875" style="214" customWidth="1"/>
    <col min="2829" max="2829" width="10.85546875" style="214" customWidth="1"/>
    <col min="2830" max="2830" width="11.42578125" style="214"/>
    <col min="2831" max="2831" width="22" style="214" customWidth="1"/>
    <col min="2832" max="2833" width="11.42578125" style="214"/>
    <col min="2834" max="2835" width="6" style="214" customWidth="1"/>
    <col min="2836" max="3066" width="11.42578125" style="214"/>
    <col min="3067" max="3068" width="20" style="214" customWidth="1"/>
    <col min="3069" max="3069" width="11.42578125" style="214"/>
    <col min="3070" max="3071" width="6.140625" style="214" customWidth="1"/>
    <col min="3072" max="3072" width="14" style="214" customWidth="1"/>
    <col min="3073" max="3073" width="4.42578125" style="214" customWidth="1"/>
    <col min="3074" max="3074" width="20.85546875" style="214" customWidth="1"/>
    <col min="3075" max="3076" width="11.42578125" style="214"/>
    <col min="3077" max="3078" width="4.140625" style="214" customWidth="1"/>
    <col min="3079" max="3079" width="11.42578125" style="214"/>
    <col min="3080" max="3080" width="19.140625" style="214" customWidth="1"/>
    <col min="3081" max="3082" width="11.42578125" style="214"/>
    <col min="3083" max="3084" width="4.85546875" style="214" customWidth="1"/>
    <col min="3085" max="3085" width="10.85546875" style="214" customWidth="1"/>
    <col min="3086" max="3086" width="11.42578125" style="214"/>
    <col min="3087" max="3087" width="22" style="214" customWidth="1"/>
    <col min="3088" max="3089" width="11.42578125" style="214"/>
    <col min="3090" max="3091" width="6" style="214" customWidth="1"/>
    <col min="3092" max="3322" width="11.42578125" style="214"/>
    <col min="3323" max="3324" width="20" style="214" customWidth="1"/>
    <col min="3325" max="3325" width="11.42578125" style="214"/>
    <col min="3326" max="3327" width="6.140625" style="214" customWidth="1"/>
    <col min="3328" max="3328" width="14" style="214" customWidth="1"/>
    <col min="3329" max="3329" width="4.42578125" style="214" customWidth="1"/>
    <col min="3330" max="3330" width="20.85546875" style="214" customWidth="1"/>
    <col min="3331" max="3332" width="11.42578125" style="214"/>
    <col min="3333" max="3334" width="4.140625" style="214" customWidth="1"/>
    <col min="3335" max="3335" width="11.42578125" style="214"/>
    <col min="3336" max="3336" width="19.140625" style="214" customWidth="1"/>
    <col min="3337" max="3338" width="11.42578125" style="214"/>
    <col min="3339" max="3340" width="4.85546875" style="214" customWidth="1"/>
    <col min="3341" max="3341" width="10.85546875" style="214" customWidth="1"/>
    <col min="3342" max="3342" width="11.42578125" style="214"/>
    <col min="3343" max="3343" width="22" style="214" customWidth="1"/>
    <col min="3344" max="3345" width="11.42578125" style="214"/>
    <col min="3346" max="3347" width="6" style="214" customWidth="1"/>
    <col min="3348" max="3578" width="11.42578125" style="214"/>
    <col min="3579" max="3580" width="20" style="214" customWidth="1"/>
    <col min="3581" max="3581" width="11.42578125" style="214"/>
    <col min="3582" max="3583" width="6.140625" style="214" customWidth="1"/>
    <col min="3584" max="3584" width="14" style="214" customWidth="1"/>
    <col min="3585" max="3585" width="4.42578125" style="214" customWidth="1"/>
    <col min="3586" max="3586" width="20.85546875" style="214" customWidth="1"/>
    <col min="3587" max="3588" width="11.42578125" style="214"/>
    <col min="3589" max="3590" width="4.140625" style="214" customWidth="1"/>
    <col min="3591" max="3591" width="11.42578125" style="214"/>
    <col min="3592" max="3592" width="19.140625" style="214" customWidth="1"/>
    <col min="3593" max="3594" width="11.42578125" style="214"/>
    <col min="3595" max="3596" width="4.85546875" style="214" customWidth="1"/>
    <col min="3597" max="3597" width="10.85546875" style="214" customWidth="1"/>
    <col min="3598" max="3598" width="11.42578125" style="214"/>
    <col min="3599" max="3599" width="22" style="214" customWidth="1"/>
    <col min="3600" max="3601" width="11.42578125" style="214"/>
    <col min="3602" max="3603" width="6" style="214" customWidth="1"/>
    <col min="3604" max="3834" width="11.42578125" style="214"/>
    <col min="3835" max="3836" width="20" style="214" customWidth="1"/>
    <col min="3837" max="3837" width="11.42578125" style="214"/>
    <col min="3838" max="3839" width="6.140625" style="214" customWidth="1"/>
    <col min="3840" max="3840" width="14" style="214" customWidth="1"/>
    <col min="3841" max="3841" width="4.42578125" style="214" customWidth="1"/>
    <col min="3842" max="3842" width="20.85546875" style="214" customWidth="1"/>
    <col min="3843" max="3844" width="11.42578125" style="214"/>
    <col min="3845" max="3846" width="4.140625" style="214" customWidth="1"/>
    <col min="3847" max="3847" width="11.42578125" style="214"/>
    <col min="3848" max="3848" width="19.140625" style="214" customWidth="1"/>
    <col min="3849" max="3850" width="11.42578125" style="214"/>
    <col min="3851" max="3852" width="4.85546875" style="214" customWidth="1"/>
    <col min="3853" max="3853" width="10.85546875" style="214" customWidth="1"/>
    <col min="3854" max="3854" width="11.42578125" style="214"/>
    <col min="3855" max="3855" width="22" style="214" customWidth="1"/>
    <col min="3856" max="3857" width="11.42578125" style="214"/>
    <col min="3858" max="3859" width="6" style="214" customWidth="1"/>
    <col min="3860" max="4090" width="11.42578125" style="214"/>
    <col min="4091" max="4092" width="20" style="214" customWidth="1"/>
    <col min="4093" max="4093" width="11.42578125" style="214"/>
    <col min="4094" max="4095" width="6.140625" style="214" customWidth="1"/>
    <col min="4096" max="4096" width="14" style="214" customWidth="1"/>
    <col min="4097" max="4097" width="4.42578125" style="214" customWidth="1"/>
    <col min="4098" max="4098" width="20.85546875" style="214" customWidth="1"/>
    <col min="4099" max="4100" width="11.42578125" style="214"/>
    <col min="4101" max="4102" width="4.140625" style="214" customWidth="1"/>
    <col min="4103" max="4103" width="11.42578125" style="214"/>
    <col min="4104" max="4104" width="19.140625" style="214" customWidth="1"/>
    <col min="4105" max="4106" width="11.42578125" style="214"/>
    <col min="4107" max="4108" width="4.85546875" style="214" customWidth="1"/>
    <col min="4109" max="4109" width="10.85546875" style="214" customWidth="1"/>
    <col min="4110" max="4110" width="11.42578125" style="214"/>
    <col min="4111" max="4111" width="22" style="214" customWidth="1"/>
    <col min="4112" max="4113" width="11.42578125" style="214"/>
    <col min="4114" max="4115" width="6" style="214" customWidth="1"/>
    <col min="4116" max="4346" width="11.42578125" style="214"/>
    <col min="4347" max="4348" width="20" style="214" customWidth="1"/>
    <col min="4349" max="4349" width="11.42578125" style="214"/>
    <col min="4350" max="4351" width="6.140625" style="214" customWidth="1"/>
    <col min="4352" max="4352" width="14" style="214" customWidth="1"/>
    <col min="4353" max="4353" width="4.42578125" style="214" customWidth="1"/>
    <col min="4354" max="4354" width="20.85546875" style="214" customWidth="1"/>
    <col min="4355" max="4356" width="11.42578125" style="214"/>
    <col min="4357" max="4358" width="4.140625" style="214" customWidth="1"/>
    <col min="4359" max="4359" width="11.42578125" style="214"/>
    <col min="4360" max="4360" width="19.140625" style="214" customWidth="1"/>
    <col min="4361" max="4362" width="11.42578125" style="214"/>
    <col min="4363" max="4364" width="4.85546875" style="214" customWidth="1"/>
    <col min="4365" max="4365" width="10.85546875" style="214" customWidth="1"/>
    <col min="4366" max="4366" width="11.42578125" style="214"/>
    <col min="4367" max="4367" width="22" style="214" customWidth="1"/>
    <col min="4368" max="4369" width="11.42578125" style="214"/>
    <col min="4370" max="4371" width="6" style="214" customWidth="1"/>
    <col min="4372" max="4602" width="11.42578125" style="214"/>
    <col min="4603" max="4604" width="20" style="214" customWidth="1"/>
    <col min="4605" max="4605" width="11.42578125" style="214"/>
    <col min="4606" max="4607" width="6.140625" style="214" customWidth="1"/>
    <col min="4608" max="4608" width="14" style="214" customWidth="1"/>
    <col min="4609" max="4609" width="4.42578125" style="214" customWidth="1"/>
    <col min="4610" max="4610" width="20.85546875" style="214" customWidth="1"/>
    <col min="4611" max="4612" width="11.42578125" style="214"/>
    <col min="4613" max="4614" width="4.140625" style="214" customWidth="1"/>
    <col min="4615" max="4615" width="11.42578125" style="214"/>
    <col min="4616" max="4616" width="19.140625" style="214" customWidth="1"/>
    <col min="4617" max="4618" width="11.42578125" style="214"/>
    <col min="4619" max="4620" width="4.85546875" style="214" customWidth="1"/>
    <col min="4621" max="4621" width="10.85546875" style="214" customWidth="1"/>
    <col min="4622" max="4622" width="11.42578125" style="214"/>
    <col min="4623" max="4623" width="22" style="214" customWidth="1"/>
    <col min="4624" max="4625" width="11.42578125" style="214"/>
    <col min="4626" max="4627" width="6" style="214" customWidth="1"/>
    <col min="4628" max="4858" width="11.42578125" style="214"/>
    <col min="4859" max="4860" width="20" style="214" customWidth="1"/>
    <col min="4861" max="4861" width="11.42578125" style="214"/>
    <col min="4862" max="4863" width="6.140625" style="214" customWidth="1"/>
    <col min="4864" max="4864" width="14" style="214" customWidth="1"/>
    <col min="4865" max="4865" width="4.42578125" style="214" customWidth="1"/>
    <col min="4866" max="4866" width="20.85546875" style="214" customWidth="1"/>
    <col min="4867" max="4868" width="11.42578125" style="214"/>
    <col min="4869" max="4870" width="4.140625" style="214" customWidth="1"/>
    <col min="4871" max="4871" width="11.42578125" style="214"/>
    <col min="4872" max="4872" width="19.140625" style="214" customWidth="1"/>
    <col min="4873" max="4874" width="11.42578125" style="214"/>
    <col min="4875" max="4876" width="4.85546875" style="214" customWidth="1"/>
    <col min="4877" max="4877" width="10.85546875" style="214" customWidth="1"/>
    <col min="4878" max="4878" width="11.42578125" style="214"/>
    <col min="4879" max="4879" width="22" style="214" customWidth="1"/>
    <col min="4880" max="4881" width="11.42578125" style="214"/>
    <col min="4882" max="4883" width="6" style="214" customWidth="1"/>
    <col min="4884" max="5114" width="11.42578125" style="214"/>
    <col min="5115" max="5116" width="20" style="214" customWidth="1"/>
    <col min="5117" max="5117" width="11.42578125" style="214"/>
    <col min="5118" max="5119" width="6.140625" style="214" customWidth="1"/>
    <col min="5120" max="5120" width="14" style="214" customWidth="1"/>
    <col min="5121" max="5121" width="4.42578125" style="214" customWidth="1"/>
    <col min="5122" max="5122" width="20.85546875" style="214" customWidth="1"/>
    <col min="5123" max="5124" width="11.42578125" style="214"/>
    <col min="5125" max="5126" width="4.140625" style="214" customWidth="1"/>
    <col min="5127" max="5127" width="11.42578125" style="214"/>
    <col min="5128" max="5128" width="19.140625" style="214" customWidth="1"/>
    <col min="5129" max="5130" width="11.42578125" style="214"/>
    <col min="5131" max="5132" width="4.85546875" style="214" customWidth="1"/>
    <col min="5133" max="5133" width="10.85546875" style="214" customWidth="1"/>
    <col min="5134" max="5134" width="11.42578125" style="214"/>
    <col min="5135" max="5135" width="22" style="214" customWidth="1"/>
    <col min="5136" max="5137" width="11.42578125" style="214"/>
    <col min="5138" max="5139" width="6" style="214" customWidth="1"/>
    <col min="5140" max="5370" width="11.42578125" style="214"/>
    <col min="5371" max="5372" width="20" style="214" customWidth="1"/>
    <col min="5373" max="5373" width="11.42578125" style="214"/>
    <col min="5374" max="5375" width="6.140625" style="214" customWidth="1"/>
    <col min="5376" max="5376" width="14" style="214" customWidth="1"/>
    <col min="5377" max="5377" width="4.42578125" style="214" customWidth="1"/>
    <col min="5378" max="5378" width="20.85546875" style="214" customWidth="1"/>
    <col min="5379" max="5380" width="11.42578125" style="214"/>
    <col min="5381" max="5382" width="4.140625" style="214" customWidth="1"/>
    <col min="5383" max="5383" width="11.42578125" style="214"/>
    <col min="5384" max="5384" width="19.140625" style="214" customWidth="1"/>
    <col min="5385" max="5386" width="11.42578125" style="214"/>
    <col min="5387" max="5388" width="4.85546875" style="214" customWidth="1"/>
    <col min="5389" max="5389" width="10.85546875" style="214" customWidth="1"/>
    <col min="5390" max="5390" width="11.42578125" style="214"/>
    <col min="5391" max="5391" width="22" style="214" customWidth="1"/>
    <col min="5392" max="5393" width="11.42578125" style="214"/>
    <col min="5394" max="5395" width="6" style="214" customWidth="1"/>
    <col min="5396" max="5626" width="11.42578125" style="214"/>
    <col min="5627" max="5628" width="20" style="214" customWidth="1"/>
    <col min="5629" max="5629" width="11.42578125" style="214"/>
    <col min="5630" max="5631" width="6.140625" style="214" customWidth="1"/>
    <col min="5632" max="5632" width="14" style="214" customWidth="1"/>
    <col min="5633" max="5633" width="4.42578125" style="214" customWidth="1"/>
    <col min="5634" max="5634" width="20.85546875" style="214" customWidth="1"/>
    <col min="5635" max="5636" width="11.42578125" style="214"/>
    <col min="5637" max="5638" width="4.140625" style="214" customWidth="1"/>
    <col min="5639" max="5639" width="11.42578125" style="214"/>
    <col min="5640" max="5640" width="19.140625" style="214" customWidth="1"/>
    <col min="5641" max="5642" width="11.42578125" style="214"/>
    <col min="5643" max="5644" width="4.85546875" style="214" customWidth="1"/>
    <col min="5645" max="5645" width="10.85546875" style="214" customWidth="1"/>
    <col min="5646" max="5646" width="11.42578125" style="214"/>
    <col min="5647" max="5647" width="22" style="214" customWidth="1"/>
    <col min="5648" max="5649" width="11.42578125" style="214"/>
    <col min="5650" max="5651" width="6" style="214" customWidth="1"/>
    <col min="5652" max="5882" width="11.42578125" style="214"/>
    <col min="5883" max="5884" width="20" style="214" customWidth="1"/>
    <col min="5885" max="5885" width="11.42578125" style="214"/>
    <col min="5886" max="5887" width="6.140625" style="214" customWidth="1"/>
    <col min="5888" max="5888" width="14" style="214" customWidth="1"/>
    <col min="5889" max="5889" width="4.42578125" style="214" customWidth="1"/>
    <col min="5890" max="5890" width="20.85546875" style="214" customWidth="1"/>
    <col min="5891" max="5892" width="11.42578125" style="214"/>
    <col min="5893" max="5894" width="4.140625" style="214" customWidth="1"/>
    <col min="5895" max="5895" width="11.42578125" style="214"/>
    <col min="5896" max="5896" width="19.140625" style="214" customWidth="1"/>
    <col min="5897" max="5898" width="11.42578125" style="214"/>
    <col min="5899" max="5900" width="4.85546875" style="214" customWidth="1"/>
    <col min="5901" max="5901" width="10.85546875" style="214" customWidth="1"/>
    <col min="5902" max="5902" width="11.42578125" style="214"/>
    <col min="5903" max="5903" width="22" style="214" customWidth="1"/>
    <col min="5904" max="5905" width="11.42578125" style="214"/>
    <col min="5906" max="5907" width="6" style="214" customWidth="1"/>
    <col min="5908" max="6138" width="11.42578125" style="214"/>
    <col min="6139" max="6140" width="20" style="214" customWidth="1"/>
    <col min="6141" max="6141" width="11.42578125" style="214"/>
    <col min="6142" max="6143" width="6.140625" style="214" customWidth="1"/>
    <col min="6144" max="6144" width="14" style="214" customWidth="1"/>
    <col min="6145" max="6145" width="4.42578125" style="214" customWidth="1"/>
    <col min="6146" max="6146" width="20.85546875" style="214" customWidth="1"/>
    <col min="6147" max="6148" width="11.42578125" style="214"/>
    <col min="6149" max="6150" width="4.140625" style="214" customWidth="1"/>
    <col min="6151" max="6151" width="11.42578125" style="214"/>
    <col min="6152" max="6152" width="19.140625" style="214" customWidth="1"/>
    <col min="6153" max="6154" width="11.42578125" style="214"/>
    <col min="6155" max="6156" width="4.85546875" style="214" customWidth="1"/>
    <col min="6157" max="6157" width="10.85546875" style="214" customWidth="1"/>
    <col min="6158" max="6158" width="11.42578125" style="214"/>
    <col min="6159" max="6159" width="22" style="214" customWidth="1"/>
    <col min="6160" max="6161" width="11.42578125" style="214"/>
    <col min="6162" max="6163" width="6" style="214" customWidth="1"/>
    <col min="6164" max="6394" width="11.42578125" style="214"/>
    <col min="6395" max="6396" width="20" style="214" customWidth="1"/>
    <col min="6397" max="6397" width="11.42578125" style="214"/>
    <col min="6398" max="6399" width="6.140625" style="214" customWidth="1"/>
    <col min="6400" max="6400" width="14" style="214" customWidth="1"/>
    <col min="6401" max="6401" width="4.42578125" style="214" customWidth="1"/>
    <col min="6402" max="6402" width="20.85546875" style="214" customWidth="1"/>
    <col min="6403" max="6404" width="11.42578125" style="214"/>
    <col min="6405" max="6406" width="4.140625" style="214" customWidth="1"/>
    <col min="6407" max="6407" width="11.42578125" style="214"/>
    <col min="6408" max="6408" width="19.140625" style="214" customWidth="1"/>
    <col min="6409" max="6410" width="11.42578125" style="214"/>
    <col min="6411" max="6412" width="4.85546875" style="214" customWidth="1"/>
    <col min="6413" max="6413" width="10.85546875" style="214" customWidth="1"/>
    <col min="6414" max="6414" width="11.42578125" style="214"/>
    <col min="6415" max="6415" width="22" style="214" customWidth="1"/>
    <col min="6416" max="6417" width="11.42578125" style="214"/>
    <col min="6418" max="6419" width="6" style="214" customWidth="1"/>
    <col min="6420" max="6650" width="11.42578125" style="214"/>
    <col min="6651" max="6652" width="20" style="214" customWidth="1"/>
    <col min="6653" max="6653" width="11.42578125" style="214"/>
    <col min="6654" max="6655" width="6.140625" style="214" customWidth="1"/>
    <col min="6656" max="6656" width="14" style="214" customWidth="1"/>
    <col min="6657" max="6657" width="4.42578125" style="214" customWidth="1"/>
    <col min="6658" max="6658" width="20.85546875" style="214" customWidth="1"/>
    <col min="6659" max="6660" width="11.42578125" style="214"/>
    <col min="6661" max="6662" width="4.140625" style="214" customWidth="1"/>
    <col min="6663" max="6663" width="11.42578125" style="214"/>
    <col min="6664" max="6664" width="19.140625" style="214" customWidth="1"/>
    <col min="6665" max="6666" width="11.42578125" style="214"/>
    <col min="6667" max="6668" width="4.85546875" style="214" customWidth="1"/>
    <col min="6669" max="6669" width="10.85546875" style="214" customWidth="1"/>
    <col min="6670" max="6670" width="11.42578125" style="214"/>
    <col min="6671" max="6671" width="22" style="214" customWidth="1"/>
    <col min="6672" max="6673" width="11.42578125" style="214"/>
    <col min="6674" max="6675" width="6" style="214" customWidth="1"/>
    <col min="6676" max="6906" width="11.42578125" style="214"/>
    <col min="6907" max="6908" width="20" style="214" customWidth="1"/>
    <col min="6909" max="6909" width="11.42578125" style="214"/>
    <col min="6910" max="6911" width="6.140625" style="214" customWidth="1"/>
    <col min="6912" max="6912" width="14" style="214" customWidth="1"/>
    <col min="6913" max="6913" width="4.42578125" style="214" customWidth="1"/>
    <col min="6914" max="6914" width="20.85546875" style="214" customWidth="1"/>
    <col min="6915" max="6916" width="11.42578125" style="214"/>
    <col min="6917" max="6918" width="4.140625" style="214" customWidth="1"/>
    <col min="6919" max="6919" width="11.42578125" style="214"/>
    <col min="6920" max="6920" width="19.140625" style="214" customWidth="1"/>
    <col min="6921" max="6922" width="11.42578125" style="214"/>
    <col min="6923" max="6924" width="4.85546875" style="214" customWidth="1"/>
    <col min="6925" max="6925" width="10.85546875" style="214" customWidth="1"/>
    <col min="6926" max="6926" width="11.42578125" style="214"/>
    <col min="6927" max="6927" width="22" style="214" customWidth="1"/>
    <col min="6928" max="6929" width="11.42578125" style="214"/>
    <col min="6930" max="6931" width="6" style="214" customWidth="1"/>
    <col min="6932" max="7162" width="11.42578125" style="214"/>
    <col min="7163" max="7164" width="20" style="214" customWidth="1"/>
    <col min="7165" max="7165" width="11.42578125" style="214"/>
    <col min="7166" max="7167" width="6.140625" style="214" customWidth="1"/>
    <col min="7168" max="7168" width="14" style="214" customWidth="1"/>
    <col min="7169" max="7169" width="4.42578125" style="214" customWidth="1"/>
    <col min="7170" max="7170" width="20.85546875" style="214" customWidth="1"/>
    <col min="7171" max="7172" width="11.42578125" style="214"/>
    <col min="7173" max="7174" width="4.140625" style="214" customWidth="1"/>
    <col min="7175" max="7175" width="11.42578125" style="214"/>
    <col min="7176" max="7176" width="19.140625" style="214" customWidth="1"/>
    <col min="7177" max="7178" width="11.42578125" style="214"/>
    <col min="7179" max="7180" width="4.85546875" style="214" customWidth="1"/>
    <col min="7181" max="7181" width="10.85546875" style="214" customWidth="1"/>
    <col min="7182" max="7182" width="11.42578125" style="214"/>
    <col min="7183" max="7183" width="22" style="214" customWidth="1"/>
    <col min="7184" max="7185" width="11.42578125" style="214"/>
    <col min="7186" max="7187" width="6" style="214" customWidth="1"/>
    <col min="7188" max="7418" width="11.42578125" style="214"/>
    <col min="7419" max="7420" width="20" style="214" customWidth="1"/>
    <col min="7421" max="7421" width="11.42578125" style="214"/>
    <col min="7422" max="7423" width="6.140625" style="214" customWidth="1"/>
    <col min="7424" max="7424" width="14" style="214" customWidth="1"/>
    <col min="7425" max="7425" width="4.42578125" style="214" customWidth="1"/>
    <col min="7426" max="7426" width="20.85546875" style="214" customWidth="1"/>
    <col min="7427" max="7428" width="11.42578125" style="214"/>
    <col min="7429" max="7430" width="4.140625" style="214" customWidth="1"/>
    <col min="7431" max="7431" width="11.42578125" style="214"/>
    <col min="7432" max="7432" width="19.140625" style="214" customWidth="1"/>
    <col min="7433" max="7434" width="11.42578125" style="214"/>
    <col min="7435" max="7436" width="4.85546875" style="214" customWidth="1"/>
    <col min="7437" max="7437" width="10.85546875" style="214" customWidth="1"/>
    <col min="7438" max="7438" width="11.42578125" style="214"/>
    <col min="7439" max="7439" width="22" style="214" customWidth="1"/>
    <col min="7440" max="7441" width="11.42578125" style="214"/>
    <col min="7442" max="7443" width="6" style="214" customWidth="1"/>
    <col min="7444" max="7674" width="11.42578125" style="214"/>
    <col min="7675" max="7676" width="20" style="214" customWidth="1"/>
    <col min="7677" max="7677" width="11.42578125" style="214"/>
    <col min="7678" max="7679" width="6.140625" style="214" customWidth="1"/>
    <col min="7680" max="7680" width="14" style="214" customWidth="1"/>
    <col min="7681" max="7681" width="4.42578125" style="214" customWidth="1"/>
    <col min="7682" max="7682" width="20.85546875" style="214" customWidth="1"/>
    <col min="7683" max="7684" width="11.42578125" style="214"/>
    <col min="7685" max="7686" width="4.140625" style="214" customWidth="1"/>
    <col min="7687" max="7687" width="11.42578125" style="214"/>
    <col min="7688" max="7688" width="19.140625" style="214" customWidth="1"/>
    <col min="7689" max="7690" width="11.42578125" style="214"/>
    <col min="7691" max="7692" width="4.85546875" style="214" customWidth="1"/>
    <col min="7693" max="7693" width="10.85546875" style="214" customWidth="1"/>
    <col min="7694" max="7694" width="11.42578125" style="214"/>
    <col min="7695" max="7695" width="22" style="214" customWidth="1"/>
    <col min="7696" max="7697" width="11.42578125" style="214"/>
    <col min="7698" max="7699" width="6" style="214" customWidth="1"/>
    <col min="7700" max="7930" width="11.42578125" style="214"/>
    <col min="7931" max="7932" width="20" style="214" customWidth="1"/>
    <col min="7933" max="7933" width="11.42578125" style="214"/>
    <col min="7934" max="7935" width="6.140625" style="214" customWidth="1"/>
    <col min="7936" max="7936" width="14" style="214" customWidth="1"/>
    <col min="7937" max="7937" width="4.42578125" style="214" customWidth="1"/>
    <col min="7938" max="7938" width="20.85546875" style="214" customWidth="1"/>
    <col min="7939" max="7940" width="11.42578125" style="214"/>
    <col min="7941" max="7942" width="4.140625" style="214" customWidth="1"/>
    <col min="7943" max="7943" width="11.42578125" style="214"/>
    <col min="7944" max="7944" width="19.140625" style="214" customWidth="1"/>
    <col min="7945" max="7946" width="11.42578125" style="214"/>
    <col min="7947" max="7948" width="4.85546875" style="214" customWidth="1"/>
    <col min="7949" max="7949" width="10.85546875" style="214" customWidth="1"/>
    <col min="7950" max="7950" width="11.42578125" style="214"/>
    <col min="7951" max="7951" width="22" style="214" customWidth="1"/>
    <col min="7952" max="7953" width="11.42578125" style="214"/>
    <col min="7954" max="7955" width="6" style="214" customWidth="1"/>
    <col min="7956" max="8186" width="11.42578125" style="214"/>
    <col min="8187" max="8188" width="20" style="214" customWidth="1"/>
    <col min="8189" max="8189" width="11.42578125" style="214"/>
    <col min="8190" max="8191" width="6.140625" style="214" customWidth="1"/>
    <col min="8192" max="8192" width="14" style="214" customWidth="1"/>
    <col min="8193" max="8193" width="4.42578125" style="214" customWidth="1"/>
    <col min="8194" max="8194" width="20.85546875" style="214" customWidth="1"/>
    <col min="8195" max="8196" width="11.42578125" style="214"/>
    <col min="8197" max="8198" width="4.140625" style="214" customWidth="1"/>
    <col min="8199" max="8199" width="11.42578125" style="214"/>
    <col min="8200" max="8200" width="19.140625" style="214" customWidth="1"/>
    <col min="8201" max="8202" width="11.42578125" style="214"/>
    <col min="8203" max="8204" width="4.85546875" style="214" customWidth="1"/>
    <col min="8205" max="8205" width="10.85546875" style="214" customWidth="1"/>
    <col min="8206" max="8206" width="11.42578125" style="214"/>
    <col min="8207" max="8207" width="22" style="214" customWidth="1"/>
    <col min="8208" max="8209" width="11.42578125" style="214"/>
    <col min="8210" max="8211" width="6" style="214" customWidth="1"/>
    <col min="8212" max="8442" width="11.42578125" style="214"/>
    <col min="8443" max="8444" width="20" style="214" customWidth="1"/>
    <col min="8445" max="8445" width="11.42578125" style="214"/>
    <col min="8446" max="8447" width="6.140625" style="214" customWidth="1"/>
    <col min="8448" max="8448" width="14" style="214" customWidth="1"/>
    <col min="8449" max="8449" width="4.42578125" style="214" customWidth="1"/>
    <col min="8450" max="8450" width="20.85546875" style="214" customWidth="1"/>
    <col min="8451" max="8452" width="11.42578125" style="214"/>
    <col min="8453" max="8454" width="4.140625" style="214" customWidth="1"/>
    <col min="8455" max="8455" width="11.42578125" style="214"/>
    <col min="8456" max="8456" width="19.140625" style="214" customWidth="1"/>
    <col min="8457" max="8458" width="11.42578125" style="214"/>
    <col min="8459" max="8460" width="4.85546875" style="214" customWidth="1"/>
    <col min="8461" max="8461" width="10.85546875" style="214" customWidth="1"/>
    <col min="8462" max="8462" width="11.42578125" style="214"/>
    <col min="8463" max="8463" width="22" style="214" customWidth="1"/>
    <col min="8464" max="8465" width="11.42578125" style="214"/>
    <col min="8466" max="8467" width="6" style="214" customWidth="1"/>
    <col min="8468" max="8698" width="11.42578125" style="214"/>
    <col min="8699" max="8700" width="20" style="214" customWidth="1"/>
    <col min="8701" max="8701" width="11.42578125" style="214"/>
    <col min="8702" max="8703" width="6.140625" style="214" customWidth="1"/>
    <col min="8704" max="8704" width="14" style="214" customWidth="1"/>
    <col min="8705" max="8705" width="4.42578125" style="214" customWidth="1"/>
    <col min="8706" max="8706" width="20.85546875" style="214" customWidth="1"/>
    <col min="8707" max="8708" width="11.42578125" style="214"/>
    <col min="8709" max="8710" width="4.140625" style="214" customWidth="1"/>
    <col min="8711" max="8711" width="11.42578125" style="214"/>
    <col min="8712" max="8712" width="19.140625" style="214" customWidth="1"/>
    <col min="8713" max="8714" width="11.42578125" style="214"/>
    <col min="8715" max="8716" width="4.85546875" style="214" customWidth="1"/>
    <col min="8717" max="8717" width="10.85546875" style="214" customWidth="1"/>
    <col min="8718" max="8718" width="11.42578125" style="214"/>
    <col min="8719" max="8719" width="22" style="214" customWidth="1"/>
    <col min="8720" max="8721" width="11.42578125" style="214"/>
    <col min="8722" max="8723" width="6" style="214" customWidth="1"/>
    <col min="8724" max="8954" width="11.42578125" style="214"/>
    <col min="8955" max="8956" width="20" style="214" customWidth="1"/>
    <col min="8957" max="8957" width="11.42578125" style="214"/>
    <col min="8958" max="8959" width="6.140625" style="214" customWidth="1"/>
    <col min="8960" max="8960" width="14" style="214" customWidth="1"/>
    <col min="8961" max="8961" width="4.42578125" style="214" customWidth="1"/>
    <col min="8962" max="8962" width="20.85546875" style="214" customWidth="1"/>
    <col min="8963" max="8964" width="11.42578125" style="214"/>
    <col min="8965" max="8966" width="4.140625" style="214" customWidth="1"/>
    <col min="8967" max="8967" width="11.42578125" style="214"/>
    <col min="8968" max="8968" width="19.140625" style="214" customWidth="1"/>
    <col min="8969" max="8970" width="11.42578125" style="214"/>
    <col min="8971" max="8972" width="4.85546875" style="214" customWidth="1"/>
    <col min="8973" max="8973" width="10.85546875" style="214" customWidth="1"/>
    <col min="8974" max="8974" width="11.42578125" style="214"/>
    <col min="8975" max="8975" width="22" style="214" customWidth="1"/>
    <col min="8976" max="8977" width="11.42578125" style="214"/>
    <col min="8978" max="8979" width="6" style="214" customWidth="1"/>
    <col min="8980" max="9210" width="11.42578125" style="214"/>
    <col min="9211" max="9212" width="20" style="214" customWidth="1"/>
    <col min="9213" max="9213" width="11.42578125" style="214"/>
    <col min="9214" max="9215" width="6.140625" style="214" customWidth="1"/>
    <col min="9216" max="9216" width="14" style="214" customWidth="1"/>
    <col min="9217" max="9217" width="4.42578125" style="214" customWidth="1"/>
    <col min="9218" max="9218" width="20.85546875" style="214" customWidth="1"/>
    <col min="9219" max="9220" width="11.42578125" style="214"/>
    <col min="9221" max="9222" width="4.140625" style="214" customWidth="1"/>
    <col min="9223" max="9223" width="11.42578125" style="214"/>
    <col min="9224" max="9224" width="19.140625" style="214" customWidth="1"/>
    <col min="9225" max="9226" width="11.42578125" style="214"/>
    <col min="9227" max="9228" width="4.85546875" style="214" customWidth="1"/>
    <col min="9229" max="9229" width="10.85546875" style="214" customWidth="1"/>
    <col min="9230" max="9230" width="11.42578125" style="214"/>
    <col min="9231" max="9231" width="22" style="214" customWidth="1"/>
    <col min="9232" max="9233" width="11.42578125" style="214"/>
    <col min="9234" max="9235" width="6" style="214" customWidth="1"/>
    <col min="9236" max="9466" width="11.42578125" style="214"/>
    <col min="9467" max="9468" width="20" style="214" customWidth="1"/>
    <col min="9469" max="9469" width="11.42578125" style="214"/>
    <col min="9470" max="9471" width="6.140625" style="214" customWidth="1"/>
    <col min="9472" max="9472" width="14" style="214" customWidth="1"/>
    <col min="9473" max="9473" width="4.42578125" style="214" customWidth="1"/>
    <col min="9474" max="9474" width="20.85546875" style="214" customWidth="1"/>
    <col min="9475" max="9476" width="11.42578125" style="214"/>
    <col min="9477" max="9478" width="4.140625" style="214" customWidth="1"/>
    <col min="9479" max="9479" width="11.42578125" style="214"/>
    <col min="9480" max="9480" width="19.140625" style="214" customWidth="1"/>
    <col min="9481" max="9482" width="11.42578125" style="214"/>
    <col min="9483" max="9484" width="4.85546875" style="214" customWidth="1"/>
    <col min="9485" max="9485" width="10.85546875" style="214" customWidth="1"/>
    <col min="9486" max="9486" width="11.42578125" style="214"/>
    <col min="9487" max="9487" width="22" style="214" customWidth="1"/>
    <col min="9488" max="9489" width="11.42578125" style="214"/>
    <col min="9490" max="9491" width="6" style="214" customWidth="1"/>
    <col min="9492" max="9722" width="11.42578125" style="214"/>
    <col min="9723" max="9724" width="20" style="214" customWidth="1"/>
    <col min="9725" max="9725" width="11.42578125" style="214"/>
    <col min="9726" max="9727" width="6.140625" style="214" customWidth="1"/>
    <col min="9728" max="9728" width="14" style="214" customWidth="1"/>
    <col min="9729" max="9729" width="4.42578125" style="214" customWidth="1"/>
    <col min="9730" max="9730" width="20.85546875" style="214" customWidth="1"/>
    <col min="9731" max="9732" width="11.42578125" style="214"/>
    <col min="9733" max="9734" width="4.140625" style="214" customWidth="1"/>
    <col min="9735" max="9735" width="11.42578125" style="214"/>
    <col min="9736" max="9736" width="19.140625" style="214" customWidth="1"/>
    <col min="9737" max="9738" width="11.42578125" style="214"/>
    <col min="9739" max="9740" width="4.85546875" style="214" customWidth="1"/>
    <col min="9741" max="9741" width="10.85546875" style="214" customWidth="1"/>
    <col min="9742" max="9742" width="11.42578125" style="214"/>
    <col min="9743" max="9743" width="22" style="214" customWidth="1"/>
    <col min="9744" max="9745" width="11.42578125" style="214"/>
    <col min="9746" max="9747" width="6" style="214" customWidth="1"/>
    <col min="9748" max="9978" width="11.42578125" style="214"/>
    <col min="9979" max="9980" width="20" style="214" customWidth="1"/>
    <col min="9981" max="9981" width="11.42578125" style="214"/>
    <col min="9982" max="9983" width="6.140625" style="214" customWidth="1"/>
    <col min="9984" max="9984" width="14" style="214" customWidth="1"/>
    <col min="9985" max="9985" width="4.42578125" style="214" customWidth="1"/>
    <col min="9986" max="9986" width="20.85546875" style="214" customWidth="1"/>
    <col min="9987" max="9988" width="11.42578125" style="214"/>
    <col min="9989" max="9990" width="4.140625" style="214" customWidth="1"/>
    <col min="9991" max="9991" width="11.42578125" style="214"/>
    <col min="9992" max="9992" width="19.140625" style="214" customWidth="1"/>
    <col min="9993" max="9994" width="11.42578125" style="214"/>
    <col min="9995" max="9996" width="4.85546875" style="214" customWidth="1"/>
    <col min="9997" max="9997" width="10.85546875" style="214" customWidth="1"/>
    <col min="9998" max="9998" width="11.42578125" style="214"/>
    <col min="9999" max="9999" width="22" style="214" customWidth="1"/>
    <col min="10000" max="10001" width="11.42578125" style="214"/>
    <col min="10002" max="10003" width="6" style="214" customWidth="1"/>
    <col min="10004" max="10234" width="11.42578125" style="214"/>
    <col min="10235" max="10236" width="20" style="214" customWidth="1"/>
    <col min="10237" max="10237" width="11.42578125" style="214"/>
    <col min="10238" max="10239" width="6.140625" style="214" customWidth="1"/>
    <col min="10240" max="10240" width="14" style="214" customWidth="1"/>
    <col min="10241" max="10241" width="4.42578125" style="214" customWidth="1"/>
    <col min="10242" max="10242" width="20.85546875" style="214" customWidth="1"/>
    <col min="10243" max="10244" width="11.42578125" style="214"/>
    <col min="10245" max="10246" width="4.140625" style="214" customWidth="1"/>
    <col min="10247" max="10247" width="11.42578125" style="214"/>
    <col min="10248" max="10248" width="19.140625" style="214" customWidth="1"/>
    <col min="10249" max="10250" width="11.42578125" style="214"/>
    <col min="10251" max="10252" width="4.85546875" style="214" customWidth="1"/>
    <col min="10253" max="10253" width="10.85546875" style="214" customWidth="1"/>
    <col min="10254" max="10254" width="11.42578125" style="214"/>
    <col min="10255" max="10255" width="22" style="214" customWidth="1"/>
    <col min="10256" max="10257" width="11.42578125" style="214"/>
    <col min="10258" max="10259" width="6" style="214" customWidth="1"/>
    <col min="10260" max="10490" width="11.42578125" style="214"/>
    <col min="10491" max="10492" width="20" style="214" customWidth="1"/>
    <col min="10493" max="10493" width="11.42578125" style="214"/>
    <col min="10494" max="10495" width="6.140625" style="214" customWidth="1"/>
    <col min="10496" max="10496" width="14" style="214" customWidth="1"/>
    <col min="10497" max="10497" width="4.42578125" style="214" customWidth="1"/>
    <col min="10498" max="10498" width="20.85546875" style="214" customWidth="1"/>
    <col min="10499" max="10500" width="11.42578125" style="214"/>
    <col min="10501" max="10502" width="4.140625" style="214" customWidth="1"/>
    <col min="10503" max="10503" width="11.42578125" style="214"/>
    <col min="10504" max="10504" width="19.140625" style="214" customWidth="1"/>
    <col min="10505" max="10506" width="11.42578125" style="214"/>
    <col min="10507" max="10508" width="4.85546875" style="214" customWidth="1"/>
    <col min="10509" max="10509" width="10.85546875" style="214" customWidth="1"/>
    <col min="10510" max="10510" width="11.42578125" style="214"/>
    <col min="10511" max="10511" width="22" style="214" customWidth="1"/>
    <col min="10512" max="10513" width="11.42578125" style="214"/>
    <col min="10514" max="10515" width="6" style="214" customWidth="1"/>
    <col min="10516" max="10746" width="11.42578125" style="214"/>
    <col min="10747" max="10748" width="20" style="214" customWidth="1"/>
    <col min="10749" max="10749" width="11.42578125" style="214"/>
    <col min="10750" max="10751" width="6.140625" style="214" customWidth="1"/>
    <col min="10752" max="10752" width="14" style="214" customWidth="1"/>
    <col min="10753" max="10753" width="4.42578125" style="214" customWidth="1"/>
    <col min="10754" max="10754" width="20.85546875" style="214" customWidth="1"/>
    <col min="10755" max="10756" width="11.42578125" style="214"/>
    <col min="10757" max="10758" width="4.140625" style="214" customWidth="1"/>
    <col min="10759" max="10759" width="11.42578125" style="214"/>
    <col min="10760" max="10760" width="19.140625" style="214" customWidth="1"/>
    <col min="10761" max="10762" width="11.42578125" style="214"/>
    <col min="10763" max="10764" width="4.85546875" style="214" customWidth="1"/>
    <col min="10765" max="10765" width="10.85546875" style="214" customWidth="1"/>
    <col min="10766" max="10766" width="11.42578125" style="214"/>
    <col min="10767" max="10767" width="22" style="214" customWidth="1"/>
    <col min="10768" max="10769" width="11.42578125" style="214"/>
    <col min="10770" max="10771" width="6" style="214" customWidth="1"/>
    <col min="10772" max="11002" width="11.42578125" style="214"/>
    <col min="11003" max="11004" width="20" style="214" customWidth="1"/>
    <col min="11005" max="11005" width="11.42578125" style="214"/>
    <col min="11006" max="11007" width="6.140625" style="214" customWidth="1"/>
    <col min="11008" max="11008" width="14" style="214" customWidth="1"/>
    <col min="11009" max="11009" width="4.42578125" style="214" customWidth="1"/>
    <col min="11010" max="11010" width="20.85546875" style="214" customWidth="1"/>
    <col min="11011" max="11012" width="11.42578125" style="214"/>
    <col min="11013" max="11014" width="4.140625" style="214" customWidth="1"/>
    <col min="11015" max="11015" width="11.42578125" style="214"/>
    <col min="11016" max="11016" width="19.140625" style="214" customWidth="1"/>
    <col min="11017" max="11018" width="11.42578125" style="214"/>
    <col min="11019" max="11020" width="4.85546875" style="214" customWidth="1"/>
    <col min="11021" max="11021" width="10.85546875" style="214" customWidth="1"/>
    <col min="11022" max="11022" width="11.42578125" style="214"/>
    <col min="11023" max="11023" width="22" style="214" customWidth="1"/>
    <col min="11024" max="11025" width="11.42578125" style="214"/>
    <col min="11026" max="11027" width="6" style="214" customWidth="1"/>
    <col min="11028" max="11258" width="11.42578125" style="214"/>
    <col min="11259" max="11260" width="20" style="214" customWidth="1"/>
    <col min="11261" max="11261" width="11.42578125" style="214"/>
    <col min="11262" max="11263" width="6.140625" style="214" customWidth="1"/>
    <col min="11264" max="11264" width="14" style="214" customWidth="1"/>
    <col min="11265" max="11265" width="4.42578125" style="214" customWidth="1"/>
    <col min="11266" max="11266" width="20.85546875" style="214" customWidth="1"/>
    <col min="11267" max="11268" width="11.42578125" style="214"/>
    <col min="11269" max="11270" width="4.140625" style="214" customWidth="1"/>
    <col min="11271" max="11271" width="11.42578125" style="214"/>
    <col min="11272" max="11272" width="19.140625" style="214" customWidth="1"/>
    <col min="11273" max="11274" width="11.42578125" style="214"/>
    <col min="11275" max="11276" width="4.85546875" style="214" customWidth="1"/>
    <col min="11277" max="11277" width="10.85546875" style="214" customWidth="1"/>
    <col min="11278" max="11278" width="11.42578125" style="214"/>
    <col min="11279" max="11279" width="22" style="214" customWidth="1"/>
    <col min="11280" max="11281" width="11.42578125" style="214"/>
    <col min="11282" max="11283" width="6" style="214" customWidth="1"/>
    <col min="11284" max="11514" width="11.42578125" style="214"/>
    <col min="11515" max="11516" width="20" style="214" customWidth="1"/>
    <col min="11517" max="11517" width="11.42578125" style="214"/>
    <col min="11518" max="11519" width="6.140625" style="214" customWidth="1"/>
    <col min="11520" max="11520" width="14" style="214" customWidth="1"/>
    <col min="11521" max="11521" width="4.42578125" style="214" customWidth="1"/>
    <col min="11522" max="11522" width="20.85546875" style="214" customWidth="1"/>
    <col min="11523" max="11524" width="11.42578125" style="214"/>
    <col min="11525" max="11526" width="4.140625" style="214" customWidth="1"/>
    <col min="11527" max="11527" width="11.42578125" style="214"/>
    <col min="11528" max="11528" width="19.140625" style="214" customWidth="1"/>
    <col min="11529" max="11530" width="11.42578125" style="214"/>
    <col min="11531" max="11532" width="4.85546875" style="214" customWidth="1"/>
    <col min="11533" max="11533" width="10.85546875" style="214" customWidth="1"/>
    <col min="11534" max="11534" width="11.42578125" style="214"/>
    <col min="11535" max="11535" width="22" style="214" customWidth="1"/>
    <col min="11536" max="11537" width="11.42578125" style="214"/>
    <col min="11538" max="11539" width="6" style="214" customWidth="1"/>
    <col min="11540" max="11770" width="11.42578125" style="214"/>
    <col min="11771" max="11772" width="20" style="214" customWidth="1"/>
    <col min="11773" max="11773" width="11.42578125" style="214"/>
    <col min="11774" max="11775" width="6.140625" style="214" customWidth="1"/>
    <col min="11776" max="11776" width="14" style="214" customWidth="1"/>
    <col min="11777" max="11777" width="4.42578125" style="214" customWidth="1"/>
    <col min="11778" max="11778" width="20.85546875" style="214" customWidth="1"/>
    <col min="11779" max="11780" width="11.42578125" style="214"/>
    <col min="11781" max="11782" width="4.140625" style="214" customWidth="1"/>
    <col min="11783" max="11783" width="11.42578125" style="214"/>
    <col min="11784" max="11784" width="19.140625" style="214" customWidth="1"/>
    <col min="11785" max="11786" width="11.42578125" style="214"/>
    <col min="11787" max="11788" width="4.85546875" style="214" customWidth="1"/>
    <col min="11789" max="11789" width="10.85546875" style="214" customWidth="1"/>
    <col min="11790" max="11790" width="11.42578125" style="214"/>
    <col min="11791" max="11791" width="22" style="214" customWidth="1"/>
    <col min="11792" max="11793" width="11.42578125" style="214"/>
    <col min="11794" max="11795" width="6" style="214" customWidth="1"/>
    <col min="11796" max="12026" width="11.42578125" style="214"/>
    <col min="12027" max="12028" width="20" style="214" customWidth="1"/>
    <col min="12029" max="12029" width="11.42578125" style="214"/>
    <col min="12030" max="12031" width="6.140625" style="214" customWidth="1"/>
    <col min="12032" max="12032" width="14" style="214" customWidth="1"/>
    <col min="12033" max="12033" width="4.42578125" style="214" customWidth="1"/>
    <col min="12034" max="12034" width="20.85546875" style="214" customWidth="1"/>
    <col min="12035" max="12036" width="11.42578125" style="214"/>
    <col min="12037" max="12038" width="4.140625" style="214" customWidth="1"/>
    <col min="12039" max="12039" width="11.42578125" style="214"/>
    <col min="12040" max="12040" width="19.140625" style="214" customWidth="1"/>
    <col min="12041" max="12042" width="11.42578125" style="214"/>
    <col min="12043" max="12044" width="4.85546875" style="214" customWidth="1"/>
    <col min="12045" max="12045" width="10.85546875" style="214" customWidth="1"/>
    <col min="12046" max="12046" width="11.42578125" style="214"/>
    <col min="12047" max="12047" width="22" style="214" customWidth="1"/>
    <col min="12048" max="12049" width="11.42578125" style="214"/>
    <col min="12050" max="12051" width="6" style="214" customWidth="1"/>
    <col min="12052" max="12282" width="11.42578125" style="214"/>
    <col min="12283" max="12284" width="20" style="214" customWidth="1"/>
    <col min="12285" max="12285" width="11.42578125" style="214"/>
    <col min="12286" max="12287" width="6.140625" style="214" customWidth="1"/>
    <col min="12288" max="12288" width="14" style="214" customWidth="1"/>
    <col min="12289" max="12289" width="4.42578125" style="214" customWidth="1"/>
    <col min="12290" max="12290" width="20.85546875" style="214" customWidth="1"/>
    <col min="12291" max="12292" width="11.42578125" style="214"/>
    <col min="12293" max="12294" width="4.140625" style="214" customWidth="1"/>
    <col min="12295" max="12295" width="11.42578125" style="214"/>
    <col min="12296" max="12296" width="19.140625" style="214" customWidth="1"/>
    <col min="12297" max="12298" width="11.42578125" style="214"/>
    <col min="12299" max="12300" width="4.85546875" style="214" customWidth="1"/>
    <col min="12301" max="12301" width="10.85546875" style="214" customWidth="1"/>
    <col min="12302" max="12302" width="11.42578125" style="214"/>
    <col min="12303" max="12303" width="22" style="214" customWidth="1"/>
    <col min="12304" max="12305" width="11.42578125" style="214"/>
    <col min="12306" max="12307" width="6" style="214" customWidth="1"/>
    <col min="12308" max="12538" width="11.42578125" style="214"/>
    <col min="12539" max="12540" width="20" style="214" customWidth="1"/>
    <col min="12541" max="12541" width="11.42578125" style="214"/>
    <col min="12542" max="12543" width="6.140625" style="214" customWidth="1"/>
    <col min="12544" max="12544" width="14" style="214" customWidth="1"/>
    <col min="12545" max="12545" width="4.42578125" style="214" customWidth="1"/>
    <col min="12546" max="12546" width="20.85546875" style="214" customWidth="1"/>
    <col min="12547" max="12548" width="11.42578125" style="214"/>
    <col min="12549" max="12550" width="4.140625" style="214" customWidth="1"/>
    <col min="12551" max="12551" width="11.42578125" style="214"/>
    <col min="12552" max="12552" width="19.140625" style="214" customWidth="1"/>
    <col min="12553" max="12554" width="11.42578125" style="214"/>
    <col min="12555" max="12556" width="4.85546875" style="214" customWidth="1"/>
    <col min="12557" max="12557" width="10.85546875" style="214" customWidth="1"/>
    <col min="12558" max="12558" width="11.42578125" style="214"/>
    <col min="12559" max="12559" width="22" style="214" customWidth="1"/>
    <col min="12560" max="12561" width="11.42578125" style="214"/>
    <col min="12562" max="12563" width="6" style="214" customWidth="1"/>
    <col min="12564" max="12794" width="11.42578125" style="214"/>
    <col min="12795" max="12796" width="20" style="214" customWidth="1"/>
    <col min="12797" max="12797" width="11.42578125" style="214"/>
    <col min="12798" max="12799" width="6.140625" style="214" customWidth="1"/>
    <col min="12800" max="12800" width="14" style="214" customWidth="1"/>
    <col min="12801" max="12801" width="4.42578125" style="214" customWidth="1"/>
    <col min="12802" max="12802" width="20.85546875" style="214" customWidth="1"/>
    <col min="12803" max="12804" width="11.42578125" style="214"/>
    <col min="12805" max="12806" width="4.140625" style="214" customWidth="1"/>
    <col min="12807" max="12807" width="11.42578125" style="214"/>
    <col min="12808" max="12808" width="19.140625" style="214" customWidth="1"/>
    <col min="12809" max="12810" width="11.42578125" style="214"/>
    <col min="12811" max="12812" width="4.85546875" style="214" customWidth="1"/>
    <col min="12813" max="12813" width="10.85546875" style="214" customWidth="1"/>
    <col min="12814" max="12814" width="11.42578125" style="214"/>
    <col min="12815" max="12815" width="22" style="214" customWidth="1"/>
    <col min="12816" max="12817" width="11.42578125" style="214"/>
    <col min="12818" max="12819" width="6" style="214" customWidth="1"/>
    <col min="12820" max="13050" width="11.42578125" style="214"/>
    <col min="13051" max="13052" width="20" style="214" customWidth="1"/>
    <col min="13053" max="13053" width="11.42578125" style="214"/>
    <col min="13054" max="13055" width="6.140625" style="214" customWidth="1"/>
    <col min="13056" max="13056" width="14" style="214" customWidth="1"/>
    <col min="13057" max="13057" width="4.42578125" style="214" customWidth="1"/>
    <col min="13058" max="13058" width="20.85546875" style="214" customWidth="1"/>
    <col min="13059" max="13060" width="11.42578125" style="214"/>
    <col min="13061" max="13062" width="4.140625" style="214" customWidth="1"/>
    <col min="13063" max="13063" width="11.42578125" style="214"/>
    <col min="13064" max="13064" width="19.140625" style="214" customWidth="1"/>
    <col min="13065" max="13066" width="11.42578125" style="214"/>
    <col min="13067" max="13068" width="4.85546875" style="214" customWidth="1"/>
    <col min="13069" max="13069" width="10.85546875" style="214" customWidth="1"/>
    <col min="13070" max="13070" width="11.42578125" style="214"/>
    <col min="13071" max="13071" width="22" style="214" customWidth="1"/>
    <col min="13072" max="13073" width="11.42578125" style="214"/>
    <col min="13074" max="13075" width="6" style="214" customWidth="1"/>
    <col min="13076" max="13306" width="11.42578125" style="214"/>
    <col min="13307" max="13308" width="20" style="214" customWidth="1"/>
    <col min="13309" max="13309" width="11.42578125" style="214"/>
    <col min="13310" max="13311" width="6.140625" style="214" customWidth="1"/>
    <col min="13312" max="13312" width="14" style="214" customWidth="1"/>
    <col min="13313" max="13313" width="4.42578125" style="214" customWidth="1"/>
    <col min="13314" max="13314" width="20.85546875" style="214" customWidth="1"/>
    <col min="13315" max="13316" width="11.42578125" style="214"/>
    <col min="13317" max="13318" width="4.140625" style="214" customWidth="1"/>
    <col min="13319" max="13319" width="11.42578125" style="214"/>
    <col min="13320" max="13320" width="19.140625" style="214" customWidth="1"/>
    <col min="13321" max="13322" width="11.42578125" style="214"/>
    <col min="13323" max="13324" width="4.85546875" style="214" customWidth="1"/>
    <col min="13325" max="13325" width="10.85546875" style="214" customWidth="1"/>
    <col min="13326" max="13326" width="11.42578125" style="214"/>
    <col min="13327" max="13327" width="22" style="214" customWidth="1"/>
    <col min="13328" max="13329" width="11.42578125" style="214"/>
    <col min="13330" max="13331" width="6" style="214" customWidth="1"/>
    <col min="13332" max="13562" width="11.42578125" style="214"/>
    <col min="13563" max="13564" width="20" style="214" customWidth="1"/>
    <col min="13565" max="13565" width="11.42578125" style="214"/>
    <col min="13566" max="13567" width="6.140625" style="214" customWidth="1"/>
    <col min="13568" max="13568" width="14" style="214" customWidth="1"/>
    <col min="13569" max="13569" width="4.42578125" style="214" customWidth="1"/>
    <col min="13570" max="13570" width="20.85546875" style="214" customWidth="1"/>
    <col min="13571" max="13572" width="11.42578125" style="214"/>
    <col min="13573" max="13574" width="4.140625" style="214" customWidth="1"/>
    <col min="13575" max="13575" width="11.42578125" style="214"/>
    <col min="13576" max="13576" width="19.140625" style="214" customWidth="1"/>
    <col min="13577" max="13578" width="11.42578125" style="214"/>
    <col min="13579" max="13580" width="4.85546875" style="214" customWidth="1"/>
    <col min="13581" max="13581" width="10.85546875" style="214" customWidth="1"/>
    <col min="13582" max="13582" width="11.42578125" style="214"/>
    <col min="13583" max="13583" width="22" style="214" customWidth="1"/>
    <col min="13584" max="13585" width="11.42578125" style="214"/>
    <col min="13586" max="13587" width="6" style="214" customWidth="1"/>
    <col min="13588" max="13818" width="11.42578125" style="214"/>
    <col min="13819" max="13820" width="20" style="214" customWidth="1"/>
    <col min="13821" max="13821" width="11.42578125" style="214"/>
    <col min="13822" max="13823" width="6.140625" style="214" customWidth="1"/>
    <col min="13824" max="13824" width="14" style="214" customWidth="1"/>
    <col min="13825" max="13825" width="4.42578125" style="214" customWidth="1"/>
    <col min="13826" max="13826" width="20.85546875" style="214" customWidth="1"/>
    <col min="13827" max="13828" width="11.42578125" style="214"/>
    <col min="13829" max="13830" width="4.140625" style="214" customWidth="1"/>
    <col min="13831" max="13831" width="11.42578125" style="214"/>
    <col min="13832" max="13832" width="19.140625" style="214" customWidth="1"/>
    <col min="13833" max="13834" width="11.42578125" style="214"/>
    <col min="13835" max="13836" width="4.85546875" style="214" customWidth="1"/>
    <col min="13837" max="13837" width="10.85546875" style="214" customWidth="1"/>
    <col min="13838" max="13838" width="11.42578125" style="214"/>
    <col min="13839" max="13839" width="22" style="214" customWidth="1"/>
    <col min="13840" max="13841" width="11.42578125" style="214"/>
    <col min="13842" max="13843" width="6" style="214" customWidth="1"/>
    <col min="13844" max="14074" width="11.42578125" style="214"/>
    <col min="14075" max="14076" width="20" style="214" customWidth="1"/>
    <col min="14077" max="14077" width="11.42578125" style="214"/>
    <col min="14078" max="14079" width="6.140625" style="214" customWidth="1"/>
    <col min="14080" max="14080" width="14" style="214" customWidth="1"/>
    <col min="14081" max="14081" width="4.42578125" style="214" customWidth="1"/>
    <col min="14082" max="14082" width="20.85546875" style="214" customWidth="1"/>
    <col min="14083" max="14084" width="11.42578125" style="214"/>
    <col min="14085" max="14086" width="4.140625" style="214" customWidth="1"/>
    <col min="14087" max="14087" width="11.42578125" style="214"/>
    <col min="14088" max="14088" width="19.140625" style="214" customWidth="1"/>
    <col min="14089" max="14090" width="11.42578125" style="214"/>
    <col min="14091" max="14092" width="4.85546875" style="214" customWidth="1"/>
    <col min="14093" max="14093" width="10.85546875" style="214" customWidth="1"/>
    <col min="14094" max="14094" width="11.42578125" style="214"/>
    <col min="14095" max="14095" width="22" style="214" customWidth="1"/>
    <col min="14096" max="14097" width="11.42578125" style="214"/>
    <col min="14098" max="14099" width="6" style="214" customWidth="1"/>
    <col min="14100" max="14330" width="11.42578125" style="214"/>
    <col min="14331" max="14332" width="20" style="214" customWidth="1"/>
    <col min="14333" max="14333" width="11.42578125" style="214"/>
    <col min="14334" max="14335" width="6.140625" style="214" customWidth="1"/>
    <col min="14336" max="14336" width="14" style="214" customWidth="1"/>
    <col min="14337" max="14337" width="4.42578125" style="214" customWidth="1"/>
    <col min="14338" max="14338" width="20.85546875" style="214" customWidth="1"/>
    <col min="14339" max="14340" width="11.42578125" style="214"/>
    <col min="14341" max="14342" width="4.140625" style="214" customWidth="1"/>
    <col min="14343" max="14343" width="11.42578125" style="214"/>
    <col min="14344" max="14344" width="19.140625" style="214" customWidth="1"/>
    <col min="14345" max="14346" width="11.42578125" style="214"/>
    <col min="14347" max="14348" width="4.85546875" style="214" customWidth="1"/>
    <col min="14349" max="14349" width="10.85546875" style="214" customWidth="1"/>
    <col min="14350" max="14350" width="11.42578125" style="214"/>
    <col min="14351" max="14351" width="22" style="214" customWidth="1"/>
    <col min="14352" max="14353" width="11.42578125" style="214"/>
    <col min="14354" max="14355" width="6" style="214" customWidth="1"/>
    <col min="14356" max="14586" width="11.42578125" style="214"/>
    <col min="14587" max="14588" width="20" style="214" customWidth="1"/>
    <col min="14589" max="14589" width="11.42578125" style="214"/>
    <col min="14590" max="14591" width="6.140625" style="214" customWidth="1"/>
    <col min="14592" max="14592" width="14" style="214" customWidth="1"/>
    <col min="14593" max="14593" width="4.42578125" style="214" customWidth="1"/>
    <col min="14594" max="14594" width="20.85546875" style="214" customWidth="1"/>
    <col min="14595" max="14596" width="11.42578125" style="214"/>
    <col min="14597" max="14598" width="4.140625" style="214" customWidth="1"/>
    <col min="14599" max="14599" width="11.42578125" style="214"/>
    <col min="14600" max="14600" width="19.140625" style="214" customWidth="1"/>
    <col min="14601" max="14602" width="11.42578125" style="214"/>
    <col min="14603" max="14604" width="4.85546875" style="214" customWidth="1"/>
    <col min="14605" max="14605" width="10.85546875" style="214" customWidth="1"/>
    <col min="14606" max="14606" width="11.42578125" style="214"/>
    <col min="14607" max="14607" width="22" style="214" customWidth="1"/>
    <col min="14608" max="14609" width="11.42578125" style="214"/>
    <col min="14610" max="14611" width="6" style="214" customWidth="1"/>
    <col min="14612" max="14842" width="11.42578125" style="214"/>
    <col min="14843" max="14844" width="20" style="214" customWidth="1"/>
    <col min="14845" max="14845" width="11.42578125" style="214"/>
    <col min="14846" max="14847" width="6.140625" style="214" customWidth="1"/>
    <col min="14848" max="14848" width="14" style="214" customWidth="1"/>
    <col min="14849" max="14849" width="4.42578125" style="214" customWidth="1"/>
    <col min="14850" max="14850" width="20.85546875" style="214" customWidth="1"/>
    <col min="14851" max="14852" width="11.42578125" style="214"/>
    <col min="14853" max="14854" width="4.140625" style="214" customWidth="1"/>
    <col min="14855" max="14855" width="11.42578125" style="214"/>
    <col min="14856" max="14856" width="19.140625" style="214" customWidth="1"/>
    <col min="14857" max="14858" width="11.42578125" style="214"/>
    <col min="14859" max="14860" width="4.85546875" style="214" customWidth="1"/>
    <col min="14861" max="14861" width="10.85546875" style="214" customWidth="1"/>
    <col min="14862" max="14862" width="11.42578125" style="214"/>
    <col min="14863" max="14863" width="22" style="214" customWidth="1"/>
    <col min="14864" max="14865" width="11.42578125" style="214"/>
    <col min="14866" max="14867" width="6" style="214" customWidth="1"/>
    <col min="14868" max="15098" width="11.42578125" style="214"/>
    <col min="15099" max="15100" width="20" style="214" customWidth="1"/>
    <col min="15101" max="15101" width="11.42578125" style="214"/>
    <col min="15102" max="15103" width="6.140625" style="214" customWidth="1"/>
    <col min="15104" max="15104" width="14" style="214" customWidth="1"/>
    <col min="15105" max="15105" width="4.42578125" style="214" customWidth="1"/>
    <col min="15106" max="15106" width="20.85546875" style="214" customWidth="1"/>
    <col min="15107" max="15108" width="11.42578125" style="214"/>
    <col min="15109" max="15110" width="4.140625" style="214" customWidth="1"/>
    <col min="15111" max="15111" width="11.42578125" style="214"/>
    <col min="15112" max="15112" width="19.140625" style="214" customWidth="1"/>
    <col min="15113" max="15114" width="11.42578125" style="214"/>
    <col min="15115" max="15116" width="4.85546875" style="214" customWidth="1"/>
    <col min="15117" max="15117" width="10.85546875" style="214" customWidth="1"/>
    <col min="15118" max="15118" width="11.42578125" style="214"/>
    <col min="15119" max="15119" width="22" style="214" customWidth="1"/>
    <col min="15120" max="15121" width="11.42578125" style="214"/>
    <col min="15122" max="15123" width="6" style="214" customWidth="1"/>
    <col min="15124" max="15354" width="11.42578125" style="214"/>
    <col min="15355" max="15356" width="20" style="214" customWidth="1"/>
    <col min="15357" max="15357" width="11.42578125" style="214"/>
    <col min="15358" max="15359" width="6.140625" style="214" customWidth="1"/>
    <col min="15360" max="15360" width="14" style="214" customWidth="1"/>
    <col min="15361" max="15361" width="4.42578125" style="214" customWidth="1"/>
    <col min="15362" max="15362" width="20.85546875" style="214" customWidth="1"/>
    <col min="15363" max="15364" width="11.42578125" style="214"/>
    <col min="15365" max="15366" width="4.140625" style="214" customWidth="1"/>
    <col min="15367" max="15367" width="11.42578125" style="214"/>
    <col min="15368" max="15368" width="19.140625" style="214" customWidth="1"/>
    <col min="15369" max="15370" width="11.42578125" style="214"/>
    <col min="15371" max="15372" width="4.85546875" style="214" customWidth="1"/>
    <col min="15373" max="15373" width="10.85546875" style="214" customWidth="1"/>
    <col min="15374" max="15374" width="11.42578125" style="214"/>
    <col min="15375" max="15375" width="22" style="214" customWidth="1"/>
    <col min="15376" max="15377" width="11.42578125" style="214"/>
    <col min="15378" max="15379" width="6" style="214" customWidth="1"/>
    <col min="15380" max="15610" width="11.42578125" style="214"/>
    <col min="15611" max="15612" width="20" style="214" customWidth="1"/>
    <col min="15613" max="15613" width="11.42578125" style="214"/>
    <col min="15614" max="15615" width="6.140625" style="214" customWidth="1"/>
    <col min="15616" max="15616" width="14" style="214" customWidth="1"/>
    <col min="15617" max="15617" width="4.42578125" style="214" customWidth="1"/>
    <col min="15618" max="15618" width="20.85546875" style="214" customWidth="1"/>
    <col min="15619" max="15620" width="11.42578125" style="214"/>
    <col min="15621" max="15622" width="4.140625" style="214" customWidth="1"/>
    <col min="15623" max="15623" width="11.42578125" style="214"/>
    <col min="15624" max="15624" width="19.140625" style="214" customWidth="1"/>
    <col min="15625" max="15626" width="11.42578125" style="214"/>
    <col min="15627" max="15628" width="4.85546875" style="214" customWidth="1"/>
    <col min="15629" max="15629" width="10.85546875" style="214" customWidth="1"/>
    <col min="15630" max="15630" width="11.42578125" style="214"/>
    <col min="15631" max="15631" width="22" style="214" customWidth="1"/>
    <col min="15632" max="15633" width="11.42578125" style="214"/>
    <col min="15634" max="15635" width="6" style="214" customWidth="1"/>
    <col min="15636" max="15866" width="11.42578125" style="214"/>
    <col min="15867" max="15868" width="20" style="214" customWidth="1"/>
    <col min="15869" max="15869" width="11.42578125" style="214"/>
    <col min="15870" max="15871" width="6.140625" style="214" customWidth="1"/>
    <col min="15872" max="15872" width="14" style="214" customWidth="1"/>
    <col min="15873" max="15873" width="4.42578125" style="214" customWidth="1"/>
    <col min="15874" max="15874" width="20.85546875" style="214" customWidth="1"/>
    <col min="15875" max="15876" width="11.42578125" style="214"/>
    <col min="15877" max="15878" width="4.140625" style="214" customWidth="1"/>
    <col min="15879" max="15879" width="11.42578125" style="214"/>
    <col min="15880" max="15880" width="19.140625" style="214" customWidth="1"/>
    <col min="15881" max="15882" width="11.42578125" style="214"/>
    <col min="15883" max="15884" width="4.85546875" style="214" customWidth="1"/>
    <col min="15885" max="15885" width="10.85546875" style="214" customWidth="1"/>
    <col min="15886" max="15886" width="11.42578125" style="214"/>
    <col min="15887" max="15887" width="22" style="214" customWidth="1"/>
    <col min="15888" max="15889" width="11.42578125" style="214"/>
    <col min="15890" max="15891" width="6" style="214" customWidth="1"/>
    <col min="15892" max="16122" width="11.42578125" style="214"/>
    <col min="16123" max="16124" width="20" style="214" customWidth="1"/>
    <col min="16125" max="16125" width="11.42578125" style="214"/>
    <col min="16126" max="16127" width="6.140625" style="214" customWidth="1"/>
    <col min="16128" max="16128" width="14" style="214" customWidth="1"/>
    <col min="16129" max="16129" width="4.42578125" style="214" customWidth="1"/>
    <col min="16130" max="16130" width="20.85546875" style="214" customWidth="1"/>
    <col min="16131" max="16132" width="11.42578125" style="214"/>
    <col min="16133" max="16134" width="4.140625" style="214" customWidth="1"/>
    <col min="16135" max="16135" width="11.42578125" style="214"/>
    <col min="16136" max="16136" width="19.140625" style="214" customWidth="1"/>
    <col min="16137" max="16138" width="11.42578125" style="214"/>
    <col min="16139" max="16140" width="4.85546875" style="214" customWidth="1"/>
    <col min="16141" max="16141" width="10.85546875" style="214" customWidth="1"/>
    <col min="16142" max="16142" width="11.42578125" style="214"/>
    <col min="16143" max="16143" width="22" style="214" customWidth="1"/>
    <col min="16144" max="16145" width="11.42578125" style="214"/>
    <col min="16146" max="16147" width="6" style="214" customWidth="1"/>
    <col min="16148" max="16384" width="11.42578125" style="214"/>
  </cols>
  <sheetData>
    <row r="1" spans="1:19" ht="10.15" customHeight="1" x14ac:dyDescent="0.2"/>
    <row r="2" spans="1:19" x14ac:dyDescent="0.2">
      <c r="A2" s="215"/>
    </row>
    <row r="3" spans="1:19" x14ac:dyDescent="0.2">
      <c r="A3" s="216" t="s">
        <v>222</v>
      </c>
    </row>
    <row r="4" spans="1:19" ht="8.25" customHeight="1" x14ac:dyDescent="0.2"/>
    <row r="5" spans="1:19" x14ac:dyDescent="0.2">
      <c r="A5" s="214" t="s">
        <v>123</v>
      </c>
      <c r="B5" s="231">
        <v>46161</v>
      </c>
    </row>
    <row r="6" spans="1:19" ht="6.75" customHeight="1" x14ac:dyDescent="0.2">
      <c r="B6" s="217"/>
    </row>
    <row r="7" spans="1:19" ht="12" customHeight="1" x14ac:dyDescent="0.2">
      <c r="A7" s="459" t="s">
        <v>124</v>
      </c>
      <c r="B7" s="459"/>
      <c r="C7" s="459"/>
      <c r="D7" s="459"/>
      <c r="F7" s="459" t="s">
        <v>125</v>
      </c>
      <c r="G7" s="459"/>
      <c r="H7" s="459"/>
      <c r="I7" s="459"/>
      <c r="K7" s="459" t="s">
        <v>126</v>
      </c>
      <c r="L7" s="459"/>
      <c r="M7" s="459"/>
      <c r="N7" s="459"/>
      <c r="P7" s="459" t="s">
        <v>127</v>
      </c>
      <c r="Q7" s="459"/>
      <c r="R7" s="459"/>
      <c r="S7" s="459"/>
    </row>
    <row r="8" spans="1:19" ht="6.75" customHeight="1" x14ac:dyDescent="0.2">
      <c r="A8" s="219"/>
      <c r="B8" s="219"/>
      <c r="C8" s="219"/>
      <c r="D8" s="219"/>
      <c r="F8" s="219"/>
      <c r="G8" s="219"/>
      <c r="H8" s="219"/>
      <c r="I8" s="219"/>
      <c r="K8" s="219"/>
      <c r="L8" s="219"/>
      <c r="M8" s="219"/>
      <c r="N8" s="215"/>
      <c r="P8" s="219"/>
      <c r="Q8" s="219"/>
      <c r="R8" s="219"/>
      <c r="S8" s="215"/>
    </row>
    <row r="9" spans="1:19" ht="17.25" hidden="1" customHeight="1" x14ac:dyDescent="0.2">
      <c r="A9" s="220" t="s">
        <v>128</v>
      </c>
      <c r="B9" s="460" t="e">
        <f>+#REF!*#REF!+#REF!*#REF!</f>
        <v>#REF!</v>
      </c>
      <c r="C9" s="460"/>
      <c r="D9" s="460"/>
      <c r="F9" s="220" t="s">
        <v>128</v>
      </c>
      <c r="G9" s="460" t="e">
        <f>+#REF!*#REF!+#REF!*#REF!</f>
        <v>#REF!</v>
      </c>
      <c r="H9" s="460"/>
      <c r="I9" s="460"/>
      <c r="K9" s="220" t="s">
        <v>128</v>
      </c>
      <c r="L9" s="460" t="e">
        <f>+#REF!*#REF!+#REF!*#REF!</f>
        <v>#REF!</v>
      </c>
      <c r="M9" s="460"/>
      <c r="N9" s="460"/>
      <c r="P9" s="220" t="s">
        <v>128</v>
      </c>
      <c r="Q9" s="452" t="e">
        <f>+#REF!*#REF!+#REF!*#REF!</f>
        <v>#REF!</v>
      </c>
      <c r="R9" s="453"/>
      <c r="S9" s="454"/>
    </row>
    <row r="10" spans="1:19" ht="17.25" hidden="1" customHeight="1" x14ac:dyDescent="0.2">
      <c r="A10" s="220" t="s">
        <v>129</v>
      </c>
      <c r="B10" s="460" t="e">
        <f>+#REF!*POWER(#REF!,2)+#REF!*POWER(#REF!,2)</f>
        <v>#REF!</v>
      </c>
      <c r="C10" s="460"/>
      <c r="D10" s="460"/>
      <c r="F10" s="220" t="s">
        <v>129</v>
      </c>
      <c r="G10" s="460" t="e">
        <f>+#REF!*POWER(#REF!,2)+#REF!*POWER(#REF!,2)</f>
        <v>#REF!</v>
      </c>
      <c r="H10" s="460"/>
      <c r="I10" s="460"/>
      <c r="K10" s="220" t="s">
        <v>129</v>
      </c>
      <c r="L10" s="460" t="e">
        <f>+#REF!*POWER(#REF!,2)+#REF!*POWER(#REF!,2)</f>
        <v>#REF!</v>
      </c>
      <c r="M10" s="460"/>
      <c r="N10" s="460"/>
      <c r="P10" s="220" t="s">
        <v>129</v>
      </c>
      <c r="Q10" s="452" t="e">
        <f>+#REF!*POWER(#REF!,2)+#REF!*POWER(#REF!,2)</f>
        <v>#REF!</v>
      </c>
      <c r="R10" s="453"/>
      <c r="S10" s="454"/>
    </row>
    <row r="11" spans="1:19" ht="17.25" hidden="1" customHeight="1" x14ac:dyDescent="0.2">
      <c r="A11" s="220" t="s">
        <v>130</v>
      </c>
      <c r="B11" s="460" t="e">
        <f>+SUM(#REF!)</f>
        <v>#REF!</v>
      </c>
      <c r="C11" s="460"/>
      <c r="D11" s="460"/>
      <c r="F11" s="220" t="s">
        <v>130</v>
      </c>
      <c r="G11" s="460" t="e">
        <f>+SUM(#REF!)</f>
        <v>#REF!</v>
      </c>
      <c r="H11" s="460"/>
      <c r="I11" s="460"/>
      <c r="K11" s="220" t="s">
        <v>130</v>
      </c>
      <c r="L11" s="460" t="e">
        <f>+SUM(#REF!)</f>
        <v>#REF!</v>
      </c>
      <c r="M11" s="460"/>
      <c r="N11" s="460"/>
      <c r="P11" s="220" t="s">
        <v>130</v>
      </c>
      <c r="Q11" s="452" t="e">
        <f>+SUM(#REF!)</f>
        <v>#REF!</v>
      </c>
      <c r="R11" s="453"/>
      <c r="S11" s="454"/>
    </row>
    <row r="12" spans="1:19" ht="17.25" hidden="1" customHeight="1" x14ac:dyDescent="0.2">
      <c r="A12" s="220" t="s">
        <v>131</v>
      </c>
      <c r="B12" s="460" t="e">
        <f>+POWER(#REF!,2)+POWER(#REF!,2)</f>
        <v>#REF!</v>
      </c>
      <c r="C12" s="460"/>
      <c r="D12" s="460"/>
      <c r="F12" s="220" t="s">
        <v>131</v>
      </c>
      <c r="G12" s="460" t="e">
        <f>+POWER(#REF!,2)+POWER(#REF!,2)</f>
        <v>#REF!</v>
      </c>
      <c r="H12" s="460"/>
      <c r="I12" s="460"/>
      <c r="K12" s="220" t="s">
        <v>131</v>
      </c>
      <c r="L12" s="460" t="e">
        <f>+POWER(#REF!,2)+POWER(#REF!,2)</f>
        <v>#REF!</v>
      </c>
      <c r="M12" s="460"/>
      <c r="N12" s="460"/>
      <c r="P12" s="220" t="s">
        <v>131</v>
      </c>
      <c r="Q12" s="452" t="e">
        <f>+POWER(#REF!,2)+POWER(#REF!,2)</f>
        <v>#REF!</v>
      </c>
      <c r="R12" s="453"/>
      <c r="S12" s="454"/>
    </row>
    <row r="13" spans="1:19" ht="17.25" hidden="1" customHeight="1" x14ac:dyDescent="0.2">
      <c r="A13" s="220" t="s">
        <v>132</v>
      </c>
      <c r="B13" s="458" t="e">
        <f>(#REF!-1)*SUM(#REF!)</f>
        <v>#REF!</v>
      </c>
      <c r="C13" s="458"/>
      <c r="D13" s="458"/>
      <c r="F13" s="220" t="s">
        <v>132</v>
      </c>
      <c r="G13" s="458" t="e">
        <f>(#REF!-1)*SUM(#REF!)</f>
        <v>#REF!</v>
      </c>
      <c r="H13" s="458"/>
      <c r="I13" s="458"/>
      <c r="K13" s="220" t="s">
        <v>132</v>
      </c>
      <c r="L13" s="458" t="e">
        <f>(#REF!-1)*SUM(#REF!)</f>
        <v>#REF!</v>
      </c>
      <c r="M13" s="458"/>
      <c r="N13" s="458"/>
      <c r="P13" s="220" t="s">
        <v>132</v>
      </c>
      <c r="Q13" s="455" t="e">
        <f>(#REF!-1)*SUM(#REF!)</f>
        <v>#REF!</v>
      </c>
      <c r="R13" s="456"/>
      <c r="S13" s="457"/>
    </row>
    <row r="14" spans="1:19" ht="17.25" hidden="1" customHeight="1" x14ac:dyDescent="0.2">
      <c r="A14" s="218" t="s">
        <v>133</v>
      </c>
      <c r="B14" s="458" t="e">
        <f>ABS((B13/(B11-#REF!)))</f>
        <v>#REF!</v>
      </c>
      <c r="C14" s="458"/>
      <c r="D14" s="458"/>
      <c r="F14" s="218" t="s">
        <v>133</v>
      </c>
      <c r="G14" s="458" t="e">
        <f>ABS((G13/(G11-#REF!)))</f>
        <v>#REF!</v>
      </c>
      <c r="H14" s="458"/>
      <c r="I14" s="458"/>
      <c r="K14" s="218" t="s">
        <v>133</v>
      </c>
      <c r="L14" s="458" t="e">
        <f>ABS((L13/(L11-#REF!)))</f>
        <v>#REF!</v>
      </c>
      <c r="M14" s="458"/>
      <c r="N14" s="458"/>
      <c r="P14" s="218" t="s">
        <v>133</v>
      </c>
      <c r="Q14" s="455" t="e">
        <f>ABS((Q13/(Q11-#REF!)))</f>
        <v>#REF!</v>
      </c>
      <c r="R14" s="456"/>
      <c r="S14" s="457"/>
    </row>
    <row r="15" spans="1:19" ht="17.25" hidden="1" customHeight="1" x14ac:dyDescent="0.2">
      <c r="A15" s="218" t="s">
        <v>134</v>
      </c>
      <c r="B15" s="458" t="e">
        <f>ABS((((B10*B11-(B9^2))/(B11*(#REF!-1)))-(B14))*((B11*(#REF!-1))/((B11^2)-B12)))</f>
        <v>#REF!</v>
      </c>
      <c r="C15" s="458"/>
      <c r="D15" s="458"/>
      <c r="F15" s="218" t="s">
        <v>134</v>
      </c>
      <c r="G15" s="458" t="e">
        <f>ABS((((G10*G11-(G9^2))/(G11*(#REF!-1)))-(G14))*((G11*(#REF!-1))/((G11^2)-G12)))</f>
        <v>#REF!</v>
      </c>
      <c r="H15" s="458"/>
      <c r="I15" s="458"/>
      <c r="K15" s="218" t="s">
        <v>134</v>
      </c>
      <c r="L15" s="458" t="e">
        <f>ABS((((L10*L11-(L9^2))/(L11*(#REF!-1)))-(L14))*((L11*(#REF!-1))/((L11^2)-L12)))</f>
        <v>#REF!</v>
      </c>
      <c r="M15" s="458"/>
      <c r="N15" s="458"/>
      <c r="P15" s="218" t="s">
        <v>134</v>
      </c>
      <c r="Q15" s="458" t="e">
        <f>ABS((((Q10*Q11-(Q9^2))/(Q11*(#REF!-1)))-(Q14))*((Q11*(#REF!-1))/((Q11^2)-Q12)))</f>
        <v>#REF!</v>
      </c>
      <c r="R15" s="458"/>
      <c r="S15" s="458"/>
    </row>
    <row r="16" spans="1:19" ht="17.25" hidden="1" customHeight="1" x14ac:dyDescent="0.2">
      <c r="A16" s="218" t="s">
        <v>135</v>
      </c>
      <c r="B16" s="458" t="e">
        <f>(B14+B15)/1000000</f>
        <v>#REF!</v>
      </c>
      <c r="C16" s="458"/>
      <c r="D16" s="458"/>
      <c r="F16" s="218" t="s">
        <v>135</v>
      </c>
      <c r="G16" s="458" t="e">
        <f>(G14+G15)/1000000</f>
        <v>#REF!</v>
      </c>
      <c r="H16" s="458"/>
      <c r="I16" s="458"/>
      <c r="K16" s="218" t="s">
        <v>135</v>
      </c>
      <c r="L16" s="458" t="e">
        <f>(L14+L15)/1000000</f>
        <v>#REF!</v>
      </c>
      <c r="M16" s="458"/>
      <c r="N16" s="458"/>
      <c r="P16" s="218" t="s">
        <v>135</v>
      </c>
      <c r="Q16" s="455" t="e">
        <f>(Q14+Q15)/1000000</f>
        <v>#REF!</v>
      </c>
      <c r="R16" s="456"/>
      <c r="S16" s="457"/>
    </row>
    <row r="17" spans="1:25" ht="17.25" hidden="1" customHeight="1" x14ac:dyDescent="0.2">
      <c r="A17" s="218" t="s">
        <v>136</v>
      </c>
      <c r="B17" s="458" t="e">
        <f>SQRT(B14)</f>
        <v>#REF!</v>
      </c>
      <c r="C17" s="458"/>
      <c r="D17" s="458"/>
      <c r="F17" s="218" t="s">
        <v>136</v>
      </c>
      <c r="G17" s="458" t="e">
        <f>SQRT(G14)</f>
        <v>#REF!</v>
      </c>
      <c r="H17" s="458"/>
      <c r="I17" s="458"/>
      <c r="K17" s="218" t="s">
        <v>136</v>
      </c>
      <c r="L17" s="458" t="e">
        <f>SQRT(L14)</f>
        <v>#REF!</v>
      </c>
      <c r="M17" s="458"/>
      <c r="N17" s="458"/>
      <c r="P17" s="218" t="s">
        <v>136</v>
      </c>
      <c r="Q17" s="455" t="e">
        <f>SQRT(Q14)</f>
        <v>#REF!</v>
      </c>
      <c r="R17" s="456"/>
      <c r="S17" s="457"/>
      <c r="V17" s="461"/>
      <c r="W17" s="461"/>
      <c r="X17" s="461"/>
      <c r="Y17" s="461"/>
    </row>
    <row r="18" spans="1:25" ht="17.25" hidden="1" customHeight="1" x14ac:dyDescent="0.2">
      <c r="A18" s="218" t="s">
        <v>137</v>
      </c>
      <c r="B18" s="458" t="e">
        <f>+SQRT(B14+B15)</f>
        <v>#REF!</v>
      </c>
      <c r="C18" s="458"/>
      <c r="D18" s="458"/>
      <c r="F18" s="218" t="s">
        <v>137</v>
      </c>
      <c r="G18" s="458" t="e">
        <f>+SQRT(G14+G15)</f>
        <v>#REF!</v>
      </c>
      <c r="H18" s="458"/>
      <c r="I18" s="458"/>
      <c r="K18" s="218" t="s">
        <v>137</v>
      </c>
      <c r="L18" s="458" t="e">
        <f>+SQRT(L14+L15)</f>
        <v>#REF!</v>
      </c>
      <c r="M18" s="458"/>
      <c r="N18" s="458"/>
      <c r="P18" s="218" t="s">
        <v>137</v>
      </c>
      <c r="Q18" s="455" t="e">
        <f>+SQRT(Q14+Q15)</f>
        <v>#REF!</v>
      </c>
      <c r="R18" s="456"/>
      <c r="S18" s="457"/>
      <c r="V18" s="461"/>
      <c r="W18" s="461"/>
      <c r="X18" s="461"/>
      <c r="Y18" s="461"/>
    </row>
    <row r="19" spans="1:25" ht="28.5" x14ac:dyDescent="0.25">
      <c r="A19" s="377" t="s">
        <v>220</v>
      </c>
      <c r="B19" s="451">
        <v>7.6899555698759737E-3</v>
      </c>
      <c r="C19" s="451"/>
      <c r="D19" s="451"/>
      <c r="E19" s="378"/>
      <c r="F19" s="377" t="s">
        <v>220</v>
      </c>
      <c r="G19" s="451">
        <v>6.454972243679062E-3</v>
      </c>
      <c r="H19" s="451"/>
      <c r="I19" s="451"/>
      <c r="J19" s="378"/>
      <c r="K19" s="377" t="s">
        <v>220</v>
      </c>
      <c r="L19" s="451">
        <v>6.4718943646096755E-3</v>
      </c>
      <c r="M19" s="451"/>
      <c r="N19" s="451"/>
      <c r="O19" s="378"/>
      <c r="P19" s="377" t="s">
        <v>220</v>
      </c>
      <c r="Q19" s="451">
        <v>9.1503642914731384E-2</v>
      </c>
      <c r="R19" s="451"/>
      <c r="S19" s="451"/>
      <c r="V19" s="461"/>
      <c r="W19" s="461"/>
      <c r="X19" s="461"/>
      <c r="Y19" s="461"/>
    </row>
    <row r="20" spans="1:25" ht="28.5" x14ac:dyDescent="0.25">
      <c r="A20" s="377" t="s">
        <v>221</v>
      </c>
      <c r="B20" s="451">
        <v>7.734845547824153E-3</v>
      </c>
      <c r="C20" s="451"/>
      <c r="D20" s="451"/>
      <c r="E20" s="378"/>
      <c r="F20" s="377" t="s">
        <v>221</v>
      </c>
      <c r="G20" s="451">
        <v>6.6157779978408861E-3</v>
      </c>
      <c r="H20" s="451"/>
      <c r="I20" s="451"/>
      <c r="J20" s="378"/>
      <c r="K20" s="377" t="s">
        <v>221</v>
      </c>
      <c r="L20" s="451">
        <v>6.5331464330420554E-3</v>
      </c>
      <c r="M20" s="451"/>
      <c r="N20" s="451"/>
      <c r="O20" s="378"/>
      <c r="P20" s="377" t="s">
        <v>221</v>
      </c>
      <c r="Q20" s="451">
        <v>0.1067108740857599</v>
      </c>
      <c r="R20" s="451"/>
      <c r="S20" s="451"/>
      <c r="V20" s="461"/>
      <c r="W20" s="461"/>
      <c r="X20" s="461"/>
      <c r="Y20" s="461"/>
    </row>
    <row r="21" spans="1:25" x14ac:dyDescent="0.2">
      <c r="V21" s="461"/>
      <c r="W21" s="461"/>
      <c r="X21" s="461"/>
      <c r="Y21" s="461"/>
    </row>
    <row r="22" spans="1:25" x14ac:dyDescent="0.2">
      <c r="V22" s="461"/>
      <c r="W22" s="461"/>
      <c r="X22" s="461"/>
      <c r="Y22" s="461"/>
    </row>
    <row r="23" spans="1:25" x14ac:dyDescent="0.2">
      <c r="V23" s="461"/>
      <c r="W23" s="461"/>
      <c r="X23" s="461"/>
      <c r="Y23" s="461"/>
    </row>
    <row r="24" spans="1:25" x14ac:dyDescent="0.2">
      <c r="V24" s="461"/>
      <c r="W24" s="461"/>
      <c r="X24" s="461"/>
      <c r="Y24" s="461"/>
    </row>
    <row r="25" spans="1:25" x14ac:dyDescent="0.2">
      <c r="V25" s="461"/>
      <c r="W25" s="461"/>
      <c r="X25" s="461"/>
      <c r="Y25" s="461"/>
    </row>
    <row r="26" spans="1:25" x14ac:dyDescent="0.2">
      <c r="V26" s="461"/>
      <c r="W26" s="461"/>
      <c r="X26" s="461"/>
      <c r="Y26" s="461"/>
    </row>
    <row r="27" spans="1:25" x14ac:dyDescent="0.2">
      <c r="V27" s="461"/>
      <c r="W27" s="461"/>
      <c r="X27" s="461"/>
      <c r="Y27" s="461"/>
    </row>
    <row r="28" spans="1:25" x14ac:dyDescent="0.2">
      <c r="V28" s="461"/>
      <c r="W28" s="461"/>
      <c r="X28" s="461"/>
      <c r="Y28" s="461"/>
    </row>
    <row r="29" spans="1:25" x14ac:dyDescent="0.2">
      <c r="V29" s="461"/>
      <c r="W29" s="461"/>
      <c r="X29" s="461"/>
      <c r="Y29" s="461"/>
    </row>
    <row r="30" spans="1:25" x14ac:dyDescent="0.2">
      <c r="V30" s="461"/>
      <c r="W30" s="461"/>
      <c r="X30" s="461"/>
      <c r="Y30" s="461"/>
    </row>
    <row r="31" spans="1:25" x14ac:dyDescent="0.2">
      <c r="V31" s="461"/>
      <c r="W31" s="461"/>
      <c r="X31" s="461"/>
      <c r="Y31" s="461"/>
    </row>
    <row r="32" spans="1:25" x14ac:dyDescent="0.2">
      <c r="V32" s="461"/>
      <c r="W32" s="461"/>
      <c r="X32" s="461"/>
      <c r="Y32" s="461"/>
    </row>
    <row r="33" spans="22:25" x14ac:dyDescent="0.2">
      <c r="V33" s="461"/>
      <c r="W33" s="461"/>
      <c r="X33" s="461"/>
      <c r="Y33" s="461"/>
    </row>
    <row r="34" spans="22:25" x14ac:dyDescent="0.2">
      <c r="V34" s="461"/>
      <c r="W34" s="461"/>
      <c r="X34" s="461"/>
      <c r="Y34" s="461"/>
    </row>
    <row r="35" spans="22:25" x14ac:dyDescent="0.2">
      <c r="V35" s="461"/>
      <c r="W35" s="461"/>
      <c r="X35" s="461"/>
      <c r="Y35" s="461"/>
    </row>
    <row r="36" spans="22:25" x14ac:dyDescent="0.2">
      <c r="V36" s="461"/>
      <c r="W36" s="461"/>
      <c r="X36" s="461"/>
      <c r="Y36" s="461"/>
    </row>
    <row r="37" spans="22:25" x14ac:dyDescent="0.2">
      <c r="V37" s="461"/>
      <c r="W37" s="461"/>
      <c r="X37" s="461"/>
      <c r="Y37" s="461"/>
    </row>
  </sheetData>
  <sheetProtection algorithmName="SHA-512" hashValue="F7BNTbSy/WaNWXDdT6W94NKCeKyHLn/2tkk/4quJIvd3p+J7bDJlNkQREHsu55RDSjMZ5YiRTRqr/fG8D9Qggw==" saltValue="uAZ5OYTao9E+LNIA/ZL2vQ==" spinCount="100000" sheet="1" objects="1" scenarios="1"/>
  <mergeCells count="53">
    <mergeCell ref="G15:I15"/>
    <mergeCell ref="B16:D16"/>
    <mergeCell ref="G16:I16"/>
    <mergeCell ref="L15:N15"/>
    <mergeCell ref="L16:N16"/>
    <mergeCell ref="V17:Y37"/>
    <mergeCell ref="B18:D18"/>
    <mergeCell ref="G18:I18"/>
    <mergeCell ref="B17:D17"/>
    <mergeCell ref="G17:I17"/>
    <mergeCell ref="L17:N17"/>
    <mergeCell ref="L18:N18"/>
    <mergeCell ref="Q17:S17"/>
    <mergeCell ref="Q18:S18"/>
    <mergeCell ref="B19:D19"/>
    <mergeCell ref="G19:I19"/>
    <mergeCell ref="L19:N19"/>
    <mergeCell ref="Q19:S19"/>
    <mergeCell ref="B20:D20"/>
    <mergeCell ref="G20:I20"/>
    <mergeCell ref="L20:N20"/>
    <mergeCell ref="B13:D13"/>
    <mergeCell ref="G13:I13"/>
    <mergeCell ref="B9:D9"/>
    <mergeCell ref="G9:I9"/>
    <mergeCell ref="B10:D10"/>
    <mergeCell ref="G10:I10"/>
    <mergeCell ref="B11:D11"/>
    <mergeCell ref="G11:I11"/>
    <mergeCell ref="L14:N14"/>
    <mergeCell ref="Q14:S14"/>
    <mergeCell ref="B15:D15"/>
    <mergeCell ref="A7:D7"/>
    <mergeCell ref="F7:I7"/>
    <mergeCell ref="K7:N7"/>
    <mergeCell ref="P7:S7"/>
    <mergeCell ref="L9:N9"/>
    <mergeCell ref="L10:N10"/>
    <mergeCell ref="L11:N11"/>
    <mergeCell ref="L12:N12"/>
    <mergeCell ref="L13:N13"/>
    <mergeCell ref="B12:D12"/>
    <mergeCell ref="G12:I12"/>
    <mergeCell ref="B14:D14"/>
    <mergeCell ref="G14:I14"/>
    <mergeCell ref="Q20:S20"/>
    <mergeCell ref="Q9:S9"/>
    <mergeCell ref="Q10:S10"/>
    <mergeCell ref="Q11:S11"/>
    <mergeCell ref="Q12:S12"/>
    <mergeCell ref="Q13:S13"/>
    <mergeCell ref="Q15:S15"/>
    <mergeCell ref="Q16:S16"/>
  </mergeCells>
  <pageMargins left="0.7" right="0.7" top="0.75" bottom="0.75" header="0.3" footer="0.3"/>
  <pageSetup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3"/>
  <dimension ref="A2:M9"/>
  <sheetViews>
    <sheetView workbookViewId="0">
      <selection activeCell="D26" sqref="D26"/>
    </sheetView>
  </sheetViews>
  <sheetFormatPr baseColWidth="10" defaultColWidth="11.42578125" defaultRowHeight="12.75" x14ac:dyDescent="0.2"/>
  <cols>
    <col min="1" max="2" width="10.42578125" customWidth="1"/>
    <col min="3" max="3" width="18.28515625" customWidth="1"/>
    <col min="4" max="4" width="20" customWidth="1"/>
    <col min="6" max="6" width="12.42578125" customWidth="1"/>
    <col min="11" max="11" width="17.7109375" customWidth="1"/>
    <col min="12" max="12" width="12.42578125" customWidth="1"/>
    <col min="13" max="13" width="15.42578125" customWidth="1"/>
  </cols>
  <sheetData>
    <row r="2" spans="1:13" ht="18.75" customHeight="1" x14ac:dyDescent="0.2">
      <c r="A2" s="462" t="s">
        <v>138</v>
      </c>
      <c r="B2" s="462"/>
      <c r="C2" s="5" t="s">
        <v>139</v>
      </c>
      <c r="D2" s="4" t="s">
        <v>140</v>
      </c>
      <c r="E2" s="4" t="s">
        <v>141</v>
      </c>
      <c r="F2" s="4" t="s">
        <v>142</v>
      </c>
      <c r="G2" s="4" t="s">
        <v>143</v>
      </c>
      <c r="H2" s="4" t="s">
        <v>144</v>
      </c>
      <c r="I2" s="4" t="s">
        <v>145</v>
      </c>
      <c r="J2" s="4" t="s">
        <v>146</v>
      </c>
      <c r="K2" s="4" t="s">
        <v>147</v>
      </c>
      <c r="L2" s="4" t="s">
        <v>148</v>
      </c>
      <c r="M2" s="4" t="s">
        <v>149</v>
      </c>
    </row>
    <row r="3" spans="1:13" ht="18.75" customHeight="1" x14ac:dyDescent="0.2">
      <c r="A3" s="7">
        <v>4400</v>
      </c>
      <c r="B3" s="1">
        <f>+A3+1</f>
        <v>4401</v>
      </c>
      <c r="C3" s="11" t="str">
        <f t="shared" ref="C3:C8" si="0">A3&amp;"-"&amp;B3</f>
        <v>4400-4401</v>
      </c>
      <c r="D3" s="7" t="s">
        <v>150</v>
      </c>
      <c r="E3" s="7">
        <v>350</v>
      </c>
      <c r="F3" s="8">
        <v>42347</v>
      </c>
      <c r="G3" s="1">
        <v>7</v>
      </c>
      <c r="H3" s="9">
        <v>15.05</v>
      </c>
      <c r="I3" s="7">
        <v>49900</v>
      </c>
      <c r="J3" s="2">
        <f t="shared" ref="J3:J8" si="1">H3*H3*PI()/4</f>
        <v>177.89464750493056</v>
      </c>
      <c r="K3" s="10">
        <f t="shared" ref="K3:K8" si="2">I3/J3</f>
        <v>280.50309944607505</v>
      </c>
      <c r="L3" s="3">
        <f t="shared" ref="L3:L8" si="3">+K3/E3</f>
        <v>0.80143742698878584</v>
      </c>
      <c r="M3" s="12" t="s">
        <v>52</v>
      </c>
    </row>
    <row r="4" spans="1:13" ht="18.75" customHeight="1" x14ac:dyDescent="0.2">
      <c r="A4" s="1"/>
      <c r="B4" s="1"/>
      <c r="C4" s="6" t="str">
        <f t="shared" si="0"/>
        <v>-</v>
      </c>
      <c r="D4" s="1"/>
      <c r="E4" s="7">
        <v>350</v>
      </c>
      <c r="F4" s="1"/>
      <c r="G4" s="1">
        <v>7</v>
      </c>
      <c r="H4" s="9">
        <v>15.06</v>
      </c>
      <c r="I4" s="7">
        <v>50310</v>
      </c>
      <c r="J4" s="2">
        <f t="shared" si="1"/>
        <v>178.1311308919295</v>
      </c>
      <c r="K4" s="10">
        <f t="shared" si="2"/>
        <v>282.43238421094742</v>
      </c>
      <c r="L4" s="3">
        <f t="shared" si="3"/>
        <v>0.80694966917413546</v>
      </c>
      <c r="M4" s="12" t="s">
        <v>53</v>
      </c>
    </row>
    <row r="5" spans="1:13" ht="18.75" customHeight="1" x14ac:dyDescent="0.2">
      <c r="A5" s="1">
        <f>+B3+1</f>
        <v>4402</v>
      </c>
      <c r="B5" s="1">
        <f>+A5+1</f>
        <v>4403</v>
      </c>
      <c r="C5" s="6" t="str">
        <f t="shared" si="0"/>
        <v>4402-4403</v>
      </c>
      <c r="D5" s="1"/>
      <c r="E5" s="7">
        <v>350</v>
      </c>
      <c r="F5" s="1"/>
      <c r="G5" s="1">
        <v>14</v>
      </c>
      <c r="H5" s="9">
        <v>15.04</v>
      </c>
      <c r="I5" s="7">
        <v>56450</v>
      </c>
      <c r="J5" s="2">
        <f t="shared" si="1"/>
        <v>177.65832119756422</v>
      </c>
      <c r="K5" s="10">
        <f t="shared" si="2"/>
        <v>317.74475644867209</v>
      </c>
      <c r="L5" s="3">
        <f t="shared" si="3"/>
        <v>0.9078421612819203</v>
      </c>
      <c r="M5" s="12" t="s">
        <v>53</v>
      </c>
    </row>
    <row r="6" spans="1:13" ht="18.75" customHeight="1" x14ac:dyDescent="0.2">
      <c r="A6" s="1"/>
      <c r="B6" s="1"/>
      <c r="C6" s="6" t="str">
        <f t="shared" si="0"/>
        <v>-</v>
      </c>
      <c r="D6" s="1"/>
      <c r="E6" s="7">
        <v>350</v>
      </c>
      <c r="F6" s="1"/>
      <c r="G6" s="1">
        <v>14</v>
      </c>
      <c r="H6" s="9">
        <v>15</v>
      </c>
      <c r="I6" s="7">
        <v>59630</v>
      </c>
      <c r="J6" s="2">
        <f t="shared" si="1"/>
        <v>176.71458676442586</v>
      </c>
      <c r="K6" s="10">
        <f t="shared" si="2"/>
        <v>337.43677356692336</v>
      </c>
      <c r="L6" s="3">
        <f t="shared" si="3"/>
        <v>0.96410506733406676</v>
      </c>
      <c r="M6" s="12" t="s">
        <v>53</v>
      </c>
    </row>
    <row r="7" spans="1:13" ht="18.75" customHeight="1" x14ac:dyDescent="0.2">
      <c r="A7" s="1">
        <f>+B5+1</f>
        <v>4404</v>
      </c>
      <c r="B7" s="1">
        <f>+A7+1</f>
        <v>4405</v>
      </c>
      <c r="C7" s="6" t="str">
        <f t="shared" si="0"/>
        <v>4404-4405</v>
      </c>
      <c r="D7" s="1"/>
      <c r="E7" s="7">
        <v>350</v>
      </c>
      <c r="F7" s="1"/>
      <c r="G7" s="1">
        <v>28</v>
      </c>
      <c r="H7" s="9">
        <v>15.11</v>
      </c>
      <c r="I7" s="7">
        <v>65310</v>
      </c>
      <c r="J7" s="2">
        <f t="shared" si="1"/>
        <v>179.31590402141455</v>
      </c>
      <c r="K7" s="10">
        <f t="shared" si="2"/>
        <v>364.21755424549764</v>
      </c>
      <c r="L7" s="3">
        <f t="shared" si="3"/>
        <v>1.0406215835585646</v>
      </c>
      <c r="M7" s="12" t="s">
        <v>53</v>
      </c>
    </row>
    <row r="8" spans="1:13" ht="18.75" customHeight="1" x14ac:dyDescent="0.2">
      <c r="A8" s="1"/>
      <c r="B8" s="1"/>
      <c r="C8" s="6" t="str">
        <f t="shared" si="0"/>
        <v>-</v>
      </c>
      <c r="D8" s="1"/>
      <c r="E8" s="7">
        <v>350</v>
      </c>
      <c r="F8" s="1"/>
      <c r="G8" s="1">
        <v>28</v>
      </c>
      <c r="H8" s="9">
        <v>15.05</v>
      </c>
      <c r="I8" s="7">
        <v>64730</v>
      </c>
      <c r="J8" s="2">
        <f t="shared" si="1"/>
        <v>177.89464750493056</v>
      </c>
      <c r="K8" s="10">
        <f t="shared" si="2"/>
        <v>363.86704663616104</v>
      </c>
      <c r="L8" s="3">
        <f t="shared" si="3"/>
        <v>1.0396201332461743</v>
      </c>
      <c r="M8" s="12" t="s">
        <v>52</v>
      </c>
    </row>
    <row r="9" spans="1:13" ht="15" customHeight="1" x14ac:dyDescent="0.2"/>
  </sheetData>
  <mergeCells count="1">
    <mergeCell ref="A2:B2"/>
  </mergeCells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2</vt:i4>
      </vt:variant>
    </vt:vector>
  </HeadingPairs>
  <TitlesOfParts>
    <vt:vector size="9" baseType="lpstr">
      <vt:lpstr>FORMATO</vt:lpstr>
      <vt:lpstr>INFORME</vt:lpstr>
      <vt:lpstr>DATOS ENSAYO</vt:lpstr>
      <vt:lpstr>Incertidumbre</vt:lpstr>
      <vt:lpstr>Balanza</vt:lpstr>
      <vt:lpstr>Precision</vt:lpstr>
      <vt:lpstr>Hoja1</vt:lpstr>
      <vt:lpstr>FORMATO!Área_de_impresión</vt:lpstr>
      <vt:lpstr>INFORME!Área_de_impresión</vt:lpstr>
    </vt:vector>
  </TitlesOfParts>
  <Company>GEOFAL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Gravedad especifica fino</dc:title>
  <dc:subject>Densidad In Situ - Método del Cono de Arena</dc:subject>
  <dc:creator>Fabian La Rosa</dc:creator>
  <cp:keywords>Calidad</cp:keywords>
  <cp:lastModifiedBy>GEOFAL SAC</cp:lastModifiedBy>
  <cp:revision/>
  <cp:lastPrinted>2026-01-02T16:53:50Z</cp:lastPrinted>
  <dcterms:created xsi:type="dcterms:W3CDTF">1999-11-07T15:11:55Z</dcterms:created>
  <dcterms:modified xsi:type="dcterms:W3CDTF">2026-05-26T16:47:54Z</dcterms:modified>
  <cp:contentStatus/>
</cp:coreProperties>
</file>