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89D688AF-C396-4282-9C66-1488F868A017}" xr6:coauthVersionLast="47" xr6:coauthVersionMax="47" xr10:uidLastSave="{00000000-0000-0000-0000-000000000000}"/>
  <bookViews>
    <workbookView xWindow="-108" yWindow="-108" windowWidth="23256" windowHeight="12456" tabRatio="723" activeTab="3" xr2:uid="{00000000-000D-0000-FFFF-FFFF00000000}"/>
  </bookViews>
  <sheets>
    <sheet name="FORMATO PEG" sheetId="97" r:id="rId1"/>
    <sheet name="INFORME" sheetId="91" r:id="rId2"/>
    <sheet name="DATOS" sheetId="94" r:id="rId3"/>
    <sheet name="Incertidumbre" sheetId="96" r:id="rId4"/>
    <sheet name="Balanza" sheetId="93" r:id="rId5"/>
    <sheet name="Precision" sheetId="95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DATOS!#REF!</definedName>
    <definedName name="_xlnm.Print_Area" localSheetId="0">'FORMATO PEG'!$A$1:$O$55</definedName>
    <definedName name="_xlnm.Print_Area" localSheetId="1">INFORME!$A$1:$L$47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91" l="1"/>
  <c r="E17" i="91"/>
  <c r="E16" i="91"/>
  <c r="E15" i="91"/>
  <c r="L17" i="91"/>
  <c r="L16" i="91"/>
  <c r="L15" i="91"/>
  <c r="L8" i="91"/>
  <c r="L7" i="91"/>
  <c r="L6" i="91"/>
  <c r="C6" i="91"/>
  <c r="C7" i="91"/>
  <c r="C8" i="91"/>
  <c r="C5" i="91"/>
  <c r="B88" i="96" l="1"/>
  <c r="B74" i="96"/>
  <c r="B60" i="96"/>
  <c r="B46" i="96"/>
  <c r="I19" i="94"/>
  <c r="I18" i="94"/>
  <c r="I17" i="94"/>
  <c r="I16" i="94"/>
  <c r="K14" i="94"/>
  <c r="I14" i="94"/>
  <c r="I13" i="94"/>
  <c r="J32" i="91" a="1"/>
  <c r="J32" i="91" s="1"/>
  <c r="J30" i="91" a="1"/>
  <c r="J30" i="91" s="1"/>
  <c r="J4" i="94"/>
  <c r="N19" i="94" l="1"/>
  <c r="N18" i="94"/>
  <c r="N17" i="94"/>
  <c r="N16" i="94"/>
  <c r="N14" i="94"/>
  <c r="Q25" i="94"/>
  <c r="M82" i="96" l="1"/>
  <c r="H20" i="93" l="1"/>
  <c r="E20" i="93"/>
  <c r="F20" i="93"/>
  <c r="G20" i="93"/>
  <c r="D20" i="93"/>
  <c r="M71" i="96"/>
  <c r="M55" i="96"/>
  <c r="F25" i="93"/>
  <c r="F24" i="93"/>
  <c r="F23" i="93"/>
  <c r="B25" i="93"/>
  <c r="B24" i="93"/>
  <c r="B23" i="93"/>
  <c r="B6" i="96"/>
  <c r="A34" i="96"/>
  <c r="M37" i="96" s="1"/>
  <c r="B84" i="96"/>
  <c r="B80" i="96"/>
  <c r="G84" i="96" s="1"/>
  <c r="A84" i="96"/>
  <c r="M81" i="96" s="1"/>
  <c r="A80" i="96"/>
  <c r="M80" i="96" s="1"/>
  <c r="B70" i="96"/>
  <c r="B66" i="96"/>
  <c r="A70" i="96"/>
  <c r="M70" i="96" s="1"/>
  <c r="A66" i="96"/>
  <c r="M69" i="96" s="1"/>
  <c r="B56" i="96"/>
  <c r="B52" i="96"/>
  <c r="A56" i="96"/>
  <c r="M54" i="96" s="1"/>
  <c r="A52" i="96"/>
  <c r="M53" i="96" s="1"/>
  <c r="B42" i="96"/>
  <c r="B38" i="96"/>
  <c r="B34" i="96"/>
  <c r="A42" i="96"/>
  <c r="A38" i="96"/>
  <c r="G34" i="96" l="1"/>
  <c r="G70" i="96"/>
  <c r="G52" i="96"/>
  <c r="B51" i="96"/>
  <c r="G42" i="96"/>
  <c r="G66" i="96"/>
  <c r="G38" i="96"/>
  <c r="G56" i="96"/>
  <c r="B79" i="96"/>
  <c r="G80" i="96"/>
  <c r="B65" i="96"/>
  <c r="B33" i="96"/>
  <c r="C5" i="94"/>
  <c r="J31" i="91" l="1"/>
  <c r="D9" i="94"/>
  <c r="F9" i="94" s="1"/>
  <c r="N15" i="94" l="1"/>
  <c r="C87" i="96" l="1"/>
  <c r="F87" i="96" s="1"/>
  <c r="C83" i="96"/>
  <c r="F83" i="96" s="1"/>
  <c r="C73" i="96"/>
  <c r="F73" i="96" s="1"/>
  <c r="C69" i="96"/>
  <c r="F69" i="96" s="1"/>
  <c r="C59" i="96"/>
  <c r="F59" i="96" s="1"/>
  <c r="C55" i="96"/>
  <c r="F55" i="96" s="1"/>
  <c r="C45" i="96"/>
  <c r="F45" i="96" s="1"/>
  <c r="M39" i="96"/>
  <c r="M40" i="96"/>
  <c r="C41" i="96"/>
  <c r="F41" i="96" s="1"/>
  <c r="M38" i="96"/>
  <c r="C37" i="96"/>
  <c r="F37" i="96" s="1"/>
  <c r="C4" i="94" l="1"/>
  <c r="L19" i="94" l="1"/>
  <c r="L17" i="94"/>
  <c r="L16" i="94"/>
  <c r="L14" i="94"/>
  <c r="J19" i="94"/>
  <c r="J18" i="94"/>
  <c r="J17" i="94"/>
  <c r="J16" i="94"/>
  <c r="J14" i="94"/>
  <c r="J15" i="94" s="1"/>
  <c r="L18" i="94"/>
  <c r="L15" i="94"/>
  <c r="J23" i="94" l="1"/>
  <c r="L21" i="94"/>
  <c r="L20" i="94"/>
  <c r="L23" i="94"/>
  <c r="L22" i="94"/>
  <c r="N23" i="94"/>
  <c r="N22" i="94"/>
  <c r="N21" i="94"/>
  <c r="N20" i="94"/>
  <c r="F15" i="94"/>
  <c r="J21" i="94"/>
  <c r="J20" i="94"/>
  <c r="J22" i="94"/>
  <c r="I28" i="94" l="1"/>
  <c r="J25" i="91" s="1"/>
  <c r="I26" i="94"/>
  <c r="J23" i="91" s="1"/>
  <c r="I27" i="94"/>
  <c r="J24" i="91" s="1"/>
  <c r="I25" i="94"/>
  <c r="J22" i="91" s="1"/>
  <c r="C44" i="96"/>
  <c r="F44" i="96" s="1"/>
  <c r="D21" i="93"/>
  <c r="E21" i="93"/>
  <c r="F21" i="93"/>
  <c r="G21" i="93"/>
  <c r="H21" i="93"/>
  <c r="C54" i="96" l="1"/>
  <c r="F54" i="96" s="1"/>
  <c r="C86" i="96"/>
  <c r="F86" i="96" s="1"/>
  <c r="C72" i="96"/>
  <c r="F72" i="96" s="1"/>
  <c r="C82" i="96"/>
  <c r="F82" i="96" s="1"/>
  <c r="C68" i="96"/>
  <c r="F68" i="96" s="1"/>
  <c r="C58" i="96"/>
  <c r="F58" i="96" s="1"/>
  <c r="C36" i="96"/>
  <c r="F36" i="96" s="1"/>
  <c r="C40" i="96"/>
  <c r="F40" i="96" s="1"/>
  <c r="G25" i="93"/>
  <c r="G24" i="93"/>
  <c r="G23" i="93"/>
  <c r="C81" i="96" s="1"/>
  <c r="C71" i="96" l="1"/>
  <c r="F71" i="96" s="1"/>
  <c r="F70" i="96" s="1"/>
  <c r="H70" i="96" s="1"/>
  <c r="N70" i="96" s="1"/>
  <c r="C57" i="96"/>
  <c r="F57" i="96" s="1"/>
  <c r="F56" i="96" s="1"/>
  <c r="H56" i="96" s="1"/>
  <c r="N54" i="96" s="1"/>
  <c r="C85" i="96"/>
  <c r="F85" i="96" s="1"/>
  <c r="F84" i="96" s="1"/>
  <c r="H84" i="96" s="1"/>
  <c r="C53" i="96"/>
  <c r="F53" i="96" s="1"/>
  <c r="F52" i="96" s="1"/>
  <c r="H52" i="96" s="1"/>
  <c r="F74" i="96"/>
  <c r="H74" i="96" s="1"/>
  <c r="N71" i="96" s="1"/>
  <c r="F46" i="96"/>
  <c r="H46" i="96" s="1"/>
  <c r="N40" i="96" s="1"/>
  <c r="F60" i="96"/>
  <c r="H60" i="96" s="1"/>
  <c r="N55" i="96" s="1"/>
  <c r="F88" i="96"/>
  <c r="H88" i="96" s="1"/>
  <c r="N82" i="96" s="1"/>
  <c r="C43" i="96"/>
  <c r="F43" i="96" s="1"/>
  <c r="F42" i="96" s="1"/>
  <c r="H42" i="96" s="1"/>
  <c r="N39" i="96" s="1"/>
  <c r="C67" i="96"/>
  <c r="F67" i="96" s="1"/>
  <c r="F66" i="96" s="1"/>
  <c r="H66" i="96" s="1"/>
  <c r="C35" i="96"/>
  <c r="F35" i="96" s="1"/>
  <c r="F34" i="96" s="1"/>
  <c r="H34" i="96" s="1"/>
  <c r="C39" i="96"/>
  <c r="F39" i="96" s="1"/>
  <c r="F38" i="96" s="1"/>
  <c r="H38" i="96" s="1"/>
  <c r="N38" i="96" s="1"/>
  <c r="F81" i="96"/>
  <c r="F80" i="96" s="1"/>
  <c r="H80" i="96" s="1"/>
  <c r="N80" i="96" s="1"/>
  <c r="H75" i="96" l="1"/>
  <c r="H76" i="96" s="1"/>
  <c r="N81" i="96"/>
  <c r="N83" i="96" s="1"/>
  <c r="O80" i="96" s="1"/>
  <c r="H89" i="96"/>
  <c r="H90" i="96" s="1"/>
  <c r="N37" i="96"/>
  <c r="N41" i="96" s="1"/>
  <c r="H47" i="96"/>
  <c r="H48" i="96" s="1"/>
  <c r="H61" i="96"/>
  <c r="H62" i="96" s="1"/>
  <c r="N53" i="96"/>
  <c r="N69" i="96"/>
  <c r="N72" i="96" l="1"/>
  <c r="O69" i="96" s="1"/>
  <c r="O81" i="96"/>
  <c r="O82" i="96"/>
  <c r="N56" i="96"/>
  <c r="O37" i="96"/>
  <c r="O71" i="96" l="1"/>
  <c r="O72" i="96"/>
  <c r="O70" i="96"/>
  <c r="O56" i="96"/>
  <c r="O55" i="96"/>
  <c r="O54" i="96"/>
  <c r="O41" i="96"/>
  <c r="O40" i="96"/>
  <c r="O39" i="96"/>
  <c r="O38" i="96"/>
  <c r="O83" i="96"/>
  <c r="O53" i="9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<sst xmlns="http://schemas.openxmlformats.org/spreadsheetml/2006/main" count="520" uniqueCount="244">
  <si>
    <t>LABORATORIO DE ENSAYO DE MATERIALES</t>
  </si>
  <si>
    <t>CLIENTE</t>
  </si>
  <si>
    <t>:</t>
  </si>
  <si>
    <t xml:space="preserve">                 CÓDIGO</t>
  </si>
  <si>
    <t>DIRECCIÓN **</t>
  </si>
  <si>
    <t>PROYECTO **</t>
  </si>
  <si>
    <t>FECHA EMISIÓN:</t>
  </si>
  <si>
    <t>UBICACIÓN **</t>
  </si>
  <si>
    <t>** Datos proporcionados por el cliente</t>
  </si>
  <si>
    <t>DATOS DE LA MUESTRA</t>
  </si>
  <si>
    <t>CANTERA/SONDAJE **</t>
  </si>
  <si>
    <t>CÓDIGO DE LA MUESTRA</t>
  </si>
  <si>
    <t>N° MUESTRA **</t>
  </si>
  <si>
    <t>FECHA DE RECEPCIÓN</t>
  </si>
  <si>
    <t>FECHA DE EJECUCIÓN</t>
  </si>
  <si>
    <t>LUGAR DE ENSAYO</t>
  </si>
  <si>
    <t>Densidades (gravedad especifica)</t>
  </si>
  <si>
    <t>Und.</t>
  </si>
  <si>
    <t>Datos</t>
  </si>
  <si>
    <t xml:space="preserve">Densidad relativa (gravedad especifica) (OD) </t>
  </si>
  <si>
    <t>-</t>
  </si>
  <si>
    <t>Densidad relativa (gravedad especifica) (SSD)</t>
  </si>
  <si>
    <t>Densidad relativa aparente (gravedad especifica)</t>
  </si>
  <si>
    <t>Absorción</t>
  </si>
  <si>
    <t>%</t>
  </si>
  <si>
    <t>Condiciones del ensayo</t>
  </si>
  <si>
    <t>La muestra se secó en horno a masa constante a 110 ± 5°C, antes de saturar.</t>
  </si>
  <si>
    <t>Tamaño máximo nominal</t>
  </si>
  <si>
    <t>La muestra fue ensayada en fracciones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</si>
  <si>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</si>
  <si>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</si>
  <si>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</si>
  <si>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>- Prohibida la reproducción total o parcial del presente informe de ensayo sin la autorización escrita de Geofal S.A.C.</t>
  </si>
  <si>
    <t>Observaciones:</t>
  </si>
  <si>
    <t>Página 1 de 1</t>
  </si>
  <si>
    <t>Fin del Informe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</si>
  <si>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</si>
  <si>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</si>
  <si>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</si>
  <si>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</si>
  <si>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</si>
  <si>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Descripción</t>
  </si>
  <si>
    <t>und</t>
  </si>
  <si>
    <t>datos 1</t>
  </si>
  <si>
    <t>datos 1 corrección</t>
  </si>
  <si>
    <t>A</t>
  </si>
  <si>
    <t>Masa de la muestra secada al horno</t>
  </si>
  <si>
    <t>g</t>
  </si>
  <si>
    <t>B</t>
  </si>
  <si>
    <t>Masa de la muestra secada al horno constante</t>
  </si>
  <si>
    <t>C</t>
  </si>
  <si>
    <t>Masa de la muestra de ensayo de superficie seca saturada en el aire</t>
  </si>
  <si>
    <t>D</t>
  </si>
  <si>
    <t>Masa aparente de la muestra de prueba sumergida en agua</t>
  </si>
  <si>
    <t>E</t>
  </si>
  <si>
    <t xml:space="preserve">Densidad relativa (gravedad especifica) (OD) = B/(C-D) </t>
  </si>
  <si>
    <t>F</t>
  </si>
  <si>
    <t>Densidad relativa (gravedad especifica) (SSD) = C/(C-D)</t>
  </si>
  <si>
    <t>G</t>
  </si>
  <si>
    <t>Densidad relativa aparente (gravedad especifica) = B/(B-D)</t>
  </si>
  <si>
    <t>H</t>
  </si>
  <si>
    <t>Absorción = 100((C-B)/B)</t>
  </si>
  <si>
    <t>1 1/2 in</t>
  </si>
  <si>
    <t>Densidad relativa (gravedad especifica) (OD) PROMEDIO</t>
  </si>
  <si>
    <t>Densidad relativa (gravedad especifica) (SSD) PROMEDIO</t>
  </si>
  <si>
    <t>Densidad relativa aparente (gravedad especifica) PROMEDIO</t>
  </si>
  <si>
    <t>Absorción (%) PROMEDIO</t>
  </si>
  <si>
    <t>CALIBRACION DE LA BALANZA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</si>
  <si>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</si>
  <si>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</si>
  <si>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</si>
  <si>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</si>
  <si>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</si>
  <si>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</si>
  <si>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</si>
  <si>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</si>
  <si>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</si>
  <si>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</si>
  <si>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</si>
  <si>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</si>
  <si>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</si>
  <si>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</si>
  <si>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</si>
  <si>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</si>
  <si>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</si>
  <si>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</si>
  <si>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Revisado por:</t>
  </si>
  <si>
    <t>Aprobado por:</t>
  </si>
  <si>
    <t>Irma Coaquira Layme</t>
  </si>
  <si>
    <t>Matriz:</t>
  </si>
  <si>
    <t>Mensurando</t>
  </si>
  <si>
    <t>Paso 1. Definicion del proceso de medición</t>
  </si>
  <si>
    <t>Variables:</t>
  </si>
  <si>
    <t>OD</t>
  </si>
  <si>
    <t>SSD</t>
  </si>
  <si>
    <t>DENSIDAD APARENTE</t>
  </si>
  <si>
    <t>A = Masa de la muestra secada al horno, g</t>
  </si>
  <si>
    <t>Fórmula:</t>
  </si>
  <si>
    <t>Equipos a utilizar: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</si>
  <si>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</si>
  <si>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</si>
  <si>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</si>
  <si>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</si>
  <si>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</si>
  <si>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</si>
  <si>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t>Coeficiente de Sensibilidad</t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</si>
  <si>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</si>
  <si>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</si>
  <si>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</si>
  <si>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</si>
  <si>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</si>
  <si>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</si>
  <si>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</si>
  <si>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</si>
  <si>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</si>
  <si>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</si>
  <si>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factor de presición OD</t>
  </si>
  <si>
    <t>Norma, K=1</t>
  </si>
  <si>
    <t>Incertidumbre Estándar Combinada OD</t>
  </si>
  <si>
    <t>Resultado SSD: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</si>
  <si>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</si>
  <si>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</si>
  <si>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</si>
  <si>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</si>
  <si>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</si>
  <si>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</si>
  <si>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</si>
  <si>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</si>
  <si>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</si>
  <si>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</si>
  <si>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</si>
  <si>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</si>
  <si>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</si>
  <si>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</si>
  <si>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FRACCIÓN 1</t>
  </si>
  <si>
    <t>FRACCIÓN 2</t>
  </si>
  <si>
    <t>FRACCIÓN 3</t>
  </si>
  <si>
    <t>3/4 in</t>
  </si>
  <si>
    <t>2 in</t>
  </si>
  <si>
    <t>1in</t>
  </si>
  <si>
    <t>N°4</t>
  </si>
  <si>
    <t>N°8</t>
  </si>
  <si>
    <t>3in</t>
  </si>
  <si>
    <t>3 1/2 in</t>
  </si>
  <si>
    <t>4 in</t>
  </si>
  <si>
    <t>Tamaño máximo nominal TMN:</t>
  </si>
  <si>
    <t>MUESTRA INICIAL TOTAL</t>
  </si>
  <si>
    <t>Confirmación</t>
  </si>
  <si>
    <t>datos 2</t>
  </si>
  <si>
    <t>datos 2 corrección</t>
  </si>
  <si>
    <t>datos 3</t>
  </si>
  <si>
    <t>datos 3 corrección</t>
  </si>
  <si>
    <t>Cantidad mínima:</t>
  </si>
  <si>
    <t>MASA DE FRACCIÓNES</t>
  </si>
  <si>
    <t>Porcentaje de las fracciones</t>
  </si>
  <si>
    <t>RECEPCIÓN N°</t>
  </si>
  <si>
    <t>OT N°</t>
  </si>
  <si>
    <t>LABORATORIO DE ENSAYO MATERIALES</t>
  </si>
  <si>
    <t>MASA MINIMA</t>
  </si>
  <si>
    <t>TMN</t>
  </si>
  <si>
    <t>(kg)</t>
  </si>
  <si>
    <t>(in.)</t>
  </si>
  <si>
    <t>Numero de fracciones</t>
  </si>
  <si>
    <t>Fabian la Rosa</t>
  </si>
  <si>
    <t>Agregado grueso</t>
  </si>
  <si>
    <t xml:space="preserve">B = Masa de la muestra de ensayo de superficie seca saturada en el aire, g </t>
  </si>
  <si>
    <t>C = Masa aparente de la muestra de prueba sumergida en agua, g</t>
  </si>
  <si>
    <t>Balanza con resolución de lectura de 1g</t>
  </si>
  <si>
    <t>Técnico</t>
  </si>
  <si>
    <t>Densidad relativa (gravedad especifica) y absorción de agregados gruesos</t>
  </si>
  <si>
    <t>TOTAL</t>
  </si>
  <si>
    <t>^</t>
  </si>
  <si>
    <t xml:space="preserve">- Los resultados de los ensayos no deben ser utilizados como una certificación de conformidad con normas de productos o como certificado del sistema de calidad de Geofal SAC. </t>
  </si>
  <si>
    <t>TIPO DE MUESTRA **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</si>
  <si>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</si>
  <si>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</si>
  <si>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</si>
  <si>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r>
      <t xml:space="preserve"> Standard Test Method for Relative Density (Specific Gravity) and Absorption of Coarse Aggregate</t>
    </r>
    <r>
      <rPr>
        <b/>
        <vertAlign val="superscript"/>
        <sz val="11"/>
        <rFont val="Arial"/>
        <family val="2"/>
      </rPr>
      <t>1</t>
    </r>
  </si>
  <si>
    <t>F-LEM-P-AG-28.02</t>
  </si>
  <si>
    <t>ASTM C127-24</t>
  </si>
  <si>
    <t>Incertidumbre Expandida OD, K = 2</t>
  </si>
  <si>
    <t>Incertidumbre Expandida SSD, K = 2</t>
  </si>
  <si>
    <t xml:space="preserve">Incertidumbre Expandida, K = 2 </t>
  </si>
  <si>
    <t>1/2 in</t>
  </si>
  <si>
    <t>3/8 in</t>
  </si>
  <si>
    <t>- Este informe de ensayo, al estar en el marco de la acreditación del INACAL - DA, se encuentra dentro del ámbito de reconocimiento multilateral/mutuo de los miembros firmantes de IAAC e ILAC.</t>
  </si>
  <si>
    <t>EQP-0050</t>
  </si>
  <si>
    <t>fecha calibracion</t>
  </si>
  <si>
    <r>
      <t>ASTM C127-</t>
    </r>
    <r>
      <rPr>
        <b/>
        <u/>
        <sz val="11"/>
        <rFont val="Arial"/>
        <family val="2"/>
      </rPr>
      <t>25</t>
    </r>
  </si>
  <si>
    <r>
      <t>Densidad relativa (peso específico) y absorción del agregado grueso ASTM C127-</t>
    </r>
    <r>
      <rPr>
        <b/>
        <u/>
        <sz val="9"/>
        <rFont val="Arial"/>
        <family val="2"/>
      </rPr>
      <t>25</t>
    </r>
  </si>
  <si>
    <t>Versión: 03 (2026-01-20)</t>
  </si>
  <si>
    <t>FORMATO N° F-LEM-P-AG-28.01</t>
  </si>
  <si>
    <t>MUESTRA</t>
  </si>
  <si>
    <t>N° OT</t>
  </si>
  <si>
    <t>FECHA</t>
  </si>
  <si>
    <t>Realizado</t>
  </si>
  <si>
    <t xml:space="preserve"> Standard Test Method for Relative Density (Specific Gravity) and Absorption of Coarse Aggregate</t>
  </si>
  <si>
    <r>
      <t>ASTM C127-</t>
    </r>
    <r>
      <rPr>
        <b/>
        <u/>
        <sz val="10"/>
        <rFont val="Arial"/>
        <family val="2"/>
      </rPr>
      <t>25</t>
    </r>
  </si>
  <si>
    <t>Descripción de la muestra</t>
  </si>
  <si>
    <t>Equipo utilizado</t>
  </si>
  <si>
    <t>Código</t>
  </si>
  <si>
    <t>Fuente: Norma ASTM C127-24</t>
  </si>
  <si>
    <t xml:space="preserve"> - Tamaño máximo nominal</t>
  </si>
  <si>
    <t>Balanza 1 g</t>
  </si>
  <si>
    <r>
      <t xml:space="preserve"> - Agregado Grupo II(Ligero) </t>
    </r>
    <r>
      <rPr>
        <b/>
        <i/>
        <sz val="9"/>
        <rFont val="Arial"/>
        <family val="2"/>
      </rPr>
      <t>(*)</t>
    </r>
  </si>
  <si>
    <t>Horno 110 ºC</t>
  </si>
  <si>
    <r>
      <t xml:space="preserve"> - Retenido en la malla No 4 </t>
    </r>
    <r>
      <rPr>
        <b/>
        <i/>
        <sz val="9"/>
        <rFont val="Arial"/>
        <family val="2"/>
      </rPr>
      <t>(1)</t>
    </r>
  </si>
  <si>
    <t>Termómetro 0.1°C</t>
  </si>
  <si>
    <r>
      <t xml:space="preserve"> - Retenido en la malla 1 1 /2 in </t>
    </r>
    <r>
      <rPr>
        <b/>
        <i/>
        <sz val="9"/>
        <rFont val="Arial"/>
        <family val="2"/>
      </rPr>
      <t>(2)</t>
    </r>
  </si>
  <si>
    <t>Canastilla</t>
  </si>
  <si>
    <t xml:space="preserve"> - Fecha/ hora de inmersión Inicial</t>
  </si>
  <si>
    <t>Tamiz</t>
  </si>
  <si>
    <t xml:space="preserve"> - Fecha/ hora de inmersión Final</t>
  </si>
  <si>
    <t>Equipo Gravedad Especifica</t>
  </si>
  <si>
    <r>
      <t>(*) Ejm. Pómez(</t>
    </r>
    <r>
      <rPr>
        <b/>
        <sz val="8"/>
        <rFont val="Arial"/>
        <family val="2"/>
      </rPr>
      <t xml:space="preserve">72h </t>
    </r>
    <r>
      <rPr>
        <b/>
        <sz val="8"/>
        <rFont val="Calibri"/>
        <family val="2"/>
      </rPr>
      <t>±</t>
    </r>
    <r>
      <rPr>
        <b/>
        <sz val="8"/>
        <rFont val="Arial"/>
        <family val="2"/>
      </rPr>
      <t>4h</t>
    </r>
    <r>
      <rPr>
        <sz val="8"/>
        <rFont val="Arial"/>
        <family val="2"/>
      </rPr>
      <t xml:space="preserve">) - P. Inmersión; </t>
    </r>
    <r>
      <rPr>
        <b/>
        <sz val="8"/>
        <rFont val="Arial"/>
        <family val="2"/>
      </rPr>
      <t xml:space="preserve">(1) </t>
    </r>
    <r>
      <rPr>
        <sz val="8"/>
        <rFont val="Arial"/>
        <family val="2"/>
      </rPr>
      <t>Uso de malla No. 4 en el ensayo;</t>
    </r>
    <r>
      <rPr>
        <b/>
        <sz val="8"/>
        <rFont val="Arial"/>
        <family val="2"/>
      </rPr>
      <t xml:space="preserve"> (2)</t>
    </r>
    <r>
      <rPr>
        <sz val="8"/>
        <rFont val="Arial"/>
        <family val="2"/>
      </rPr>
      <t xml:space="preserve"> Realizar Fraccionamiento &gt;</t>
    </r>
    <r>
      <rPr>
        <sz val="9"/>
        <rFont val="Arial"/>
        <family val="2"/>
      </rPr>
      <t>15%.</t>
    </r>
  </si>
  <si>
    <r>
      <t xml:space="preserve">Masa retenido de malla 1 1/2 in    </t>
    </r>
    <r>
      <rPr>
        <b/>
        <sz val="9"/>
        <rFont val="Arial"/>
        <family val="2"/>
      </rPr>
      <t xml:space="preserve"> Porcentaje (%)</t>
    </r>
  </si>
  <si>
    <r>
      <t xml:space="preserve">- La muestra se secó en horno a masa constante a 110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5°C, antes de saturar</t>
    </r>
  </si>
  <si>
    <t>Masa de la muestra inicial total</t>
  </si>
  <si>
    <t>- La muestra fue ensayada en fracciones</t>
  </si>
  <si>
    <t>Masa de la fraccion N°01</t>
  </si>
  <si>
    <t>- Malla de fracción</t>
  </si>
  <si>
    <t>Masa de la fraccion N°02</t>
  </si>
  <si>
    <t>REPORTE DE DATOS DE ENSAYO</t>
  </si>
  <si>
    <t>Und</t>
  </si>
  <si>
    <t xml:space="preserve">Masa de la muestra de ensayo de superficie seca saturada </t>
  </si>
  <si>
    <t>Masa total =</t>
  </si>
  <si>
    <t>2° Fracción</t>
  </si>
  <si>
    <r>
      <rPr>
        <b/>
        <sz val="9"/>
        <rFont val="Arial"/>
        <family val="2"/>
      </rPr>
      <t>Nota:</t>
    </r>
    <r>
      <rPr>
        <sz val="9"/>
        <rFont val="Arial"/>
        <family val="2"/>
      </rPr>
      <t xml:space="preserve"> La muestra de prueba se enfriara en un periodo de 1 a 3 horas a temperatura ambiente para agregados hasta 1 1/2 in TMN o hasta que sea manipulable. </t>
    </r>
  </si>
  <si>
    <t>Versión: 06 (2026-01-20)</t>
  </si>
  <si>
    <t>Prohibido reproducir sin autorización</t>
  </si>
  <si>
    <t>WEB: www.geofal.com.pe   E-MAIL: laboratorio@geofal.com.pe                                                                                                                                                                       Av. Marañon 763, Los Olivos-Lima / Teléfono (01) 754-3070</t>
  </si>
  <si>
    <t>2*RAIZ(0.000000450+0.00000000109xR2)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</si>
  <si>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</si>
  <si>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</si>
  <si>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</si>
  <si>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F. EMISIÓN</t>
  </si>
  <si>
    <t>TIPO DE MUESTRA**</t>
  </si>
  <si>
    <t>SI [ ]                NO [ ]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</si>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</sst>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.000"/>
    <numFmt numFmtId="166" formatCode="dd\-mm\-yy;@"/>
    <numFmt numFmtId="167" formatCode="000&quot;-SU-21&quot;"/>
    <numFmt numFmtId="168" formatCode="0.0\ &quot;%&quot;"/>
    <numFmt numFmtId="169" formatCode="0.0000"/>
    <numFmt numFmtId="170" formatCode="0.00000"/>
    <numFmt numFmtId="171" formatCode="&quot;0&quot;0"/>
    <numFmt numFmtId="172" formatCode="0.0E+00"/>
    <numFmt numFmtId="173" formatCode="0\ &quot;kg/m³&quot;"/>
    <numFmt numFmtId="174" formatCode="#,##0.0"/>
    <numFmt numFmtId="175" formatCode="0.0\ &quot;kg&quot;"/>
    <numFmt numFmtId="176" formatCode="yyyy\-mm\-dd;@"/>
    <numFmt numFmtId="177" formatCode="000\-\ &quot;26&quot;"/>
    <numFmt numFmtId="178" formatCode="&quot;INFORME DE ENSAYO N°&quot;000&quot;-26 AG28&quot;"/>
    <numFmt numFmtId="179" formatCode="000&quot;-AG-26&quot;"/>
    <numFmt numFmtId="180" formatCode="&quot;FORMATO F-LEM-P-SU-11.01&quot;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u/>
      <sz val="10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FF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sz val="10"/>
      <color rgb="FFFF0000"/>
      <name val="Arial"/>
      <family val="2"/>
    </font>
    <font>
      <b/>
      <sz val="9"/>
      <color rgb="FFFF0000"/>
      <name val="Cambria"/>
      <family val="1"/>
      <scheme val="major"/>
    </font>
    <font>
      <sz val="9"/>
      <name val="Calibri"/>
      <family val="2"/>
    </font>
    <font>
      <sz val="10"/>
      <name val="Calibri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vertAlign val="superscript"/>
      <sz val="1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i/>
      <sz val="9"/>
      <name val="Arial"/>
      <family val="2"/>
    </font>
    <font>
      <sz val="12"/>
      <name val="Arial"/>
      <family val="2"/>
    </font>
    <font>
      <b/>
      <sz val="8"/>
      <name val="Calibri"/>
      <family val="2"/>
    </font>
    <font>
      <i/>
      <sz val="8"/>
      <name val="Arial"/>
      <family val="2"/>
    </font>
    <font>
      <sz val="8.5"/>
      <color theme="1"/>
      <name val="Arial"/>
      <family val="2"/>
    </font>
    <font>
      <u/>
      <sz val="10"/>
      <color indexed="12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48" fillId="0" borderId="0" applyNumberFormat="0" applyFill="0" applyBorder="0" applyAlignment="0" applyProtection="0">
      <alignment vertical="top"/>
      <protection locked="0"/>
    </xf>
  </cellStyleXfs>
  <cellXfs count="561">
    <xf numFmtId="0" fontId="0" fillId="0" borderId="0" xfId="0"/>
    <xf numFmtId="0" fontId="3" fillId="2" borderId="0" xfId="3" applyFill="1"/>
    <xf numFmtId="0" fontId="3" fillId="2" borderId="10" xfId="3" applyFill="1" applyBorder="1"/>
    <xf numFmtId="0" fontId="3" fillId="2" borderId="12" xfId="3" applyFill="1" applyBorder="1"/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2" borderId="0" xfId="3" applyFont="1" applyFill="1" applyAlignment="1" applyProtection="1">
      <alignment horizontal="right" vertical="center" indent="1"/>
      <protection hidden="1"/>
    </xf>
    <xf numFmtId="172" fontId="9" fillId="2" borderId="0" xfId="3" applyNumberFormat="1" applyFont="1" applyFill="1" applyAlignment="1" applyProtection="1">
      <alignment horizontal="left" vertical="center"/>
      <protection hidden="1"/>
    </xf>
    <xf numFmtId="169" fontId="9" fillId="2" borderId="0" xfId="3" quotePrefix="1" applyNumberFormat="1" applyFont="1" applyFill="1" applyAlignment="1" applyProtection="1">
      <alignment horizontal="center" vertical="center"/>
      <protection hidden="1"/>
    </xf>
    <xf numFmtId="0" fontId="14" fillId="2" borderId="0" xfId="3" applyFont="1" applyFill="1" applyAlignment="1" applyProtection="1">
      <alignment horizontal="center" vertical="center"/>
      <protection hidden="1"/>
    </xf>
    <xf numFmtId="2" fontId="14" fillId="2" borderId="0" xfId="3" applyNumberFormat="1" applyFont="1" applyFill="1" applyAlignment="1" applyProtection="1">
      <alignment vertical="center"/>
      <protection hidden="1"/>
    </xf>
    <xf numFmtId="165" fontId="9" fillId="2" borderId="0" xfId="3" applyNumberFormat="1" applyFont="1" applyFill="1" applyAlignment="1" applyProtection="1">
      <alignment horizontal="center" vertical="center"/>
      <protection hidden="1"/>
    </xf>
    <xf numFmtId="169" fontId="14" fillId="2" borderId="0" xfId="3" quotePrefix="1" applyNumberFormat="1" applyFont="1" applyFill="1" applyAlignment="1" applyProtection="1">
      <alignment horizontal="center" vertical="center" wrapText="1"/>
      <protection hidden="1"/>
    </xf>
    <xf numFmtId="169" fontId="14" fillId="2" borderId="0" xfId="3" applyNumberFormat="1" applyFont="1" applyFill="1" applyAlignment="1">
      <alignment horizontal="center" vertical="center"/>
    </xf>
    <xf numFmtId="166" fontId="7" fillId="0" borderId="7" xfId="0" applyNumberFormat="1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7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2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7" fillId="0" borderId="5" xfId="0" applyNumberFormat="1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167" fontId="7" fillId="0" borderId="7" xfId="0" applyNumberFormat="1" applyFont="1" applyBorder="1" applyAlignment="1">
      <alignment horizontal="left" vertical="center"/>
    </xf>
    <xf numFmtId="0" fontId="7" fillId="0" borderId="6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7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17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2" xfId="2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0" borderId="0" xfId="4" quotePrefix="1" applyFont="1" applyAlignment="1">
      <alignment horizontal="left" vertical="center"/>
    </xf>
    <xf numFmtId="0" fontId="18" fillId="0" borderId="0" xfId="4" applyFont="1" applyAlignment="1">
      <alignment horizontal="right" vertical="center"/>
    </xf>
    <xf numFmtId="0" fontId="9" fillId="0" borderId="1" xfId="3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9" fillId="2" borderId="0" xfId="0" applyFont="1" applyFill="1" applyAlignment="1" applyProtection="1">
      <alignment vertical="center"/>
      <protection locked="0"/>
    </xf>
    <xf numFmtId="0" fontId="9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9" fillId="0" borderId="0" xfId="3" applyFont="1" applyAlignment="1">
      <alignment horizontal="center" vertical="center"/>
    </xf>
    <xf numFmtId="0" fontId="9" fillId="0" borderId="12" xfId="3" applyFont="1" applyBorder="1" applyAlignment="1">
      <alignment vertical="center"/>
    </xf>
    <xf numFmtId="0" fontId="9" fillId="0" borderId="12" xfId="3" applyFont="1" applyBorder="1" applyAlignment="1">
      <alignment horizontal="center" vertical="center"/>
    </xf>
    <xf numFmtId="0" fontId="9" fillId="2" borderId="3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9" fillId="2" borderId="7" xfId="0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1" xfId="3" applyFont="1" applyFill="1" applyBorder="1"/>
    <xf numFmtId="0" fontId="3" fillId="2" borderId="1" xfId="3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70" fontId="3" fillId="2" borderId="1" xfId="3" applyNumberFormat="1" applyFill="1" applyBorder="1" applyAlignment="1">
      <alignment horizontal="center"/>
    </xf>
    <xf numFmtId="0" fontId="4" fillId="2" borderId="0" xfId="3" applyFont="1" applyFill="1" applyAlignment="1">
      <alignment vertical="center"/>
    </xf>
    <xf numFmtId="0" fontId="20" fillId="2" borderId="1" xfId="5" applyFont="1" applyFill="1" applyBorder="1" applyAlignment="1">
      <alignment horizontal="center" vertical="center"/>
    </xf>
    <xf numFmtId="171" fontId="20" fillId="2" borderId="1" xfId="5" quotePrefix="1" applyNumberFormat="1" applyFont="1" applyFill="1" applyBorder="1" applyAlignment="1">
      <alignment horizontal="center" vertical="center"/>
    </xf>
    <xf numFmtId="14" fontId="20" fillId="2" borderId="1" xfId="5" applyNumberFormat="1" applyFont="1" applyFill="1" applyBorder="1" applyAlignment="1">
      <alignment horizontal="center" vertical="center"/>
    </xf>
    <xf numFmtId="0" fontId="3" fillId="2" borderId="4" xfId="3" applyFill="1" applyBorder="1"/>
    <xf numFmtId="0" fontId="3" fillId="2" borderId="8" xfId="3" applyFill="1" applyBorder="1"/>
    <xf numFmtId="0" fontId="21" fillId="2" borderId="0" xfId="3" applyFont="1" applyFill="1" applyAlignment="1">
      <alignment vertical="center" wrapText="1"/>
    </xf>
    <xf numFmtId="0" fontId="9" fillId="2" borderId="0" xfId="3" applyFont="1" applyFill="1"/>
    <xf numFmtId="169" fontId="9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19" xfId="3" applyNumberFormat="1" applyFont="1" applyFill="1" applyBorder="1" applyAlignment="1" applyProtection="1">
      <alignment horizontal="center" vertical="center"/>
      <protection hidden="1"/>
    </xf>
    <xf numFmtId="169" fontId="14" fillId="2" borderId="36" xfId="3" applyNumberFormat="1" applyFont="1" applyFill="1" applyBorder="1" applyAlignment="1">
      <alignment horizontal="center" vertical="center"/>
    </xf>
    <xf numFmtId="172" fontId="9" fillId="2" borderId="1" xfId="3" applyNumberFormat="1" applyFont="1" applyFill="1" applyBorder="1" applyAlignment="1" applyProtection="1">
      <alignment horizontal="center" vertical="center"/>
      <protection hidden="1"/>
    </xf>
    <xf numFmtId="0" fontId="3" fillId="2" borderId="0" xfId="3" applyFill="1" applyProtection="1">
      <protection locked="0"/>
    </xf>
    <xf numFmtId="0" fontId="3" fillId="2" borderId="0" xfId="3" applyFill="1" applyAlignment="1">
      <alignment horizontal="right" vertical="center" indent="1"/>
    </xf>
    <xf numFmtId="0" fontId="3" fillId="2" borderId="11" xfId="3" applyFill="1" applyBorder="1"/>
    <xf numFmtId="0" fontId="9" fillId="2" borderId="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left"/>
    </xf>
    <xf numFmtId="0" fontId="26" fillId="2" borderId="0" xfId="3" applyFont="1" applyFill="1"/>
    <xf numFmtId="11" fontId="3" fillId="2" borderId="0" xfId="3" applyNumberFormat="1" applyFill="1" applyAlignment="1">
      <alignment horizontal="center"/>
    </xf>
    <xf numFmtId="0" fontId="3" fillId="2" borderId="0" xfId="3" applyFill="1" applyAlignment="1">
      <alignment horizontal="center"/>
    </xf>
    <xf numFmtId="0" fontId="3" fillId="2" borderId="0" xfId="3" quotePrefix="1" applyFill="1" applyAlignment="1">
      <alignment horizontal="left"/>
    </xf>
    <xf numFmtId="0" fontId="3" fillId="2" borderId="0" xfId="3" quotePrefix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 applyProtection="1">
      <alignment vertical="center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14" fontId="9" fillId="2" borderId="0" xfId="0" applyNumberFormat="1" applyFont="1" applyFill="1" applyAlignment="1" applyProtection="1">
      <alignment horizontal="center" vertical="center"/>
      <protection locked="0"/>
    </xf>
    <xf numFmtId="14" fontId="14" fillId="2" borderId="0" xfId="0" applyNumberFormat="1" applyFont="1" applyFill="1" applyAlignment="1" applyProtection="1">
      <alignment horizontal="left" vertical="center"/>
      <protection locked="0"/>
    </xf>
    <xf numFmtId="0" fontId="22" fillId="2" borderId="0" xfId="3" applyFont="1" applyFill="1"/>
    <xf numFmtId="0" fontId="14" fillId="0" borderId="1" xfId="0" applyFont="1" applyBorder="1" applyAlignment="1">
      <alignment horizontal="center" vertical="center" wrapText="1"/>
    </xf>
    <xf numFmtId="0" fontId="0" fillId="2" borderId="0" xfId="0" applyFill="1"/>
    <xf numFmtId="0" fontId="27" fillId="0" borderId="0" xfId="4" applyFont="1" applyAlignment="1">
      <alignment horizontal="left"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21" fillId="3" borderId="1" xfId="3" applyNumberFormat="1" applyFont="1" applyFill="1" applyBorder="1" applyAlignment="1">
      <alignment horizontal="center" vertical="center" wrapText="1"/>
    </xf>
    <xf numFmtId="0" fontId="15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0" fillId="0" borderId="0" xfId="2" applyFont="1" applyAlignment="1">
      <alignment vertical="center"/>
    </xf>
    <xf numFmtId="0" fontId="5" fillId="0" borderId="3" xfId="0" applyFont="1" applyBorder="1" applyAlignment="1" applyProtection="1">
      <alignment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9" fillId="0" borderId="2" xfId="3" applyFont="1" applyBorder="1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7" fillId="2" borderId="0" xfId="0" applyFont="1" applyFill="1"/>
    <xf numFmtId="0" fontId="29" fillId="2" borderId="0" xfId="0" applyFont="1" applyFill="1"/>
    <xf numFmtId="0" fontId="10" fillId="2" borderId="0" xfId="0" applyFont="1" applyFill="1"/>
    <xf numFmtId="0" fontId="7" fillId="2" borderId="0" xfId="4" applyFont="1" applyFill="1"/>
    <xf numFmtId="165" fontId="9" fillId="2" borderId="16" xfId="3" applyNumberFormat="1" applyFont="1" applyFill="1" applyBorder="1" applyAlignment="1">
      <alignment horizontal="center" vertical="center"/>
    </xf>
    <xf numFmtId="165" fontId="9" fillId="2" borderId="22" xfId="3" applyNumberFormat="1" applyFont="1" applyFill="1" applyBorder="1" applyAlignment="1" applyProtection="1">
      <alignment horizontal="center" vertical="center"/>
      <protection hidden="1"/>
    </xf>
    <xf numFmtId="0" fontId="14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>
      <alignment horizontal="center" vertical="center"/>
    </xf>
    <xf numFmtId="0" fontId="7" fillId="0" borderId="2" xfId="2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2" fontId="15" fillId="0" borderId="1" xfId="3" applyNumberFormat="1" applyFont="1" applyBorder="1" applyAlignment="1">
      <alignment horizontal="center" vertical="center"/>
    </xf>
    <xf numFmtId="0" fontId="5" fillId="0" borderId="10" xfId="0" applyFont="1" applyBorder="1" applyAlignment="1" applyProtection="1">
      <alignment vertical="center"/>
      <protection locked="0"/>
    </xf>
    <xf numFmtId="173" fontId="9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 applyProtection="1">
      <alignment vertical="center"/>
      <protection locked="0"/>
    </xf>
    <xf numFmtId="1" fontId="16" fillId="5" borderId="1" xfId="3" applyNumberFormat="1" applyFont="1" applyFill="1" applyBorder="1" applyAlignment="1" applyProtection="1">
      <alignment horizontal="center" vertical="center"/>
      <protection locked="0"/>
    </xf>
    <xf numFmtId="0" fontId="9" fillId="0" borderId="11" xfId="3" applyFont="1" applyBorder="1" applyAlignment="1">
      <alignment horizontal="center" vertical="center"/>
    </xf>
    <xf numFmtId="164" fontId="9" fillId="0" borderId="11" xfId="3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4" fontId="14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2" fontId="9" fillId="0" borderId="0" xfId="3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4" fontId="15" fillId="0" borderId="1" xfId="3" applyNumberFormat="1" applyFont="1" applyBorder="1" applyAlignment="1">
      <alignment horizontal="left" vertical="center" indent="2"/>
    </xf>
    <xf numFmtId="0" fontId="7" fillId="0" borderId="0" xfId="2" applyFont="1" applyAlignment="1">
      <alignment horizontal="center" vertical="center"/>
    </xf>
    <xf numFmtId="0" fontId="7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7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6" fontId="7" fillId="0" borderId="9" xfId="0" applyNumberFormat="1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2" fontId="9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3" applyFont="1" applyBorder="1" applyAlignment="1">
      <alignment horizontal="left" vertical="center"/>
    </xf>
    <xf numFmtId="0" fontId="14" fillId="0" borderId="4" xfId="3" applyFont="1" applyBorder="1" applyAlignment="1">
      <alignment vertical="center"/>
    </xf>
    <xf numFmtId="0" fontId="9" fillId="0" borderId="3" xfId="3" applyFont="1" applyBorder="1" applyAlignment="1">
      <alignment vertical="center"/>
    </xf>
    <xf numFmtId="0" fontId="14" fillId="0" borderId="6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165" fontId="23" fillId="0" borderId="0" xfId="3" applyNumberFormat="1" applyFont="1" applyAlignment="1">
      <alignment horizontal="center"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175" fontId="9" fillId="2" borderId="0" xfId="0" applyNumberFormat="1" applyFont="1" applyFill="1" applyAlignment="1" applyProtection="1">
      <alignment horizontal="center" vertical="center"/>
      <protection locked="0"/>
    </xf>
    <xf numFmtId="0" fontId="32" fillId="2" borderId="0" xfId="0" applyFont="1" applyFill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vertical="center"/>
      <protection locked="0"/>
    </xf>
    <xf numFmtId="14" fontId="9" fillId="2" borderId="12" xfId="0" applyNumberFormat="1" applyFont="1" applyFill="1" applyBorder="1" applyAlignment="1" applyProtection="1">
      <alignment horizontal="center" vertical="center"/>
      <protection locked="0"/>
    </xf>
    <xf numFmtId="14" fontId="28" fillId="2" borderId="10" xfId="0" applyNumberFormat="1" applyFont="1" applyFill="1" applyBorder="1" applyAlignment="1" applyProtection="1">
      <alignment vertical="center"/>
      <protection locked="0"/>
    </xf>
    <xf numFmtId="14" fontId="14" fillId="2" borderId="10" xfId="0" applyNumberFormat="1" applyFont="1" applyFill="1" applyBorder="1" applyAlignment="1" applyProtection="1">
      <alignment horizontal="left" vertical="center"/>
      <protection locked="0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" fontId="33" fillId="5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35" fillId="2" borderId="0" xfId="3" applyFont="1" applyFill="1" applyAlignment="1">
      <alignment vertical="center" wrapText="1"/>
    </xf>
    <xf numFmtId="0" fontId="34" fillId="2" borderId="0" xfId="3" applyFont="1" applyFill="1"/>
    <xf numFmtId="0" fontId="9" fillId="0" borderId="1" xfId="0" applyFont="1" applyBorder="1" applyAlignment="1" applyProtection="1">
      <alignment vertical="center"/>
      <protection locked="0"/>
    </xf>
    <xf numFmtId="170" fontId="3" fillId="2" borderId="1" xfId="3" applyNumberForma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 applyProtection="1">
      <alignment horizontal="center" vertical="center"/>
      <protection locked="0"/>
    </xf>
    <xf numFmtId="172" fontId="9" fillId="2" borderId="10" xfId="3" applyNumberFormat="1" applyFont="1" applyFill="1" applyBorder="1" applyAlignment="1" applyProtection="1">
      <alignment horizontal="center" vertical="center"/>
      <protection hidden="1"/>
    </xf>
    <xf numFmtId="172" fontId="21" fillId="3" borderId="10" xfId="3" applyNumberFormat="1" applyFont="1" applyFill="1" applyBorder="1" applyAlignment="1">
      <alignment horizontal="center" vertical="center" wrapText="1"/>
    </xf>
    <xf numFmtId="0" fontId="9" fillId="2" borderId="4" xfId="3" applyFont="1" applyFill="1" applyBorder="1"/>
    <xf numFmtId="0" fontId="9" fillId="2" borderId="3" xfId="3" applyFont="1" applyFill="1" applyBorder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9" fillId="2" borderId="6" xfId="3" applyFont="1" applyFill="1" applyBorder="1"/>
    <xf numFmtId="0" fontId="9" fillId="2" borderId="7" xfId="3" applyFont="1" applyFill="1" applyBorder="1" applyAlignment="1" applyProtection="1">
      <alignment horizontal="right" vertical="center" indent="1"/>
      <protection hidden="1"/>
    </xf>
    <xf numFmtId="0" fontId="9" fillId="2" borderId="8" xfId="3" applyFont="1" applyFill="1" applyBorder="1"/>
    <xf numFmtId="0" fontId="9" fillId="2" borderId="2" xfId="3" applyFont="1" applyFill="1" applyBorder="1"/>
    <xf numFmtId="0" fontId="21" fillId="2" borderId="2" xfId="3" applyFont="1" applyFill="1" applyBorder="1" applyAlignment="1">
      <alignment vertical="center" wrapText="1"/>
    </xf>
    <xf numFmtId="0" fontId="21" fillId="2" borderId="9" xfId="3" applyFont="1" applyFill="1" applyBorder="1" applyAlignment="1">
      <alignment vertical="center" wrapText="1"/>
    </xf>
    <xf numFmtId="0" fontId="9" fillId="2" borderId="11" xfId="3" applyFont="1" applyFill="1" applyBorder="1"/>
    <xf numFmtId="0" fontId="9" fillId="2" borderId="12" xfId="3" applyFont="1" applyFill="1" applyBorder="1"/>
    <xf numFmtId="0" fontId="9" fillId="2" borderId="10" xfId="3" applyFont="1" applyFill="1" applyBorder="1" applyAlignment="1" applyProtection="1">
      <alignment horizontal="right" vertical="center" indent="1"/>
      <protection hidden="1"/>
    </xf>
    <xf numFmtId="0" fontId="21" fillId="2" borderId="12" xfId="3" applyFont="1" applyFill="1" applyBorder="1" applyAlignment="1">
      <alignment vertical="center" wrapText="1"/>
    </xf>
    <xf numFmtId="1" fontId="3" fillId="2" borderId="1" xfId="3" applyNumberFormat="1" applyFill="1" applyBorder="1" applyAlignment="1">
      <alignment horizontal="center" vertical="center"/>
    </xf>
    <xf numFmtId="0" fontId="9" fillId="2" borderId="10" xfId="3" applyFont="1" applyFill="1" applyBorder="1"/>
    <xf numFmtId="0" fontId="24" fillId="2" borderId="0" xfId="3" applyFont="1" applyFill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24" fillId="3" borderId="7" xfId="3" applyNumberFormat="1" applyFont="1" applyFill="1" applyBorder="1" applyAlignment="1">
      <alignment horizontal="center" vertical="center" wrapText="1"/>
    </xf>
    <xf numFmtId="1" fontId="24" fillId="3" borderId="9" xfId="3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172" fontId="9" fillId="2" borderId="39" xfId="3" applyNumberFormat="1" applyFont="1" applyFill="1" applyBorder="1" applyAlignment="1" applyProtection="1">
      <alignment horizontal="center" vertical="center"/>
      <protection hidden="1"/>
    </xf>
    <xf numFmtId="172" fontId="9" fillId="2" borderId="13" xfId="3" applyNumberFormat="1" applyFont="1" applyFill="1" applyBorder="1" applyAlignment="1" applyProtection="1">
      <alignment horizontal="center" vertical="center"/>
      <protection hidden="1"/>
    </xf>
    <xf numFmtId="1" fontId="24" fillId="3" borderId="10" xfId="3" applyNumberFormat="1" applyFont="1" applyFill="1" applyBorder="1" applyAlignment="1">
      <alignment horizontal="center" vertical="center" wrapText="1"/>
    </xf>
    <xf numFmtId="0" fontId="24" fillId="2" borderId="12" xfId="3" applyFont="1" applyFill="1" applyBorder="1" applyAlignment="1">
      <alignment vertical="center" wrapText="1"/>
    </xf>
    <xf numFmtId="0" fontId="9" fillId="2" borderId="12" xfId="3" applyFont="1" applyFill="1" applyBorder="1" applyAlignment="1" applyProtection="1">
      <alignment horizontal="right" vertical="center" indent="1"/>
      <protection hidden="1"/>
    </xf>
    <xf numFmtId="0" fontId="3" fillId="2" borderId="3" xfId="3" applyFill="1" applyBorder="1"/>
    <xf numFmtId="0" fontId="3" fillId="2" borderId="6" xfId="3" applyFill="1" applyBorder="1"/>
    <xf numFmtId="0" fontId="3" fillId="2" borderId="2" xfId="3" applyFill="1" applyBorder="1"/>
    <xf numFmtId="0" fontId="9" fillId="2" borderId="2" xfId="3" applyFont="1" applyFill="1" applyBorder="1" applyAlignment="1" applyProtection="1">
      <alignment horizontal="right" vertical="center" indent="1"/>
      <protection hidden="1"/>
    </xf>
    <xf numFmtId="0" fontId="4" fillId="2" borderId="37" xfId="0" applyFont="1" applyFill="1" applyBorder="1" applyAlignment="1">
      <alignment horizontal="center" vertical="center"/>
    </xf>
    <xf numFmtId="172" fontId="3" fillId="2" borderId="13" xfId="3" applyNumberFormat="1" applyFill="1" applyBorder="1" applyAlignment="1">
      <alignment horizontal="center"/>
    </xf>
    <xf numFmtId="0" fontId="9" fillId="2" borderId="0" xfId="3" applyFont="1" applyFill="1" applyAlignment="1" applyProtection="1">
      <alignment horizontal="center" vertical="center"/>
      <protection hidden="1"/>
    </xf>
    <xf numFmtId="0" fontId="36" fillId="2" borderId="0" xfId="3" applyFont="1" applyFill="1"/>
    <xf numFmtId="169" fontId="9" fillId="4" borderId="19" xfId="3" applyNumberFormat="1" applyFont="1" applyFill="1" applyBorder="1" applyAlignment="1" applyProtection="1">
      <alignment horizontal="center" vertical="center" wrapText="1"/>
      <protection hidden="1"/>
    </xf>
    <xf numFmtId="169" fontId="9" fillId="4" borderId="22" xfId="3" applyNumberFormat="1" applyFont="1" applyFill="1" applyBorder="1" applyAlignment="1" applyProtection="1">
      <alignment horizontal="center" vertical="center"/>
      <protection hidden="1"/>
    </xf>
    <xf numFmtId="0" fontId="9" fillId="0" borderId="11" xfId="3" applyFont="1" applyBorder="1" applyAlignment="1">
      <alignment horizontal="left" vertical="center"/>
    </xf>
    <xf numFmtId="0" fontId="4" fillId="2" borderId="11" xfId="3" applyFont="1" applyFill="1" applyBorder="1" applyAlignment="1">
      <alignment vertical="center"/>
    </xf>
    <xf numFmtId="0" fontId="11" fillId="2" borderId="11" xfId="3" applyFont="1" applyFill="1" applyBorder="1" applyAlignment="1">
      <alignment horizontal="left" vertical="center" indent="1"/>
    </xf>
    <xf numFmtId="0" fontId="11" fillId="2" borderId="12" xfId="3" applyFont="1" applyFill="1" applyBorder="1" applyAlignment="1">
      <alignment vertical="center"/>
    </xf>
    <xf numFmtId="0" fontId="4" fillId="2" borderId="11" xfId="3" applyFont="1" applyFill="1" applyBorder="1" applyAlignment="1">
      <alignment vertical="center" wrapText="1"/>
    </xf>
    <xf numFmtId="0" fontId="3" fillId="2" borderId="0" xfId="0" applyFont="1" applyFill="1"/>
    <xf numFmtId="0" fontId="3" fillId="2" borderId="29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 wrapText="1"/>
    </xf>
    <xf numFmtId="0" fontId="3" fillId="2" borderId="31" xfId="3" applyFill="1" applyBorder="1" applyAlignment="1">
      <alignment horizontal="center" vertical="center" wrapText="1"/>
    </xf>
    <xf numFmtId="0" fontId="3" fillId="2" borderId="26" xfId="3" applyFill="1" applyBorder="1" applyAlignment="1">
      <alignment horizontal="center" vertical="center"/>
    </xf>
    <xf numFmtId="2" fontId="9" fillId="2" borderId="18" xfId="3" applyNumberFormat="1" applyFont="1" applyFill="1" applyBorder="1" applyAlignment="1" applyProtection="1">
      <alignment horizontal="center" vertical="center"/>
      <protection hidden="1"/>
    </xf>
    <xf numFmtId="169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3" fillId="2" borderId="27" xfId="3" applyFill="1" applyBorder="1" applyAlignment="1">
      <alignment horizontal="center" vertical="center" wrapText="1"/>
    </xf>
    <xf numFmtId="0" fontId="3" fillId="2" borderId="28" xfId="3" applyFill="1" applyBorder="1" applyAlignment="1">
      <alignment horizontal="center" vertical="center" wrapText="1"/>
    </xf>
    <xf numFmtId="0" fontId="9" fillId="4" borderId="17" xfId="3" applyFont="1" applyFill="1" applyBorder="1" applyAlignment="1">
      <alignment vertical="center" wrapText="1"/>
    </xf>
    <xf numFmtId="2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165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0" fontId="7" fillId="2" borderId="17" xfId="3" applyFont="1" applyFill="1" applyBorder="1" applyAlignment="1">
      <alignment vertical="center" wrapText="1"/>
    </xf>
    <xf numFmtId="0" fontId="9" fillId="2" borderId="18" xfId="3" applyFont="1" applyFill="1" applyBorder="1" applyAlignment="1" applyProtection="1">
      <alignment horizontal="center" vertical="center"/>
      <protection hidden="1"/>
    </xf>
    <xf numFmtId="2" fontId="9" fillId="2" borderId="18" xfId="3" applyNumberFormat="1" applyFont="1" applyFill="1" applyBorder="1" applyAlignment="1" applyProtection="1">
      <alignment vertical="center"/>
      <protection hidden="1"/>
    </xf>
    <xf numFmtId="169" fontId="9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2" fontId="9" fillId="2" borderId="18" xfId="3" applyNumberFormat="1" applyFont="1" applyFill="1" applyBorder="1" applyAlignment="1" applyProtection="1">
      <alignment horizontal="left" vertical="center"/>
      <protection hidden="1"/>
    </xf>
    <xf numFmtId="0" fontId="9" fillId="4" borderId="18" xfId="3" applyFont="1" applyFill="1" applyBorder="1" applyAlignment="1" applyProtection="1">
      <alignment horizontal="center" vertical="center"/>
      <protection hidden="1"/>
    </xf>
    <xf numFmtId="2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0" fontId="9" fillId="4" borderId="23" xfId="3" applyFont="1" applyFill="1" applyBorder="1" applyAlignment="1">
      <alignment horizontal="left" vertical="center" wrapText="1"/>
    </xf>
    <xf numFmtId="0" fontId="9" fillId="4" borderId="24" xfId="3" applyFont="1" applyFill="1" applyBorder="1" applyAlignment="1" applyProtection="1">
      <alignment horizontal="center" vertical="center"/>
      <protection hidden="1"/>
    </xf>
    <xf numFmtId="2" fontId="9" fillId="4" borderId="24" xfId="3" applyNumberFormat="1" applyFont="1" applyFill="1" applyBorder="1" applyAlignment="1" applyProtection="1">
      <alignment vertical="center"/>
      <protection hidden="1"/>
    </xf>
    <xf numFmtId="169" fontId="9" fillId="4" borderId="24" xfId="3" applyNumberFormat="1" applyFont="1" applyFill="1" applyBorder="1" applyAlignment="1" applyProtection="1">
      <alignment horizontal="center" vertical="center"/>
      <protection hidden="1"/>
    </xf>
    <xf numFmtId="169" fontId="9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25" xfId="3" applyNumberFormat="1" applyFont="1" applyFill="1" applyBorder="1" applyAlignment="1" applyProtection="1">
      <alignment horizontal="center" vertical="center"/>
      <protection hidden="1"/>
    </xf>
    <xf numFmtId="0" fontId="9" fillId="2" borderId="14" xfId="3" applyFont="1" applyFill="1" applyBorder="1"/>
    <xf numFmtId="0" fontId="9" fillId="2" borderId="15" xfId="3" applyFont="1" applyFill="1" applyBorder="1"/>
    <xf numFmtId="2" fontId="9" fillId="2" borderId="15" xfId="3" applyNumberFormat="1" applyFont="1" applyFill="1" applyBorder="1" applyAlignment="1">
      <alignment horizontal="right" vertical="center" indent="1"/>
    </xf>
    <xf numFmtId="0" fontId="9" fillId="2" borderId="15" xfId="3" applyFont="1" applyFill="1" applyBorder="1" applyAlignment="1">
      <alignment horizontal="center" vertical="center"/>
    </xf>
    <xf numFmtId="0" fontId="9" fillId="2" borderId="20" xfId="3" applyFont="1" applyFill="1" applyBorder="1"/>
    <xf numFmtId="0" fontId="9" fillId="2" borderId="21" xfId="3" applyFont="1" applyFill="1" applyBorder="1"/>
    <xf numFmtId="2" fontId="9" fillId="2" borderId="21" xfId="3" applyNumberFormat="1" applyFont="1" applyFill="1" applyBorder="1" applyAlignment="1">
      <alignment horizontal="right" vertical="center" indent="1"/>
    </xf>
    <xf numFmtId="0" fontId="9" fillId="2" borderId="21" xfId="3" applyFont="1" applyFill="1" applyBorder="1" applyAlignment="1">
      <alignment horizontal="center" vertical="center"/>
    </xf>
    <xf numFmtId="169" fontId="9" fillId="2" borderId="32" xfId="3" quotePrefix="1" applyNumberFormat="1" applyFont="1" applyFill="1" applyBorder="1" applyAlignment="1" applyProtection="1">
      <alignment horizontal="center" vertical="center"/>
      <protection hidden="1"/>
    </xf>
    <xf numFmtId="169" fontId="9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4" fillId="2" borderId="33" xfId="3" applyFont="1" applyFill="1" applyBorder="1" applyAlignment="1" applyProtection="1">
      <alignment horizontal="center" vertical="center"/>
      <protection hidden="1"/>
    </xf>
    <xf numFmtId="2" fontId="14" fillId="2" borderId="33" xfId="3" applyNumberFormat="1" applyFont="1" applyFill="1" applyBorder="1" applyAlignment="1" applyProtection="1">
      <alignment vertical="center"/>
      <protection hidden="1"/>
    </xf>
    <xf numFmtId="165" fontId="9" fillId="2" borderId="33" xfId="3" applyNumberFormat="1" applyFont="1" applyFill="1" applyBorder="1" applyAlignment="1" applyProtection="1">
      <alignment horizontal="center" vertical="center"/>
      <protection hidden="1"/>
    </xf>
    <xf numFmtId="169" fontId="14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69" fontId="14" fillId="2" borderId="34" xfId="3" applyNumberFormat="1" applyFont="1" applyFill="1" applyBorder="1" applyAlignment="1">
      <alignment horizontal="center" vertical="center"/>
    </xf>
    <xf numFmtId="0" fontId="3" fillId="2" borderId="14" xfId="3" applyFill="1" applyBorder="1" applyAlignment="1">
      <alignment horizontal="center" vertical="center"/>
    </xf>
    <xf numFmtId="0" fontId="14" fillId="2" borderId="35" xfId="3" applyFont="1" applyFill="1" applyBorder="1" applyAlignment="1" applyProtection="1">
      <alignment horizontal="center" vertical="center"/>
      <protection hidden="1"/>
    </xf>
    <xf numFmtId="2" fontId="14" fillId="2" borderId="35" xfId="3" applyNumberFormat="1" applyFont="1" applyFill="1" applyBorder="1" applyAlignment="1" applyProtection="1">
      <alignment vertical="center"/>
      <protection hidden="1"/>
    </xf>
    <xf numFmtId="165" fontId="9" fillId="2" borderId="35" xfId="3" applyNumberFormat="1" applyFont="1" applyFill="1" applyBorder="1" applyAlignment="1" applyProtection="1">
      <alignment horizontal="center" vertical="center"/>
      <protection hidden="1"/>
    </xf>
    <xf numFmtId="169" fontId="14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0" fontId="9" fillId="4" borderId="20" xfId="3" applyFont="1" applyFill="1" applyBorder="1" applyAlignment="1">
      <alignment horizontal="left" vertical="center" wrapText="1"/>
    </xf>
    <xf numFmtId="0" fontId="9" fillId="4" borderId="21" xfId="3" applyFont="1" applyFill="1" applyBorder="1" applyAlignment="1" applyProtection="1">
      <alignment horizontal="center" vertical="center"/>
      <protection hidden="1"/>
    </xf>
    <xf numFmtId="2" fontId="9" fillId="4" borderId="21" xfId="3" applyNumberFormat="1" applyFont="1" applyFill="1" applyBorder="1" applyAlignment="1" applyProtection="1">
      <alignment vertical="center"/>
      <protection hidden="1"/>
    </xf>
    <xf numFmtId="169" fontId="9" fillId="4" borderId="21" xfId="3" applyNumberFormat="1" applyFont="1" applyFill="1" applyBorder="1" applyAlignment="1" applyProtection="1">
      <alignment horizontal="center" vertical="center"/>
      <protection hidden="1"/>
    </xf>
    <xf numFmtId="169" fontId="9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64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9" fillId="0" borderId="0" xfId="3" applyFont="1" applyAlignment="1">
      <alignment vertical="center"/>
    </xf>
    <xf numFmtId="1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14" fillId="0" borderId="0" xfId="3" applyFont="1" applyAlignment="1">
      <alignment vertical="center"/>
    </xf>
    <xf numFmtId="15" fontId="9" fillId="0" borderId="0" xfId="3" applyNumberFormat="1" applyFont="1" applyAlignment="1">
      <alignment horizontal="center" vertical="center"/>
    </xf>
    <xf numFmtId="0" fontId="9" fillId="0" borderId="4" xfId="3" applyFont="1" applyBorder="1" applyAlignment="1">
      <alignment horizontal="left" vertical="center"/>
    </xf>
    <xf numFmtId="0" fontId="9" fillId="0" borderId="8" xfId="3" applyFont="1" applyBorder="1" applyAlignment="1">
      <alignment horizontal="left" vertical="center"/>
    </xf>
    <xf numFmtId="174" fontId="9" fillId="0" borderId="0" xfId="0" applyNumberFormat="1" applyFont="1" applyAlignment="1" applyProtection="1">
      <alignment vertical="center"/>
      <protection locked="0"/>
    </xf>
    <xf numFmtId="2" fontId="9" fillId="0" borderId="1" xfId="0" applyNumberFormat="1" applyFont="1" applyBorder="1" applyAlignment="1">
      <alignment horizontal="center" vertical="center"/>
    </xf>
    <xf numFmtId="165" fontId="9" fillId="0" borderId="1" xfId="3" applyNumberFormat="1" applyFont="1" applyBorder="1" applyAlignment="1">
      <alignment horizontal="center" vertical="center"/>
    </xf>
    <xf numFmtId="176" fontId="7" fillId="0" borderId="0" xfId="0" applyNumberFormat="1" applyFont="1" applyAlignment="1" applyProtection="1">
      <alignment horizontal="left" vertical="center"/>
      <protection locked="0"/>
    </xf>
    <xf numFmtId="176" fontId="7" fillId="0" borderId="7" xfId="0" applyNumberFormat="1" applyFont="1" applyBorder="1" applyAlignment="1" applyProtection="1">
      <alignment horizontal="left" vertical="center"/>
      <protection locked="0"/>
    </xf>
    <xf numFmtId="0" fontId="31" fillId="4" borderId="1" xfId="0" applyFont="1" applyFill="1" applyBorder="1" applyAlignment="1" applyProtection="1">
      <alignment horizontal="center" vertical="center"/>
      <protection locked="0"/>
    </xf>
    <xf numFmtId="0" fontId="33" fillId="4" borderId="1" xfId="0" applyFont="1" applyFill="1" applyBorder="1" applyAlignment="1">
      <alignment horizontal="center" vertical="center" wrapText="1"/>
    </xf>
    <xf numFmtId="0" fontId="7" fillId="0" borderId="0" xfId="2" quotePrefix="1" applyFont="1" applyAlignment="1">
      <alignment vertical="center"/>
    </xf>
    <xf numFmtId="166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 vertical="center"/>
    </xf>
    <xf numFmtId="1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15" fillId="0" borderId="0" xfId="4" quotePrefix="1" applyFont="1" applyAlignment="1">
      <alignment vertical="center" wrapText="1"/>
    </xf>
    <xf numFmtId="14" fontId="3" fillId="2" borderId="0" xfId="3" applyNumberFormat="1" applyFill="1"/>
    <xf numFmtId="0" fontId="25" fillId="2" borderId="1" xfId="3" applyFont="1" applyFill="1" applyBorder="1" applyAlignment="1" applyProtection="1">
      <alignment horizontal="center" vertical="center"/>
      <protection locked="0"/>
    </xf>
    <xf numFmtId="177" fontId="7" fillId="0" borderId="0" xfId="0" applyNumberFormat="1" applyFont="1" applyAlignment="1" applyProtection="1">
      <alignment horizontal="left" vertical="center"/>
      <protection locked="0"/>
    </xf>
    <xf numFmtId="179" fontId="7" fillId="0" borderId="7" xfId="0" applyNumberFormat="1" applyFont="1" applyBorder="1" applyAlignment="1" applyProtection="1">
      <alignment horizontal="left" vertical="center"/>
      <protection locked="0"/>
    </xf>
    <xf numFmtId="0" fontId="4" fillId="2" borderId="40" xfId="6" applyFont="1" applyFill="1" applyBorder="1" applyAlignment="1">
      <alignment vertical="center"/>
    </xf>
    <xf numFmtId="0" fontId="4" fillId="2" borderId="41" xfId="6" applyFont="1" applyFill="1" applyBorder="1" applyAlignment="1">
      <alignment vertical="center"/>
    </xf>
    <xf numFmtId="0" fontId="8" fillId="2" borderId="41" xfId="6" applyFont="1" applyFill="1" applyBorder="1" applyAlignment="1">
      <alignment vertical="center"/>
    </xf>
    <xf numFmtId="0" fontId="11" fillId="0" borderId="42" xfId="6" applyFont="1" applyBorder="1" applyAlignment="1" applyProtection="1">
      <alignment vertical="center"/>
      <protection hidden="1"/>
    </xf>
    <xf numFmtId="0" fontId="11" fillId="0" borderId="0" xfId="6" applyFont="1" applyAlignment="1" applyProtection="1">
      <alignment vertical="center"/>
      <protection hidden="1"/>
    </xf>
    <xf numFmtId="0" fontId="4" fillId="2" borderId="43" xfId="6" applyFont="1" applyFill="1" applyBorder="1" applyAlignment="1">
      <alignment vertical="center"/>
    </xf>
    <xf numFmtId="0" fontId="4" fillId="2" borderId="0" xfId="6" applyFont="1" applyFill="1" applyAlignment="1">
      <alignment vertical="center"/>
    </xf>
    <xf numFmtId="0" fontId="8" fillId="2" borderId="0" xfId="6" applyFont="1" applyFill="1" applyAlignment="1">
      <alignment vertical="center"/>
    </xf>
    <xf numFmtId="0" fontId="11" fillId="0" borderId="44" xfId="6" applyFont="1" applyBorder="1" applyAlignment="1" applyProtection="1">
      <alignment vertical="center"/>
      <protection hidden="1"/>
    </xf>
    <xf numFmtId="0" fontId="14" fillId="0" borderId="1" xfId="6" applyFont="1" applyBorder="1" applyAlignment="1" applyProtection="1">
      <alignment horizontal="center" vertical="center"/>
      <protection locked="0"/>
    </xf>
    <xf numFmtId="0" fontId="19" fillId="6" borderId="45" xfId="6" applyFont="1" applyFill="1" applyBorder="1" applyAlignment="1">
      <alignment vertical="center"/>
    </xf>
    <xf numFmtId="0" fontId="19" fillId="6" borderId="46" xfId="6" applyFont="1" applyFill="1" applyBorder="1" applyAlignment="1">
      <alignment vertical="center"/>
    </xf>
    <xf numFmtId="0" fontId="19" fillId="6" borderId="47" xfId="6" applyFont="1" applyFill="1" applyBorder="1" applyAlignment="1">
      <alignment vertical="center"/>
    </xf>
    <xf numFmtId="0" fontId="19" fillId="6" borderId="0" xfId="6" applyFont="1" applyFill="1" applyAlignment="1">
      <alignment vertical="center"/>
    </xf>
    <xf numFmtId="0" fontId="9" fillId="0" borderId="1" xfId="6" applyFont="1" applyBorder="1" applyAlignment="1" applyProtection="1">
      <alignment horizontal="center" vertical="center"/>
      <protection locked="0"/>
    </xf>
    <xf numFmtId="0" fontId="13" fillId="6" borderId="0" xfId="6" applyFont="1" applyFill="1" applyAlignment="1">
      <alignment horizontal="center" vertical="center"/>
    </xf>
    <xf numFmtId="12" fontId="9" fillId="2" borderId="1" xfId="6" applyNumberFormat="1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horizontal="center" vertical="center"/>
    </xf>
    <xf numFmtId="0" fontId="41" fillId="0" borderId="1" xfId="6" applyFont="1" applyBorder="1" applyAlignment="1">
      <alignment horizontal="center" vertical="center"/>
    </xf>
    <xf numFmtId="0" fontId="3" fillId="0" borderId="0" xfId="6" applyFont="1" applyAlignment="1" applyProtection="1">
      <alignment vertical="center"/>
      <protection hidden="1"/>
    </xf>
    <xf numFmtId="0" fontId="9" fillId="2" borderId="1" xfId="6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vertical="center"/>
    </xf>
    <xf numFmtId="0" fontId="10" fillId="6" borderId="1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7" fillId="6" borderId="0" xfId="6" applyFont="1" applyFill="1" applyAlignment="1">
      <alignment horizontal="left" vertical="center" wrapText="1"/>
    </xf>
    <xf numFmtId="0" fontId="10" fillId="6" borderId="0" xfId="2" applyFont="1" applyFill="1" applyAlignment="1">
      <alignment horizontal="right" vertical="center"/>
    </xf>
    <xf numFmtId="0" fontId="4" fillId="0" borderId="0" xfId="6" applyFont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vertical="center"/>
      <protection hidden="1"/>
    </xf>
    <xf numFmtId="165" fontId="3" fillId="0" borderId="0" xfId="6" applyNumberFormat="1" applyFont="1" applyAlignment="1" applyProtection="1">
      <alignment vertical="center"/>
      <protection hidden="1"/>
    </xf>
    <xf numFmtId="0" fontId="7" fillId="0" borderId="3" xfId="6" applyFont="1" applyBorder="1" applyAlignment="1" applyProtection="1">
      <alignment vertical="center"/>
      <protection hidden="1"/>
    </xf>
    <xf numFmtId="0" fontId="46" fillId="0" borderId="3" xfId="6" applyFont="1" applyBorder="1" applyAlignment="1" applyProtection="1">
      <alignment vertical="center"/>
      <protection hidden="1"/>
    </xf>
    <xf numFmtId="0" fontId="46" fillId="0" borderId="2" xfId="6" applyFont="1" applyBorder="1" applyAlignment="1" applyProtection="1">
      <alignment vertical="center"/>
      <protection hidden="1"/>
    </xf>
    <xf numFmtId="0" fontId="4" fillId="0" borderId="1" xfId="6" applyFont="1" applyBorder="1" applyAlignment="1" applyProtection="1">
      <alignment horizontal="center" vertical="center" wrapText="1"/>
      <protection hidden="1"/>
    </xf>
    <xf numFmtId="0" fontId="9" fillId="0" borderId="11" xfId="2" quotePrefix="1" applyFont="1" applyBorder="1" applyAlignment="1">
      <alignment vertical="center"/>
    </xf>
    <xf numFmtId="0" fontId="9" fillId="0" borderId="12" xfId="2" quotePrefix="1" applyFont="1" applyBorder="1" applyAlignment="1">
      <alignment vertical="center"/>
    </xf>
    <xf numFmtId="0" fontId="46" fillId="0" borderId="0" xfId="6" applyFont="1" applyAlignment="1" applyProtection="1">
      <alignment vertical="center"/>
      <protection hidden="1"/>
    </xf>
    <xf numFmtId="0" fontId="10" fillId="0" borderId="0" xfId="6" applyFont="1" applyAlignment="1" applyProtection="1">
      <alignment vertical="center"/>
      <protection hidden="1"/>
    </xf>
    <xf numFmtId="0" fontId="9" fillId="0" borderId="0" xfId="6" applyFont="1" applyAlignment="1">
      <alignment vertical="center"/>
    </xf>
    <xf numFmtId="0" fontId="14" fillId="0" borderId="1" xfId="6" applyFont="1" applyBorder="1" applyAlignment="1">
      <alignment horizontal="center" vertical="center" wrapText="1"/>
    </xf>
    <xf numFmtId="0" fontId="9" fillId="6" borderId="0" xfId="6" applyFont="1" applyFill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9" fillId="0" borderId="11" xfId="3" applyFont="1" applyBorder="1" applyAlignment="1">
      <alignment vertical="center"/>
    </xf>
    <xf numFmtId="0" fontId="9" fillId="0" borderId="10" xfId="3" applyFont="1" applyBorder="1" applyAlignment="1">
      <alignment vertical="center"/>
    </xf>
    <xf numFmtId="0" fontId="10" fillId="0" borderId="0" xfId="6" applyFont="1" applyAlignment="1" applyProtection="1">
      <alignment vertical="center" wrapText="1"/>
      <protection hidden="1"/>
    </xf>
    <xf numFmtId="0" fontId="9" fillId="2" borderId="0" xfId="6" applyFont="1" applyFill="1" applyAlignment="1" applyProtection="1">
      <alignment vertical="center" wrapText="1"/>
      <protection hidden="1"/>
    </xf>
    <xf numFmtId="0" fontId="7" fillId="2" borderId="0" xfId="6" applyFont="1" applyFill="1" applyAlignment="1" applyProtection="1">
      <alignment vertical="center" wrapText="1"/>
      <protection locked="0"/>
    </xf>
    <xf numFmtId="164" fontId="9" fillId="0" borderId="1" xfId="3" applyNumberFormat="1" applyFont="1" applyBorder="1" applyAlignment="1">
      <alignment horizontal="center" vertical="center"/>
    </xf>
    <xf numFmtId="2" fontId="27" fillId="0" borderId="1" xfId="3" applyNumberFormat="1" applyFont="1" applyBorder="1" applyAlignment="1">
      <alignment horizontal="center" vertical="center"/>
    </xf>
    <xf numFmtId="0" fontId="14" fillId="0" borderId="0" xfId="6" applyFont="1" applyAlignment="1" applyProtection="1">
      <alignment vertical="center"/>
      <protection hidden="1"/>
    </xf>
    <xf numFmtId="0" fontId="28" fillId="0" borderId="0" xfId="2" applyFont="1" applyAlignment="1">
      <alignment horizontal="center" vertical="center"/>
    </xf>
    <xf numFmtId="0" fontId="47" fillId="2" borderId="0" xfId="4" applyFont="1" applyFill="1" applyAlignment="1" applyProtection="1">
      <alignment horizontal="left" vertical="center"/>
      <protection hidden="1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3" applyFont="1" applyAlignment="1">
      <alignment horizontal="left" vertical="center"/>
    </xf>
    <xf numFmtId="0" fontId="9" fillId="0" borderId="0" xfId="6" applyFont="1" applyAlignment="1">
      <alignment horizontal="center" vertical="center"/>
    </xf>
    <xf numFmtId="0" fontId="9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vertical="center"/>
      <protection locked="0"/>
    </xf>
    <xf numFmtId="0" fontId="4" fillId="0" borderId="0" xfId="6" applyFont="1" applyAlignment="1" applyProtection="1">
      <alignment horizontal="left" vertical="center"/>
      <protection hidden="1"/>
    </xf>
    <xf numFmtId="0" fontId="3" fillId="0" borderId="0" xfId="6" applyFont="1" applyAlignment="1" applyProtection="1">
      <alignment horizontal="left" vertical="center"/>
      <protection hidden="1"/>
    </xf>
    <xf numFmtId="0" fontId="4" fillId="0" borderId="0" xfId="6" applyFont="1" applyAlignment="1" applyProtection="1">
      <alignment vertical="center"/>
      <protection hidden="1"/>
    </xf>
    <xf numFmtId="0" fontId="4" fillId="0" borderId="38" xfId="6" applyFont="1" applyBorder="1" applyAlignment="1" applyProtection="1">
      <alignment vertical="center"/>
      <protection hidden="1"/>
    </xf>
    <xf numFmtId="0" fontId="11" fillId="0" borderId="38" xfId="6" applyFont="1" applyBorder="1" applyAlignment="1" applyProtection="1">
      <alignment vertical="center"/>
      <protection hidden="1"/>
    </xf>
    <xf numFmtId="0" fontId="7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center" vertical="center"/>
      <protection hidden="1"/>
    </xf>
    <xf numFmtId="0" fontId="7" fillId="2" borderId="0" xfId="6" applyFont="1" applyFill="1" applyAlignment="1" applyProtection="1">
      <alignment horizontal="center" vertical="center"/>
      <protection locked="0"/>
    </xf>
    <xf numFmtId="0" fontId="7" fillId="2" borderId="0" xfId="6" applyFont="1" applyFill="1" applyAlignment="1" applyProtection="1">
      <alignment vertical="center"/>
      <protection hidden="1"/>
    </xf>
    <xf numFmtId="0" fontId="9" fillId="0" borderId="0" xfId="6" applyFont="1" applyAlignment="1" applyProtection="1">
      <alignment vertical="center"/>
      <protection hidden="1"/>
    </xf>
    <xf numFmtId="0" fontId="1" fillId="0" borderId="0" xfId="6" applyAlignment="1">
      <alignment vertical="center"/>
    </xf>
    <xf numFmtId="0" fontId="9" fillId="0" borderId="1" xfId="6" applyFont="1" applyBorder="1" applyAlignment="1" applyProtection="1">
      <alignment vertical="center"/>
      <protection hidden="1"/>
    </xf>
    <xf numFmtId="0" fontId="11" fillId="0" borderId="11" xfId="6" applyFont="1" applyBorder="1" applyAlignment="1" applyProtection="1">
      <alignment vertical="center"/>
      <protection hidden="1"/>
    </xf>
    <xf numFmtId="0" fontId="11" fillId="0" borderId="10" xfId="6" applyFont="1" applyBorder="1" applyAlignment="1" applyProtection="1">
      <alignment vertical="center"/>
      <protection hidden="1"/>
    </xf>
    <xf numFmtId="0" fontId="11" fillId="0" borderId="12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vertical="center"/>
      <protection hidden="1"/>
    </xf>
    <xf numFmtId="0" fontId="7" fillId="0" borderId="10" xfId="6" applyFont="1" applyBorder="1" applyAlignment="1" applyProtection="1">
      <alignment vertical="center"/>
      <protection hidden="1"/>
    </xf>
    <xf numFmtId="0" fontId="25" fillId="2" borderId="0" xfId="3" applyFont="1" applyFill="1" applyAlignment="1" applyProtection="1">
      <alignment horizontal="center" vertical="center"/>
      <protection locked="0"/>
    </xf>
    <xf numFmtId="166" fontId="25" fillId="2" borderId="0" xfId="3" applyNumberFormat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4" fontId="10" fillId="2" borderId="0" xfId="0" applyNumberFormat="1" applyFont="1" applyFill="1" applyAlignment="1">
      <alignment horizontal="center" vertical="center"/>
    </xf>
    <xf numFmtId="0" fontId="10" fillId="2" borderId="0" xfId="2" applyFont="1" applyFill="1" applyAlignment="1">
      <alignment horizontal="right" vertical="center"/>
    </xf>
    <xf numFmtId="0" fontId="3" fillId="2" borderId="37" xfId="0" applyFont="1" applyFill="1" applyBorder="1" applyAlignment="1">
      <alignment horizontal="left" indent="1"/>
    </xf>
    <xf numFmtId="0" fontId="3" fillId="2" borderId="39" xfId="0" applyFont="1" applyFill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2" borderId="39" xfId="0" applyFill="1" applyBorder="1" applyAlignment="1">
      <alignment horizontal="left" indent="1"/>
    </xf>
    <xf numFmtId="16" fontId="0" fillId="2" borderId="39" xfId="0" applyNumberFormat="1" applyFill="1" applyBorder="1" applyAlignment="1">
      <alignment horizontal="left" indent="1"/>
    </xf>
    <xf numFmtId="0" fontId="7" fillId="2" borderId="39" xfId="2" applyFont="1" applyFill="1" applyBorder="1" applyAlignment="1">
      <alignment horizontal="left" vertical="center" indent="1"/>
    </xf>
    <xf numFmtId="0" fontId="7" fillId="2" borderId="13" xfId="2" applyFont="1" applyFill="1" applyBorder="1" applyAlignment="1">
      <alignment horizontal="left" vertical="center" indent="1"/>
    </xf>
    <xf numFmtId="0" fontId="4" fillId="0" borderId="8" xfId="6" applyFont="1" applyBorder="1" applyAlignment="1" applyProtection="1">
      <alignment horizontal="center" vertical="center" wrapText="1"/>
      <protection hidden="1"/>
    </xf>
    <xf numFmtId="0" fontId="4" fillId="0" borderId="2" xfId="6" applyFont="1" applyBorder="1" applyAlignment="1" applyProtection="1">
      <alignment horizontal="center" vertical="center" wrapText="1"/>
      <protection hidden="1"/>
    </xf>
    <xf numFmtId="0" fontId="4" fillId="0" borderId="9" xfId="6" applyFont="1" applyBorder="1" applyAlignment="1" applyProtection="1">
      <alignment horizontal="center" vertical="center" wrapText="1"/>
      <protection hidden="1"/>
    </xf>
    <xf numFmtId="0" fontId="12" fillId="0" borderId="11" xfId="6" applyFont="1" applyBorder="1" applyAlignment="1" applyProtection="1">
      <alignment horizontal="center" vertical="center"/>
      <protection hidden="1"/>
    </xf>
    <xf numFmtId="0" fontId="12" fillId="0" borderId="12" xfId="6" applyFont="1" applyBorder="1" applyAlignment="1" applyProtection="1">
      <alignment horizontal="center" vertical="center"/>
      <protection hidden="1"/>
    </xf>
    <xf numFmtId="0" fontId="12" fillId="0" borderId="10" xfId="6" applyFont="1" applyBorder="1" applyAlignment="1" applyProtection="1">
      <alignment horizontal="center" vertical="center"/>
      <protection hidden="1"/>
    </xf>
    <xf numFmtId="0" fontId="10" fillId="0" borderId="11" xfId="6" applyFont="1" applyBorder="1" applyAlignment="1" applyProtection="1">
      <alignment horizontal="center" vertical="center" wrapText="1"/>
      <protection hidden="1"/>
    </xf>
    <xf numFmtId="0" fontId="10" fillId="0" borderId="12" xfId="6" applyFont="1" applyBorder="1" applyAlignment="1" applyProtection="1">
      <alignment horizontal="center" vertical="center" wrapText="1"/>
      <protection hidden="1"/>
    </xf>
    <xf numFmtId="0" fontId="10" fillId="0" borderId="10" xfId="6" applyFont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horizontal="center" vertical="center"/>
    </xf>
    <xf numFmtId="0" fontId="10" fillId="6" borderId="11" xfId="2" applyFont="1" applyFill="1" applyBorder="1" applyAlignment="1">
      <alignment horizontal="center" vertical="center"/>
    </xf>
    <xf numFmtId="0" fontId="10" fillId="6" borderId="10" xfId="2" applyFont="1" applyFill="1" applyBorder="1" applyAlignment="1">
      <alignment horizontal="center" vertical="center"/>
    </xf>
    <xf numFmtId="0" fontId="10" fillId="6" borderId="12" xfId="2" applyFont="1" applyFill="1" applyBorder="1" applyAlignment="1">
      <alignment horizontal="center" vertical="center"/>
    </xf>
    <xf numFmtId="0" fontId="4" fillId="0" borderId="4" xfId="6" applyFont="1" applyBorder="1" applyAlignment="1" applyProtection="1">
      <alignment horizontal="center" vertical="center" wrapText="1"/>
      <protection hidden="1"/>
    </xf>
    <xf numFmtId="0" fontId="4" fillId="0" borderId="3" xfId="6" applyFont="1" applyBorder="1" applyAlignment="1" applyProtection="1">
      <alignment horizontal="center" vertical="center" wrapText="1"/>
      <protection hidden="1"/>
    </xf>
    <xf numFmtId="0" fontId="4" fillId="0" borderId="5" xfId="6" applyFont="1" applyBorder="1" applyAlignment="1" applyProtection="1">
      <alignment horizontal="center" vertical="center" wrapText="1"/>
      <protection hidden="1"/>
    </xf>
    <xf numFmtId="0" fontId="10" fillId="0" borderId="1" xfId="6" applyFont="1" applyBorder="1" applyAlignment="1" applyProtection="1">
      <alignment horizontal="center" vertical="center" wrapText="1"/>
      <protection hidden="1"/>
    </xf>
    <xf numFmtId="0" fontId="13" fillId="6" borderId="0" xfId="6" applyFont="1" applyFill="1" applyAlignment="1">
      <alignment horizontal="center" vertical="center"/>
    </xf>
    <xf numFmtId="180" fontId="13" fillId="0" borderId="0" xfId="6" applyNumberFormat="1" applyFont="1" applyAlignment="1" applyProtection="1">
      <alignment horizontal="center" vertical="center"/>
      <protection hidden="1"/>
    </xf>
    <xf numFmtId="0" fontId="41" fillId="0" borderId="11" xfId="6" applyFont="1" applyBorder="1" applyAlignment="1">
      <alignment horizontal="center" vertical="center"/>
    </xf>
    <xf numFmtId="0" fontId="41" fillId="0" borderId="10" xfId="6" applyFont="1" applyBorder="1" applyAlignment="1">
      <alignment horizontal="center" vertical="center"/>
    </xf>
    <xf numFmtId="0" fontId="42" fillId="0" borderId="1" xfId="6" applyFont="1" applyBorder="1" applyAlignment="1">
      <alignment horizontal="center" vertical="center"/>
    </xf>
    <xf numFmtId="0" fontId="9" fillId="0" borderId="11" xfId="6" applyFont="1" applyBorder="1" applyAlignment="1" applyProtection="1">
      <alignment vertical="center"/>
      <protection hidden="1"/>
    </xf>
    <xf numFmtId="0" fontId="9" fillId="0" borderId="12" xfId="6" applyFont="1" applyBorder="1" applyAlignment="1" applyProtection="1">
      <alignment vertical="center"/>
      <protection hidden="1"/>
    </xf>
    <xf numFmtId="0" fontId="9" fillId="0" borderId="10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horizontal="left" vertical="center"/>
      <protection hidden="1"/>
    </xf>
    <xf numFmtId="0" fontId="7" fillId="0" borderId="10" xfId="6" applyFont="1" applyBorder="1" applyAlignment="1" applyProtection="1">
      <alignment horizontal="left" vertical="center"/>
      <protection hidden="1"/>
    </xf>
    <xf numFmtId="0" fontId="9" fillId="2" borderId="11" xfId="6" applyFont="1" applyFill="1" applyBorder="1" applyAlignment="1" applyProtection="1">
      <alignment horizontal="center" vertical="center" wrapText="1"/>
      <protection hidden="1"/>
    </xf>
    <xf numFmtId="0" fontId="9" fillId="2" borderId="12" xfId="6" applyFont="1" applyFill="1" applyBorder="1" applyAlignment="1" applyProtection="1">
      <alignment horizontal="center" vertical="center" wrapText="1"/>
      <protection hidden="1"/>
    </xf>
    <xf numFmtId="0" fontId="9" fillId="2" borderId="10" xfId="6" applyFont="1" applyFill="1" applyBorder="1" applyAlignment="1" applyProtection="1">
      <alignment horizontal="center" vertical="center" wrapText="1"/>
      <protection hidden="1"/>
    </xf>
    <xf numFmtId="0" fontId="11" fillId="0" borderId="11" xfId="6" applyFont="1" applyBorder="1" applyAlignment="1" applyProtection="1">
      <alignment horizontal="center" vertical="center"/>
      <protection hidden="1"/>
    </xf>
    <xf numFmtId="0" fontId="11" fillId="0" borderId="10" xfId="6" applyFont="1" applyBorder="1" applyAlignment="1" applyProtection="1">
      <alignment horizontal="center" vertical="center"/>
      <protection hidden="1"/>
    </xf>
    <xf numFmtId="0" fontId="28" fillId="0" borderId="1" xfId="2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 wrapText="1"/>
    </xf>
    <xf numFmtId="0" fontId="9" fillId="2" borderId="4" xfId="6" applyFont="1" applyFill="1" applyBorder="1" applyAlignment="1" applyProtection="1">
      <alignment horizontal="center" vertical="center" wrapText="1"/>
      <protection hidden="1"/>
    </xf>
    <xf numFmtId="0" fontId="9" fillId="2" borderId="3" xfId="6" applyFont="1" applyFill="1" applyBorder="1" applyAlignment="1" applyProtection="1">
      <alignment horizontal="center" vertical="center" wrapText="1"/>
      <protection hidden="1"/>
    </xf>
    <xf numFmtId="0" fontId="9" fillId="2" borderId="5" xfId="6" applyFont="1" applyFill="1" applyBorder="1" applyAlignment="1" applyProtection="1">
      <alignment horizontal="center" vertical="center" wrapText="1"/>
      <protection hidden="1"/>
    </xf>
    <xf numFmtId="0" fontId="9" fillId="2" borderId="8" xfId="6" applyFont="1" applyFill="1" applyBorder="1" applyAlignment="1" applyProtection="1">
      <alignment horizontal="center" vertical="center" wrapText="1"/>
      <protection hidden="1"/>
    </xf>
    <xf numFmtId="0" fontId="9" fillId="2" borderId="2" xfId="6" applyFont="1" applyFill="1" applyBorder="1" applyAlignment="1" applyProtection="1">
      <alignment horizontal="center" vertical="center" wrapText="1"/>
      <protection hidden="1"/>
    </xf>
    <xf numFmtId="0" fontId="9" fillId="2" borderId="9" xfId="6" applyFont="1" applyFill="1" applyBorder="1" applyAlignment="1" applyProtection="1">
      <alignment horizontal="center" vertical="center" wrapText="1"/>
      <protection hidden="1"/>
    </xf>
    <xf numFmtId="0" fontId="11" fillId="0" borderId="4" xfId="6" applyFont="1" applyBorder="1" applyAlignment="1" applyProtection="1">
      <alignment horizontal="center" vertical="center"/>
      <protection hidden="1"/>
    </xf>
    <xf numFmtId="0" fontId="11" fillId="0" borderId="5" xfId="6" applyFont="1" applyBorder="1" applyAlignment="1" applyProtection="1">
      <alignment horizontal="center" vertical="center"/>
      <protection hidden="1"/>
    </xf>
    <xf numFmtId="0" fontId="11" fillId="0" borderId="8" xfId="6" applyFont="1" applyBorder="1" applyAlignment="1" applyProtection="1">
      <alignment horizontal="center" vertical="center"/>
      <protection hidden="1"/>
    </xf>
    <xf numFmtId="0" fontId="11" fillId="0" borderId="9" xfId="6" applyFont="1" applyBorder="1" applyAlignment="1" applyProtection="1">
      <alignment horizontal="center" vertical="center"/>
      <protection hidden="1"/>
    </xf>
    <xf numFmtId="0" fontId="44" fillId="0" borderId="11" xfId="6" applyFont="1" applyBorder="1" applyAlignment="1" applyProtection="1">
      <alignment horizontal="center" vertical="center"/>
      <protection hidden="1"/>
    </xf>
    <xf numFmtId="0" fontId="44" fillId="0" borderId="10" xfId="6" applyFont="1" applyBorder="1" applyAlignment="1" applyProtection="1">
      <alignment horizontal="center" vertical="center"/>
      <protection hidden="1"/>
    </xf>
    <xf numFmtId="0" fontId="9" fillId="0" borderId="11" xfId="6" applyFont="1" applyBorder="1" applyAlignment="1" applyProtection="1">
      <alignment horizontal="center" vertical="center" wrapText="1"/>
      <protection hidden="1"/>
    </xf>
    <xf numFmtId="0" fontId="9" fillId="0" borderId="12" xfId="6" applyFont="1" applyBorder="1" applyAlignment="1" applyProtection="1">
      <alignment horizontal="center" vertical="center" wrapText="1"/>
      <protection hidden="1"/>
    </xf>
    <xf numFmtId="0" fontId="9" fillId="0" borderId="10" xfId="6" applyFont="1" applyBorder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horizontal="left" vertical="center" wrapText="1" indent="1"/>
      <protection hidden="1"/>
    </xf>
    <xf numFmtId="0" fontId="4" fillId="0" borderId="1" xfId="6" applyFont="1" applyBorder="1" applyAlignment="1" applyProtection="1">
      <alignment horizontal="center" vertical="center"/>
      <protection hidden="1"/>
    </xf>
    <xf numFmtId="0" fontId="14" fillId="0" borderId="11" xfId="6" applyFont="1" applyBorder="1" applyAlignment="1">
      <alignment horizontal="center" vertical="center" wrapText="1"/>
    </xf>
    <xf numFmtId="0" fontId="14" fillId="0" borderId="12" xfId="6" applyFont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9" fillId="0" borderId="11" xfId="2" quotePrefix="1" applyFont="1" applyBorder="1" applyAlignment="1">
      <alignment horizontal="left" vertical="center" wrapText="1"/>
    </xf>
    <xf numFmtId="0" fontId="9" fillId="0" borderId="12" xfId="2" quotePrefix="1" applyFont="1" applyBorder="1" applyAlignment="1">
      <alignment horizontal="left" vertical="center" wrapText="1"/>
    </xf>
    <xf numFmtId="0" fontId="9" fillId="0" borderId="10" xfId="2" quotePrefix="1" applyFont="1" applyBorder="1" applyAlignment="1">
      <alignment horizontal="left" vertical="center" wrapText="1"/>
    </xf>
    <xf numFmtId="0" fontId="7" fillId="0" borderId="11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9" fillId="0" borderId="1" xfId="6" applyFont="1" applyBorder="1" applyAlignment="1" applyProtection="1">
      <alignment horizontal="left" vertical="center"/>
      <protection hidden="1"/>
    </xf>
    <xf numFmtId="0" fontId="7" fillId="0" borderId="11" xfId="6" applyFont="1" applyBorder="1" applyAlignment="1" applyProtection="1">
      <alignment horizontal="center" vertical="center"/>
      <protection hidden="1"/>
    </xf>
    <xf numFmtId="0" fontId="7" fillId="0" borderId="10" xfId="6" applyFont="1" applyBorder="1" applyAlignment="1" applyProtection="1">
      <alignment horizontal="center" vertical="center"/>
      <protection hidden="1"/>
    </xf>
    <xf numFmtId="0" fontId="7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1" xfId="6" applyFont="1" applyBorder="1" applyAlignment="1">
      <alignment horizontal="center" vertical="center"/>
    </xf>
    <xf numFmtId="0" fontId="11" fillId="0" borderId="1" xfId="6" applyFont="1" applyBorder="1" applyAlignment="1" applyProtection="1">
      <alignment horizontal="center" vertical="center"/>
      <protection hidden="1"/>
    </xf>
    <xf numFmtId="0" fontId="9" fillId="0" borderId="11" xfId="3" applyFont="1" applyBorder="1" applyAlignment="1">
      <alignment horizontal="left" vertical="center"/>
    </xf>
    <xf numFmtId="0" fontId="9" fillId="0" borderId="12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11" fillId="0" borderId="12" xfId="6" applyFont="1" applyBorder="1" applyAlignment="1" applyProtection="1">
      <alignment horizontal="center" vertical="center"/>
      <protection hidden="1"/>
    </xf>
    <xf numFmtId="0" fontId="9" fillId="0" borderId="0" xfId="7" applyFont="1" applyBorder="1" applyAlignment="1" applyProtection="1">
      <alignment horizontal="center" vertical="center" wrapText="1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6" applyFont="1" applyAlignment="1" applyProtection="1">
      <alignment horizontal="left" vertical="center" wrapText="1"/>
      <protection hidden="1"/>
    </xf>
    <xf numFmtId="0" fontId="9" fillId="0" borderId="0" xfId="2" quotePrefix="1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9" fillId="2" borderId="0" xfId="6" applyFont="1" applyFill="1" applyAlignment="1" applyProtection="1">
      <alignment horizontal="center" vertical="center"/>
      <protection hidden="1"/>
    </xf>
    <xf numFmtId="0" fontId="28" fillId="0" borderId="0" xfId="2" applyFont="1" applyAlignment="1">
      <alignment horizontal="center" vertical="center"/>
    </xf>
    <xf numFmtId="0" fontId="15" fillId="0" borderId="0" xfId="4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78" fontId="13" fillId="0" borderId="0" xfId="0" applyNumberFormat="1" applyFont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9" fillId="2" borderId="11" xfId="3" applyFont="1" applyFill="1" applyBorder="1" applyAlignment="1">
      <alignment horizontal="left" vertical="center" wrapText="1"/>
    </xf>
    <xf numFmtId="0" fontId="9" fillId="2" borderId="12" xfId="3" applyFont="1" applyFill="1" applyBorder="1" applyAlignment="1">
      <alignment horizontal="left" vertical="center" wrapText="1"/>
    </xf>
    <xf numFmtId="0" fontId="9" fillId="2" borderId="10" xfId="3" applyFont="1" applyFill="1" applyBorder="1" applyAlignment="1">
      <alignment horizontal="left" vertical="center" wrapText="1"/>
    </xf>
    <xf numFmtId="1" fontId="16" fillId="4" borderId="11" xfId="3" applyNumberFormat="1" applyFont="1" applyFill="1" applyBorder="1" applyAlignment="1" applyProtection="1">
      <alignment horizontal="center" vertical="center"/>
      <protection locked="0"/>
    </xf>
    <xf numFmtId="1" fontId="16" fillId="4" borderId="10" xfId="3" applyNumberFormat="1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right" vertical="center"/>
      <protection locked="0"/>
    </xf>
    <xf numFmtId="2" fontId="9" fillId="0" borderId="11" xfId="3" applyNumberFormat="1" applyFont="1" applyBorder="1" applyAlignment="1">
      <alignment horizontal="center" vertical="center"/>
    </xf>
    <xf numFmtId="2" fontId="9" fillId="0" borderId="12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65" fontId="9" fillId="0" borderId="11" xfId="3" applyNumberFormat="1" applyFont="1" applyBorder="1" applyAlignment="1">
      <alignment horizontal="center" vertical="center"/>
    </xf>
    <xf numFmtId="165" fontId="9" fillId="0" borderId="12" xfId="3" applyNumberFormat="1" applyFont="1" applyBorder="1" applyAlignment="1">
      <alignment horizontal="center" vertical="center"/>
    </xf>
    <xf numFmtId="165" fontId="9" fillId="0" borderId="10" xfId="3" applyNumberFormat="1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1" fontId="9" fillId="0" borderId="12" xfId="0" applyNumberFormat="1" applyFont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3" fontId="33" fillId="4" borderId="1" xfId="0" applyNumberFormat="1" applyFont="1" applyFill="1" applyBorder="1" applyAlignment="1">
      <alignment horizontal="center" vertical="center" wrapText="1"/>
    </xf>
    <xf numFmtId="175" fontId="9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 wrapText="1"/>
    </xf>
    <xf numFmtId="14" fontId="33" fillId="4" borderId="11" xfId="0" applyNumberFormat="1" applyFont="1" applyFill="1" applyBorder="1" applyAlignment="1" applyProtection="1">
      <alignment horizontal="center" vertical="center"/>
      <protection locked="0"/>
    </xf>
    <xf numFmtId="14" fontId="33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>
      <alignment horizontal="center" vertical="center"/>
    </xf>
    <xf numFmtId="0" fontId="11" fillId="2" borderId="37" xfId="5" applyFont="1" applyFill="1" applyBorder="1" applyAlignment="1">
      <alignment horizontal="center"/>
    </xf>
    <xf numFmtId="0" fontId="11" fillId="2" borderId="39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8" fillId="2" borderId="4" xfId="5" applyFont="1" applyFill="1" applyBorder="1" applyAlignment="1">
      <alignment horizontal="center" vertical="center" wrapText="1"/>
    </xf>
    <xf numFmtId="0" fontId="8" fillId="2" borderId="3" xfId="5" applyFont="1" applyFill="1" applyBorder="1" applyAlignment="1">
      <alignment horizontal="center" vertical="center" wrapText="1"/>
    </xf>
    <xf numFmtId="0" fontId="8" fillId="2" borderId="5" xfId="5" applyFont="1" applyFill="1" applyBorder="1" applyAlignment="1">
      <alignment horizontal="center" vertical="center" wrapText="1"/>
    </xf>
    <xf numFmtId="0" fontId="8" fillId="2" borderId="6" xfId="5" applyFont="1" applyFill="1" applyBorder="1" applyAlignment="1">
      <alignment horizontal="center" vertical="center" wrapText="1"/>
    </xf>
    <xf numFmtId="0" fontId="8" fillId="2" borderId="0" xfId="5" applyFont="1" applyFill="1" applyAlignment="1">
      <alignment horizontal="center" vertical="center" wrapText="1"/>
    </xf>
    <xf numFmtId="0" fontId="8" fillId="2" borderId="7" xfId="5" applyFont="1" applyFill="1" applyBorder="1" applyAlignment="1">
      <alignment horizontal="center" vertical="center" wrapText="1"/>
    </xf>
    <xf numFmtId="0" fontId="8" fillId="2" borderId="8" xfId="5" applyFont="1" applyFill="1" applyBorder="1" applyAlignment="1">
      <alignment horizontal="center" vertical="center" wrapText="1"/>
    </xf>
    <xf numFmtId="0" fontId="8" fillId="2" borderId="2" xfId="5" applyFont="1" applyFill="1" applyBorder="1" applyAlignment="1">
      <alignment horizontal="center" vertical="center" wrapText="1"/>
    </xf>
    <xf numFmtId="0" fontId="8" fillId="2" borderId="9" xfId="5" applyFont="1" applyFill="1" applyBorder="1" applyAlignment="1">
      <alignment horizontal="center" vertical="center" wrapText="1"/>
    </xf>
    <xf numFmtId="0" fontId="3" fillId="2" borderId="0" xfId="3" applyFill="1" applyAlignment="1">
      <alignment horizontal="left" wrapText="1"/>
    </xf>
    <xf numFmtId="0" fontId="3" fillId="2" borderId="14" xfId="3" applyFill="1" applyBorder="1" applyAlignment="1">
      <alignment horizontal="center" vertical="center"/>
    </xf>
    <xf numFmtId="0" fontId="3" fillId="2" borderId="15" xfId="3" applyFill="1" applyBorder="1" applyAlignment="1">
      <alignment horizontal="center" vertical="center"/>
    </xf>
    <xf numFmtId="0" fontId="3" fillId="2" borderId="16" xfId="3" applyFill="1" applyBorder="1" applyAlignment="1">
      <alignment horizontal="center" vertical="center"/>
    </xf>
    <xf numFmtId="0" fontId="3" fillId="2" borderId="1" xfId="3" applyFill="1" applyBorder="1" applyAlignment="1">
      <alignment horizontal="left" vertical="center" wrapText="1"/>
    </xf>
    <xf numFmtId="0" fontId="3" fillId="2" borderId="1" xfId="3" applyFill="1" applyBorder="1" applyAlignment="1">
      <alignment horizontal="left" vertical="center"/>
    </xf>
    <xf numFmtId="0" fontId="3" fillId="2" borderId="1" xfId="3" applyFill="1" applyBorder="1" applyAlignment="1" applyProtection="1">
      <alignment horizontal="left" vertical="center" wrapText="1"/>
      <protection locked="0"/>
    </xf>
    <xf numFmtId="170" fontId="3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30" fillId="2" borderId="2" xfId="0" applyFont="1" applyFill="1" applyBorder="1" applyAlignment="1">
      <alignment horizontal="center" wrapText="1"/>
    </xf>
    <xf numFmtId="0" fontId="5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0" fontId="3" fillId="2" borderId="0" xfId="3" applyFill="1" applyAlignment="1">
      <alignment vertical="center"/>
    </xf>
    <xf numFmtId="0" fontId="4" fillId="2" borderId="0" xfId="3" applyFont="1" applyFill="1" applyAlignment="1">
      <alignment horizontal="center" vertical="center"/>
    </xf>
    <xf numFmtId="176" fontId="3" fillId="2" borderId="11" xfId="3" applyNumberFormat="1" applyFill="1" applyBorder="1" applyAlignment="1">
      <alignment horizontal="center" vertical="center"/>
    </xf>
    <xf numFmtId="176" fontId="3" fillId="2" borderId="10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6" xr:uid="{46DA674C-02F4-4FB8-9F4C-7B839DCF40EA}"/>
    <cellStyle name="Normal 4" xfId="1" xr:uid="{00000000-0005-0000-0000-000003000000}"/>
    <cellStyle name="Normal 6" xfId="5" xr:uid="{00000000-0005-0000-0000-000004000000}"/>
    <cellStyle name="Normal_ENSAYOS" xfId="2" xr:uid="{00000000-0005-0000-0000-000005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Incertidumbre!$M$37:$M$40</c:f>
              <c:strCache>
                <c:ptCount val="4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Masa aparente de la muestra de prueba sumergida en agua</c:v>
                </c:pt>
                <c:pt idx="3">
                  <c:v>factor de presición OD</c:v>
                </c:pt>
              </c:strCache>
            </c:strRef>
          </c:cat>
          <c:val>
            <c:numRef>
              <c:f>Incertidumbre!$O$37:$O$40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5-4EC4-A727-F008CF4A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35360"/>
        <c:axId val="125309312"/>
      </c:barChart>
      <c:catAx>
        <c:axId val="12393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125309312"/>
        <c:crosses val="autoZero"/>
        <c:auto val="1"/>
        <c:lblAlgn val="ctr"/>
        <c:lblOffset val="100"/>
        <c:noMultiLvlLbl val="0"/>
      </c:catAx>
      <c:valAx>
        <c:axId val="1253093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123935360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Incertidumbre!$M$53:$M$55</c:f>
              <c:strCache>
                <c:ptCount val="3"/>
                <c:pt idx="0">
                  <c:v>Masa de la muestra de ensayo de superficie seca saturada en el aire</c:v>
                </c:pt>
                <c:pt idx="1">
                  <c:v>Masa aparente de la muestra de prueba sumergida en agua</c:v>
                </c:pt>
                <c:pt idx="2">
                  <c:v>factor de presición SSD</c:v>
                </c:pt>
              </c:strCache>
            </c:strRef>
          </c:cat>
          <c:val>
            <c:numRef>
              <c:f>Incertidumbre!$O$53:$O$55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7-49D3-A8BA-BB91152F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485184"/>
        <c:axId val="123495168"/>
      </c:barChart>
      <c:catAx>
        <c:axId val="12348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3495168"/>
        <c:crosses val="autoZero"/>
        <c:auto val="1"/>
        <c:lblAlgn val="ctr"/>
        <c:lblOffset val="100"/>
        <c:noMultiLvlLbl val="0"/>
      </c:catAx>
      <c:valAx>
        <c:axId val="123495168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3485184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Incertidumbre!$M$69:$M$71</c:f>
              <c:strCache>
                <c:ptCount val="3"/>
                <c:pt idx="0">
                  <c:v>Masa de la muestra secada al horno constante</c:v>
                </c:pt>
                <c:pt idx="1">
                  <c:v>Masa aparente de la muestra de prueba sumergida en agua</c:v>
                </c:pt>
                <c:pt idx="2">
                  <c:v>factor de presición DA</c:v>
                </c:pt>
              </c:strCache>
            </c:strRef>
          </c:cat>
          <c:val>
            <c:numRef>
              <c:f>Incertidumbre!$O$69:$O$71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8-424B-845A-5D6B107D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16416"/>
        <c:axId val="123517952"/>
      </c:barChart>
      <c:catAx>
        <c:axId val="1235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3517952"/>
        <c:crosses val="autoZero"/>
        <c:auto val="1"/>
        <c:lblAlgn val="ctr"/>
        <c:lblOffset val="100"/>
        <c:noMultiLvlLbl val="0"/>
      </c:catAx>
      <c:valAx>
        <c:axId val="12351795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3516416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Incertidumbre!$M$80:$M$82</c:f>
              <c:strCache>
                <c:ptCount val="3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Incertidumbre!$O$80:$O$82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2-47EC-AE12-4505CBD03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55840"/>
        <c:axId val="123557376"/>
      </c:barChart>
      <c:catAx>
        <c:axId val="12355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3557376"/>
        <c:crosses val="autoZero"/>
        <c:auto val="1"/>
        <c:lblAlgn val="ctr"/>
        <c:lblOffset val="100"/>
        <c:noMultiLvlLbl val="0"/>
      </c:catAx>
      <c:valAx>
        <c:axId val="12355737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3555840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chart" Target="../charts/chart3.xml"/><Relationship Id="rId7" Type="http://schemas.openxmlformats.org/officeDocument/2006/relationships/image" Target="../media/image10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10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994</xdr:rowOff>
    </xdr:from>
    <xdr:to>
      <xdr:col>15</xdr:col>
      <xdr:colOff>0</xdr:colOff>
      <xdr:row>54</xdr:row>
      <xdr:rowOff>994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E8EE3FDB-FF97-45E4-A01E-1301F4F462E3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888194"/>
          <a:ext cx="73171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317638</xdr:colOff>
      <xdr:row>49</xdr:row>
      <xdr:rowOff>17384</xdr:rowOff>
    </xdr:from>
    <xdr:to>
      <xdr:col>8</xdr:col>
      <xdr:colOff>312254</xdr:colOff>
      <xdr:row>51</xdr:row>
      <xdr:rowOff>152400</xdr:rowOff>
    </xdr:to>
    <xdr:sp macro="" textlink="">
      <xdr:nvSpPr>
        <xdr:cNvPr id="3" name="12 Rectángulo">
          <a:extLst>
            <a:ext uri="{FF2B5EF4-FFF2-40B4-BE49-F238E27FC236}">
              <a16:creationId xmlns:a16="http://schemas.microsoft.com/office/drawing/2014/main" id="{735DF18A-A996-4AA3-A3F7-F1DEEB34B80E}"/>
            </a:ext>
          </a:extLst>
        </xdr:cNvPr>
        <xdr:cNvSpPr/>
      </xdr:nvSpPr>
      <xdr:spPr>
        <a:xfrm>
          <a:off x="1432063" y="10885409"/>
          <a:ext cx="2928316" cy="66841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9</xdr:col>
      <xdr:colOff>38514</xdr:colOff>
      <xdr:row>49</xdr:row>
      <xdr:rowOff>23184</xdr:rowOff>
    </xdr:from>
    <xdr:to>
      <xdr:col>14</xdr:col>
      <xdr:colOff>925830</xdr:colOff>
      <xdr:row>51</xdr:row>
      <xdr:rowOff>148259</xdr:rowOff>
    </xdr:to>
    <xdr:sp macro="" textlink="">
      <xdr:nvSpPr>
        <xdr:cNvPr id="4" name="12 Rectángulo">
          <a:extLst>
            <a:ext uri="{FF2B5EF4-FFF2-40B4-BE49-F238E27FC236}">
              <a16:creationId xmlns:a16="http://schemas.microsoft.com/office/drawing/2014/main" id="{B762DD31-7525-402E-8D14-2022488CEB02}"/>
            </a:ext>
          </a:extLst>
        </xdr:cNvPr>
        <xdr:cNvSpPr/>
      </xdr:nvSpPr>
      <xdr:spPr>
        <a:xfrm>
          <a:off x="4526694" y="10843584"/>
          <a:ext cx="2883756" cy="6584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318052</xdr:colOff>
      <xdr:row>18</xdr:row>
      <xdr:rowOff>52181</xdr:rowOff>
    </xdr:from>
    <xdr:to>
      <xdr:col>4</xdr:col>
      <xdr:colOff>543339</xdr:colOff>
      <xdr:row>18</xdr:row>
      <xdr:rowOff>191328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72B3A46-C5BB-45BA-BD9A-54D4ED543A43}"/>
            </a:ext>
          </a:extLst>
        </xdr:cNvPr>
        <xdr:cNvSpPr/>
      </xdr:nvSpPr>
      <xdr:spPr>
        <a:xfrm>
          <a:off x="2289727" y="36050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18</xdr:row>
      <xdr:rowOff>56985</xdr:rowOff>
    </xdr:from>
    <xdr:to>
      <xdr:col>5</xdr:col>
      <xdr:colOff>671885</xdr:colOff>
      <xdr:row>18</xdr:row>
      <xdr:rowOff>196132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9FFBFD7-A174-444E-B8E3-4C1A0AFF1CCE}"/>
            </a:ext>
          </a:extLst>
        </xdr:cNvPr>
        <xdr:cNvSpPr/>
      </xdr:nvSpPr>
      <xdr:spPr>
        <a:xfrm>
          <a:off x="3104073" y="360981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19</xdr:row>
      <xdr:rowOff>52181</xdr:rowOff>
    </xdr:from>
    <xdr:to>
      <xdr:col>4</xdr:col>
      <xdr:colOff>543339</xdr:colOff>
      <xdr:row>19</xdr:row>
      <xdr:rowOff>191328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1D73933-7FFF-4A9C-92B5-CC25C791443E}"/>
            </a:ext>
          </a:extLst>
        </xdr:cNvPr>
        <xdr:cNvSpPr/>
      </xdr:nvSpPr>
      <xdr:spPr>
        <a:xfrm>
          <a:off x="2289727" y="39098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17</xdr:row>
      <xdr:rowOff>52181</xdr:rowOff>
    </xdr:from>
    <xdr:to>
      <xdr:col>4</xdr:col>
      <xdr:colOff>543339</xdr:colOff>
      <xdr:row>17</xdr:row>
      <xdr:rowOff>191328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98018044-8C8C-4C3A-BD48-B7258743B9BC}"/>
            </a:ext>
          </a:extLst>
        </xdr:cNvPr>
        <xdr:cNvSpPr/>
      </xdr:nvSpPr>
      <xdr:spPr>
        <a:xfrm>
          <a:off x="2289727" y="335735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17</xdr:row>
      <xdr:rowOff>45555</xdr:rowOff>
    </xdr:from>
    <xdr:to>
      <xdr:col>5</xdr:col>
      <xdr:colOff>671885</xdr:colOff>
      <xdr:row>17</xdr:row>
      <xdr:rowOff>184702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1BE5D965-7470-461F-B0B8-7793ABCC5164}"/>
            </a:ext>
          </a:extLst>
        </xdr:cNvPr>
        <xdr:cNvSpPr/>
      </xdr:nvSpPr>
      <xdr:spPr>
        <a:xfrm>
          <a:off x="3104073" y="335073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450408</xdr:colOff>
      <xdr:row>19</xdr:row>
      <xdr:rowOff>47460</xdr:rowOff>
    </xdr:from>
    <xdr:to>
      <xdr:col>5</xdr:col>
      <xdr:colOff>675695</xdr:colOff>
      <xdr:row>19</xdr:row>
      <xdr:rowOff>186607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3FF1944-64A6-413F-ABEF-50C90AA4E01A}"/>
            </a:ext>
          </a:extLst>
        </xdr:cNvPr>
        <xdr:cNvSpPr/>
      </xdr:nvSpPr>
      <xdr:spPr>
        <a:xfrm>
          <a:off x="3107883" y="3905085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13</xdr:col>
      <xdr:colOff>236220</xdr:colOff>
      <xdr:row>14</xdr:row>
      <xdr:rowOff>46850</xdr:rowOff>
    </xdr:from>
    <xdr:to>
      <xdr:col>14</xdr:col>
      <xdr:colOff>655320</xdr:colOff>
      <xdr:row>23</xdr:row>
      <xdr:rowOff>112610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C5E6A15-1BFD-4F06-935B-09E357CBE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2723375"/>
          <a:ext cx="1314450" cy="2161260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0</xdr:row>
      <xdr:rowOff>85725</xdr:rowOff>
    </xdr:from>
    <xdr:to>
      <xdr:col>9</xdr:col>
      <xdr:colOff>19050</xdr:colOff>
      <xdr:row>4</xdr:row>
      <xdr:rowOff>113251</xdr:rowOff>
    </xdr:to>
    <xdr:pic>
      <xdr:nvPicPr>
        <xdr:cNvPr id="12" name="Imagen 7">
          <a:extLst>
            <a:ext uri="{FF2B5EF4-FFF2-40B4-BE49-F238E27FC236}">
              <a16:creationId xmlns:a16="http://schemas.microsoft.com/office/drawing/2014/main" id="{0FD98FF4-C65E-4550-BBFC-6AEED178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5725"/>
          <a:ext cx="1323975" cy="78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651508</xdr:colOff>
      <xdr:row>41</xdr:row>
      <xdr:rowOff>316231</xdr:rowOff>
    </xdr:from>
    <xdr:to>
      <xdr:col>7</xdr:col>
      <xdr:colOff>360059</xdr:colOff>
      <xdr:row>44</xdr:row>
      <xdr:rowOff>425313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30820A-6EA2-4EFC-AC8D-7EB1FE3D1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762248" y="8484871"/>
          <a:ext cx="1445911" cy="1107302"/>
        </a:xfrm>
        <a:prstGeom prst="rect">
          <a:avLst/>
        </a:prstGeom>
      </xdr:spPr>
    </xdr:pic>
    <xdr:clientData/>
  </xdr:twoCellAnchor>
  <xdr:twoCellAnchor>
    <xdr:from>
      <xdr:col>9</xdr:col>
      <xdr:colOff>512445</xdr:colOff>
      <xdr:row>42</xdr:row>
      <xdr:rowOff>91440</xdr:rowOff>
    </xdr:from>
    <xdr:to>
      <xdr:col>11</xdr:col>
      <xdr:colOff>785495</xdr:colOff>
      <xdr:row>44</xdr:row>
      <xdr:rowOff>386715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D7F438F-E295-479C-A767-71D03EC20B59}"/>
            </a:ext>
          </a:extLst>
        </xdr:cNvPr>
        <xdr:cNvSpPr/>
      </xdr:nvSpPr>
      <xdr:spPr bwMode="auto">
        <a:xfrm>
          <a:off x="5572125" y="8648700"/>
          <a:ext cx="1126490" cy="90487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525780</xdr:colOff>
      <xdr:row>42</xdr:row>
      <xdr:rowOff>22860</xdr:rowOff>
    </xdr:from>
    <xdr:to>
      <xdr:col>9</xdr:col>
      <xdr:colOff>411533</xdr:colOff>
      <xdr:row>44</xdr:row>
      <xdr:rowOff>508733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D8F826-4565-4B34-B768-4D34C918A0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373880" y="85801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411480</xdr:colOff>
      <xdr:row>41</xdr:row>
      <xdr:rowOff>22860</xdr:rowOff>
    </xdr:from>
    <xdr:to>
      <xdr:col>16</xdr:col>
      <xdr:colOff>223611</xdr:colOff>
      <xdr:row>44</xdr:row>
      <xdr:rowOff>334974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85F02B-F781-4659-B641-4DB264D1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81915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25</xdr:row>
      <xdr:rowOff>38100</xdr:rowOff>
    </xdr:from>
    <xdr:ext cx="104775" cy="200025"/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85F3B87D-3DBE-4C7B-9F34-7A34330B8AF5}"/>
            </a:ext>
          </a:extLst>
        </xdr:cNvPr>
        <xdr:cNvSpPr txBox="1">
          <a:spLocks noChangeArrowheads="1"/>
        </xdr:cNvSpPr>
      </xdr:nvSpPr>
      <xdr:spPr bwMode="auto">
        <a:xfrm>
          <a:off x="13563600" y="474726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668443</xdr:colOff>
      <xdr:row>33</xdr:row>
      <xdr:rowOff>150495</xdr:rowOff>
    </xdr:from>
    <xdr:to>
      <xdr:col>15</xdr:col>
      <xdr:colOff>80009</xdr:colOff>
      <xdr:row>43</xdr:row>
      <xdr:rowOff>198120</xdr:rowOff>
    </xdr:to>
    <xdr:graphicFrame macro="">
      <xdr:nvGraphicFramePr>
        <xdr:cNvPr id="4" name="4 Gráfico">
          <a:extLst>
            <a:ext uri="{FF2B5EF4-FFF2-40B4-BE49-F238E27FC236}">
              <a16:creationId xmlns:a16="http://schemas.microsoft.com/office/drawing/2014/main" id="{A797536E-739E-4E04-9860-6DADCEB2B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556047</xdr:colOff>
      <xdr:row>48</xdr:row>
      <xdr:rowOff>288289</xdr:rowOff>
    </xdr:from>
    <xdr:to>
      <xdr:col>15</xdr:col>
      <xdr:colOff>139064</xdr:colOff>
      <xdr:row>60</xdr:row>
      <xdr:rowOff>43814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F938EF94-DB2B-44FB-B5A1-3814988A7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498052</xdr:colOff>
      <xdr:row>64</xdr:row>
      <xdr:rowOff>95250</xdr:rowOff>
    </xdr:from>
    <xdr:to>
      <xdr:col>15</xdr:col>
      <xdr:colOff>137160</xdr:colOff>
      <xdr:row>75</xdr:row>
      <xdr:rowOff>133349</xdr:rowOff>
    </xdr:to>
    <xdr:graphicFrame macro="">
      <xdr:nvGraphicFramePr>
        <xdr:cNvPr id="6" name="4 Gráfico">
          <a:extLst>
            <a:ext uri="{FF2B5EF4-FFF2-40B4-BE49-F238E27FC236}">
              <a16:creationId xmlns:a16="http://schemas.microsoft.com/office/drawing/2014/main" id="{8324AB02-DEE6-4E23-A70B-BD5E093D6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549275</xdr:colOff>
      <xdr:row>76</xdr:row>
      <xdr:rowOff>178434</xdr:rowOff>
    </xdr:from>
    <xdr:to>
      <xdr:col>15</xdr:col>
      <xdr:colOff>133350</xdr:colOff>
      <xdr:row>89</xdr:row>
      <xdr:rowOff>13335</xdr:rowOff>
    </xdr:to>
    <xdr:graphicFrame macro="">
      <xdr:nvGraphicFramePr>
        <xdr:cNvPr id="7" name="4 Gráfico">
          <a:extLst>
            <a:ext uri="{FF2B5EF4-FFF2-40B4-BE49-F238E27FC236}">
              <a16:creationId xmlns:a16="http://schemas.microsoft.com/office/drawing/2014/main" id="{44DE7A79-1418-4214-875A-7B90AC248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333375</xdr:colOff>
      <xdr:row>0</xdr:row>
      <xdr:rowOff>47625</xdr:rowOff>
    </xdr:from>
    <xdr:to>
      <xdr:col>0</xdr:col>
      <xdr:colOff>1247775</xdr:colOff>
      <xdr:row>3</xdr:row>
      <xdr:rowOff>115100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0A73DDC-C258-4F1A-8730-51567583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7625"/>
          <a:ext cx="914400" cy="55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523875</xdr:colOff>
      <xdr:row>19</xdr:row>
      <xdr:rowOff>123825</xdr:rowOff>
    </xdr:from>
    <xdr:to>
      <xdr:col>4</xdr:col>
      <xdr:colOff>133674</xdr:colOff>
      <xdr:row>29</xdr:row>
      <xdr:rowOff>45764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A259AB2-EE68-4BFA-BE70-FFEC25A33DE3}"/>
            </a:ext>
          </a:extLst>
        </xdr:cNvPr>
        <xdr:cNvGrpSpPr/>
      </xdr:nvGrpSpPr>
      <xdr:grpSpPr>
        <a:xfrm>
          <a:off x="523875" y="3766185"/>
          <a:ext cx="3739839" cy="1445939"/>
          <a:chOff x="5010150" y="3781425"/>
          <a:chExt cx="3734124" cy="1445939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FA979B2A-4A4D-4718-853F-6ACD93A7A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076825" y="3781425"/>
            <a:ext cx="3482642" cy="274344"/>
          </a:xfrm>
          <a:prstGeom prst="rect">
            <a:avLst/>
          </a:prstGeom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7591C290-0751-44B1-84FF-E7DA5C546C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048250" y="4124325"/>
            <a:ext cx="3482642" cy="213378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1B2C65D-1022-40EA-A979-3EDB7C2B2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010150" y="4381500"/>
            <a:ext cx="3734124" cy="281964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C84F8FD8-F40E-41FB-A710-89136C21BF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5076825" y="4724400"/>
            <a:ext cx="1714649" cy="502964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762000</xdr:colOff>
      <xdr:row>18</xdr:row>
      <xdr:rowOff>120810</xdr:rowOff>
    </xdr:from>
    <xdr:to>
      <xdr:col>10</xdr:col>
      <xdr:colOff>11088</xdr:colOff>
      <xdr:row>27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99CEBC-903D-4004-923C-2A819247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86325" y="3626010"/>
          <a:ext cx="4821213" cy="13936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1</xdr:rowOff>
    </xdr:from>
    <xdr:to>
      <xdr:col>8</xdr:col>
      <xdr:colOff>247651</xdr:colOff>
      <xdr:row>5</xdr:row>
      <xdr:rowOff>6320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0805F9-235B-9C80-B93D-7EFA8439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1"/>
          <a:ext cx="5905500" cy="815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C065-67F3-4FD6-A8E6-B1CF84CA0936}">
  <sheetPr>
    <tabColor theme="7" tint="0.79998168889431442"/>
    <pageSetUpPr fitToPage="1"/>
  </sheetPr>
  <dimension ref="A1:AB55"/>
  <sheetViews>
    <sheetView showGridLines="0" topLeftCell="A34" zoomScaleNormal="100" zoomScaleSheetLayoutView="100" workbookViewId="0">
      <selection activeCell="R18" sqref="R18"/>
    </sheetView>
  </sheetViews>
  <sheetFormatPr baseColWidth="10" defaultColWidth="8.88671875" defaultRowHeight="14.4" x14ac:dyDescent="0.25"/>
  <cols>
    <col min="1" max="1" width="1" style="388" customWidth="1"/>
    <col min="2" max="2" width="6.33203125" style="388" customWidth="1"/>
    <col min="3" max="3" width="9.44140625" style="388" customWidth="1"/>
    <col min="4" max="4" width="12.88671875" style="388" customWidth="1"/>
    <col min="5" max="5" width="10.33203125" style="388" customWidth="1"/>
    <col min="6" max="6" width="10.6640625" style="388" customWidth="1"/>
    <col min="7" max="7" width="0.6640625" style="388" customWidth="1"/>
    <col min="8" max="8" width="10" style="388" customWidth="1"/>
    <col min="9" max="9" width="4.109375" style="388" customWidth="1"/>
    <col min="10" max="10" width="0.88671875" style="388" customWidth="1"/>
    <col min="11" max="11" width="7" style="388" customWidth="1"/>
    <col min="12" max="12" width="7.109375" style="388" customWidth="1"/>
    <col min="13" max="13" width="0.6640625" style="388" customWidth="1"/>
    <col min="14" max="14" width="13.44140625" style="388" customWidth="1"/>
    <col min="15" max="15" width="15.5546875" style="388" customWidth="1"/>
    <col min="16" max="16" width="8.88671875" style="388"/>
    <col min="17" max="17" width="9.6640625" style="388" customWidth="1"/>
    <col min="18" max="18" width="11.6640625" style="388" customWidth="1"/>
    <col min="19" max="20" width="8.88671875" style="388"/>
    <col min="21" max="21" width="10.5546875" style="388" customWidth="1"/>
    <col min="22" max="16384" width="8.88671875" style="388"/>
  </cols>
  <sheetData>
    <row r="1" spans="1:21" s="325" customFormat="1" ht="15" customHeight="1" thickTop="1" x14ac:dyDescent="0.25">
      <c r="A1" s="321"/>
      <c r="B1" s="322"/>
      <c r="C1" s="322"/>
      <c r="D1" s="322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4"/>
    </row>
    <row r="2" spans="1:21" s="325" customFormat="1" ht="15" customHeight="1" x14ac:dyDescent="0.25">
      <c r="A2" s="326"/>
      <c r="B2" s="327"/>
      <c r="C2" s="327"/>
      <c r="D2" s="327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9"/>
      <c r="T2" s="400" t="s">
        <v>1</v>
      </c>
      <c r="U2" s="401"/>
    </row>
    <row r="3" spans="1:21" s="325" customFormat="1" ht="15" customHeight="1" x14ac:dyDescent="0.25">
      <c r="A3" s="326"/>
      <c r="B3" s="327"/>
      <c r="C3" s="327"/>
      <c r="D3" s="327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T3" s="400" t="s">
        <v>4</v>
      </c>
      <c r="U3" s="402"/>
    </row>
    <row r="4" spans="1:21" s="325" customFormat="1" ht="15" customHeight="1" x14ac:dyDescent="0.25">
      <c r="A4" s="326"/>
      <c r="B4" s="327"/>
      <c r="C4" s="327"/>
      <c r="D4" s="327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9"/>
      <c r="Q4" s="330" t="s">
        <v>159</v>
      </c>
      <c r="R4" s="330" t="s">
        <v>158</v>
      </c>
      <c r="T4" s="400" t="s">
        <v>5</v>
      </c>
      <c r="U4" s="402"/>
    </row>
    <row r="5" spans="1:21" s="325" customFormat="1" ht="15" customHeight="1" thickBot="1" x14ac:dyDescent="0.3">
      <c r="A5" s="331"/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3"/>
      <c r="Q5" s="330" t="s">
        <v>161</v>
      </c>
      <c r="R5" s="330" t="s">
        <v>160</v>
      </c>
      <c r="T5" s="400" t="s">
        <v>7</v>
      </c>
      <c r="U5" s="402"/>
    </row>
    <row r="6" spans="1:21" s="325" customFormat="1" ht="12" customHeight="1" thickTop="1" x14ac:dyDescent="0.25">
      <c r="A6" s="334"/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  <c r="Q6" s="335" t="s">
        <v>144</v>
      </c>
      <c r="R6" s="335">
        <v>40</v>
      </c>
      <c r="T6" s="403"/>
      <c r="U6" s="404"/>
    </row>
    <row r="7" spans="1:21" s="325" customFormat="1" ht="15.9" customHeight="1" x14ac:dyDescent="0.25">
      <c r="A7" s="425" t="s">
        <v>0</v>
      </c>
      <c r="B7" s="425"/>
      <c r="C7" s="425"/>
      <c r="D7" s="425"/>
      <c r="E7" s="425"/>
      <c r="F7" s="425"/>
      <c r="G7" s="425"/>
      <c r="H7" s="425"/>
      <c r="I7" s="425"/>
      <c r="J7" s="425"/>
      <c r="K7" s="425"/>
      <c r="L7" s="425"/>
      <c r="M7" s="425"/>
      <c r="N7" s="425"/>
      <c r="O7" s="425"/>
      <c r="Q7" s="335" t="s">
        <v>143</v>
      </c>
      <c r="R7" s="335">
        <v>25</v>
      </c>
      <c r="T7" s="400" t="s">
        <v>155</v>
      </c>
      <c r="U7" s="404"/>
    </row>
    <row r="8" spans="1:21" s="325" customFormat="1" ht="15.9" customHeight="1" x14ac:dyDescent="0.25">
      <c r="A8" s="426" t="s">
        <v>191</v>
      </c>
      <c r="B8" s="426"/>
      <c r="C8" s="426"/>
      <c r="D8" s="426"/>
      <c r="E8" s="426"/>
      <c r="F8" s="426"/>
      <c r="G8" s="426"/>
      <c r="H8" s="426"/>
      <c r="I8" s="426"/>
      <c r="J8" s="426"/>
      <c r="K8" s="426"/>
      <c r="L8" s="426"/>
      <c r="M8" s="426"/>
      <c r="N8" s="426"/>
      <c r="O8" s="426"/>
      <c r="Q8" s="335" t="s">
        <v>142</v>
      </c>
      <c r="R8" s="335">
        <v>18</v>
      </c>
      <c r="T8" s="400" t="s">
        <v>235</v>
      </c>
      <c r="U8" s="405"/>
    </row>
    <row r="9" spans="1:21" s="325" customFormat="1" ht="15.9" customHeight="1" x14ac:dyDescent="0.25">
      <c r="A9" s="336"/>
      <c r="B9" s="336"/>
      <c r="C9" s="336"/>
      <c r="E9" s="336"/>
      <c r="F9" s="336"/>
      <c r="G9" s="336"/>
      <c r="H9" s="336"/>
      <c r="I9" s="336"/>
      <c r="J9" s="336"/>
      <c r="K9" s="336"/>
      <c r="L9" s="336"/>
      <c r="M9" s="336"/>
      <c r="N9" s="336"/>
      <c r="O9" s="336"/>
      <c r="Q9" s="337">
        <v>2.5</v>
      </c>
      <c r="R9" s="335">
        <v>12</v>
      </c>
      <c r="T9" s="400" t="s">
        <v>156</v>
      </c>
      <c r="U9" s="404"/>
    </row>
    <row r="10" spans="1:21" s="325" customFormat="1" ht="15.9" customHeight="1" x14ac:dyDescent="0.25">
      <c r="C10" s="338"/>
      <c r="E10" s="339" t="s">
        <v>192</v>
      </c>
      <c r="F10" s="427" t="s">
        <v>193</v>
      </c>
      <c r="G10" s="428"/>
      <c r="H10" s="339" t="s">
        <v>194</v>
      </c>
      <c r="I10" s="429" t="s">
        <v>195</v>
      </c>
      <c r="J10" s="429"/>
      <c r="K10" s="429"/>
      <c r="L10" s="338"/>
      <c r="M10" s="417"/>
      <c r="N10" s="417"/>
      <c r="O10" s="417"/>
      <c r="P10" s="340"/>
      <c r="Q10" s="341" t="s">
        <v>138</v>
      </c>
      <c r="R10" s="335">
        <v>8</v>
      </c>
      <c r="T10" s="403"/>
      <c r="U10" s="404"/>
    </row>
    <row r="11" spans="1:21" s="325" customFormat="1" ht="15.9" customHeight="1" x14ac:dyDescent="0.25">
      <c r="A11" s="342"/>
      <c r="B11" s="417"/>
      <c r="C11" s="417"/>
      <c r="D11" s="417"/>
      <c r="E11" s="343"/>
      <c r="F11" s="418"/>
      <c r="G11" s="419"/>
      <c r="H11" s="344"/>
      <c r="I11" s="418"/>
      <c r="J11" s="420"/>
      <c r="K11" s="419"/>
      <c r="L11" s="338"/>
      <c r="M11" s="417"/>
      <c r="N11" s="417"/>
      <c r="O11" s="417"/>
      <c r="P11" s="340"/>
      <c r="Q11" s="341" t="s">
        <v>62</v>
      </c>
      <c r="R11" s="335">
        <v>5</v>
      </c>
      <c r="T11" s="400" t="s">
        <v>11</v>
      </c>
      <c r="U11" s="404"/>
    </row>
    <row r="12" spans="1:21" s="325" customFormat="1" ht="15.75" customHeight="1" x14ac:dyDescent="0.25">
      <c r="A12" s="342"/>
      <c r="B12" s="338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5"/>
      <c r="N12" s="345"/>
      <c r="O12" s="346"/>
      <c r="P12" s="340"/>
      <c r="Q12" s="341" t="s">
        <v>139</v>
      </c>
      <c r="R12" s="335">
        <v>4</v>
      </c>
      <c r="T12" s="400" t="s">
        <v>13</v>
      </c>
      <c r="U12" s="405"/>
    </row>
    <row r="13" spans="1:21" s="325" customFormat="1" ht="14.25" customHeight="1" x14ac:dyDescent="0.25">
      <c r="A13" s="421" t="s">
        <v>196</v>
      </c>
      <c r="B13" s="422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422"/>
      <c r="O13" s="423"/>
      <c r="P13" s="340"/>
      <c r="Q13" s="341" t="s">
        <v>137</v>
      </c>
      <c r="R13" s="335">
        <v>3</v>
      </c>
      <c r="T13" s="400" t="s">
        <v>14</v>
      </c>
      <c r="U13" s="405"/>
    </row>
    <row r="14" spans="1:21" s="325" customFormat="1" ht="15" customHeight="1" x14ac:dyDescent="0.25">
      <c r="A14" s="408" t="s">
        <v>197</v>
      </c>
      <c r="B14" s="409"/>
      <c r="C14" s="409"/>
      <c r="D14" s="409"/>
      <c r="E14" s="409"/>
      <c r="F14" s="409"/>
      <c r="G14" s="409"/>
      <c r="H14" s="409"/>
      <c r="I14" s="409"/>
      <c r="J14" s="409"/>
      <c r="K14" s="409"/>
      <c r="L14" s="409"/>
      <c r="M14" s="409"/>
      <c r="N14" s="409"/>
      <c r="O14" s="410"/>
      <c r="P14" s="340"/>
      <c r="Q14" s="341" t="s">
        <v>183</v>
      </c>
      <c r="R14" s="335">
        <v>2</v>
      </c>
      <c r="T14" s="403"/>
      <c r="U14" s="404"/>
    </row>
    <row r="15" spans="1:21" s="325" customFormat="1" ht="15" customHeight="1" x14ac:dyDescent="0.25">
      <c r="A15" s="347"/>
      <c r="B15" s="347"/>
      <c r="C15" s="347"/>
      <c r="D15" s="347"/>
      <c r="E15" s="347"/>
      <c r="F15" s="347"/>
      <c r="G15" s="347"/>
      <c r="H15" s="347"/>
      <c r="I15" s="347"/>
      <c r="J15" s="347"/>
      <c r="K15" s="347"/>
      <c r="L15" s="347"/>
      <c r="M15" s="347"/>
      <c r="N15" s="347"/>
      <c r="O15" s="347"/>
      <c r="P15" s="340"/>
      <c r="Q15" s="341" t="s">
        <v>140</v>
      </c>
      <c r="R15" s="335">
        <v>2</v>
      </c>
      <c r="T15" s="400" t="s">
        <v>10</v>
      </c>
      <c r="U15" s="406"/>
    </row>
    <row r="16" spans="1:21" s="325" customFormat="1" ht="15" customHeight="1" x14ac:dyDescent="0.25">
      <c r="A16" s="347"/>
      <c r="B16" s="411" t="s">
        <v>198</v>
      </c>
      <c r="C16" s="412"/>
      <c r="D16" s="412"/>
      <c r="E16" s="412"/>
      <c r="F16" s="413"/>
      <c r="G16" s="347"/>
      <c r="H16" s="414" t="s">
        <v>199</v>
      </c>
      <c r="I16" s="415"/>
      <c r="J16" s="416"/>
      <c r="K16" s="424" t="s">
        <v>200</v>
      </c>
      <c r="L16" s="424"/>
      <c r="M16" s="347"/>
      <c r="N16" s="347"/>
      <c r="O16" s="347"/>
      <c r="P16" s="340"/>
      <c r="Q16" s="348" t="s">
        <v>201</v>
      </c>
      <c r="T16" s="400" t="s">
        <v>12</v>
      </c>
      <c r="U16" s="406"/>
    </row>
    <row r="17" spans="1:22" s="325" customFormat="1" ht="19.95" customHeight="1" x14ac:dyDescent="0.25">
      <c r="A17" s="347"/>
      <c r="B17" s="430" t="s">
        <v>202</v>
      </c>
      <c r="C17" s="431"/>
      <c r="D17" s="432"/>
      <c r="E17" s="393"/>
      <c r="F17" s="394"/>
      <c r="G17" s="347"/>
      <c r="H17" s="435" t="s">
        <v>203</v>
      </c>
      <c r="I17" s="436"/>
      <c r="J17" s="437"/>
      <c r="K17" s="438"/>
      <c r="L17" s="439"/>
      <c r="M17" s="347"/>
      <c r="N17" s="347"/>
      <c r="O17" s="347"/>
      <c r="P17" s="349"/>
      <c r="Q17" s="340"/>
      <c r="T17" s="400" t="s">
        <v>236</v>
      </c>
      <c r="U17" s="407"/>
    </row>
    <row r="18" spans="1:22" s="325" customFormat="1" ht="19.95" customHeight="1" x14ac:dyDescent="0.25">
      <c r="A18" s="347"/>
      <c r="B18" s="430" t="s">
        <v>204</v>
      </c>
      <c r="C18" s="431"/>
      <c r="D18" s="432"/>
      <c r="E18" s="433" t="s">
        <v>237</v>
      </c>
      <c r="F18" s="434"/>
      <c r="G18" s="347"/>
      <c r="H18" s="435" t="s">
        <v>205</v>
      </c>
      <c r="I18" s="436"/>
      <c r="J18" s="437"/>
      <c r="K18" s="438"/>
      <c r="L18" s="439"/>
      <c r="M18" s="347"/>
      <c r="N18" s="347"/>
      <c r="O18" s="347"/>
      <c r="P18" s="340"/>
      <c r="Q18" s="340"/>
    </row>
    <row r="19" spans="1:22" s="325" customFormat="1" ht="24" customHeight="1" x14ac:dyDescent="0.25">
      <c r="A19" s="347"/>
      <c r="B19" s="430" t="s">
        <v>206</v>
      </c>
      <c r="C19" s="431"/>
      <c r="D19" s="432"/>
      <c r="E19" s="433" t="s">
        <v>237</v>
      </c>
      <c r="F19" s="434"/>
      <c r="G19" s="347"/>
      <c r="H19" s="435" t="s">
        <v>207</v>
      </c>
      <c r="I19" s="436"/>
      <c r="J19" s="437"/>
      <c r="K19" s="438"/>
      <c r="L19" s="439"/>
      <c r="M19" s="347"/>
      <c r="N19" s="347"/>
      <c r="O19" s="347"/>
      <c r="P19" s="340"/>
      <c r="Q19" s="340"/>
    </row>
    <row r="20" spans="1:22" s="325" customFormat="1" ht="18" customHeight="1" x14ac:dyDescent="0.25">
      <c r="A20" s="347"/>
      <c r="B20" s="430" t="s">
        <v>208</v>
      </c>
      <c r="C20" s="431"/>
      <c r="D20" s="432"/>
      <c r="E20" s="433" t="s">
        <v>237</v>
      </c>
      <c r="F20" s="434"/>
      <c r="G20" s="347"/>
      <c r="H20" s="442" t="s">
        <v>209</v>
      </c>
      <c r="I20" s="443"/>
      <c r="J20" s="444"/>
      <c r="K20" s="448"/>
      <c r="L20" s="449"/>
      <c r="M20" s="347"/>
      <c r="N20" s="347"/>
      <c r="O20" s="347"/>
      <c r="P20" s="340"/>
      <c r="Q20" s="340"/>
    </row>
    <row r="21" spans="1:22" s="325" customFormat="1" ht="7.2" customHeight="1" x14ac:dyDescent="0.25">
      <c r="A21" s="347"/>
      <c r="B21" s="347"/>
      <c r="C21" s="347"/>
      <c r="D21" s="347"/>
      <c r="E21" s="347"/>
      <c r="F21" s="347"/>
      <c r="G21" s="347"/>
      <c r="H21" s="445"/>
      <c r="I21" s="446"/>
      <c r="J21" s="447"/>
      <c r="K21" s="450"/>
      <c r="L21" s="451"/>
      <c r="M21" s="347"/>
      <c r="N21" s="347"/>
      <c r="O21" s="347"/>
      <c r="P21" s="340"/>
      <c r="Q21" s="340"/>
    </row>
    <row r="22" spans="1:22" s="325" customFormat="1" ht="19.95" customHeight="1" x14ac:dyDescent="0.25">
      <c r="A22" s="347"/>
      <c r="B22" s="430" t="s">
        <v>210</v>
      </c>
      <c r="C22" s="431"/>
      <c r="D22" s="432"/>
      <c r="E22" s="452"/>
      <c r="F22" s="453"/>
      <c r="G22" s="347"/>
      <c r="H22" s="435" t="s">
        <v>211</v>
      </c>
      <c r="I22" s="436"/>
      <c r="J22" s="437"/>
      <c r="K22" s="435"/>
      <c r="L22" s="437"/>
      <c r="M22" s="347"/>
      <c r="N22" s="347"/>
      <c r="O22" s="347"/>
      <c r="P22" s="340"/>
      <c r="Q22" s="340"/>
    </row>
    <row r="23" spans="1:22" s="325" customFormat="1" ht="27.75" customHeight="1" x14ac:dyDescent="0.25">
      <c r="A23" s="347"/>
      <c r="B23" s="430" t="s">
        <v>212</v>
      </c>
      <c r="C23" s="431"/>
      <c r="D23" s="432"/>
      <c r="E23" s="452"/>
      <c r="F23" s="453"/>
      <c r="G23" s="347"/>
      <c r="H23" s="454" t="s">
        <v>213</v>
      </c>
      <c r="I23" s="455"/>
      <c r="J23" s="456"/>
      <c r="K23" s="454"/>
      <c r="L23" s="456"/>
      <c r="M23" s="347"/>
      <c r="N23" s="347"/>
      <c r="O23" s="347"/>
      <c r="P23" s="340"/>
      <c r="Q23" s="340"/>
    </row>
    <row r="24" spans="1:22" s="325" customFormat="1" ht="15" customHeight="1" x14ac:dyDescent="0.25">
      <c r="A24" s="347"/>
      <c r="B24" s="350" t="s">
        <v>214</v>
      </c>
      <c r="C24" s="351"/>
      <c r="D24" s="351"/>
      <c r="E24" s="351"/>
      <c r="F24" s="351"/>
      <c r="G24" s="347"/>
      <c r="H24" s="347"/>
      <c r="I24" s="347"/>
      <c r="J24" s="347"/>
      <c r="K24" s="347"/>
      <c r="L24" s="347"/>
      <c r="M24" s="347"/>
      <c r="N24" s="457"/>
      <c r="O24" s="457"/>
      <c r="P24" s="340"/>
      <c r="Q24" s="340"/>
    </row>
    <row r="25" spans="1:22" s="325" customFormat="1" ht="10.5" customHeight="1" x14ac:dyDescent="0.25">
      <c r="A25" s="347"/>
      <c r="B25" s="352"/>
      <c r="C25" s="352"/>
      <c r="D25" s="352"/>
      <c r="E25" s="352"/>
      <c r="F25" s="352"/>
      <c r="G25" s="347"/>
      <c r="H25" s="347"/>
      <c r="I25" s="347"/>
      <c r="J25" s="347"/>
      <c r="K25" s="347"/>
      <c r="L25" s="347"/>
      <c r="M25" s="347"/>
      <c r="N25" s="347"/>
      <c r="O25" s="347"/>
      <c r="P25" s="340"/>
      <c r="Q25" s="340"/>
    </row>
    <row r="26" spans="1:22" s="325" customFormat="1" ht="23.25" customHeight="1" x14ac:dyDescent="0.25">
      <c r="A26" s="347"/>
      <c r="B26" s="440" t="s">
        <v>25</v>
      </c>
      <c r="C26" s="440"/>
      <c r="D26" s="440"/>
      <c r="E26" s="440"/>
      <c r="F26" s="440"/>
      <c r="G26" s="440"/>
      <c r="H26" s="440"/>
      <c r="I26" s="440"/>
      <c r="J26" s="347"/>
      <c r="K26" s="441" t="s">
        <v>215</v>
      </c>
      <c r="L26" s="441"/>
      <c r="M26" s="441"/>
      <c r="N26" s="441"/>
      <c r="O26" s="353"/>
      <c r="P26" s="340"/>
      <c r="Q26" s="340"/>
    </row>
    <row r="27" spans="1:22" s="325" customFormat="1" ht="23.25" customHeight="1" x14ac:dyDescent="0.25">
      <c r="A27" s="347"/>
      <c r="B27" s="463" t="s">
        <v>216</v>
      </c>
      <c r="C27" s="464"/>
      <c r="D27" s="464"/>
      <c r="E27" s="464"/>
      <c r="F27" s="464"/>
      <c r="G27" s="465"/>
      <c r="H27" s="466"/>
      <c r="I27" s="467"/>
      <c r="J27" s="347"/>
      <c r="K27" s="468" t="s">
        <v>217</v>
      </c>
      <c r="L27" s="468"/>
      <c r="M27" s="468"/>
      <c r="N27" s="468"/>
      <c r="O27" s="353"/>
      <c r="P27" s="340"/>
      <c r="Q27" s="340"/>
    </row>
    <row r="28" spans="1:22" s="325" customFormat="1" ht="23.25" customHeight="1" x14ac:dyDescent="0.25">
      <c r="A28" s="347"/>
      <c r="B28" s="354" t="s">
        <v>218</v>
      </c>
      <c r="C28" s="355"/>
      <c r="D28" s="355"/>
      <c r="E28" s="355"/>
      <c r="F28" s="355"/>
      <c r="G28" s="355"/>
      <c r="H28" s="469"/>
      <c r="I28" s="470"/>
      <c r="J28" s="347"/>
      <c r="K28" s="468" t="s">
        <v>219</v>
      </c>
      <c r="L28" s="468"/>
      <c r="M28" s="468"/>
      <c r="N28" s="468"/>
      <c r="O28" s="353"/>
      <c r="P28" s="340"/>
      <c r="Q28" s="340"/>
    </row>
    <row r="29" spans="1:22" s="325" customFormat="1" ht="23.25" customHeight="1" x14ac:dyDescent="0.25">
      <c r="A29" s="347"/>
      <c r="B29" s="354" t="s">
        <v>220</v>
      </c>
      <c r="C29" s="355"/>
      <c r="D29" s="355"/>
      <c r="E29" s="355"/>
      <c r="F29" s="355"/>
      <c r="G29" s="355"/>
      <c r="H29" s="469"/>
      <c r="I29" s="470"/>
      <c r="J29" s="347"/>
      <c r="K29" s="468" t="s">
        <v>221</v>
      </c>
      <c r="L29" s="468"/>
      <c r="M29" s="468"/>
      <c r="N29" s="468"/>
      <c r="O29" s="353"/>
      <c r="P29" s="340"/>
      <c r="Q29" s="340"/>
    </row>
    <row r="30" spans="1:22" s="325" customFormat="1" ht="8.25" customHeight="1" x14ac:dyDescent="0.25">
      <c r="A30" s="347"/>
      <c r="B30" s="347"/>
      <c r="C30" s="347"/>
      <c r="D30" s="347"/>
      <c r="E30" s="347"/>
      <c r="F30" s="347"/>
      <c r="G30" s="347"/>
      <c r="H30" s="347"/>
      <c r="I30" s="347"/>
      <c r="J30" s="347"/>
      <c r="K30" s="356"/>
      <c r="L30" s="347"/>
      <c r="M30" s="347"/>
      <c r="N30" s="347"/>
      <c r="O30" s="347"/>
      <c r="P30" s="340"/>
      <c r="Q30" s="340"/>
    </row>
    <row r="31" spans="1:22" s="325" customFormat="1" ht="18" customHeight="1" x14ac:dyDescent="0.25">
      <c r="A31" s="347"/>
      <c r="B31" s="458" t="s">
        <v>222</v>
      </c>
      <c r="C31" s="458"/>
      <c r="D31" s="458"/>
      <c r="E31" s="458"/>
      <c r="F31" s="458"/>
      <c r="G31" s="458"/>
      <c r="H31" s="458"/>
      <c r="I31" s="458"/>
      <c r="J31" s="458"/>
      <c r="K31" s="458"/>
      <c r="L31" s="458"/>
      <c r="M31" s="458"/>
      <c r="N31" s="458"/>
      <c r="O31" s="458"/>
      <c r="P31" s="340"/>
      <c r="Q31" s="340"/>
    </row>
    <row r="32" spans="1:22" s="325" customFormat="1" ht="8.25" customHeight="1" x14ac:dyDescent="0.25">
      <c r="B32" s="357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Q32" s="340"/>
      <c r="T32" s="358"/>
      <c r="U32" s="358"/>
      <c r="V32" s="358"/>
    </row>
    <row r="33" spans="1:28" s="325" customFormat="1" ht="18" customHeight="1" x14ac:dyDescent="0.25">
      <c r="B33" s="459" t="s">
        <v>41</v>
      </c>
      <c r="C33" s="460"/>
      <c r="D33" s="460"/>
      <c r="E33" s="460"/>
      <c r="F33" s="460"/>
      <c r="G33" s="460"/>
      <c r="H33" s="460"/>
      <c r="I33" s="460"/>
      <c r="J33" s="460"/>
      <c r="K33" s="461"/>
      <c r="L33" s="359" t="s">
        <v>223</v>
      </c>
      <c r="M33" s="462" t="s">
        <v>18</v>
      </c>
      <c r="N33" s="462"/>
      <c r="O33" s="462"/>
      <c r="Q33" s="340"/>
      <c r="R33" s="360"/>
      <c r="T33" s="358"/>
      <c r="U33" s="358"/>
      <c r="V33" s="358"/>
    </row>
    <row r="34" spans="1:28" s="325" customFormat="1" ht="18" customHeight="1" x14ac:dyDescent="0.25">
      <c r="B34" s="361" t="s">
        <v>45</v>
      </c>
      <c r="C34" s="362" t="s">
        <v>46</v>
      </c>
      <c r="D34" s="69"/>
      <c r="E34" s="69"/>
      <c r="F34" s="69"/>
      <c r="G34" s="69"/>
      <c r="H34" s="69"/>
      <c r="I34" s="69"/>
      <c r="J34" s="69"/>
      <c r="K34" s="363"/>
      <c r="L34" s="61" t="s">
        <v>47</v>
      </c>
      <c r="M34" s="390"/>
      <c r="N34" s="392"/>
      <c r="O34" s="391"/>
      <c r="R34" s="364"/>
      <c r="T34" s="364"/>
      <c r="U34" s="358"/>
      <c r="V34" s="358"/>
    </row>
    <row r="35" spans="1:28" s="325" customFormat="1" ht="18" customHeight="1" x14ac:dyDescent="0.25">
      <c r="B35" s="361" t="s">
        <v>48</v>
      </c>
      <c r="C35" s="362" t="s">
        <v>49</v>
      </c>
      <c r="D35" s="69"/>
      <c r="E35" s="69"/>
      <c r="F35" s="69"/>
      <c r="G35" s="69"/>
      <c r="H35" s="69"/>
      <c r="I35" s="69"/>
      <c r="J35" s="69"/>
      <c r="K35" s="363"/>
      <c r="L35" s="61" t="s">
        <v>47</v>
      </c>
      <c r="M35" s="390"/>
      <c r="N35" s="392"/>
      <c r="O35" s="391"/>
      <c r="R35" s="365"/>
      <c r="T35" s="366"/>
      <c r="U35" s="358"/>
      <c r="V35" s="358"/>
    </row>
    <row r="36" spans="1:28" s="325" customFormat="1" ht="18" customHeight="1" x14ac:dyDescent="0.25">
      <c r="B36" s="361" t="s">
        <v>50</v>
      </c>
      <c r="C36" s="362" t="s">
        <v>224</v>
      </c>
      <c r="D36" s="69"/>
      <c r="E36" s="69"/>
      <c r="F36" s="69"/>
      <c r="G36" s="69"/>
      <c r="H36" s="69"/>
      <c r="I36" s="69"/>
      <c r="J36" s="69"/>
      <c r="K36" s="363"/>
      <c r="L36" s="367" t="s">
        <v>47</v>
      </c>
      <c r="M36" s="390"/>
      <c r="N36" s="392"/>
      <c r="O36" s="391"/>
      <c r="R36" s="365"/>
      <c r="T36" s="366"/>
      <c r="U36" s="358"/>
      <c r="V36" s="358"/>
    </row>
    <row r="37" spans="1:28" s="325" customFormat="1" ht="18" customHeight="1" x14ac:dyDescent="0.25">
      <c r="B37" s="471" t="s">
        <v>52</v>
      </c>
      <c r="C37" s="472" t="s">
        <v>53</v>
      </c>
      <c r="D37" s="472"/>
      <c r="E37" s="472"/>
      <c r="F37" s="472"/>
      <c r="G37" s="472"/>
      <c r="H37" s="472"/>
      <c r="I37" s="472"/>
      <c r="J37" s="472"/>
      <c r="K37" s="472"/>
      <c r="L37" s="473" t="s">
        <v>47</v>
      </c>
      <c r="M37" s="474"/>
      <c r="N37" s="474"/>
      <c r="O37" s="368"/>
      <c r="R37" s="365"/>
      <c r="T37" s="366"/>
      <c r="U37" s="358"/>
      <c r="V37" s="358"/>
    </row>
    <row r="38" spans="1:28" s="325" customFormat="1" ht="18" customHeight="1" x14ac:dyDescent="0.25">
      <c r="B38" s="471"/>
      <c r="C38" s="472"/>
      <c r="D38" s="472"/>
      <c r="E38" s="472"/>
      <c r="F38" s="472"/>
      <c r="G38" s="472"/>
      <c r="H38" s="472"/>
      <c r="I38" s="472"/>
      <c r="J38" s="472"/>
      <c r="K38" s="472"/>
      <c r="L38" s="473"/>
      <c r="M38" s="389" t="s">
        <v>225</v>
      </c>
      <c r="N38" s="389"/>
      <c r="O38" s="389"/>
      <c r="R38" s="365"/>
      <c r="T38" s="366"/>
      <c r="U38" s="358"/>
      <c r="V38" s="358"/>
    </row>
    <row r="39" spans="1:28" s="325" customFormat="1" ht="18" customHeight="1" x14ac:dyDescent="0.25">
      <c r="B39" s="369" t="s">
        <v>226</v>
      </c>
      <c r="R39" s="365"/>
      <c r="T39" s="366"/>
      <c r="U39" s="358"/>
      <c r="V39" s="358"/>
    </row>
    <row r="40" spans="1:28" s="325" customFormat="1" ht="18" customHeight="1" x14ac:dyDescent="0.25">
      <c r="B40" s="459" t="s">
        <v>41</v>
      </c>
      <c r="C40" s="460"/>
      <c r="D40" s="460"/>
      <c r="E40" s="460"/>
      <c r="F40" s="460"/>
      <c r="G40" s="460"/>
      <c r="H40" s="460"/>
      <c r="I40" s="460"/>
      <c r="J40" s="460"/>
      <c r="K40" s="461"/>
      <c r="L40" s="359" t="s">
        <v>223</v>
      </c>
      <c r="M40" s="462" t="s">
        <v>18</v>
      </c>
      <c r="N40" s="462"/>
      <c r="O40" s="462"/>
      <c r="Q40" s="340"/>
      <c r="R40" s="360"/>
      <c r="S40" s="358"/>
      <c r="T40" s="358"/>
      <c r="U40" s="358"/>
      <c r="V40" s="358"/>
    </row>
    <row r="41" spans="1:28" s="325" customFormat="1" ht="18" customHeight="1" x14ac:dyDescent="0.25">
      <c r="B41" s="361" t="s">
        <v>45</v>
      </c>
      <c r="C41" s="475" t="s">
        <v>46</v>
      </c>
      <c r="D41" s="476"/>
      <c r="E41" s="476"/>
      <c r="F41" s="476"/>
      <c r="G41" s="476"/>
      <c r="H41" s="476"/>
      <c r="I41" s="476"/>
      <c r="J41" s="476"/>
      <c r="K41" s="477"/>
      <c r="L41" s="61" t="s">
        <v>47</v>
      </c>
      <c r="M41" s="474"/>
      <c r="N41" s="474"/>
      <c r="O41" s="474"/>
      <c r="Q41" s="340"/>
      <c r="R41" s="360"/>
      <c r="S41" s="358"/>
      <c r="T41" s="358"/>
      <c r="U41" s="358"/>
      <c r="V41" s="358"/>
    </row>
    <row r="42" spans="1:28" s="325" customFormat="1" ht="18" customHeight="1" x14ac:dyDescent="0.25">
      <c r="B42" s="361" t="s">
        <v>48</v>
      </c>
      <c r="C42" s="475" t="s">
        <v>49</v>
      </c>
      <c r="D42" s="476"/>
      <c r="E42" s="476"/>
      <c r="F42" s="476"/>
      <c r="G42" s="476"/>
      <c r="H42" s="476"/>
      <c r="I42" s="476"/>
      <c r="J42" s="476"/>
      <c r="K42" s="477"/>
      <c r="L42" s="61" t="s">
        <v>47</v>
      </c>
      <c r="M42" s="474"/>
      <c r="N42" s="474"/>
      <c r="O42" s="474"/>
      <c r="Q42" s="340"/>
      <c r="R42" s="360"/>
      <c r="S42" s="358"/>
      <c r="T42" s="358"/>
      <c r="U42" s="358"/>
      <c r="V42" s="358"/>
    </row>
    <row r="43" spans="1:28" s="325" customFormat="1" ht="18" customHeight="1" x14ac:dyDescent="0.25">
      <c r="B43" s="361" t="s">
        <v>50</v>
      </c>
      <c r="C43" s="475" t="s">
        <v>224</v>
      </c>
      <c r="D43" s="476"/>
      <c r="E43" s="476"/>
      <c r="F43" s="476"/>
      <c r="G43" s="476"/>
      <c r="H43" s="476"/>
      <c r="I43" s="476"/>
      <c r="J43" s="476"/>
      <c r="K43" s="477"/>
      <c r="L43" s="367" t="s">
        <v>47</v>
      </c>
      <c r="M43" s="438"/>
      <c r="N43" s="478"/>
      <c r="O43" s="439"/>
      <c r="Q43" s="340"/>
      <c r="R43" s="360"/>
      <c r="S43" s="358"/>
      <c r="T43" s="358"/>
      <c r="U43" s="358"/>
      <c r="V43" s="358"/>
    </row>
    <row r="44" spans="1:28" s="325" customFormat="1" ht="18" customHeight="1" x14ac:dyDescent="0.25">
      <c r="B44" s="471" t="s">
        <v>52</v>
      </c>
      <c r="C44" s="472" t="s">
        <v>53</v>
      </c>
      <c r="D44" s="472"/>
      <c r="E44" s="472"/>
      <c r="F44" s="472"/>
      <c r="G44" s="472"/>
      <c r="H44" s="472"/>
      <c r="I44" s="472"/>
      <c r="J44" s="472"/>
      <c r="K44" s="472"/>
      <c r="L44" s="473" t="s">
        <v>47</v>
      </c>
      <c r="M44" s="474"/>
      <c r="N44" s="474"/>
      <c r="O44" s="368"/>
      <c r="R44" s="360"/>
      <c r="S44" s="358"/>
      <c r="T44" s="358"/>
      <c r="U44" s="358"/>
      <c r="V44" s="358"/>
    </row>
    <row r="45" spans="1:28" s="325" customFormat="1" ht="18" customHeight="1" x14ac:dyDescent="0.25">
      <c r="B45" s="471"/>
      <c r="C45" s="472"/>
      <c r="D45" s="472"/>
      <c r="E45" s="472"/>
      <c r="F45" s="472"/>
      <c r="G45" s="472"/>
      <c r="H45" s="472"/>
      <c r="I45" s="472"/>
      <c r="J45" s="472"/>
      <c r="K45" s="472"/>
      <c r="L45" s="473"/>
      <c r="M45" s="468" t="s">
        <v>225</v>
      </c>
      <c r="N45" s="468"/>
      <c r="O45" s="468"/>
      <c r="Q45" s="340"/>
      <c r="S45" s="485"/>
      <c r="T45" s="485"/>
      <c r="U45" s="485"/>
      <c r="V45" s="485"/>
      <c r="W45" s="485"/>
      <c r="X45" s="371"/>
      <c r="Y45" s="480"/>
      <c r="Z45" s="480"/>
      <c r="AA45" s="480"/>
      <c r="AB45" s="480"/>
    </row>
    <row r="46" spans="1:28" s="325" customFormat="1" ht="9.75" customHeight="1" x14ac:dyDescent="0.25">
      <c r="K46" s="373"/>
      <c r="L46" s="374"/>
      <c r="M46" s="375"/>
      <c r="N46" s="375"/>
      <c r="O46" s="375"/>
      <c r="Q46" s="340"/>
      <c r="S46" s="370"/>
      <c r="T46" s="370"/>
      <c r="U46" s="370"/>
      <c r="V46" s="370"/>
      <c r="W46" s="370"/>
      <c r="X46" s="371"/>
      <c r="Y46" s="372"/>
      <c r="Z46" s="372"/>
      <c r="AA46" s="372"/>
      <c r="AB46" s="372"/>
    </row>
    <row r="47" spans="1:28" s="325" customFormat="1" ht="24.75" customHeight="1" x14ac:dyDescent="0.25">
      <c r="A47" s="53"/>
      <c r="B47" s="481" t="s">
        <v>227</v>
      </c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1"/>
      <c r="N47" s="481"/>
      <c r="O47" s="481"/>
      <c r="Q47" s="340"/>
      <c r="S47" s="482"/>
      <c r="T47" s="483"/>
      <c r="U47" s="483"/>
      <c r="V47" s="483"/>
      <c r="W47" s="374"/>
      <c r="X47" s="371"/>
      <c r="Y47" s="484"/>
      <c r="Z47" s="484"/>
      <c r="AA47" s="376"/>
      <c r="AB47" s="376"/>
    </row>
    <row r="48" spans="1:28" s="325" customFormat="1" ht="21" customHeight="1" x14ac:dyDescent="0.25">
      <c r="A48" s="377" t="s">
        <v>33</v>
      </c>
      <c r="B48" s="378"/>
      <c r="C48" s="379"/>
      <c r="D48" s="380"/>
      <c r="E48" s="380"/>
      <c r="F48" s="380"/>
      <c r="G48" s="381"/>
      <c r="H48" s="381"/>
      <c r="I48" s="381"/>
      <c r="J48" s="381"/>
      <c r="K48" s="381"/>
      <c r="L48" s="381"/>
      <c r="M48" s="381"/>
      <c r="N48" s="381"/>
      <c r="O48" s="381"/>
      <c r="P48" s="340"/>
      <c r="Q48" s="340"/>
    </row>
    <row r="49" spans="1:17" s="325" customFormat="1" ht="37.5" customHeight="1" x14ac:dyDescent="0.25">
      <c r="B49" s="378"/>
      <c r="C49" s="379"/>
      <c r="D49" s="379"/>
      <c r="E49" s="379"/>
      <c r="F49" s="379"/>
      <c r="P49" s="340"/>
      <c r="Q49" s="340"/>
    </row>
    <row r="50" spans="1:17" s="325" customFormat="1" ht="21" customHeight="1" x14ac:dyDescent="0.25">
      <c r="A50" s="382"/>
      <c r="B50" s="378"/>
      <c r="C50" s="379"/>
      <c r="D50" s="379"/>
      <c r="E50" s="379"/>
      <c r="F50" s="379"/>
      <c r="G50" s="383"/>
      <c r="H50" s="383"/>
      <c r="I50" s="383"/>
      <c r="J50" s="383"/>
      <c r="K50" s="383"/>
      <c r="L50" s="383"/>
      <c r="M50" s="384"/>
      <c r="N50" s="384"/>
      <c r="O50" s="385"/>
      <c r="P50" s="340"/>
      <c r="Q50" s="340"/>
    </row>
    <row r="51" spans="1:17" s="325" customFormat="1" ht="21" customHeight="1" x14ac:dyDescent="0.25">
      <c r="A51" s="382"/>
      <c r="G51" s="383"/>
      <c r="H51" s="383"/>
      <c r="I51" s="383"/>
      <c r="J51" s="383"/>
      <c r="K51" s="383"/>
      <c r="L51" s="383"/>
      <c r="M51" s="384"/>
      <c r="N51" s="384"/>
      <c r="O51" s="385"/>
      <c r="P51" s="340"/>
      <c r="Q51" s="340"/>
    </row>
    <row r="52" spans="1:17" s="325" customFormat="1" ht="15.9" customHeight="1" x14ac:dyDescent="0.25">
      <c r="A52" s="386" t="s">
        <v>34</v>
      </c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40"/>
      <c r="Q52" s="340"/>
    </row>
    <row r="53" spans="1:17" s="325" customFormat="1" ht="15.9" customHeight="1" x14ac:dyDescent="0.25">
      <c r="A53" s="348" t="s">
        <v>228</v>
      </c>
      <c r="B53" s="379"/>
      <c r="C53" s="379"/>
      <c r="D53" s="379"/>
      <c r="F53" s="379"/>
      <c r="G53" s="379"/>
      <c r="H53" s="387" t="s">
        <v>229</v>
      </c>
      <c r="J53" s="379"/>
      <c r="K53" s="379"/>
      <c r="L53" s="379"/>
      <c r="M53" s="379"/>
      <c r="N53" s="379"/>
      <c r="O53" s="379"/>
      <c r="P53" s="340"/>
      <c r="Q53" s="340"/>
    </row>
    <row r="54" spans="1:17" s="325" customFormat="1" ht="6.75" customHeight="1" x14ac:dyDescent="0.25"/>
    <row r="55" spans="1:17" s="325" customFormat="1" ht="30.75" customHeight="1" x14ac:dyDescent="0.25">
      <c r="A55" s="479" t="s">
        <v>230</v>
      </c>
      <c r="B55" s="479"/>
      <c r="C55" s="479"/>
      <c r="D55" s="479"/>
      <c r="E55" s="479"/>
      <c r="F55" s="479"/>
      <c r="G55" s="479"/>
      <c r="H55" s="479"/>
      <c r="I55" s="479"/>
      <c r="J55" s="479"/>
      <c r="K55" s="479"/>
      <c r="L55" s="479"/>
      <c r="M55" s="479"/>
      <c r="N55" s="479"/>
      <c r="O55" s="479"/>
    </row>
  </sheetData>
  <protectedRanges>
    <protectedRange sqref="C12:D12" name="Rango3_3_1_1_1_1_1_1_1_1"/>
    <protectedRange sqref="C10:C11 D11" name="Rango3_3_1_1_1_1_1_2_1"/>
  </protectedRanges>
  <mergeCells count="74">
    <mergeCell ref="Y45:Z45"/>
    <mergeCell ref="AA45:AB45"/>
    <mergeCell ref="B47:O47"/>
    <mergeCell ref="S47:V47"/>
    <mergeCell ref="Y47:Z47"/>
    <mergeCell ref="S45:W45"/>
    <mergeCell ref="A55:O55"/>
    <mergeCell ref="B44:B45"/>
    <mergeCell ref="C44:K45"/>
    <mergeCell ref="L44:L45"/>
    <mergeCell ref="M44:N44"/>
    <mergeCell ref="M45:O45"/>
    <mergeCell ref="C41:K41"/>
    <mergeCell ref="M41:O41"/>
    <mergeCell ref="C42:K42"/>
    <mergeCell ref="M42:O42"/>
    <mergeCell ref="C43:K43"/>
    <mergeCell ref="M43:O43"/>
    <mergeCell ref="B37:B38"/>
    <mergeCell ref="C37:K38"/>
    <mergeCell ref="L37:L38"/>
    <mergeCell ref="M37:N37"/>
    <mergeCell ref="B40:K40"/>
    <mergeCell ref="M40:O40"/>
    <mergeCell ref="H23:J23"/>
    <mergeCell ref="K23:L23"/>
    <mergeCell ref="N24:O24"/>
    <mergeCell ref="B31:O31"/>
    <mergeCell ref="B33:K33"/>
    <mergeCell ref="M33:O33"/>
    <mergeCell ref="B27:G27"/>
    <mergeCell ref="H27:I27"/>
    <mergeCell ref="K27:N27"/>
    <mergeCell ref="H28:I28"/>
    <mergeCell ref="K28:N28"/>
    <mergeCell ref="H29:I29"/>
    <mergeCell ref="K29:N29"/>
    <mergeCell ref="B19:D19"/>
    <mergeCell ref="E19:F19"/>
    <mergeCell ref="H19:J19"/>
    <mergeCell ref="K19:L19"/>
    <mergeCell ref="B26:I26"/>
    <mergeCell ref="K26:N26"/>
    <mergeCell ref="B20:D20"/>
    <mergeCell ref="E20:F20"/>
    <mergeCell ref="H20:J21"/>
    <mergeCell ref="K20:L21"/>
    <mergeCell ref="B22:D22"/>
    <mergeCell ref="E22:F22"/>
    <mergeCell ref="H22:J22"/>
    <mergeCell ref="K22:L22"/>
    <mergeCell ref="B23:D23"/>
    <mergeCell ref="E23:F23"/>
    <mergeCell ref="B18:D18"/>
    <mergeCell ref="E18:F18"/>
    <mergeCell ref="H18:J18"/>
    <mergeCell ref="K18:L18"/>
    <mergeCell ref="B17:D17"/>
    <mergeCell ref="H17:J17"/>
    <mergeCell ref="K17:L17"/>
    <mergeCell ref="A7:O7"/>
    <mergeCell ref="A8:O8"/>
    <mergeCell ref="F10:G10"/>
    <mergeCell ref="I10:K10"/>
    <mergeCell ref="M10:O10"/>
    <mergeCell ref="A14:O14"/>
    <mergeCell ref="B16:F16"/>
    <mergeCell ref="H16:J16"/>
    <mergeCell ref="B11:D11"/>
    <mergeCell ref="F11:G11"/>
    <mergeCell ref="I11:K11"/>
    <mergeCell ref="M11:O11"/>
    <mergeCell ref="A13:O13"/>
    <mergeCell ref="K16:L16"/>
  </mergeCells>
  <conditionalFormatting sqref="B36">
    <cfRule type="cellIs" priority="2" stopIfTrue="1" operator="between">
      <formula>5</formula>
      <formula>10</formula>
    </cfRule>
  </conditionalFormatting>
  <conditionalFormatting sqref="B43">
    <cfRule type="cellIs" priority="1" stopIfTrue="1" operator="between">
      <formula>5</formula>
      <formula>10</formula>
    </cfRule>
  </conditionalFormatting>
  <printOptions horizontalCentered="1" verticalCentered="1"/>
  <pageMargins left="0" right="0.39370078740157483" top="0.78740157480314965" bottom="0" header="0" footer="0"/>
  <pageSetup paperSize="9" scale="7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N48"/>
  <sheetViews>
    <sheetView showGridLines="0" zoomScaleNormal="100" zoomScaleSheetLayoutView="100" workbookViewId="0">
      <selection activeCell="O11" sqref="O11"/>
    </sheetView>
  </sheetViews>
  <sheetFormatPr baseColWidth="10" defaultColWidth="10.33203125" defaultRowHeight="13.8" x14ac:dyDescent="0.25"/>
  <cols>
    <col min="1" max="1" width="10.6640625" style="17" customWidth="1"/>
    <col min="2" max="2" width="2" style="17" customWidth="1"/>
    <col min="3" max="3" width="4.33203125" style="17" customWidth="1"/>
    <col min="4" max="4" width="1.109375" style="17" customWidth="1"/>
    <col min="5" max="8" width="12.6640625" style="17" customWidth="1"/>
    <col min="9" max="9" width="5" style="17" customWidth="1"/>
    <col min="10" max="10" width="10.88671875" style="17" customWidth="1"/>
    <col min="11" max="11" width="1.5546875" style="17" customWidth="1"/>
    <col min="12" max="12" width="13.5546875" style="17" customWidth="1"/>
    <col min="13" max="16384" width="10.33203125" style="17"/>
  </cols>
  <sheetData>
    <row r="2" spans="1:12" ht="15.75" customHeight="1" x14ac:dyDescent="0.25">
      <c r="A2" s="490" t="s">
        <v>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</row>
    <row r="3" spans="1:12" ht="15.9" customHeight="1" x14ac:dyDescent="0.25">
      <c r="A3" s="497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</row>
    <row r="4" spans="1:12" ht="15.9" customHeight="1" x14ac:dyDescent="0.25"/>
    <row r="5" spans="1:12" ht="15.75" customHeight="1" x14ac:dyDescent="0.25">
      <c r="A5" s="119" t="s">
        <v>1</v>
      </c>
      <c r="B5" s="23" t="s">
        <v>2</v>
      </c>
      <c r="C5" s="500">
        <f>+'FORMATO PEG'!U2</f>
        <v>0</v>
      </c>
      <c r="D5" s="500"/>
      <c r="E5" s="500"/>
      <c r="F5" s="500"/>
      <c r="G5" s="500"/>
      <c r="H5" s="500"/>
      <c r="I5" s="500"/>
      <c r="J5" s="25" t="s">
        <v>3</v>
      </c>
      <c r="K5" s="24" t="s">
        <v>2</v>
      </c>
      <c r="L5" s="27" t="s">
        <v>178</v>
      </c>
    </row>
    <row r="6" spans="1:12" ht="15.75" customHeight="1" x14ac:dyDescent="0.25">
      <c r="A6" s="119" t="s">
        <v>4</v>
      </c>
      <c r="B6" s="23" t="s">
        <v>2</v>
      </c>
      <c r="C6" s="500">
        <f>+'FORMATO PEG'!U3</f>
        <v>0</v>
      </c>
      <c r="D6" s="500"/>
      <c r="E6" s="500"/>
      <c r="F6" s="500"/>
      <c r="G6" s="500"/>
      <c r="H6" s="500"/>
      <c r="I6" s="500"/>
      <c r="J6" s="25" t="s">
        <v>155</v>
      </c>
      <c r="K6" s="23" t="s">
        <v>2</v>
      </c>
      <c r="L6" s="319">
        <f>+'FORMATO PEG'!U7</f>
        <v>0</v>
      </c>
    </row>
    <row r="7" spans="1:12" ht="15.75" customHeight="1" x14ac:dyDescent="0.25">
      <c r="A7" s="119" t="s">
        <v>5</v>
      </c>
      <c r="B7" s="23" t="s">
        <v>2</v>
      </c>
      <c r="C7" s="500">
        <f>+'FORMATO PEG'!U4</f>
        <v>0</v>
      </c>
      <c r="D7" s="500"/>
      <c r="E7" s="500"/>
      <c r="F7" s="500"/>
      <c r="G7" s="500"/>
      <c r="H7" s="500"/>
      <c r="I7" s="500"/>
      <c r="J7" s="25" t="s">
        <v>156</v>
      </c>
      <c r="K7" s="23" t="s">
        <v>2</v>
      </c>
      <c r="L7" s="319">
        <f>+'FORMATO PEG'!U9</f>
        <v>0</v>
      </c>
    </row>
    <row r="8" spans="1:12" ht="15.75" customHeight="1" x14ac:dyDescent="0.25">
      <c r="A8" s="119" t="s">
        <v>7</v>
      </c>
      <c r="B8" s="23" t="s">
        <v>2</v>
      </c>
      <c r="C8" s="500">
        <f>+'FORMATO PEG'!U5</f>
        <v>0</v>
      </c>
      <c r="D8" s="500"/>
      <c r="E8" s="500"/>
      <c r="F8" s="500"/>
      <c r="G8" s="500"/>
      <c r="H8" s="500"/>
      <c r="I8" s="500"/>
      <c r="J8" s="25" t="s">
        <v>6</v>
      </c>
      <c r="K8" s="23" t="s">
        <v>2</v>
      </c>
      <c r="L8" s="308">
        <f>+'FORMATO PEG'!U8</f>
        <v>0</v>
      </c>
    </row>
    <row r="9" spans="1:12" ht="15.9" customHeight="1" x14ac:dyDescent="0.25">
      <c r="A9" s="53" t="s">
        <v>8</v>
      </c>
      <c r="B9" s="52"/>
      <c r="C9" s="52"/>
      <c r="D9" s="23"/>
      <c r="E9" s="5"/>
      <c r="F9" s="5"/>
      <c r="G9" s="5"/>
      <c r="H9" s="5"/>
      <c r="I9" s="26"/>
      <c r="J9" s="25"/>
      <c r="K9" s="23"/>
      <c r="L9" s="18"/>
    </row>
    <row r="10" spans="1:12" ht="3.75" customHeight="1" x14ac:dyDescent="0.25">
      <c r="A10" s="113"/>
      <c r="B10" s="52"/>
      <c r="C10" s="52"/>
      <c r="D10" s="23"/>
      <c r="E10" s="5"/>
      <c r="F10" s="5"/>
      <c r="G10" s="5"/>
      <c r="H10" s="5"/>
      <c r="I10" s="26"/>
      <c r="J10" s="25"/>
      <c r="K10" s="23"/>
      <c r="L10" s="18"/>
    </row>
    <row r="11" spans="1:12" ht="15.6" customHeight="1" x14ac:dyDescent="0.25">
      <c r="A11" s="491" t="s">
        <v>177</v>
      </c>
      <c r="B11" s="492"/>
      <c r="C11" s="492"/>
      <c r="D11" s="492"/>
      <c r="E11" s="492"/>
      <c r="F11" s="492"/>
      <c r="G11" s="492"/>
      <c r="H11" s="492"/>
      <c r="I11" s="492"/>
      <c r="J11" s="492"/>
      <c r="K11" s="492"/>
      <c r="L11" s="493"/>
    </row>
    <row r="12" spans="1:12" ht="15.6" customHeight="1" x14ac:dyDescent="0.25">
      <c r="A12" s="494" t="s">
        <v>188</v>
      </c>
      <c r="B12" s="495"/>
      <c r="C12" s="495"/>
      <c r="D12" s="495"/>
      <c r="E12" s="495"/>
      <c r="F12" s="495"/>
      <c r="G12" s="495"/>
      <c r="H12" s="495"/>
      <c r="I12" s="495"/>
      <c r="J12" s="495"/>
      <c r="K12" s="495"/>
      <c r="L12" s="496"/>
    </row>
    <row r="13" spans="1:12" ht="6" customHeight="1" x14ac:dyDescent="0.25">
      <c r="A13" s="28"/>
      <c r="B13" s="29"/>
      <c r="C13" s="29"/>
      <c r="D13" s="29"/>
      <c r="E13" s="30"/>
      <c r="F13" s="30"/>
      <c r="G13" s="30"/>
      <c r="H13" s="30"/>
      <c r="I13" s="30"/>
      <c r="J13" s="31"/>
      <c r="K13" s="32"/>
      <c r="L13" s="33"/>
    </row>
    <row r="14" spans="1:12" ht="16.5" customHeight="1" x14ac:dyDescent="0.25">
      <c r="A14" s="34" t="s">
        <v>9</v>
      </c>
      <c r="B14" s="157"/>
      <c r="C14" s="157"/>
      <c r="D14" s="157"/>
      <c r="E14" s="158"/>
      <c r="F14" s="158"/>
      <c r="G14" s="158"/>
      <c r="H14" s="158"/>
      <c r="I14" s="158"/>
      <c r="J14" s="159"/>
      <c r="K14" s="160"/>
      <c r="L14" s="35"/>
    </row>
    <row r="15" spans="1:12" ht="16.5" customHeight="1" x14ac:dyDescent="0.25">
      <c r="A15" s="36" t="s">
        <v>10</v>
      </c>
      <c r="B15" s="53"/>
      <c r="C15" s="53"/>
      <c r="D15" s="155" t="s">
        <v>2</v>
      </c>
      <c r="E15" s="53">
        <f>+'FORMATO PEG'!U15</f>
        <v>0</v>
      </c>
      <c r="F15" s="156"/>
      <c r="G15" s="161"/>
      <c r="H15" s="4"/>
      <c r="I15" s="160"/>
      <c r="J15" s="159" t="s">
        <v>11</v>
      </c>
      <c r="K15" s="160" t="s">
        <v>2</v>
      </c>
      <c r="L15" s="320">
        <f>+'FORMATO PEG'!U11</f>
        <v>0</v>
      </c>
    </row>
    <row r="16" spans="1:12" ht="16.5" customHeight="1" x14ac:dyDescent="0.25">
      <c r="A16" s="36" t="s">
        <v>12</v>
      </c>
      <c r="B16" s="53"/>
      <c r="C16" s="53"/>
      <c r="D16" s="155" t="s">
        <v>2</v>
      </c>
      <c r="E16" s="53">
        <f>+'FORMATO PEG'!U16</f>
        <v>0</v>
      </c>
      <c r="F16" s="156"/>
      <c r="G16" s="161"/>
      <c r="H16" s="4"/>
      <c r="I16" s="160"/>
      <c r="J16" s="159" t="s">
        <v>13</v>
      </c>
      <c r="K16" s="160" t="s">
        <v>2</v>
      </c>
      <c r="L16" s="309">
        <f>+'FORMATO PEG'!U12</f>
        <v>0</v>
      </c>
    </row>
    <row r="17" spans="1:13" ht="16.5" customHeight="1" x14ac:dyDescent="0.25">
      <c r="A17" s="36" t="s">
        <v>173</v>
      </c>
      <c r="B17" s="53"/>
      <c r="C17" s="53"/>
      <c r="D17" s="155" t="s">
        <v>2</v>
      </c>
      <c r="E17" s="312">
        <f>+'FORMATO PEG'!U17</f>
        <v>0</v>
      </c>
      <c r="F17" s="156"/>
      <c r="G17" s="161"/>
      <c r="H17" s="4"/>
      <c r="I17" s="160"/>
      <c r="J17" s="159" t="s">
        <v>14</v>
      </c>
      <c r="K17" s="160" t="s">
        <v>2</v>
      </c>
      <c r="L17" s="309">
        <f>+'FORMATO PEG'!U13</f>
        <v>0</v>
      </c>
      <c r="M17" s="17">
        <f>+'FORMATO PEG'!H11</f>
        <v>0</v>
      </c>
    </row>
    <row r="18" spans="1:13" ht="16.5" customHeight="1" x14ac:dyDescent="0.25">
      <c r="A18" s="36" t="s">
        <v>15</v>
      </c>
      <c r="B18" s="53"/>
      <c r="C18" s="53"/>
      <c r="D18" s="155" t="s">
        <v>2</v>
      </c>
      <c r="E18" s="4" t="s">
        <v>157</v>
      </c>
      <c r="I18" s="22"/>
      <c r="J18" s="22"/>
      <c r="K18" s="156"/>
      <c r="L18" s="14"/>
    </row>
    <row r="19" spans="1:13" ht="9" customHeight="1" x14ac:dyDescent="0.25">
      <c r="A19" s="37"/>
      <c r="B19" s="54"/>
      <c r="C19" s="54"/>
      <c r="D19" s="38"/>
      <c r="E19" s="15"/>
      <c r="F19" s="19"/>
      <c r="G19" s="19"/>
      <c r="H19" s="19"/>
      <c r="I19" s="39"/>
      <c r="J19" s="39"/>
      <c r="K19" s="134"/>
      <c r="L19" s="162"/>
    </row>
    <row r="20" spans="1:13" ht="13.5" customHeight="1" x14ac:dyDescent="0.25">
      <c r="A20" s="41"/>
      <c r="B20" s="42"/>
      <c r="C20" s="42"/>
      <c r="D20" s="68"/>
      <c r="E20" s="489"/>
      <c r="F20" s="489"/>
      <c r="G20" s="489"/>
      <c r="H20" s="489"/>
      <c r="I20" s="22"/>
      <c r="J20" s="42"/>
      <c r="K20" s="42"/>
      <c r="L20" s="43"/>
    </row>
    <row r="21" spans="1:13" ht="19.5" customHeight="1" x14ac:dyDescent="0.25">
      <c r="A21" s="41"/>
      <c r="B21" s="498" t="s">
        <v>16</v>
      </c>
      <c r="C21" s="499"/>
      <c r="D21" s="499"/>
      <c r="E21" s="499"/>
      <c r="F21" s="499"/>
      <c r="G21" s="499"/>
      <c r="H21" s="499"/>
      <c r="I21" s="111" t="s">
        <v>17</v>
      </c>
      <c r="J21" s="111" t="s">
        <v>18</v>
      </c>
      <c r="K21" s="42"/>
      <c r="L21" s="43"/>
    </row>
    <row r="22" spans="1:13" ht="19.5" customHeight="1" x14ac:dyDescent="0.25">
      <c r="A22" s="41"/>
      <c r="B22" s="303" t="s">
        <v>19</v>
      </c>
      <c r="C22" s="40"/>
      <c r="D22" s="40"/>
      <c r="E22" s="120"/>
      <c r="F22" s="121"/>
      <c r="G22" s="121"/>
      <c r="H22" s="136"/>
      <c r="I22" s="137" t="s">
        <v>20</v>
      </c>
      <c r="J22" s="138" t="b">
        <f>DATOS!I25</f>
        <v>0</v>
      </c>
      <c r="K22" s="44"/>
      <c r="L22" s="43"/>
    </row>
    <row r="23" spans="1:13" ht="19.5" customHeight="1" x14ac:dyDescent="0.25">
      <c r="A23" s="41"/>
      <c r="B23" s="237" t="s">
        <v>21</v>
      </c>
      <c r="C23" s="66"/>
      <c r="D23" s="66"/>
      <c r="E23" s="67"/>
      <c r="F23" s="131"/>
      <c r="G23" s="131"/>
      <c r="H23" s="139"/>
      <c r="I23" s="137" t="s">
        <v>20</v>
      </c>
      <c r="J23" s="138" t="b">
        <f>DATOS!I26</f>
        <v>0</v>
      </c>
      <c r="K23" s="44"/>
      <c r="L23" s="43"/>
    </row>
    <row r="24" spans="1:13" ht="19.5" customHeight="1" x14ac:dyDescent="0.25">
      <c r="A24" s="41"/>
      <c r="B24" s="237" t="s">
        <v>22</v>
      </c>
      <c r="C24" s="66"/>
      <c r="D24" s="69"/>
      <c r="E24" s="67"/>
      <c r="F24" s="70"/>
      <c r="G24" s="69"/>
      <c r="H24" s="139"/>
      <c r="I24" s="140" t="s">
        <v>20</v>
      </c>
      <c r="J24" s="138" t="b">
        <f>DATOS!I27</f>
        <v>0</v>
      </c>
      <c r="K24" s="44"/>
      <c r="L24" s="43"/>
    </row>
    <row r="25" spans="1:13" ht="19.5" customHeight="1" x14ac:dyDescent="0.25">
      <c r="A25" s="41"/>
      <c r="B25" s="304" t="s">
        <v>23</v>
      </c>
      <c r="C25" s="122"/>
      <c r="D25" s="123"/>
      <c r="E25" s="19"/>
      <c r="F25" s="124"/>
      <c r="G25" s="123"/>
      <c r="H25" s="141"/>
      <c r="I25" s="140" t="s">
        <v>24</v>
      </c>
      <c r="J25" s="154" t="b">
        <f>DATOS!I28</f>
        <v>0</v>
      </c>
      <c r="K25" s="44"/>
      <c r="L25" s="43"/>
    </row>
    <row r="26" spans="1:13" ht="8.25" customHeight="1" x14ac:dyDescent="0.25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3" ht="9" customHeight="1" x14ac:dyDescent="0.25">
      <c r="A27" s="45"/>
      <c r="B27" s="47"/>
      <c r="C27" s="47"/>
      <c r="D27" s="46"/>
      <c r="E27" s="46"/>
      <c r="F27" s="46"/>
      <c r="G27" s="46"/>
      <c r="H27" s="47"/>
      <c r="I27" s="47"/>
      <c r="J27" s="47"/>
      <c r="K27" s="47"/>
      <c r="L27" s="48"/>
    </row>
    <row r="28" spans="1:13" ht="13.2" customHeight="1" x14ac:dyDescent="0.25">
      <c r="A28" s="57"/>
      <c r="B28" s="57"/>
      <c r="C28" s="57"/>
      <c r="D28" s="57"/>
      <c r="E28" s="57"/>
      <c r="F28" s="58"/>
      <c r="G28" s="58"/>
      <c r="H28" s="58"/>
      <c r="I28" s="58"/>
      <c r="J28" s="58"/>
      <c r="K28" s="58"/>
      <c r="L28" s="58"/>
    </row>
    <row r="29" spans="1:13" ht="12.75" customHeight="1" x14ac:dyDescent="0.25">
      <c r="A29" s="114" t="s">
        <v>25</v>
      </c>
      <c r="B29" s="27"/>
      <c r="C29" s="27"/>
      <c r="D29" s="27"/>
      <c r="E29" s="27"/>
      <c r="F29" s="115"/>
      <c r="G29" s="115"/>
      <c r="H29" s="115"/>
      <c r="I29" s="115"/>
      <c r="J29" s="47"/>
      <c r="K29" s="115"/>
      <c r="L29" s="115"/>
    </row>
    <row r="30" spans="1:13" ht="17.25" customHeight="1" x14ac:dyDescent="0.25">
      <c r="A30" s="59" t="s">
        <v>26</v>
      </c>
      <c r="B30" s="21"/>
      <c r="C30" s="21"/>
      <c r="D30" s="21"/>
      <c r="E30" s="21"/>
      <c r="F30" s="21"/>
      <c r="G30" s="21"/>
      <c r="H30" s="21"/>
      <c r="J30" s="132" cm="1">
        <f t="array" ref="J30:K30">+'FORMATO PEG'!H27:I27</f>
        <v>0</v>
      </c>
      <c r="K30" s="49">
        <v>0</v>
      </c>
      <c r="L30" s="49"/>
    </row>
    <row r="31" spans="1:13" ht="17.25" customHeight="1" x14ac:dyDescent="0.25">
      <c r="A31" s="59" t="s">
        <v>27</v>
      </c>
      <c r="B31" s="21"/>
      <c r="C31" s="21"/>
      <c r="D31" s="21"/>
      <c r="E31" s="21"/>
      <c r="F31" s="21"/>
      <c r="G31" s="21"/>
      <c r="H31" s="21"/>
      <c r="J31" s="182" t="str">
        <f>+DATOS!E7</f>
        <v>-</v>
      </c>
      <c r="K31" s="49"/>
      <c r="L31" s="49"/>
    </row>
    <row r="32" spans="1:13" ht="17.25" customHeight="1" x14ac:dyDescent="0.25">
      <c r="A32" s="59" t="s">
        <v>28</v>
      </c>
      <c r="B32" s="21"/>
      <c r="C32" s="21"/>
      <c r="D32" s="21"/>
      <c r="E32" s="21"/>
      <c r="F32" s="21"/>
      <c r="G32" s="21"/>
      <c r="H32" s="21"/>
      <c r="J32" s="132" cm="1">
        <f t="array" ref="J32:K32">+'FORMATO PEG'!H28:I28</f>
        <v>0</v>
      </c>
      <c r="K32" s="49">
        <v>0</v>
      </c>
      <c r="L32" s="49"/>
    </row>
    <row r="33" spans="1:14" ht="17.25" customHeight="1" x14ac:dyDescent="0.25">
      <c r="A33" s="59"/>
      <c r="B33" s="21"/>
      <c r="C33" s="21"/>
      <c r="D33" s="21"/>
      <c r="E33" s="21"/>
      <c r="F33" s="21"/>
      <c r="G33" s="21"/>
      <c r="H33" s="21"/>
      <c r="J33" s="163"/>
      <c r="K33" s="49"/>
      <c r="L33" s="49"/>
    </row>
    <row r="34" spans="1:14" ht="18.75" customHeight="1" x14ac:dyDescent="0.25">
      <c r="A34" s="114" t="s">
        <v>29</v>
      </c>
      <c r="B34" s="20"/>
      <c r="C34" s="20"/>
      <c r="D34" s="20"/>
      <c r="E34" s="20"/>
      <c r="G34" s="16"/>
      <c r="H34" s="21"/>
      <c r="J34" s="16"/>
      <c r="K34" s="49"/>
      <c r="L34" s="49"/>
    </row>
    <row r="35" spans="1:14" ht="18" customHeight="1" x14ac:dyDescent="0.25">
      <c r="A35" s="59" t="s">
        <v>30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4" ht="18" customHeight="1" x14ac:dyDescent="0.25">
      <c r="A36" s="59" t="s">
        <v>31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4" ht="27.75" customHeight="1" x14ac:dyDescent="0.25">
      <c r="A37" s="487" t="s">
        <v>172</v>
      </c>
      <c r="B37" s="488"/>
      <c r="C37" s="488"/>
      <c r="D37" s="488"/>
      <c r="E37" s="488"/>
      <c r="F37" s="488"/>
      <c r="G37" s="488"/>
      <c r="H37" s="488"/>
      <c r="I37" s="488"/>
      <c r="J37" s="488"/>
      <c r="K37" s="488"/>
      <c r="L37" s="488"/>
    </row>
    <row r="38" spans="1:14" ht="18" customHeight="1" x14ac:dyDescent="0.25">
      <c r="A38" s="59" t="s">
        <v>32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4" ht="27" customHeight="1" x14ac:dyDescent="0.25">
      <c r="A39" s="486" t="s">
        <v>185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316"/>
      <c r="N39" s="316"/>
    </row>
    <row r="40" spans="1:14" ht="9.75" customHeight="1" x14ac:dyDescent="0.25">
      <c r="A40" s="5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4" ht="18" customHeight="1" x14ac:dyDescent="0.25">
      <c r="A41" s="114" t="s">
        <v>33</v>
      </c>
      <c r="B41" s="59"/>
      <c r="C41" s="117"/>
      <c r="D41" s="117"/>
      <c r="E41" s="118"/>
      <c r="F41" s="118"/>
      <c r="G41" s="118"/>
      <c r="H41" s="118"/>
      <c r="I41" s="118"/>
      <c r="J41" s="118"/>
      <c r="K41" s="118"/>
      <c r="L41" s="118"/>
    </row>
    <row r="42" spans="1:14" ht="30.6" customHeight="1" x14ac:dyDescent="0.2">
      <c r="A42" s="50"/>
      <c r="B42" s="50"/>
      <c r="C42" s="50"/>
      <c r="D42" s="51"/>
      <c r="E42" s="51"/>
      <c r="F42" s="51"/>
      <c r="G42" s="22"/>
      <c r="H42" s="22"/>
      <c r="I42" s="22"/>
      <c r="J42" s="22"/>
      <c r="K42" s="22"/>
    </row>
    <row r="43" spans="1:14" ht="24" customHeight="1" x14ac:dyDescent="0.2">
      <c r="A43" s="50"/>
      <c r="B43" s="50"/>
      <c r="C43" s="50"/>
      <c r="D43" s="51"/>
      <c r="E43" s="51"/>
      <c r="F43" s="51"/>
      <c r="G43" s="22"/>
      <c r="H43" s="22"/>
      <c r="I43" s="22"/>
      <c r="J43" s="22"/>
      <c r="K43" s="22"/>
    </row>
    <row r="44" spans="1:14" ht="24" customHeight="1" x14ac:dyDescent="0.2">
      <c r="A44" s="50"/>
      <c r="B44" s="50"/>
      <c r="C44" s="50"/>
      <c r="D44" s="51"/>
      <c r="E44" s="51"/>
      <c r="F44" s="51"/>
      <c r="G44" s="22"/>
      <c r="H44" s="22"/>
      <c r="I44" s="22"/>
      <c r="J44" s="22"/>
      <c r="K44" s="22"/>
    </row>
    <row r="45" spans="1:14" ht="41.25" customHeight="1" x14ac:dyDescent="0.2">
      <c r="A45" s="50"/>
      <c r="B45" s="50"/>
      <c r="C45" s="50"/>
      <c r="D45" s="51"/>
      <c r="E45" s="51"/>
      <c r="F45" s="51"/>
      <c r="G45" s="22"/>
      <c r="H45" s="22"/>
      <c r="I45" s="22"/>
      <c r="J45" s="22"/>
      <c r="K45" s="22"/>
    </row>
    <row r="46" spans="1:14" ht="10.5" customHeight="1" x14ac:dyDescent="0.2">
      <c r="A46" s="42" t="s">
        <v>34</v>
      </c>
      <c r="B46" s="50"/>
      <c r="C46" s="50"/>
      <c r="D46" s="51"/>
      <c r="E46" s="51"/>
      <c r="F46" s="51"/>
      <c r="G46" s="22"/>
      <c r="H46" s="22"/>
      <c r="I46" s="22"/>
      <c r="J46" s="22"/>
      <c r="K46" s="22"/>
    </row>
    <row r="47" spans="1:14" ht="16.5" customHeight="1" x14ac:dyDescent="0.2">
      <c r="A47" s="42" t="s">
        <v>190</v>
      </c>
      <c r="B47" s="50"/>
      <c r="C47" s="50"/>
      <c r="D47" s="51"/>
      <c r="E47" s="51"/>
      <c r="F47" s="51"/>
      <c r="G47" s="22"/>
      <c r="H47" s="22"/>
      <c r="I47" s="22"/>
      <c r="J47" s="22"/>
      <c r="K47" s="22"/>
      <c r="L47" s="60" t="s">
        <v>35</v>
      </c>
    </row>
    <row r="48" spans="1:14" ht="15.9" customHeight="1" x14ac:dyDescent="0.25"/>
  </sheetData>
  <sheetProtection algorithmName="SHA-512" hashValue="x1m06SVvBAjr8MSBI7Z3A0MIDn2cA6c3VxZcptcD/cT5bqSBjZHRE2O26jBBsQA6Zj8Fbw8guF8ZLwwMgwR9sA==" saltValue="Q5hVu0avY3QO9ps6QcyxVA==" spinCount="100000" sheet="1" objects="1" scenarios="1"/>
  <protectedRanges>
    <protectedRange sqref="E9:E10 E13" name="Rango3_3_1_1_1_1_1_1_1_1"/>
    <protectedRange sqref="E8:I8" name="Rango3_3_1_1_1_1_1_1_1_1_1_1_1_2_1_1_2_1_1_1_1_1_1_1_1_1_1_1_1"/>
  </protectedRanges>
  <mergeCells count="12">
    <mergeCell ref="A39:L39"/>
    <mergeCell ref="A37:L37"/>
    <mergeCell ref="E20:H20"/>
    <mergeCell ref="A2:L2"/>
    <mergeCell ref="A11:L11"/>
    <mergeCell ref="A12:L12"/>
    <mergeCell ref="A3:L3"/>
    <mergeCell ref="B21:H21"/>
    <mergeCell ref="C5:I5"/>
    <mergeCell ref="C6:I6"/>
    <mergeCell ref="C7:I7"/>
    <mergeCell ref="C8:I8"/>
  </mergeCells>
  <dataValidations count="1">
    <dataValidation type="list" allowBlank="1" showInputMessage="1" showErrorMessage="1" sqref="J33" xr:uid="{00000000-0002-0000-0000-000000000000}">
      <formula1>"-, Si, No"</formula1>
    </dataValidation>
  </dataValidations>
  <printOptions horizontalCentered="1"/>
  <pageMargins left="0.39370078740157483" right="0.39370078740157483" top="1.3779527559055118" bottom="0" header="0" footer="0"/>
  <pageSetup paperSize="274" scale="91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showGridLines="0" zoomScale="80" zoomScaleNormal="80" zoomScaleSheetLayoutView="100" workbookViewId="0">
      <selection activeCell="N7" sqref="N7"/>
    </sheetView>
  </sheetViews>
  <sheetFormatPr baseColWidth="10" defaultColWidth="10.33203125" defaultRowHeight="11.4" x14ac:dyDescent="0.25"/>
  <cols>
    <col min="1" max="1" width="4.5546875" style="20" customWidth="1"/>
    <col min="2" max="2" width="10.109375" style="20" customWidth="1"/>
    <col min="3" max="3" width="9.44140625" style="20" customWidth="1"/>
    <col min="4" max="4" width="7.44140625" style="20" customWidth="1"/>
    <col min="5" max="5" width="6.44140625" style="20" customWidth="1"/>
    <col min="6" max="6" width="5.6640625" style="20" customWidth="1"/>
    <col min="7" max="7" width="5.5546875" style="20" customWidth="1"/>
    <col min="8" max="8" width="5.44140625" style="20" customWidth="1"/>
    <col min="9" max="14" width="11.109375" style="20" customWidth="1"/>
    <col min="15" max="15" width="6.6640625" style="20" customWidth="1"/>
    <col min="16" max="16" width="12.109375" style="20" customWidth="1"/>
    <col min="17" max="17" width="15.33203125" style="20" customWidth="1"/>
    <col min="18" max="18" width="9.5546875" style="20" customWidth="1"/>
    <col min="19" max="16384" width="10.33203125" style="20"/>
  </cols>
  <sheetData>
    <row r="1" spans="1:20" ht="15.75" customHeight="1" x14ac:dyDescent="0.25">
      <c r="A1" s="513" t="s">
        <v>189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5"/>
      <c r="O1" s="64"/>
    </row>
    <row r="2" spans="1:20" ht="15.9" customHeight="1" x14ac:dyDescent="0.25">
      <c r="A2" s="168" t="s">
        <v>36</v>
      </c>
      <c r="B2" s="169"/>
      <c r="C2" s="169"/>
      <c r="D2" s="71"/>
      <c r="E2" s="71"/>
      <c r="F2" s="71"/>
      <c r="G2" s="71"/>
      <c r="H2" s="106"/>
      <c r="I2" s="71"/>
      <c r="J2" s="71"/>
      <c r="K2" s="71"/>
      <c r="L2" s="71"/>
      <c r="M2" s="71"/>
      <c r="N2" s="72"/>
    </row>
    <row r="3" spans="1:20" ht="15.9" customHeight="1" x14ac:dyDescent="0.25">
      <c r="A3" s="170" t="s">
        <v>37</v>
      </c>
      <c r="B3" s="298"/>
      <c r="C3" s="298"/>
      <c r="D3" s="65"/>
      <c r="E3" s="65"/>
      <c r="F3" s="174"/>
      <c r="G3" s="65"/>
      <c r="K3" s="65"/>
      <c r="L3" s="65"/>
      <c r="M3" s="65"/>
      <c r="N3" s="73"/>
    </row>
    <row r="4" spans="1:20" ht="15.9" customHeight="1" x14ac:dyDescent="0.25">
      <c r="A4" s="170" t="s">
        <v>38</v>
      </c>
      <c r="B4" s="298"/>
      <c r="C4" s="68">
        <f>+Balanza!C7</f>
        <v>-4.6299999999999997E-6</v>
      </c>
      <c r="D4" s="65"/>
      <c r="E4" s="65"/>
      <c r="F4" s="174"/>
      <c r="G4" s="65"/>
      <c r="H4" s="301" t="s">
        <v>40</v>
      </c>
      <c r="I4" s="298"/>
      <c r="J4" s="302">
        <f>+Balanza!D12</f>
        <v>46132</v>
      </c>
      <c r="K4" s="65"/>
      <c r="L4" s="65"/>
      <c r="M4" s="65"/>
      <c r="N4" s="73"/>
    </row>
    <row r="5" spans="1:20" ht="15.75" customHeight="1" x14ac:dyDescent="0.25">
      <c r="A5" s="171" t="s">
        <v>39</v>
      </c>
      <c r="B5" s="123"/>
      <c r="C5" s="124" t="str">
        <f>+Balanza!C11</f>
        <v>EQP-0050</v>
      </c>
      <c r="D5" s="299"/>
      <c r="E5" s="299"/>
      <c r="F5" s="300"/>
      <c r="G5" s="74"/>
      <c r="H5" s="74"/>
      <c r="I5" s="74"/>
      <c r="J5" s="74"/>
      <c r="K5" s="74"/>
      <c r="L5" s="74"/>
      <c r="M5" s="74"/>
      <c r="N5" s="75"/>
    </row>
    <row r="6" spans="1:20" ht="6" customHeight="1" x14ac:dyDescent="0.25">
      <c r="A6" s="107"/>
      <c r="C6" s="108"/>
      <c r="D6" s="109"/>
      <c r="E6" s="109"/>
      <c r="F6" s="65"/>
      <c r="G6" s="65"/>
      <c r="H6" s="65"/>
      <c r="I6" s="65"/>
      <c r="J6" s="65"/>
      <c r="K6" s="65"/>
      <c r="L6" s="65"/>
      <c r="M6" s="65"/>
      <c r="N6" s="65"/>
    </row>
    <row r="7" spans="1:20" ht="15.75" customHeight="1" x14ac:dyDescent="0.25">
      <c r="A7" s="107"/>
      <c r="B7" s="178" t="s">
        <v>145</v>
      </c>
      <c r="C7" s="179"/>
      <c r="D7" s="180"/>
      <c r="E7" s="524" t="s">
        <v>20</v>
      </c>
      <c r="F7" s="525"/>
      <c r="G7" s="65"/>
      <c r="H7" s="178" t="s">
        <v>162</v>
      </c>
      <c r="I7" s="179"/>
      <c r="J7" s="181"/>
      <c r="K7" s="504" t="s">
        <v>20</v>
      </c>
      <c r="L7" s="505"/>
      <c r="M7" s="65"/>
      <c r="N7" s="65"/>
    </row>
    <row r="8" spans="1:20" ht="6.75" customHeight="1" x14ac:dyDescent="0.25">
      <c r="A8" s="107"/>
      <c r="C8" s="108"/>
      <c r="D8" s="109"/>
      <c r="E8" s="109"/>
      <c r="F8" s="65"/>
      <c r="G8" s="65"/>
      <c r="H8" s="65"/>
      <c r="I8" s="65"/>
      <c r="J8" s="65"/>
      <c r="K8" s="65"/>
      <c r="L8" s="65"/>
      <c r="M8" s="65"/>
      <c r="N8" s="65"/>
    </row>
    <row r="9" spans="1:20" ht="15.75" customHeight="1" x14ac:dyDescent="0.25">
      <c r="A9" s="107"/>
      <c r="B9" s="520" t="s">
        <v>152</v>
      </c>
      <c r="C9" s="520"/>
      <c r="D9" s="519" t="e">
        <f>+INDEX(P13:Q23,MATCH(E7,P13:P23,0),2)</f>
        <v>#N/A</v>
      </c>
      <c r="E9" s="519"/>
      <c r="F9" s="521" t="e">
        <f>+IF(I13/1000&gt;D9,"Cumple","No Cumple")</f>
        <v>#N/A</v>
      </c>
      <c r="G9" s="521"/>
      <c r="H9" s="65"/>
      <c r="J9" s="194" t="s">
        <v>168</v>
      </c>
      <c r="K9" s="310" t="s">
        <v>20</v>
      </c>
      <c r="O9" s="147"/>
    </row>
    <row r="10" spans="1:20" ht="6.75" customHeight="1" x14ac:dyDescent="0.25">
      <c r="A10" s="107"/>
      <c r="B10" s="174"/>
      <c r="C10" s="174"/>
      <c r="D10" s="175"/>
      <c r="E10" s="175"/>
      <c r="F10" s="176"/>
      <c r="G10" s="176"/>
      <c r="H10" s="65"/>
      <c r="O10" s="147"/>
    </row>
    <row r="11" spans="1:20" ht="15.75" customHeight="1" x14ac:dyDescent="0.25">
      <c r="A11" s="523" t="s">
        <v>41</v>
      </c>
      <c r="B11" s="523"/>
      <c r="C11" s="523"/>
      <c r="D11" s="523"/>
      <c r="E11" s="523"/>
      <c r="F11" s="523"/>
      <c r="G11" s="523"/>
      <c r="H11" s="523" t="s">
        <v>42</v>
      </c>
      <c r="I11" s="522" t="s">
        <v>134</v>
      </c>
      <c r="J11" s="522"/>
      <c r="K11" s="522" t="s">
        <v>135</v>
      </c>
      <c r="L11" s="522"/>
      <c r="M11" s="522" t="s">
        <v>136</v>
      </c>
      <c r="N11" s="522"/>
      <c r="O11" s="148"/>
      <c r="P11" s="177" t="s">
        <v>159</v>
      </c>
      <c r="Q11" s="177" t="s">
        <v>158</v>
      </c>
    </row>
    <row r="12" spans="1:20" ht="20.399999999999999" customHeight="1" x14ac:dyDescent="0.25">
      <c r="A12" s="523"/>
      <c r="B12" s="523"/>
      <c r="C12" s="523"/>
      <c r="D12" s="523"/>
      <c r="E12" s="523"/>
      <c r="F12" s="523"/>
      <c r="G12" s="523"/>
      <c r="H12" s="523"/>
      <c r="I12" s="111" t="s">
        <v>43</v>
      </c>
      <c r="J12" s="111" t="s">
        <v>44</v>
      </c>
      <c r="K12" s="111" t="s">
        <v>148</v>
      </c>
      <c r="L12" s="111" t="s">
        <v>149</v>
      </c>
      <c r="M12" s="111" t="s">
        <v>150</v>
      </c>
      <c r="N12" s="111" t="s">
        <v>151</v>
      </c>
      <c r="O12" s="172"/>
      <c r="P12" s="177" t="s">
        <v>161</v>
      </c>
      <c r="Q12" s="177" t="s">
        <v>160</v>
      </c>
    </row>
    <row r="13" spans="1:20" ht="23.25" customHeight="1" x14ac:dyDescent="0.25">
      <c r="A13" s="184"/>
      <c r="B13" s="185" t="s">
        <v>146</v>
      </c>
      <c r="C13" s="186"/>
      <c r="D13" s="186"/>
      <c r="E13" s="186"/>
      <c r="F13" s="186"/>
      <c r="G13" s="187"/>
      <c r="H13" s="184"/>
      <c r="I13" s="518">
        <f>+'FORMATO PEG'!O27</f>
        <v>0</v>
      </c>
      <c r="J13" s="518"/>
      <c r="K13" s="518"/>
      <c r="L13" s="518"/>
      <c r="M13" s="518"/>
      <c r="N13" s="518"/>
      <c r="O13" s="149"/>
      <c r="P13" s="164" t="s">
        <v>144</v>
      </c>
      <c r="Q13" s="164">
        <v>40</v>
      </c>
    </row>
    <row r="14" spans="1:20" ht="23.25" customHeight="1" x14ac:dyDescent="0.25">
      <c r="A14" s="184"/>
      <c r="B14" s="167" t="s">
        <v>153</v>
      </c>
      <c r="C14" s="186"/>
      <c r="D14" s="186"/>
      <c r="E14" s="186"/>
      <c r="F14" s="186"/>
      <c r="G14" s="187"/>
      <c r="H14" s="184" t="s">
        <v>47</v>
      </c>
      <c r="I14" s="311">
        <f>+'FORMATO PEG'!O28</f>
        <v>0</v>
      </c>
      <c r="J14" s="133">
        <f>I14+($C$4*I14)</f>
        <v>0</v>
      </c>
      <c r="K14" s="188">
        <f>+'FORMATO PEG'!O29</f>
        <v>0</v>
      </c>
      <c r="L14" s="133">
        <f>IF($K$7=1,"",K14+($C$4*K14))</f>
        <v>0</v>
      </c>
      <c r="M14" s="188"/>
      <c r="N14" s="133" t="str">
        <f>IF($K$7=3,M14+($C$4*M14),"")</f>
        <v/>
      </c>
      <c r="O14" s="150"/>
      <c r="P14" s="164" t="s">
        <v>143</v>
      </c>
      <c r="Q14" s="164">
        <v>25</v>
      </c>
    </row>
    <row r="15" spans="1:20" ht="23.25" customHeight="1" x14ac:dyDescent="0.25">
      <c r="A15" s="184"/>
      <c r="B15" s="167" t="s">
        <v>154</v>
      </c>
      <c r="C15" s="186"/>
      <c r="D15" s="506" t="s">
        <v>147</v>
      </c>
      <c r="E15" s="506"/>
      <c r="F15" s="516" t="e">
        <f>+SUM(J15,L15,N15)</f>
        <v>#DIV/0!</v>
      </c>
      <c r="G15" s="517"/>
      <c r="H15" s="184" t="s">
        <v>24</v>
      </c>
      <c r="I15" s="183"/>
      <c r="J15" s="189" t="e">
        <f>+(J14/$I$13)*100</f>
        <v>#DIV/0!</v>
      </c>
      <c r="K15" s="183"/>
      <c r="L15" s="189" t="e">
        <f>+IF($K$7=1,"",(L14/$I$13)*100)</f>
        <v>#DIV/0!</v>
      </c>
      <c r="M15" s="183"/>
      <c r="N15" s="189" t="str">
        <f>IF($K$7=3,(N14/$I$13)*100,"")</f>
        <v/>
      </c>
      <c r="O15" s="151"/>
      <c r="P15" s="164" t="s">
        <v>142</v>
      </c>
      <c r="Q15" s="164">
        <v>18</v>
      </c>
      <c r="T15" s="305"/>
    </row>
    <row r="16" spans="1:20" ht="23.25" customHeight="1" x14ac:dyDescent="0.25">
      <c r="A16" s="61" t="s">
        <v>45</v>
      </c>
      <c r="B16" s="167" t="s">
        <v>46</v>
      </c>
      <c r="C16" s="186"/>
      <c r="D16" s="186"/>
      <c r="E16" s="186"/>
      <c r="F16" s="186"/>
      <c r="G16" s="187"/>
      <c r="H16" s="143" t="s">
        <v>47</v>
      </c>
      <c r="I16" s="190">
        <f>+'FORMATO PEG'!M34</f>
        <v>0</v>
      </c>
      <c r="J16" s="133">
        <f>I16+($C$4*I16)</f>
        <v>0</v>
      </c>
      <c r="K16" s="190"/>
      <c r="L16" s="133">
        <f>IF($K$7=1,"",K16+($C$4*K16))</f>
        <v>0</v>
      </c>
      <c r="M16" s="190"/>
      <c r="N16" s="133" t="str">
        <f>IF($K$7=3,M16+($C$4*M16),"")</f>
        <v/>
      </c>
      <c r="O16" s="150"/>
      <c r="P16" s="165">
        <v>2.5</v>
      </c>
      <c r="Q16" s="164">
        <v>12</v>
      </c>
    </row>
    <row r="17" spans="1:17" ht="23.25" customHeight="1" x14ac:dyDescent="0.25">
      <c r="A17" s="61" t="s">
        <v>48</v>
      </c>
      <c r="B17" s="475" t="s">
        <v>49</v>
      </c>
      <c r="C17" s="476"/>
      <c r="D17" s="476"/>
      <c r="E17" s="476"/>
      <c r="F17" s="476"/>
      <c r="G17" s="477"/>
      <c r="H17" s="143" t="s">
        <v>47</v>
      </c>
      <c r="I17" s="190">
        <f>+'FORMATO PEG'!M35</f>
        <v>0</v>
      </c>
      <c r="J17" s="133">
        <f>I17+($C$4*I17)</f>
        <v>0</v>
      </c>
      <c r="K17" s="190"/>
      <c r="L17" s="133">
        <f>IF($K$7=1,"",K17+($C$4*K17))</f>
        <v>0</v>
      </c>
      <c r="M17" s="190"/>
      <c r="N17" s="133" t="str">
        <f>IF($K$7=3,M17+($C$4*M17),"")</f>
        <v/>
      </c>
      <c r="O17" s="150"/>
      <c r="P17" s="166" t="s">
        <v>138</v>
      </c>
      <c r="Q17" s="164">
        <v>8</v>
      </c>
    </row>
    <row r="18" spans="1:17" ht="23.25" customHeight="1" x14ac:dyDescent="0.25">
      <c r="A18" s="61" t="s">
        <v>50</v>
      </c>
      <c r="B18" s="501" t="s">
        <v>51</v>
      </c>
      <c r="C18" s="502"/>
      <c r="D18" s="502"/>
      <c r="E18" s="502"/>
      <c r="F18" s="502"/>
      <c r="G18" s="503"/>
      <c r="H18" s="143" t="s">
        <v>47</v>
      </c>
      <c r="I18" s="190">
        <f>+'FORMATO PEG'!M36</f>
        <v>0</v>
      </c>
      <c r="J18" s="133">
        <f>I18+($C$4*I18)</f>
        <v>0</v>
      </c>
      <c r="K18" s="190"/>
      <c r="L18" s="133">
        <f>IF($K$7=1,"",K18+($C$4*K18))</f>
        <v>0</v>
      </c>
      <c r="M18" s="190"/>
      <c r="N18" s="133" t="str">
        <f>IF($K$7=3,M18+($C$4*M18),"")</f>
        <v/>
      </c>
      <c r="O18" s="150"/>
      <c r="P18" s="166" t="s">
        <v>62</v>
      </c>
      <c r="Q18" s="164">
        <v>5</v>
      </c>
    </row>
    <row r="19" spans="1:17" ht="23.25" customHeight="1" x14ac:dyDescent="0.25">
      <c r="A19" s="61" t="s">
        <v>52</v>
      </c>
      <c r="B19" s="167" t="s">
        <v>53</v>
      </c>
      <c r="C19" s="131"/>
      <c r="D19" s="131"/>
      <c r="E19" s="131"/>
      <c r="F19" s="131"/>
      <c r="G19" s="135"/>
      <c r="H19" s="144" t="s">
        <v>47</v>
      </c>
      <c r="I19" s="142">
        <f>+'FORMATO PEG'!O38</f>
        <v>0</v>
      </c>
      <c r="J19" s="133">
        <f>I19+($C$4*I19)</f>
        <v>0</v>
      </c>
      <c r="K19" s="142"/>
      <c r="L19" s="133">
        <f>IF($K$7=1,"",K19+($C$4*K19))</f>
        <v>0</v>
      </c>
      <c r="M19" s="142"/>
      <c r="N19" s="133" t="str">
        <f>IF($K$7=3,M19+($C$4*M19),"")</f>
        <v/>
      </c>
      <c r="O19" s="150"/>
      <c r="P19" s="166" t="s">
        <v>139</v>
      </c>
      <c r="Q19" s="164">
        <v>4</v>
      </c>
    </row>
    <row r="20" spans="1:17" ht="23.25" customHeight="1" x14ac:dyDescent="0.25">
      <c r="A20" s="61" t="s">
        <v>54</v>
      </c>
      <c r="B20" s="167" t="s">
        <v>55</v>
      </c>
      <c r="C20" s="131"/>
      <c r="D20" s="131"/>
      <c r="E20" s="131"/>
      <c r="F20" s="131"/>
      <c r="G20" s="135"/>
      <c r="H20" s="145"/>
      <c r="I20" s="62"/>
      <c r="J20" s="307" t="e">
        <f>J17/(J18-J19)</f>
        <v>#DIV/0!</v>
      </c>
      <c r="K20" s="62"/>
      <c r="L20" s="62" t="e">
        <f>IF(L19="","",L17/(L18-L19))</f>
        <v>#DIV/0!</v>
      </c>
      <c r="M20" s="62"/>
      <c r="N20" s="62" t="str">
        <f>IF(N19="","",N17/(N18-N19))</f>
        <v/>
      </c>
      <c r="O20" s="152"/>
      <c r="P20" s="166" t="s">
        <v>137</v>
      </c>
      <c r="Q20" s="164">
        <v>3</v>
      </c>
    </row>
    <row r="21" spans="1:17" ht="23.25" customHeight="1" x14ac:dyDescent="0.25">
      <c r="A21" s="61" t="s">
        <v>56</v>
      </c>
      <c r="B21" s="167" t="s">
        <v>57</v>
      </c>
      <c r="C21" s="131"/>
      <c r="D21" s="131"/>
      <c r="E21" s="131"/>
      <c r="F21" s="131"/>
      <c r="G21" s="135"/>
      <c r="H21" s="145"/>
      <c r="I21" s="62"/>
      <c r="J21" s="307" t="e">
        <f>J18/(J18-J19)</f>
        <v>#DIV/0!</v>
      </c>
      <c r="K21" s="62"/>
      <c r="L21" s="62" t="e">
        <f>IF(L19="","",L18/(L18-L19))</f>
        <v>#DIV/0!</v>
      </c>
      <c r="M21" s="62"/>
      <c r="N21" s="62" t="str">
        <f>IF(N19="","",N18/(N18-N19))</f>
        <v/>
      </c>
      <c r="O21" s="152"/>
      <c r="P21" s="166" t="s">
        <v>183</v>
      </c>
      <c r="Q21" s="164">
        <v>2</v>
      </c>
    </row>
    <row r="22" spans="1:17" ht="23.25" customHeight="1" x14ac:dyDescent="0.25">
      <c r="A22" s="61" t="s">
        <v>58</v>
      </c>
      <c r="B22" s="167" t="s">
        <v>59</v>
      </c>
      <c r="C22" s="131"/>
      <c r="D22" s="131"/>
      <c r="E22" s="131"/>
      <c r="F22" s="131"/>
      <c r="G22" s="135"/>
      <c r="H22" s="145"/>
      <c r="I22" s="62"/>
      <c r="J22" s="307" t="e">
        <f t="shared" ref="J22" si="0">J17/(J17-J19)</f>
        <v>#DIV/0!</v>
      </c>
      <c r="K22" s="62"/>
      <c r="L22" s="62" t="e">
        <f>IF(L19="","",L17/(L17-L19))</f>
        <v>#DIV/0!</v>
      </c>
      <c r="M22" s="62"/>
      <c r="N22" s="62" t="str">
        <f>IF(N19="","",N17/(N17-N19))</f>
        <v/>
      </c>
      <c r="O22" s="152"/>
      <c r="P22" s="166" t="s">
        <v>184</v>
      </c>
      <c r="Q22" s="164">
        <v>2</v>
      </c>
    </row>
    <row r="23" spans="1:17" ht="23.25" customHeight="1" x14ac:dyDescent="0.25">
      <c r="A23" s="61" t="s">
        <v>60</v>
      </c>
      <c r="B23" s="167" t="s">
        <v>61</v>
      </c>
      <c r="C23" s="131"/>
      <c r="D23" s="131"/>
      <c r="E23" s="131"/>
      <c r="F23" s="131"/>
      <c r="G23" s="135"/>
      <c r="H23" s="146" t="s">
        <v>24</v>
      </c>
      <c r="I23" s="63"/>
      <c r="J23" s="306" t="e">
        <f>(J18-J17)/J17*100</f>
        <v>#DIV/0!</v>
      </c>
      <c r="K23" s="63"/>
      <c r="L23" s="63" t="e">
        <f>IF(L19="","",(L18-L17)/L17*100)</f>
        <v>#DIV/0!</v>
      </c>
      <c r="M23" s="63"/>
      <c r="N23" s="63" t="str">
        <f>IF(N19="","",(N18-N17)/N17*100)</f>
        <v/>
      </c>
      <c r="O23" s="153"/>
      <c r="P23" s="166" t="s">
        <v>140</v>
      </c>
      <c r="Q23" s="164">
        <v>2</v>
      </c>
    </row>
    <row r="24" spans="1:17" ht="25.2" customHeight="1" x14ac:dyDescent="0.25">
      <c r="P24" s="166" t="s">
        <v>141</v>
      </c>
      <c r="Q24" s="164"/>
    </row>
    <row r="25" spans="1:17" ht="27" customHeight="1" x14ac:dyDescent="0.25">
      <c r="A25" s="68"/>
      <c r="B25" s="475" t="s">
        <v>63</v>
      </c>
      <c r="C25" s="476"/>
      <c r="D25" s="476"/>
      <c r="E25" s="476"/>
      <c r="F25" s="476"/>
      <c r="G25" s="477"/>
      <c r="H25" s="55"/>
      <c r="I25" s="510" t="b">
        <f>IF(K7=1,J20,IF(K7=2,1/(($J$15/100)/J20+($L$15/100)/L20),IF(K7=3,1/(($J$15/100)/J20+($L$15/100)/L20+(N15/100)/N20))))</f>
        <v>0</v>
      </c>
      <c r="J25" s="511"/>
      <c r="K25" s="511"/>
      <c r="L25" s="511"/>
      <c r="M25" s="511"/>
      <c r="N25" s="512"/>
      <c r="O25" s="173"/>
      <c r="P25" s="164" t="s">
        <v>20</v>
      </c>
      <c r="Q25" s="194" t="e">
        <f>+(I14-I16)/I16*100</f>
        <v>#DIV/0!</v>
      </c>
    </row>
    <row r="26" spans="1:17" ht="25.5" customHeight="1" x14ac:dyDescent="0.25">
      <c r="A26" s="68"/>
      <c r="B26" s="475" t="s">
        <v>64</v>
      </c>
      <c r="C26" s="476"/>
      <c r="D26" s="476"/>
      <c r="E26" s="476"/>
      <c r="F26" s="476"/>
      <c r="G26" s="477"/>
      <c r="H26" s="55"/>
      <c r="I26" s="510" t="b">
        <f>IF(K7=1,J21,IF(K7=2,1/(($J$15/100)/J21+($L$15/100)/L21),IF(K7=3,1/(($J$15/100)/J21+($L$15/100)/L21+(N15/100)/N21))))</f>
        <v>0</v>
      </c>
      <c r="J26" s="511"/>
      <c r="K26" s="511"/>
      <c r="L26" s="511"/>
      <c r="M26" s="511"/>
      <c r="N26" s="512"/>
      <c r="O26" s="173"/>
    </row>
    <row r="27" spans="1:17" ht="27.75" customHeight="1" x14ac:dyDescent="0.25">
      <c r="A27" s="68"/>
      <c r="B27" s="475" t="s">
        <v>65</v>
      </c>
      <c r="C27" s="476"/>
      <c r="D27" s="476"/>
      <c r="E27" s="476"/>
      <c r="F27" s="476"/>
      <c r="G27" s="477"/>
      <c r="H27" s="55"/>
      <c r="I27" s="510" t="b">
        <f>IF(K7=1,J22,IF(K7=2,1/(($J$15/100)/J22+($L$15/100)/L22),IF(K7=3,1/(($J$15/100)/J22+($L$15/100)/L22+(N15/100)/N22))))</f>
        <v>0</v>
      </c>
      <c r="J27" s="511"/>
      <c r="K27" s="511"/>
      <c r="L27" s="511"/>
      <c r="M27" s="511"/>
      <c r="N27" s="512"/>
      <c r="O27" s="173"/>
    </row>
    <row r="28" spans="1:17" ht="22.5" customHeight="1" x14ac:dyDescent="0.25">
      <c r="A28" s="68"/>
      <c r="B28" s="475" t="s">
        <v>66</v>
      </c>
      <c r="C28" s="476"/>
      <c r="D28" s="476"/>
      <c r="E28" s="476"/>
      <c r="F28" s="476"/>
      <c r="G28" s="477"/>
      <c r="H28" s="56" t="s">
        <v>24</v>
      </c>
      <c r="I28" s="507" t="b">
        <f>IF(K7=1,J23,IF(K7=2,1/(($J$15/100)/J23+($L$15/100)/L23),IF(K7=3,1/(($J$15/100)/J23+($L$15/100)/L23+(N15/100)/N23))))</f>
        <v>0</v>
      </c>
      <c r="J28" s="508"/>
      <c r="K28" s="508"/>
      <c r="L28" s="508"/>
      <c r="M28" s="508"/>
      <c r="N28" s="509"/>
      <c r="O28" s="153"/>
    </row>
  </sheetData>
  <sheetProtection algorithmName="SHA-512" hashValue="W+ehWvk1+G4fxMwMlFFe24eUcB7dTRS6CSN4hdQEHiO/u8gs+lAQOb/9/FmIcet9iZVIOf5wG+i5LTmEs2xhcA==" saltValue="AwzUmQKx7HBfx5Grx49ElQ==" spinCount="100000" sheet="1" objects="1" scenarios="1"/>
  <mergeCells count="24">
    <mergeCell ref="A1:N1"/>
    <mergeCell ref="F15:G15"/>
    <mergeCell ref="I13:N13"/>
    <mergeCell ref="D9:E9"/>
    <mergeCell ref="B9:C9"/>
    <mergeCell ref="F9:G9"/>
    <mergeCell ref="I11:J11"/>
    <mergeCell ref="K11:L11"/>
    <mergeCell ref="M11:N11"/>
    <mergeCell ref="A11:G12"/>
    <mergeCell ref="H11:H12"/>
    <mergeCell ref="E7:F7"/>
    <mergeCell ref="B17:G17"/>
    <mergeCell ref="B18:G18"/>
    <mergeCell ref="K7:L7"/>
    <mergeCell ref="D15:E15"/>
    <mergeCell ref="I28:N28"/>
    <mergeCell ref="I26:N26"/>
    <mergeCell ref="I25:N25"/>
    <mergeCell ref="I27:N27"/>
    <mergeCell ref="B28:G28"/>
    <mergeCell ref="B25:G25"/>
    <mergeCell ref="B26:G26"/>
    <mergeCell ref="B27:G27"/>
  </mergeCells>
  <conditionalFormatting sqref="F9:G10 O9:O10">
    <cfRule type="containsText" dxfId="0" priority="2" operator="containsText" text="no">
      <formula>NOT(ISERROR(SEARCH("no",F9)))</formula>
    </cfRule>
  </conditionalFormatting>
  <dataValidations count="3">
    <dataValidation type="list" allowBlank="1" showInputMessage="1" showErrorMessage="1" sqref="K7:L7" xr:uid="{A201411D-F344-4DF2-8061-6AC3018A568B}">
      <formula1>"-,1, 2, 3"</formula1>
    </dataValidation>
    <dataValidation type="list" allowBlank="1" showInputMessage="1" showErrorMessage="1" sqref="K9" xr:uid="{131475BC-61BF-4371-B061-39CA061B3D3B}">
      <formula1>"-, IVAN, BEATRIZ, DEYVI"</formula1>
    </dataValidation>
    <dataValidation type="list" allowBlank="1" showInputMessage="1" showErrorMessage="1" sqref="E7:F7" xr:uid="{9AE64F96-BAD4-4196-ABB9-1EFB6B59BBBD}">
      <formula1>$P$13:$P$25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A787-28AE-4F29-9790-1AE86195FD78}">
  <dimension ref="A1:T100"/>
  <sheetViews>
    <sheetView tabSelected="1" topLeftCell="A84" zoomScaleNormal="100" workbookViewId="0">
      <selection activeCell="H100" sqref="H100"/>
    </sheetView>
  </sheetViews>
  <sheetFormatPr baseColWidth="10" defaultColWidth="11.44140625" defaultRowHeight="13.2" x14ac:dyDescent="0.25"/>
  <cols>
    <col min="1" max="1" width="26" style="1" customWidth="1"/>
    <col min="2" max="2" width="11.5546875" style="1" bestFit="1" customWidth="1"/>
    <col min="3" max="3" width="12.5546875" style="1" customWidth="1"/>
    <col min="4" max="4" width="10.109375" style="1" customWidth="1"/>
    <col min="5" max="6" width="14" style="1" customWidth="1"/>
    <col min="7" max="7" width="13.6640625" style="1" customWidth="1"/>
    <col min="8" max="8" width="15.33203125" style="1" customWidth="1"/>
    <col min="9" max="9" width="9.88671875" style="1" customWidth="1"/>
    <col min="10" max="10" width="14.44140625" style="1" customWidth="1"/>
    <col min="11" max="11" width="17.44140625" style="1" customWidth="1"/>
    <col min="12" max="16384" width="11.44140625" style="1"/>
  </cols>
  <sheetData>
    <row r="1" spans="1:13" ht="12.75" customHeight="1" x14ac:dyDescent="0.25">
      <c r="A1" s="527"/>
      <c r="B1" s="530" t="s">
        <v>77</v>
      </c>
      <c r="C1" s="531"/>
      <c r="D1" s="531"/>
      <c r="E1" s="531"/>
      <c r="F1" s="531"/>
      <c r="G1" s="531"/>
      <c r="H1" s="532"/>
      <c r="I1" s="84" t="s">
        <v>78</v>
      </c>
      <c r="J1" s="84" t="s">
        <v>79</v>
      </c>
    </row>
    <row r="2" spans="1:13" ht="12.75" customHeight="1" x14ac:dyDescent="0.25">
      <c r="A2" s="528"/>
      <c r="B2" s="533"/>
      <c r="C2" s="534"/>
      <c r="D2" s="534"/>
      <c r="E2" s="534"/>
      <c r="F2" s="534"/>
      <c r="G2" s="534"/>
      <c r="H2" s="535"/>
      <c r="I2" s="84" t="s">
        <v>80</v>
      </c>
      <c r="J2" s="85">
        <v>2</v>
      </c>
    </row>
    <row r="3" spans="1:13" ht="12.75" customHeight="1" x14ac:dyDescent="0.25">
      <c r="A3" s="528"/>
      <c r="B3" s="533"/>
      <c r="C3" s="534"/>
      <c r="D3" s="534"/>
      <c r="E3" s="534"/>
      <c r="F3" s="534"/>
      <c r="G3" s="534"/>
      <c r="H3" s="535"/>
      <c r="I3" s="84" t="s">
        <v>81</v>
      </c>
      <c r="J3" s="86">
        <v>44697</v>
      </c>
    </row>
    <row r="4" spans="1:13" ht="12.75" customHeight="1" x14ac:dyDescent="0.25">
      <c r="A4" s="529"/>
      <c r="B4" s="536"/>
      <c r="C4" s="537"/>
      <c r="D4" s="537"/>
      <c r="E4" s="537"/>
      <c r="F4" s="537"/>
      <c r="G4" s="537"/>
      <c r="H4" s="538"/>
      <c r="I4" s="84" t="s">
        <v>82</v>
      </c>
      <c r="J4" s="84" t="s">
        <v>83</v>
      </c>
    </row>
    <row r="6" spans="1:13" ht="21" customHeight="1" x14ac:dyDescent="0.25">
      <c r="A6" s="238" t="s">
        <v>84</v>
      </c>
      <c r="B6" s="239" t="str">
        <f>+DATOS!A1</f>
        <v>Densidad relativa (peso específico) y absorción del agregado grueso ASTM C127-25</v>
      </c>
      <c r="C6" s="240"/>
      <c r="D6" s="240"/>
      <c r="E6" s="240"/>
      <c r="F6" s="3"/>
      <c r="G6" s="3"/>
      <c r="H6" s="3"/>
      <c r="I6" s="3"/>
      <c r="J6" s="2"/>
    </row>
    <row r="7" spans="1:13" ht="21" customHeight="1" x14ac:dyDescent="0.25">
      <c r="A7" s="238" t="s">
        <v>85</v>
      </c>
      <c r="B7" s="239" t="s">
        <v>179</v>
      </c>
      <c r="C7" s="240"/>
      <c r="D7" s="240"/>
      <c r="E7" s="240"/>
      <c r="F7" s="3"/>
      <c r="G7" s="3"/>
      <c r="H7" s="3"/>
      <c r="I7" s="3"/>
      <c r="J7" s="2"/>
    </row>
    <row r="8" spans="1:13" ht="21" customHeight="1" x14ac:dyDescent="0.25">
      <c r="A8" s="238" t="s">
        <v>86</v>
      </c>
      <c r="B8" s="239" t="s">
        <v>163</v>
      </c>
      <c r="C8" s="240"/>
      <c r="D8" s="240"/>
      <c r="E8" s="240"/>
      <c r="F8" s="3"/>
      <c r="G8" s="3"/>
      <c r="H8" s="3"/>
      <c r="I8" s="3"/>
      <c r="J8" s="2"/>
    </row>
    <row r="9" spans="1:13" ht="21" customHeight="1" x14ac:dyDescent="0.25">
      <c r="A9" s="238" t="s">
        <v>87</v>
      </c>
      <c r="B9" s="239" t="s">
        <v>88</v>
      </c>
      <c r="C9" s="240"/>
      <c r="D9" s="240"/>
      <c r="E9" s="240"/>
      <c r="F9" s="3"/>
      <c r="G9" s="3"/>
      <c r="H9" s="3"/>
      <c r="I9" s="3"/>
      <c r="J9" s="2"/>
    </row>
    <row r="10" spans="1:13" ht="21" customHeight="1" x14ac:dyDescent="0.25">
      <c r="A10" s="238" t="s">
        <v>89</v>
      </c>
      <c r="B10" s="239" t="s">
        <v>164</v>
      </c>
      <c r="C10" s="240"/>
      <c r="D10" s="240"/>
      <c r="E10" s="240"/>
      <c r="F10" s="3"/>
      <c r="G10" s="3"/>
      <c r="H10" s="3"/>
      <c r="I10" s="3"/>
      <c r="J10" s="2"/>
    </row>
    <row r="11" spans="1:13" ht="21" customHeight="1" x14ac:dyDescent="0.25">
      <c r="A11" s="241" t="s">
        <v>90</v>
      </c>
      <c r="B11" s="239" t="s">
        <v>169</v>
      </c>
      <c r="C11" s="240"/>
      <c r="D11" s="240"/>
      <c r="E11" s="240"/>
      <c r="F11" s="3"/>
      <c r="G11" s="3"/>
      <c r="H11" s="3"/>
      <c r="I11" s="3"/>
      <c r="J11" s="2"/>
    </row>
    <row r="13" spans="1:13" ht="12" customHeight="1" x14ac:dyDescent="0.25">
      <c r="A13" s="1" t="s">
        <v>91</v>
      </c>
    </row>
    <row r="14" spans="1:13" ht="12" customHeight="1" x14ac:dyDescent="0.25">
      <c r="A14" s="1" t="s">
        <v>92</v>
      </c>
      <c r="F14" s="1" t="s">
        <v>98</v>
      </c>
    </row>
    <row r="15" spans="1:13" ht="12" customHeight="1" x14ac:dyDescent="0.25">
      <c r="F15" s="1" t="s">
        <v>167</v>
      </c>
      <c r="H15" s="110"/>
      <c r="K15" s="110"/>
      <c r="M15" s="110"/>
    </row>
    <row r="16" spans="1:13" ht="12" customHeight="1" x14ac:dyDescent="0.3">
      <c r="A16" s="1" t="s">
        <v>96</v>
      </c>
      <c r="F16" s="1" t="s">
        <v>174</v>
      </c>
      <c r="G16" s="242"/>
    </row>
    <row r="17" spans="1:13" ht="12" customHeight="1" x14ac:dyDescent="0.25">
      <c r="A17" s="1" t="s">
        <v>165</v>
      </c>
      <c r="H17" s="242"/>
      <c r="K17" s="112"/>
    </row>
    <row r="18" spans="1:13" ht="12" customHeight="1" x14ac:dyDescent="0.25">
      <c r="A18" s="1" t="s">
        <v>166</v>
      </c>
      <c r="F18" s="1" t="s">
        <v>99</v>
      </c>
      <c r="M18" s="112"/>
    </row>
    <row r="19" spans="1:13" ht="12" customHeight="1" x14ac:dyDescent="0.25">
      <c r="A19" s="539"/>
      <c r="B19" s="539"/>
      <c r="C19" s="539"/>
      <c r="D19" s="539"/>
      <c r="E19" s="539"/>
    </row>
    <row r="20" spans="1:13" ht="12" customHeight="1" x14ac:dyDescent="0.25">
      <c r="K20" s="112"/>
    </row>
    <row r="21" spans="1:13" ht="12" customHeight="1" x14ac:dyDescent="0.25">
      <c r="A21" s="1" t="s">
        <v>97</v>
      </c>
      <c r="M21" s="112"/>
    </row>
    <row r="22" spans="1:13" ht="12" customHeight="1" x14ac:dyDescent="0.25">
      <c r="H22" s="242"/>
    </row>
    <row r="23" spans="1:13" ht="12" customHeight="1" x14ac:dyDescent="0.25"/>
    <row r="24" spans="1:13" ht="12" customHeight="1" x14ac:dyDescent="0.25"/>
    <row r="25" spans="1:13" ht="12" customHeight="1" x14ac:dyDescent="0.25"/>
    <row r="26" spans="1:13" ht="12" customHeight="1" x14ac:dyDescent="0.25"/>
    <row r="27" spans="1:13" ht="12" customHeight="1" x14ac:dyDescent="0.25"/>
    <row r="28" spans="1:13" ht="12" customHeight="1" x14ac:dyDescent="0.25"/>
    <row r="29" spans="1:13" ht="12" customHeight="1" x14ac:dyDescent="0.25"/>
    <row r="30" spans="1:13" ht="12" customHeight="1" thickBot="1" x14ac:dyDescent="0.3"/>
    <row r="31" spans="1:13" ht="18" customHeight="1" thickBot="1" x14ac:dyDescent="0.3">
      <c r="A31" s="540" t="s">
        <v>93</v>
      </c>
      <c r="B31" s="541"/>
      <c r="C31" s="541"/>
      <c r="D31" s="541"/>
      <c r="E31" s="541"/>
      <c r="F31" s="541"/>
      <c r="G31" s="541"/>
      <c r="H31" s="542"/>
      <c r="I31" s="89"/>
      <c r="J31" s="89"/>
    </row>
    <row r="32" spans="1:13" ht="36.75" customHeight="1" thickBot="1" x14ac:dyDescent="0.3">
      <c r="A32" s="243" t="s">
        <v>100</v>
      </c>
      <c r="B32" s="244" t="s">
        <v>101</v>
      </c>
      <c r="C32" s="245" t="s">
        <v>102</v>
      </c>
      <c r="D32" s="245" t="s">
        <v>103</v>
      </c>
      <c r="E32" s="245" t="s">
        <v>104</v>
      </c>
      <c r="F32" s="245" t="s">
        <v>175</v>
      </c>
      <c r="G32" s="245" t="s">
        <v>105</v>
      </c>
      <c r="H32" s="246" t="s">
        <v>176</v>
      </c>
      <c r="I32" s="89"/>
      <c r="J32" s="89"/>
    </row>
    <row r="33" spans="1:15" ht="18" customHeight="1" x14ac:dyDescent="0.25">
      <c r="A33" s="247" t="s">
        <v>106</v>
      </c>
      <c r="B33" s="248" t="e">
        <f>+B34/(B38-B42)</f>
        <v>#DIV/0!</v>
      </c>
      <c r="C33" s="249"/>
      <c r="D33" s="250"/>
      <c r="E33" s="250"/>
      <c r="F33" s="250"/>
      <c r="G33" s="250"/>
      <c r="H33" s="251"/>
      <c r="I33" s="89"/>
      <c r="J33" s="89"/>
    </row>
    <row r="34" spans="1:15" s="90" customFormat="1" ht="32.25" customHeight="1" x14ac:dyDescent="0.2">
      <c r="A34" s="252" t="str">
        <f>+DATOS!B17</f>
        <v>Masa de la muestra secada al horno constante</v>
      </c>
      <c r="B34" s="253">
        <f>+DATOS!I17</f>
        <v>0</v>
      </c>
      <c r="C34" s="254" t="s">
        <v>107</v>
      </c>
      <c r="D34" s="255" t="s">
        <v>47</v>
      </c>
      <c r="E34" s="256" t="s">
        <v>107</v>
      </c>
      <c r="F34" s="257">
        <f>SQRT((F35*F35)+(F36*F36)+(F37*F37))</f>
        <v>0.28867591401662412</v>
      </c>
      <c r="G34" s="258" t="e">
        <f>1/(B38-B42)</f>
        <v>#DIV/0!</v>
      </c>
      <c r="H34" s="235" t="e">
        <f>G34*F34</f>
        <v>#DIV/0!</v>
      </c>
      <c r="I34" s="89" t="s">
        <v>45</v>
      </c>
    </row>
    <row r="35" spans="1:15" s="90" customFormat="1" ht="18" customHeight="1" x14ac:dyDescent="0.2">
      <c r="A35" s="259" t="s">
        <v>108</v>
      </c>
      <c r="B35" s="248"/>
      <c r="C35" s="249">
        <f>Balanza!$G$23</f>
        <v>0</v>
      </c>
      <c r="D35" s="260" t="s">
        <v>47</v>
      </c>
      <c r="E35" s="261" t="s">
        <v>109</v>
      </c>
      <c r="F35" s="249">
        <f>+C35</f>
        <v>0</v>
      </c>
      <c r="G35" s="262" t="s">
        <v>107</v>
      </c>
      <c r="H35" s="91" t="s">
        <v>107</v>
      </c>
      <c r="I35" s="89"/>
    </row>
    <row r="36" spans="1:15" s="90" customFormat="1" ht="18" customHeight="1" x14ac:dyDescent="0.2">
      <c r="A36" s="259" t="s">
        <v>110</v>
      </c>
      <c r="B36" s="248"/>
      <c r="C36" s="249">
        <f>2*(SQRT(Balanza!$C$8+Balanza!$D$8*(POWER(B34,2))))</f>
        <v>1.3416407864998738E-3</v>
      </c>
      <c r="D36" s="260" t="s">
        <v>47</v>
      </c>
      <c r="E36" s="261" t="s">
        <v>111</v>
      </c>
      <c r="F36" s="249">
        <f>+C36/2</f>
        <v>6.7082039324993688E-4</v>
      </c>
      <c r="G36" s="262" t="s">
        <v>107</v>
      </c>
      <c r="H36" s="91" t="s">
        <v>107</v>
      </c>
      <c r="I36" s="89"/>
      <c r="J36" s="200"/>
      <c r="K36" s="201"/>
      <c r="L36" s="202" t="s">
        <v>112</v>
      </c>
      <c r="M36" s="203"/>
      <c r="N36" s="191" t="s">
        <v>101</v>
      </c>
      <c r="O36" s="105" t="s">
        <v>113</v>
      </c>
    </row>
    <row r="37" spans="1:15" s="90" customFormat="1" ht="18" customHeight="1" x14ac:dyDescent="0.2">
      <c r="A37" s="259" t="s">
        <v>114</v>
      </c>
      <c r="B37" s="248"/>
      <c r="C37" s="249">
        <f>Balanza!$C$10</f>
        <v>1</v>
      </c>
      <c r="D37" s="260" t="s">
        <v>47</v>
      </c>
      <c r="E37" s="263" t="s">
        <v>115</v>
      </c>
      <c r="F37" s="249">
        <f>C37/SQRT(3)/2</f>
        <v>0.28867513459481292</v>
      </c>
      <c r="G37" s="262" t="s">
        <v>107</v>
      </c>
      <c r="H37" s="91" t="s">
        <v>107</v>
      </c>
      <c r="I37" s="89"/>
      <c r="J37" s="210"/>
      <c r="K37" s="211"/>
      <c r="L37" s="211"/>
      <c r="M37" s="212" t="str">
        <f>A34</f>
        <v>Masa de la muestra secada al horno constante</v>
      </c>
      <c r="N37" s="198" t="e">
        <f>H34</f>
        <v>#DIV/0!</v>
      </c>
      <c r="O37" s="116" t="e">
        <f>N37*100/$N$41</f>
        <v>#DIV/0!</v>
      </c>
    </row>
    <row r="38" spans="1:15" s="90" customFormat="1" ht="39" customHeight="1" x14ac:dyDescent="0.2">
      <c r="A38" s="252" t="str">
        <f>+DATOS!B18</f>
        <v>Masa de la muestra de ensayo de superficie seca saturada en el aire</v>
      </c>
      <c r="B38" s="253">
        <f>+DATOS!I18</f>
        <v>0</v>
      </c>
      <c r="C38" s="254"/>
      <c r="D38" s="264" t="s">
        <v>47</v>
      </c>
      <c r="E38" s="265" t="s">
        <v>107</v>
      </c>
      <c r="F38" s="257">
        <f>SQRT((F39*F39)+(F40*F40)+(F41*F41))</f>
        <v>0.28867591401662412</v>
      </c>
      <c r="G38" s="255" t="e">
        <f>+B34/(B38-B42)^2</f>
        <v>#DIV/0!</v>
      </c>
      <c r="H38" s="92" t="e">
        <f>G38*F38</f>
        <v>#DIV/0!</v>
      </c>
      <c r="I38" s="89" t="s">
        <v>48</v>
      </c>
      <c r="J38" s="204"/>
      <c r="M38" s="205" t="str">
        <f>A38</f>
        <v>Masa de la muestra de ensayo de superficie seca saturada en el aire</v>
      </c>
      <c r="N38" s="198" t="e">
        <f>H38</f>
        <v>#DIV/0!</v>
      </c>
      <c r="O38" s="116" t="e">
        <f>N38*100/$N$41</f>
        <v>#DIV/0!</v>
      </c>
    </row>
    <row r="39" spans="1:15" s="90" customFormat="1" ht="18" customHeight="1" x14ac:dyDescent="0.2">
      <c r="A39" s="259" t="s">
        <v>108</v>
      </c>
      <c r="B39" s="248"/>
      <c r="C39" s="249">
        <f>Balanza!$G$24</f>
        <v>0</v>
      </c>
      <c r="D39" s="260" t="s">
        <v>47</v>
      </c>
      <c r="E39" s="261" t="s">
        <v>109</v>
      </c>
      <c r="F39" s="249">
        <f>+C39</f>
        <v>0</v>
      </c>
      <c r="G39" s="262" t="s">
        <v>107</v>
      </c>
      <c r="H39" s="91" t="s">
        <v>107</v>
      </c>
      <c r="I39" s="89"/>
      <c r="J39" s="210"/>
      <c r="K39" s="211"/>
      <c r="L39" s="211"/>
      <c r="M39" s="212" t="str">
        <f>A42</f>
        <v>Masa aparente de la muestra de prueba sumergida en agua</v>
      </c>
      <c r="N39" s="198" t="e">
        <f>+H42</f>
        <v>#DIV/0!</v>
      </c>
      <c r="O39" s="116" t="e">
        <f>N39*100/$N$41</f>
        <v>#DIV/0!</v>
      </c>
    </row>
    <row r="40" spans="1:15" s="90" customFormat="1" ht="18" customHeight="1" x14ac:dyDescent="0.2">
      <c r="A40" s="259" t="s">
        <v>110</v>
      </c>
      <c r="B40" s="248"/>
      <c r="C40" s="249">
        <f>2*(SQRT(Balanza!$C$8+Balanza!$D$8*(POWER(B38,2))))</f>
        <v>1.3416407864998738E-3</v>
      </c>
      <c r="D40" s="260" t="s">
        <v>47</v>
      </c>
      <c r="E40" s="261" t="s">
        <v>111</v>
      </c>
      <c r="F40" s="249">
        <f>+C40/2</f>
        <v>6.7082039324993688E-4</v>
      </c>
      <c r="G40" s="262" t="s">
        <v>107</v>
      </c>
      <c r="H40" s="91" t="s">
        <v>107</v>
      </c>
      <c r="I40" s="89"/>
      <c r="J40" s="210"/>
      <c r="K40" s="211"/>
      <c r="L40" s="213"/>
      <c r="M40" s="212" t="str">
        <f>A46</f>
        <v>factor de presición OD</v>
      </c>
      <c r="N40" s="198">
        <f>H46</f>
        <v>4.1539806879132444E-3</v>
      </c>
      <c r="O40" s="116" t="e">
        <f>N40*100/$N$41</f>
        <v>#DIV/0!</v>
      </c>
    </row>
    <row r="41" spans="1:15" s="90" customFormat="1" ht="18" customHeight="1" x14ac:dyDescent="0.2">
      <c r="A41" s="259" t="s">
        <v>114</v>
      </c>
      <c r="B41" s="248"/>
      <c r="C41" s="249">
        <f>Balanza!$C$10</f>
        <v>1</v>
      </c>
      <c r="D41" s="260" t="s">
        <v>47</v>
      </c>
      <c r="E41" s="263" t="s">
        <v>115</v>
      </c>
      <c r="F41" s="249">
        <f>C41/SQRT(3)/2</f>
        <v>0.28867513459481292</v>
      </c>
      <c r="G41" s="262" t="s">
        <v>107</v>
      </c>
      <c r="H41" s="91" t="s">
        <v>107</v>
      </c>
      <c r="I41" s="89"/>
      <c r="J41" s="206"/>
      <c r="K41" s="207"/>
      <c r="L41" s="208" t="s">
        <v>170</v>
      </c>
      <c r="M41" s="209"/>
      <c r="N41" s="199" t="e">
        <f>SUM(N37:N40)</f>
        <v>#DIV/0!</v>
      </c>
      <c r="O41" s="116" t="e">
        <f>N41*100/$N$41</f>
        <v>#DIV/0!</v>
      </c>
    </row>
    <row r="42" spans="1:15" s="90" customFormat="1" ht="31.5" customHeight="1" x14ac:dyDescent="0.2">
      <c r="A42" s="252" t="str">
        <f>+DATOS!B19</f>
        <v>Masa aparente de la muestra de prueba sumergida en agua</v>
      </c>
      <c r="B42" s="253">
        <f>+DATOS!I19</f>
        <v>0</v>
      </c>
      <c r="C42" s="254"/>
      <c r="D42" s="264" t="s">
        <v>47</v>
      </c>
      <c r="E42" s="265" t="s">
        <v>107</v>
      </c>
      <c r="F42" s="257">
        <f>SQRT((F43*F43)+(F44*F44)+(F45*F45))</f>
        <v>0.28867591401662412</v>
      </c>
      <c r="G42" s="255" t="e">
        <f>+B34/(B38-B42)^2</f>
        <v>#DIV/0!</v>
      </c>
      <c r="H42" s="92" t="e">
        <f>G42*F42</f>
        <v>#DIV/0!</v>
      </c>
      <c r="I42" s="89" t="s">
        <v>50</v>
      </c>
      <c r="J42" s="89"/>
    </row>
    <row r="43" spans="1:15" s="90" customFormat="1" ht="18" customHeight="1" x14ac:dyDescent="0.2">
      <c r="A43" s="259" t="s">
        <v>108</v>
      </c>
      <c r="B43" s="248"/>
      <c r="C43" s="249">
        <f>Balanza!$G$25</f>
        <v>0</v>
      </c>
      <c r="D43" s="260" t="s">
        <v>47</v>
      </c>
      <c r="E43" s="261" t="s">
        <v>109</v>
      </c>
      <c r="F43" s="249">
        <f>+C43</f>
        <v>0</v>
      </c>
      <c r="G43" s="262" t="s">
        <v>107</v>
      </c>
      <c r="H43" s="91" t="s">
        <v>107</v>
      </c>
      <c r="I43" s="89"/>
      <c r="J43" s="89"/>
    </row>
    <row r="44" spans="1:15" s="90" customFormat="1" ht="18" customHeight="1" x14ac:dyDescent="0.2">
      <c r="A44" s="259" t="s">
        <v>110</v>
      </c>
      <c r="B44" s="248"/>
      <c r="C44" s="249">
        <f>2*(SQRT(Balanza!$C$8+Balanza!$D$8*(POWER(B42,2))))</f>
        <v>1.3416407864998738E-3</v>
      </c>
      <c r="D44" s="260" t="s">
        <v>47</v>
      </c>
      <c r="E44" s="261" t="s">
        <v>111</v>
      </c>
      <c r="F44" s="249">
        <f>+C44/2</f>
        <v>6.7082039324993688E-4</v>
      </c>
      <c r="G44" s="262" t="s">
        <v>107</v>
      </c>
      <c r="H44" s="91" t="s">
        <v>107</v>
      </c>
      <c r="I44" s="89"/>
      <c r="J44" s="89"/>
    </row>
    <row r="45" spans="1:15" s="90" customFormat="1" ht="18" customHeight="1" x14ac:dyDescent="0.25">
      <c r="A45" s="259" t="s">
        <v>114</v>
      </c>
      <c r="B45" s="248"/>
      <c r="C45" s="249">
        <f>Balanza!$C$10</f>
        <v>1</v>
      </c>
      <c r="D45" s="260" t="s">
        <v>47</v>
      </c>
      <c r="E45" s="263" t="s">
        <v>115</v>
      </c>
      <c r="F45" s="249">
        <f>C45/SQRT(3)/2</f>
        <v>0.28867513459481292</v>
      </c>
      <c r="G45" s="262" t="s">
        <v>107</v>
      </c>
      <c r="H45" s="91" t="s">
        <v>107</v>
      </c>
      <c r="I45" s="89"/>
      <c r="J45" s="89"/>
      <c r="L45" s="234" t="s">
        <v>171</v>
      </c>
    </row>
    <row r="46" spans="1:15" s="90" customFormat="1" ht="18" customHeight="1" thickBot="1" x14ac:dyDescent="0.25">
      <c r="A46" s="266" t="s">
        <v>116</v>
      </c>
      <c r="B46" s="254">
        <f>+Precision!B8</f>
        <v>4.1539806879132444E-3</v>
      </c>
      <c r="C46" s="254"/>
      <c r="D46" s="267" t="s">
        <v>20</v>
      </c>
      <c r="E46" s="268" t="s">
        <v>117</v>
      </c>
      <c r="F46" s="269">
        <f>+B46</f>
        <v>4.1539806879132444E-3</v>
      </c>
      <c r="G46" s="270">
        <v>1</v>
      </c>
      <c r="H46" s="271">
        <f>+G46*F46</f>
        <v>4.1539806879132444E-3</v>
      </c>
      <c r="I46" s="89"/>
      <c r="J46" s="89"/>
    </row>
    <row r="47" spans="1:15" s="90" customFormat="1" ht="18" customHeight="1" x14ac:dyDescent="0.2">
      <c r="A47" s="272"/>
      <c r="B47" s="273"/>
      <c r="C47" s="274" t="s">
        <v>118</v>
      </c>
      <c r="D47" s="275"/>
      <c r="E47" s="273"/>
      <c r="F47" s="273"/>
      <c r="G47" s="273"/>
      <c r="H47" s="129" t="e">
        <f>SQRT((H34*H34+(H38*H38)+(H42*H42)+(H46*H46)))</f>
        <v>#DIV/0!</v>
      </c>
      <c r="I47" s="89"/>
      <c r="J47" s="89"/>
    </row>
    <row r="48" spans="1:15" s="90" customFormat="1" ht="18" customHeight="1" thickBot="1" x14ac:dyDescent="0.25">
      <c r="A48" s="276"/>
      <c r="B48" s="277"/>
      <c r="C48" s="278" t="s">
        <v>180</v>
      </c>
      <c r="D48" s="279"/>
      <c r="E48" s="277"/>
      <c r="F48" s="277"/>
      <c r="G48" s="277"/>
      <c r="H48" s="130" t="e">
        <f>H47*2</f>
        <v>#DIV/0!</v>
      </c>
      <c r="I48" s="89"/>
      <c r="J48" s="89"/>
    </row>
    <row r="49" spans="1:20" s="90" customFormat="1" ht="24.75" customHeight="1" thickBot="1" x14ac:dyDescent="0.25">
      <c r="A49" s="8"/>
      <c r="B49" s="8"/>
      <c r="C49" s="8"/>
      <c r="D49" s="9"/>
      <c r="E49" s="10"/>
      <c r="F49" s="11"/>
      <c r="G49" s="12"/>
      <c r="H49" s="13"/>
      <c r="I49" s="89"/>
      <c r="J49" s="89"/>
    </row>
    <row r="50" spans="1:20" s="90" customFormat="1" ht="18" customHeight="1" thickBot="1" x14ac:dyDescent="0.25">
      <c r="A50" s="280"/>
      <c r="B50" s="281"/>
      <c r="C50" s="281"/>
      <c r="D50" s="282" t="s">
        <v>94</v>
      </c>
      <c r="E50" s="283"/>
      <c r="F50" s="284"/>
      <c r="G50" s="285"/>
      <c r="H50" s="286"/>
      <c r="I50" s="89"/>
      <c r="J50" s="89"/>
    </row>
    <row r="51" spans="1:20" s="90" customFormat="1" ht="18" customHeight="1" x14ac:dyDescent="0.2">
      <c r="A51" s="287" t="s">
        <v>119</v>
      </c>
      <c r="B51" s="248" t="e">
        <f>+B52/(B52-B56)</f>
        <v>#DIV/0!</v>
      </c>
      <c r="C51" s="249"/>
      <c r="D51" s="288"/>
      <c r="E51" s="289"/>
      <c r="F51" s="290"/>
      <c r="G51" s="291"/>
      <c r="H51" s="93"/>
      <c r="I51" s="89"/>
      <c r="J51" s="89"/>
    </row>
    <row r="52" spans="1:20" s="90" customFormat="1" ht="33.75" customHeight="1" x14ac:dyDescent="0.2">
      <c r="A52" s="252" t="str">
        <f>+DATOS!B18</f>
        <v>Masa de la muestra de ensayo de superficie seca saturada en el aire</v>
      </c>
      <c r="B52" s="253">
        <f>+DATOS!I18</f>
        <v>0</v>
      </c>
      <c r="C52" s="254"/>
      <c r="D52" s="264" t="s">
        <v>47</v>
      </c>
      <c r="E52" s="265" t="s">
        <v>107</v>
      </c>
      <c r="F52" s="257">
        <f>SQRT((F53*F53)+(F54*F54)+(F55*F55))</f>
        <v>0.28867591401662412</v>
      </c>
      <c r="G52" s="255" t="e">
        <f>+B56/(B52-B56)^2</f>
        <v>#DIV/0!</v>
      </c>
      <c r="H52" s="92" t="e">
        <f>G52*F52</f>
        <v>#DIV/0!</v>
      </c>
      <c r="I52" s="89" t="s">
        <v>48</v>
      </c>
      <c r="J52" s="210"/>
      <c r="K52" s="211"/>
      <c r="L52" s="220" t="s">
        <v>112</v>
      </c>
      <c r="M52" s="220"/>
      <c r="N52" s="76" t="s">
        <v>101</v>
      </c>
      <c r="O52" s="221" t="s">
        <v>113</v>
      </c>
    </row>
    <row r="53" spans="1:20" s="90" customFormat="1" ht="18" customHeight="1" x14ac:dyDescent="0.2">
      <c r="A53" s="259" t="s">
        <v>108</v>
      </c>
      <c r="B53" s="248"/>
      <c r="C53" s="249">
        <f>+Balanza!G24</f>
        <v>0</v>
      </c>
      <c r="D53" s="260" t="s">
        <v>47</v>
      </c>
      <c r="E53" s="261" t="s">
        <v>109</v>
      </c>
      <c r="F53" s="249">
        <f>+C53</f>
        <v>0</v>
      </c>
      <c r="G53" s="262" t="s">
        <v>107</v>
      </c>
      <c r="H53" s="91" t="s">
        <v>107</v>
      </c>
      <c r="I53" s="89"/>
      <c r="J53" s="204"/>
      <c r="L53" s="216"/>
      <c r="M53" s="233" t="str">
        <f>+A52</f>
        <v>Masa de la muestra de ensayo de superficie seca saturada en el aire</v>
      </c>
      <c r="N53" s="222" t="e">
        <f>+H52</f>
        <v>#DIV/0!</v>
      </c>
      <c r="O53" s="218" t="e">
        <f>N53*100/$N$56</f>
        <v>#DIV/0!</v>
      </c>
    </row>
    <row r="54" spans="1:20" s="90" customFormat="1" ht="18" customHeight="1" x14ac:dyDescent="0.2">
      <c r="A54" s="259" t="s">
        <v>110</v>
      </c>
      <c r="B54" s="248"/>
      <c r="C54" s="249">
        <f>2*(SQRT(Balanza!$C$8+Balanza!$D$8*(POWER(B52,2))))</f>
        <v>1.3416407864998738E-3</v>
      </c>
      <c r="D54" s="260" t="s">
        <v>47</v>
      </c>
      <c r="E54" s="261" t="s">
        <v>111</v>
      </c>
      <c r="F54" s="249">
        <f>+C54/2</f>
        <v>6.7082039324993688E-4</v>
      </c>
      <c r="G54" s="262" t="s">
        <v>107</v>
      </c>
      <c r="H54" s="91" t="s">
        <v>107</v>
      </c>
      <c r="I54" s="89"/>
      <c r="J54" s="210"/>
      <c r="K54" s="211"/>
      <c r="L54" s="225"/>
      <c r="M54" s="226" t="str">
        <f>+A56</f>
        <v>Masa aparente de la muestra de prueba sumergida en agua</v>
      </c>
      <c r="N54" s="94" t="e">
        <f>+H56</f>
        <v>#DIV/0!</v>
      </c>
      <c r="O54" s="224" t="e">
        <f>N54*100/$N$56</f>
        <v>#DIV/0!</v>
      </c>
    </row>
    <row r="55" spans="1:20" s="90" customFormat="1" ht="18" customHeight="1" x14ac:dyDescent="0.2">
      <c r="A55" s="259" t="s">
        <v>114</v>
      </c>
      <c r="B55" s="248"/>
      <c r="C55" s="249">
        <f>Balanza!$C$10</f>
        <v>1</v>
      </c>
      <c r="D55" s="260" t="s">
        <v>47</v>
      </c>
      <c r="E55" s="263" t="s">
        <v>115</v>
      </c>
      <c r="F55" s="249">
        <f>C55/SQRT(3)/2</f>
        <v>0.28867513459481292</v>
      </c>
      <c r="G55" s="262" t="s">
        <v>107</v>
      </c>
      <c r="H55" s="91" t="s">
        <v>107</v>
      </c>
      <c r="I55" s="89"/>
      <c r="J55" s="204"/>
      <c r="M55" s="6" t="str">
        <f>+A60</f>
        <v>factor de presición SSD</v>
      </c>
      <c r="N55" s="222">
        <f>+H60</f>
        <v>4.2163702135577961E-3</v>
      </c>
      <c r="O55" s="218" t="e">
        <f>N55*100/$N$56</f>
        <v>#DIV/0!</v>
      </c>
      <c r="S55" s="89"/>
      <c r="T55" s="89"/>
    </row>
    <row r="56" spans="1:20" s="90" customFormat="1" ht="33" customHeight="1" x14ac:dyDescent="0.2">
      <c r="A56" s="252" t="str">
        <f>+DATOS!B19</f>
        <v>Masa aparente de la muestra de prueba sumergida en agua</v>
      </c>
      <c r="B56" s="253">
        <f>+DATOS!I19</f>
        <v>0</v>
      </c>
      <c r="C56" s="254"/>
      <c r="D56" s="264" t="s">
        <v>47</v>
      </c>
      <c r="E56" s="265" t="s">
        <v>107</v>
      </c>
      <c r="F56" s="257">
        <f>SQRT((F57*F57)+(F58*F58)+(F59*F59))</f>
        <v>0.28867591401662412</v>
      </c>
      <c r="G56" s="255" t="e">
        <f>+B52/(B52-B56)^2</f>
        <v>#DIV/0!</v>
      </c>
      <c r="H56" s="92" t="e">
        <f>G56*F56</f>
        <v>#DIV/0!</v>
      </c>
      <c r="I56" s="89" t="s">
        <v>50</v>
      </c>
      <c r="J56" s="210"/>
      <c r="K56" s="211"/>
      <c r="L56" s="213" t="s">
        <v>170</v>
      </c>
      <c r="M56" s="215"/>
      <c r="N56" s="94" t="e">
        <f>SUM(N53:N55)</f>
        <v>#DIV/0!</v>
      </c>
      <c r="O56" s="224" t="e">
        <f>N56*100/$N$56</f>
        <v>#DIV/0!</v>
      </c>
      <c r="S56" s="89"/>
      <c r="T56" s="89"/>
    </row>
    <row r="57" spans="1:20" s="90" customFormat="1" ht="18" customHeight="1" x14ac:dyDescent="0.2">
      <c r="A57" s="259" t="s">
        <v>108</v>
      </c>
      <c r="B57" s="248"/>
      <c r="C57" s="249">
        <f>Balanza!$G$25</f>
        <v>0</v>
      </c>
      <c r="D57" s="260" t="s">
        <v>47</v>
      </c>
      <c r="E57" s="261" t="s">
        <v>109</v>
      </c>
      <c r="F57" s="249">
        <f>+C57</f>
        <v>0</v>
      </c>
      <c r="G57" s="262" t="s">
        <v>107</v>
      </c>
      <c r="H57" s="91" t="s">
        <v>107</v>
      </c>
      <c r="I57" s="89"/>
      <c r="S57" s="89"/>
      <c r="T57" s="89"/>
    </row>
    <row r="58" spans="1:20" ht="18" customHeight="1" x14ac:dyDescent="0.25">
      <c r="A58" s="259" t="s">
        <v>110</v>
      </c>
      <c r="B58" s="248"/>
      <c r="C58" s="249">
        <f>2*(SQRT(Balanza!$C$8+Balanza!$D$8*(POWER(B56,2))))</f>
        <v>1.3416407864998738E-3</v>
      </c>
      <c r="D58" s="260" t="s">
        <v>47</v>
      </c>
      <c r="E58" s="261" t="s">
        <v>111</v>
      </c>
      <c r="F58" s="249">
        <f>+C58/2</f>
        <v>6.7082039324993688E-4</v>
      </c>
      <c r="G58" s="262" t="s">
        <v>107</v>
      </c>
      <c r="H58" s="91" t="s">
        <v>107</v>
      </c>
      <c r="I58" s="89"/>
      <c r="L58" s="90"/>
      <c r="M58" s="90"/>
      <c r="N58" s="90"/>
      <c r="O58" s="90"/>
      <c r="P58" s="90"/>
      <c r="Q58" s="90"/>
      <c r="R58" s="90"/>
      <c r="S58" s="89"/>
      <c r="T58" s="89"/>
    </row>
    <row r="59" spans="1:20" ht="18" customHeight="1" x14ac:dyDescent="0.25">
      <c r="A59" s="259" t="s">
        <v>114</v>
      </c>
      <c r="B59" s="248"/>
      <c r="C59" s="249">
        <f>Balanza!$C$10</f>
        <v>1</v>
      </c>
      <c r="D59" s="260" t="s">
        <v>47</v>
      </c>
      <c r="E59" s="263" t="s">
        <v>115</v>
      </c>
      <c r="F59" s="249">
        <f>C59/SQRT(3)/2</f>
        <v>0.28867513459481292</v>
      </c>
      <c r="G59" s="262" t="s">
        <v>107</v>
      </c>
      <c r="H59" s="91" t="s">
        <v>107</v>
      </c>
      <c r="I59" s="89"/>
      <c r="K59" s="90"/>
      <c r="L59" s="89"/>
      <c r="M59" s="89"/>
      <c r="N59" s="90"/>
      <c r="O59" s="90"/>
      <c r="P59" s="90"/>
      <c r="Q59" s="90"/>
      <c r="R59" s="90"/>
      <c r="S59" s="89"/>
      <c r="T59" s="89"/>
    </row>
    <row r="60" spans="1:20" ht="18" customHeight="1" thickBot="1" x14ac:dyDescent="0.3">
      <c r="A60" s="292" t="s">
        <v>120</v>
      </c>
      <c r="B60" s="254">
        <f>+Precision!G8</f>
        <v>4.2163702135577961E-3</v>
      </c>
      <c r="C60" s="254"/>
      <c r="D60" s="293" t="s">
        <v>20</v>
      </c>
      <c r="E60" s="294" t="s">
        <v>117</v>
      </c>
      <c r="F60" s="295">
        <f>+B60</f>
        <v>4.2163702135577961E-3</v>
      </c>
      <c r="G60" s="296">
        <v>1</v>
      </c>
      <c r="H60" s="236">
        <f>+G60*F60</f>
        <v>4.2163702135577961E-3</v>
      </c>
      <c r="I60" s="89"/>
      <c r="K60" s="89"/>
      <c r="L60" s="89"/>
      <c r="M60" s="89"/>
      <c r="N60" s="89"/>
      <c r="O60" s="89"/>
      <c r="P60" s="89"/>
      <c r="Q60" s="89"/>
      <c r="R60" s="89"/>
      <c r="S60" s="89"/>
      <c r="T60" s="89"/>
    </row>
    <row r="61" spans="1:20" ht="18" customHeight="1" x14ac:dyDescent="0.25">
      <c r="A61" s="272"/>
      <c r="B61" s="273"/>
      <c r="C61" s="274" t="s">
        <v>121</v>
      </c>
      <c r="D61" s="275"/>
      <c r="E61" s="273"/>
      <c r="F61" s="273"/>
      <c r="G61" s="273"/>
      <c r="H61" s="129" t="e">
        <f>SQRT(((H52*H52)+(H56*H56)+(H60*H60)))</f>
        <v>#DIV/0!</v>
      </c>
      <c r="I61" s="89"/>
      <c r="K61" s="89"/>
      <c r="L61" s="89"/>
      <c r="M61" s="89"/>
      <c r="N61" s="89"/>
      <c r="O61" s="89"/>
      <c r="P61" s="89"/>
      <c r="Q61" s="89"/>
      <c r="R61" s="89"/>
      <c r="S61" s="89"/>
      <c r="T61" s="89"/>
    </row>
    <row r="62" spans="1:20" ht="18" customHeight="1" thickBot="1" x14ac:dyDescent="0.3">
      <c r="A62" s="276"/>
      <c r="B62" s="277"/>
      <c r="C62" s="278" t="s">
        <v>181</v>
      </c>
      <c r="D62" s="279"/>
      <c r="E62" s="277"/>
      <c r="F62" s="277"/>
      <c r="G62" s="277"/>
      <c r="H62" s="130" t="e">
        <f>H61*2</f>
        <v>#DIV/0!</v>
      </c>
      <c r="K62" s="89"/>
      <c r="L62" s="89"/>
      <c r="M62" s="89"/>
      <c r="N62" s="89"/>
      <c r="O62" s="89"/>
      <c r="P62" s="89"/>
      <c r="Q62" s="89"/>
      <c r="R62" s="89"/>
    </row>
    <row r="63" spans="1:20" ht="17.25" customHeight="1" thickBot="1" x14ac:dyDescent="0.3">
      <c r="K63" s="89"/>
      <c r="L63" s="89"/>
      <c r="M63" s="89"/>
      <c r="N63" s="89"/>
      <c r="O63" s="89"/>
      <c r="P63" s="89"/>
      <c r="Q63" s="89"/>
      <c r="R63" s="89"/>
    </row>
    <row r="64" spans="1:20" ht="18" customHeight="1" thickBot="1" x14ac:dyDescent="0.3">
      <c r="A64" s="280"/>
      <c r="B64" s="281"/>
      <c r="C64" s="281"/>
      <c r="D64" s="282" t="s">
        <v>95</v>
      </c>
      <c r="E64" s="283"/>
      <c r="F64" s="284"/>
      <c r="G64" s="285"/>
      <c r="H64" s="286"/>
      <c r="K64" s="89"/>
      <c r="L64" s="89"/>
      <c r="M64" s="89"/>
      <c r="N64" s="89"/>
      <c r="O64" s="89"/>
      <c r="P64" s="89"/>
      <c r="Q64" s="89"/>
      <c r="R64" s="89"/>
    </row>
    <row r="65" spans="1:18" ht="18" customHeight="1" x14ac:dyDescent="0.25">
      <c r="A65" s="287" t="s">
        <v>122</v>
      </c>
      <c r="B65" s="248" t="e">
        <f>+B66/(B66-B70)</f>
        <v>#DIV/0!</v>
      </c>
      <c r="C65" s="249"/>
      <c r="D65" s="288"/>
      <c r="E65" s="289"/>
      <c r="F65" s="290"/>
      <c r="G65" s="291"/>
      <c r="H65" s="93"/>
      <c r="K65" s="89"/>
      <c r="L65" s="89"/>
      <c r="M65" s="89"/>
      <c r="N65" s="89"/>
      <c r="O65" s="89"/>
      <c r="P65" s="89"/>
      <c r="Q65" s="89"/>
      <c r="R65" s="89"/>
    </row>
    <row r="66" spans="1:18" ht="25.5" customHeight="1" x14ac:dyDescent="0.25">
      <c r="A66" s="252" t="str">
        <f>+DATOS!B17</f>
        <v>Masa de la muestra secada al horno constante</v>
      </c>
      <c r="B66" s="253">
        <f>+DATOS!I17</f>
        <v>0</v>
      </c>
      <c r="C66" s="254" t="s">
        <v>107</v>
      </c>
      <c r="D66" s="255" t="s">
        <v>47</v>
      </c>
      <c r="E66" s="256" t="s">
        <v>107</v>
      </c>
      <c r="F66" s="257">
        <f>SQRT((F67*F67)+(F68*F68)+(F69*F69))</f>
        <v>0.28867591401662412</v>
      </c>
      <c r="G66" s="258" t="e">
        <f>+B70/(B66-B70)^2</f>
        <v>#DIV/0!</v>
      </c>
      <c r="H66" s="235" t="e">
        <f>ABS(G66*F66)</f>
        <v>#DIV/0!</v>
      </c>
      <c r="I66" s="89" t="s">
        <v>45</v>
      </c>
      <c r="K66" s="89"/>
      <c r="L66" s="89"/>
      <c r="M66" s="89"/>
      <c r="N66" s="89"/>
      <c r="O66" s="89"/>
      <c r="P66" s="89"/>
      <c r="Q66" s="89"/>
      <c r="R66" s="89"/>
    </row>
    <row r="67" spans="1:18" ht="18" customHeight="1" x14ac:dyDescent="0.25">
      <c r="A67" s="259" t="s">
        <v>108</v>
      </c>
      <c r="B67" s="248"/>
      <c r="C67" s="249">
        <f>Balanza!$G$23</f>
        <v>0</v>
      </c>
      <c r="D67" s="260" t="s">
        <v>47</v>
      </c>
      <c r="E67" s="261" t="s">
        <v>109</v>
      </c>
      <c r="F67" s="249">
        <f>+C67</f>
        <v>0</v>
      </c>
      <c r="G67" s="262" t="s">
        <v>107</v>
      </c>
      <c r="H67" s="91" t="s">
        <v>107</v>
      </c>
      <c r="I67" s="89"/>
      <c r="K67" s="89"/>
      <c r="L67" s="89"/>
      <c r="M67" s="89"/>
      <c r="N67" s="89"/>
      <c r="O67" s="89"/>
      <c r="P67" s="89"/>
      <c r="Q67" s="89"/>
      <c r="R67" s="89"/>
    </row>
    <row r="68" spans="1:18" ht="18" customHeight="1" x14ac:dyDescent="0.25">
      <c r="A68" s="259" t="s">
        <v>110</v>
      </c>
      <c r="B68" s="248"/>
      <c r="C68" s="249">
        <f>2*(SQRT(Balanza!$C$8+Balanza!$D$8*(POWER(B66,2))))</f>
        <v>1.3416407864998738E-3</v>
      </c>
      <c r="D68" s="260" t="s">
        <v>47</v>
      </c>
      <c r="E68" s="261" t="s">
        <v>111</v>
      </c>
      <c r="F68" s="249">
        <f>+C68/2</f>
        <v>6.7082039324993688E-4</v>
      </c>
      <c r="G68" s="262" t="s">
        <v>107</v>
      </c>
      <c r="H68" s="91" t="s">
        <v>107</v>
      </c>
      <c r="I68" s="89"/>
      <c r="J68" s="87"/>
      <c r="K68" s="227"/>
      <c r="L68" s="526" t="s">
        <v>112</v>
      </c>
      <c r="M68" s="526"/>
      <c r="N68" s="231" t="s">
        <v>101</v>
      </c>
      <c r="O68" s="217" t="s">
        <v>113</v>
      </c>
      <c r="P68" s="89"/>
      <c r="Q68" s="89"/>
      <c r="R68" s="89"/>
    </row>
    <row r="69" spans="1:18" ht="18" customHeight="1" x14ac:dyDescent="0.25">
      <c r="A69" s="259" t="s">
        <v>114</v>
      </c>
      <c r="B69" s="248"/>
      <c r="C69" s="249">
        <f>Balanza!$C$10</f>
        <v>1</v>
      </c>
      <c r="D69" s="260" t="s">
        <v>47</v>
      </c>
      <c r="E69" s="263" t="s">
        <v>115</v>
      </c>
      <c r="F69" s="249">
        <f>C69/SQRT(3)/2</f>
        <v>0.28867513459481292</v>
      </c>
      <c r="G69" s="262" t="s">
        <v>107</v>
      </c>
      <c r="H69" s="91" t="s">
        <v>107</v>
      </c>
      <c r="I69" s="89"/>
      <c r="J69" s="97"/>
      <c r="K69" s="3"/>
      <c r="L69" s="3"/>
      <c r="M69" s="226" t="str">
        <f>+A66</f>
        <v>Masa de la muestra secada al horno constante</v>
      </c>
      <c r="N69" s="94" t="e">
        <f>+H66</f>
        <v>#DIV/0!</v>
      </c>
      <c r="O69" s="224" t="e">
        <f>N69*100/$N$72</f>
        <v>#DIV/0!</v>
      </c>
      <c r="P69" s="89"/>
      <c r="Q69" s="89"/>
      <c r="R69" s="89"/>
    </row>
    <row r="70" spans="1:18" ht="18" customHeight="1" x14ac:dyDescent="0.25">
      <c r="A70" s="252" t="str">
        <f>+DATOS!B19</f>
        <v>Masa aparente de la muestra de prueba sumergida en agua</v>
      </c>
      <c r="B70" s="253">
        <f>+DATOS!I19</f>
        <v>0</v>
      </c>
      <c r="C70" s="254"/>
      <c r="D70" s="264" t="s">
        <v>47</v>
      </c>
      <c r="E70" s="265" t="s">
        <v>107</v>
      </c>
      <c r="F70" s="257">
        <f>SQRT((F71*F71)+(F72*F72)+(F73*F73))</f>
        <v>0.28867591401662412</v>
      </c>
      <c r="G70" s="255" t="e">
        <f>+B66/(B66-B70)^2</f>
        <v>#DIV/0!</v>
      </c>
      <c r="H70" s="92" t="e">
        <f>ABS(G70*F70)</f>
        <v>#DIV/0!</v>
      </c>
      <c r="I70" s="89" t="s">
        <v>50</v>
      </c>
      <c r="J70" s="228"/>
      <c r="M70" s="6" t="str">
        <f>+A70</f>
        <v>Masa aparente de la muestra de prueba sumergida en agua</v>
      </c>
      <c r="N70" s="222" t="e">
        <f>+H70</f>
        <v>#DIV/0!</v>
      </c>
      <c r="O70" s="224" t="e">
        <f t="shared" ref="O70:O72" si="0">N70*100/$N$72</f>
        <v>#DIV/0!</v>
      </c>
      <c r="P70" s="89"/>
      <c r="Q70" s="89"/>
      <c r="R70" s="89"/>
    </row>
    <row r="71" spans="1:18" ht="18" customHeight="1" x14ac:dyDescent="0.25">
      <c r="A71" s="259" t="s">
        <v>108</v>
      </c>
      <c r="B71" s="248"/>
      <c r="C71" s="249">
        <f>Balanza!$G$25</f>
        <v>0</v>
      </c>
      <c r="D71" s="260" t="s">
        <v>47</v>
      </c>
      <c r="E71" s="261" t="s">
        <v>109</v>
      </c>
      <c r="F71" s="249">
        <f>+C71</f>
        <v>0</v>
      </c>
      <c r="G71" s="262" t="s">
        <v>107</v>
      </c>
      <c r="H71" s="91" t="s">
        <v>107</v>
      </c>
      <c r="I71" s="89"/>
      <c r="J71" s="97"/>
      <c r="K71" s="3"/>
      <c r="L71" s="3"/>
      <c r="M71" s="226" t="str">
        <f>+A74</f>
        <v>factor de presición DA</v>
      </c>
      <c r="N71" s="94">
        <f>+H74</f>
        <v>4.4397197108725995E-3</v>
      </c>
      <c r="O71" s="224" t="e">
        <f t="shared" si="0"/>
        <v>#DIV/0!</v>
      </c>
      <c r="P71" s="89"/>
      <c r="Q71" s="89"/>
      <c r="R71" s="89"/>
    </row>
    <row r="72" spans="1:18" ht="18" customHeight="1" x14ac:dyDescent="0.25">
      <c r="A72" s="259" t="s">
        <v>110</v>
      </c>
      <c r="B72" s="248"/>
      <c r="C72" s="249">
        <f>2*(SQRT(Balanza!$C$8+Balanza!$D$8*(POWER(B70,2))))</f>
        <v>1.3416407864998738E-3</v>
      </c>
      <c r="D72" s="260" t="s">
        <v>47</v>
      </c>
      <c r="E72" s="261" t="s">
        <v>111</v>
      </c>
      <c r="F72" s="249">
        <f>+C72/2</f>
        <v>6.7082039324993688E-4</v>
      </c>
      <c r="G72" s="262" t="s">
        <v>107</v>
      </c>
      <c r="H72" s="91" t="s">
        <v>107</v>
      </c>
      <c r="I72" s="89"/>
      <c r="J72" s="88"/>
      <c r="K72" s="229"/>
      <c r="L72" s="208" t="s">
        <v>170</v>
      </c>
      <c r="M72" s="230"/>
      <c r="N72" s="223" t="e">
        <f>SUM(N69:N71)</f>
        <v>#DIV/0!</v>
      </c>
      <c r="O72" s="224" t="e">
        <f t="shared" si="0"/>
        <v>#DIV/0!</v>
      </c>
      <c r="P72" s="89"/>
      <c r="Q72" s="89"/>
      <c r="R72" s="89"/>
    </row>
    <row r="73" spans="1:18" ht="18" customHeight="1" x14ac:dyDescent="0.25">
      <c r="A73" s="259" t="s">
        <v>114</v>
      </c>
      <c r="B73" s="248"/>
      <c r="C73" s="249">
        <f>Balanza!$C$10</f>
        <v>1</v>
      </c>
      <c r="D73" s="260" t="s">
        <v>47</v>
      </c>
      <c r="E73" s="263" t="s">
        <v>115</v>
      </c>
      <c r="F73" s="249">
        <f>C73/SQRT(3)/2</f>
        <v>0.28867513459481292</v>
      </c>
      <c r="G73" s="262" t="s">
        <v>107</v>
      </c>
      <c r="H73" s="91" t="s">
        <v>107</v>
      </c>
      <c r="I73" s="89"/>
      <c r="P73" s="89"/>
      <c r="Q73" s="89"/>
      <c r="R73" s="89"/>
    </row>
    <row r="74" spans="1:18" ht="18" customHeight="1" thickBot="1" x14ac:dyDescent="0.3">
      <c r="A74" s="292" t="s">
        <v>123</v>
      </c>
      <c r="B74" s="254">
        <f>+Precision!L8</f>
        <v>4.4397197108725995E-3</v>
      </c>
      <c r="C74" s="254"/>
      <c r="D74" s="293" t="s">
        <v>20</v>
      </c>
      <c r="E74" s="294" t="s">
        <v>117</v>
      </c>
      <c r="F74" s="295">
        <f>+B74</f>
        <v>4.4397197108725995E-3</v>
      </c>
      <c r="G74" s="296">
        <v>1</v>
      </c>
      <c r="H74" s="236">
        <f>+G74*F74</f>
        <v>4.4397197108725995E-3</v>
      </c>
      <c r="I74" s="89"/>
      <c r="K74" s="89"/>
      <c r="N74" s="89"/>
      <c r="O74" s="89"/>
      <c r="P74" s="89"/>
      <c r="Q74" s="89"/>
      <c r="R74" s="89"/>
    </row>
    <row r="75" spans="1:18" ht="18" customHeight="1" x14ac:dyDescent="0.25">
      <c r="A75" s="272"/>
      <c r="B75" s="273"/>
      <c r="C75" s="274" t="s">
        <v>124</v>
      </c>
      <c r="D75" s="275"/>
      <c r="E75" s="273"/>
      <c r="F75" s="273"/>
      <c r="G75" s="273"/>
      <c r="H75" s="129" t="e">
        <f>SQRT(((H66*H66)+(H70*H70)+(H74*H74)))</f>
        <v>#DIV/0!</v>
      </c>
      <c r="I75" s="89"/>
      <c r="K75" s="89"/>
      <c r="N75" s="89"/>
      <c r="O75" s="89"/>
      <c r="P75" s="89"/>
      <c r="Q75" s="89"/>
      <c r="R75" s="89"/>
    </row>
    <row r="76" spans="1:18" ht="18" customHeight="1" thickBot="1" x14ac:dyDescent="0.3">
      <c r="A76" s="276"/>
      <c r="B76" s="277"/>
      <c r="C76" s="278" t="s">
        <v>182</v>
      </c>
      <c r="D76" s="279"/>
      <c r="E76" s="277"/>
      <c r="F76" s="277"/>
      <c r="G76" s="277"/>
      <c r="H76" s="130" t="e">
        <f>H75*2</f>
        <v>#DIV/0!</v>
      </c>
      <c r="K76" s="89"/>
      <c r="N76" s="89"/>
      <c r="O76" s="89"/>
      <c r="P76" s="89"/>
      <c r="Q76" s="89"/>
      <c r="R76" s="89"/>
    </row>
    <row r="77" spans="1:18" ht="18" customHeight="1" thickBot="1" x14ac:dyDescent="0.3">
      <c r="K77" s="89"/>
      <c r="N77" s="89"/>
      <c r="O77" s="89"/>
      <c r="P77" s="89"/>
      <c r="Q77" s="89"/>
      <c r="R77" s="89"/>
    </row>
    <row r="78" spans="1:18" ht="18" customHeight="1" thickBot="1" x14ac:dyDescent="0.3">
      <c r="A78" s="280"/>
      <c r="B78" s="281"/>
      <c r="C78" s="281"/>
      <c r="D78" s="282" t="s">
        <v>125</v>
      </c>
      <c r="E78" s="283"/>
      <c r="F78" s="284"/>
      <c r="G78" s="285"/>
      <c r="H78" s="286"/>
      <c r="K78" s="89"/>
      <c r="N78" s="89"/>
      <c r="O78" s="89"/>
      <c r="P78" s="89"/>
      <c r="Q78" s="89"/>
      <c r="R78" s="89"/>
    </row>
    <row r="79" spans="1:18" ht="19.5" customHeight="1" x14ac:dyDescent="0.25">
      <c r="A79" s="287" t="s">
        <v>126</v>
      </c>
      <c r="B79" s="297" t="e">
        <f>100*((B84-B80)/B80)</f>
        <v>#DIV/0!</v>
      </c>
      <c r="C79" s="249"/>
      <c r="D79" s="288"/>
      <c r="E79" s="289"/>
      <c r="F79" s="290"/>
      <c r="G79" s="291"/>
      <c r="H79" s="93"/>
      <c r="J79" s="87"/>
      <c r="K79" s="227"/>
      <c r="L79" s="526" t="s">
        <v>112</v>
      </c>
      <c r="M79" s="526"/>
      <c r="N79" s="231" t="s">
        <v>101</v>
      </c>
      <c r="O79" s="217" t="s">
        <v>113</v>
      </c>
      <c r="P79" s="89"/>
      <c r="Q79" s="89"/>
      <c r="R79" s="89"/>
    </row>
    <row r="80" spans="1:18" ht="23.25" customHeight="1" x14ac:dyDescent="0.25">
      <c r="A80" s="252" t="str">
        <f>+DATOS!B17</f>
        <v>Masa de la muestra secada al horno constante</v>
      </c>
      <c r="B80" s="253">
        <f>+DATOS!I17</f>
        <v>0</v>
      </c>
      <c r="C80" s="254"/>
      <c r="D80" s="264" t="s">
        <v>47</v>
      </c>
      <c r="E80" s="265" t="s">
        <v>107</v>
      </c>
      <c r="F80" s="257">
        <f>SQRT((F81*F81)+(F82*F82)+(F83*F83))</f>
        <v>0.28867591401662412</v>
      </c>
      <c r="G80" s="255" t="e">
        <f>+(B84/B80^2)*100</f>
        <v>#DIV/0!</v>
      </c>
      <c r="H80" s="92" t="e">
        <f>G80*F80</f>
        <v>#DIV/0!</v>
      </c>
      <c r="I80" s="89" t="s">
        <v>45</v>
      </c>
      <c r="J80" s="97"/>
      <c r="K80" s="3"/>
      <c r="L80" s="3"/>
      <c r="M80" s="226" t="str">
        <f>+A80</f>
        <v>Masa de la muestra secada al horno constante</v>
      </c>
      <c r="N80" s="94" t="e">
        <f>+H80</f>
        <v>#DIV/0!</v>
      </c>
      <c r="O80" s="224" t="e">
        <f>N80*100/$N$83</f>
        <v>#DIV/0!</v>
      </c>
      <c r="P80" s="89"/>
      <c r="Q80" s="89"/>
      <c r="R80" s="89"/>
    </row>
    <row r="81" spans="1:18" ht="19.5" customHeight="1" x14ac:dyDescent="0.25">
      <c r="A81" s="259" t="s">
        <v>108</v>
      </c>
      <c r="B81" s="248"/>
      <c r="C81" s="249">
        <f>+Balanza!G23</f>
        <v>0</v>
      </c>
      <c r="D81" s="260" t="s">
        <v>47</v>
      </c>
      <c r="E81" s="261" t="s">
        <v>109</v>
      </c>
      <c r="F81" s="249">
        <f>+C81</f>
        <v>0</v>
      </c>
      <c r="G81" s="262" t="s">
        <v>107</v>
      </c>
      <c r="H81" s="91" t="s">
        <v>107</v>
      </c>
      <c r="I81" s="89"/>
      <c r="J81" s="228"/>
      <c r="M81" s="233" t="str">
        <f>+A84</f>
        <v>Masa de la muestra de ensayo de superficie seca saturada en el aire</v>
      </c>
      <c r="N81" s="222" t="e">
        <f>+H84</f>
        <v>#DIV/0!</v>
      </c>
      <c r="O81" s="218" t="e">
        <f>N81*100/$N$83</f>
        <v>#DIV/0!</v>
      </c>
      <c r="P81" s="89"/>
      <c r="Q81" s="89"/>
      <c r="R81" s="89"/>
    </row>
    <row r="82" spans="1:18" ht="19.5" customHeight="1" x14ac:dyDescent="0.25">
      <c r="A82" s="259" t="s">
        <v>110</v>
      </c>
      <c r="B82" s="248"/>
      <c r="C82" s="249">
        <f>2*(SQRT(Balanza!$C$8+Balanza!$D$8*(POWER(B80,2))))</f>
        <v>1.3416407864998738E-3</v>
      </c>
      <c r="D82" s="260" t="s">
        <v>47</v>
      </c>
      <c r="E82" s="261" t="s">
        <v>111</v>
      </c>
      <c r="F82" s="249">
        <f>+C82/2</f>
        <v>6.7082039324993688E-4</v>
      </c>
      <c r="G82" s="262" t="s">
        <v>107</v>
      </c>
      <c r="H82" s="91" t="s">
        <v>107</v>
      </c>
      <c r="I82" s="89"/>
      <c r="J82" s="97"/>
      <c r="K82" s="3"/>
      <c r="L82" s="3"/>
      <c r="M82" s="226" t="str">
        <f>+A88</f>
        <v>factor de presición ABS</v>
      </c>
      <c r="N82" s="94">
        <f>+H88</f>
        <v>2.923088169119166E-2</v>
      </c>
      <c r="O82" s="224" t="e">
        <f>N82*100/$N$83</f>
        <v>#DIV/0!</v>
      </c>
      <c r="P82" s="89"/>
      <c r="Q82" s="89"/>
      <c r="R82" s="89"/>
    </row>
    <row r="83" spans="1:18" ht="19.5" customHeight="1" x14ac:dyDescent="0.25">
      <c r="A83" s="259" t="s">
        <v>114</v>
      </c>
      <c r="B83" s="248"/>
      <c r="C83" s="249">
        <f>Balanza!$C$10</f>
        <v>1</v>
      </c>
      <c r="D83" s="260" t="s">
        <v>47</v>
      </c>
      <c r="E83" s="263" t="s">
        <v>115</v>
      </c>
      <c r="F83" s="249">
        <f>C83/SQRT(3)/2</f>
        <v>0.28867513459481292</v>
      </c>
      <c r="G83" s="262" t="s">
        <v>107</v>
      </c>
      <c r="H83" s="91" t="s">
        <v>107</v>
      </c>
      <c r="I83" s="89"/>
      <c r="J83" s="88"/>
      <c r="K83" s="229"/>
      <c r="L83" s="208" t="s">
        <v>170</v>
      </c>
      <c r="M83" s="229"/>
      <c r="N83" s="232" t="e">
        <f>SUM(N80:N82)</f>
        <v>#DIV/0!</v>
      </c>
      <c r="O83" s="219" t="e">
        <f>N83*100/$N$83</f>
        <v>#DIV/0!</v>
      </c>
      <c r="P83" s="89"/>
      <c r="Q83" s="89"/>
      <c r="R83" s="89"/>
    </row>
    <row r="84" spans="1:18" ht="33.75" customHeight="1" x14ac:dyDescent="0.25">
      <c r="A84" s="252" t="str">
        <f>+DATOS!B18</f>
        <v>Masa de la muestra de ensayo de superficie seca saturada en el aire</v>
      </c>
      <c r="B84" s="253">
        <f>+DATOS!I18</f>
        <v>0</v>
      </c>
      <c r="C84" s="254" t="s">
        <v>107</v>
      </c>
      <c r="D84" s="255" t="s">
        <v>47</v>
      </c>
      <c r="E84" s="256" t="s">
        <v>107</v>
      </c>
      <c r="F84" s="257">
        <f>SQRT((F85*F85)+(F86*F86)+(F87*F87))</f>
        <v>0.28867591401662412</v>
      </c>
      <c r="G84" s="258" t="e">
        <f>100/B80</f>
        <v>#DIV/0!</v>
      </c>
      <c r="H84" s="235" t="e">
        <f>G84*F84</f>
        <v>#DIV/0!</v>
      </c>
      <c r="I84" s="89" t="s">
        <v>48</v>
      </c>
      <c r="K84" s="6"/>
      <c r="L84" s="7"/>
      <c r="M84" s="89"/>
      <c r="N84" s="89"/>
      <c r="O84" s="89"/>
      <c r="P84" s="89"/>
      <c r="Q84" s="89"/>
      <c r="R84" s="89"/>
    </row>
    <row r="85" spans="1:18" ht="19.5" customHeight="1" x14ac:dyDescent="0.25">
      <c r="A85" s="259" t="s">
        <v>108</v>
      </c>
      <c r="B85" s="249"/>
      <c r="C85" s="249">
        <f>+Balanza!G24</f>
        <v>0</v>
      </c>
      <c r="D85" s="260" t="s">
        <v>47</v>
      </c>
      <c r="E85" s="261" t="s">
        <v>109</v>
      </c>
      <c r="F85" s="249">
        <f>+C85</f>
        <v>0</v>
      </c>
      <c r="G85" s="262" t="s">
        <v>107</v>
      </c>
      <c r="H85" s="91" t="s">
        <v>107</v>
      </c>
      <c r="I85" s="192"/>
      <c r="K85" s="6"/>
      <c r="L85" s="7"/>
      <c r="N85" s="89"/>
      <c r="O85" s="89"/>
      <c r="P85" s="89"/>
      <c r="Q85" s="89"/>
      <c r="R85" s="89"/>
    </row>
    <row r="86" spans="1:18" ht="19.5" customHeight="1" x14ac:dyDescent="0.25">
      <c r="A86" s="259" t="s">
        <v>110</v>
      </c>
      <c r="B86" s="249"/>
      <c r="C86" s="249">
        <f>2*(SQRT(Balanza!$C$8+Balanza!$D$8*(POWER(B84,2))))</f>
        <v>1.3416407864998738E-3</v>
      </c>
      <c r="D86" s="260" t="s">
        <v>47</v>
      </c>
      <c r="E86" s="261" t="s">
        <v>111</v>
      </c>
      <c r="F86" s="249">
        <f>+C86/2</f>
        <v>6.7082039324993688E-4</v>
      </c>
      <c r="G86" s="262" t="s">
        <v>107</v>
      </c>
      <c r="H86" s="91" t="s">
        <v>107</v>
      </c>
      <c r="I86" s="192"/>
      <c r="K86" s="89"/>
      <c r="N86" s="89"/>
      <c r="O86" s="89"/>
      <c r="P86" s="89"/>
      <c r="Q86" s="89"/>
      <c r="R86" s="89"/>
    </row>
    <row r="87" spans="1:18" ht="19.5" customHeight="1" x14ac:dyDescent="0.25">
      <c r="A87" s="259" t="s">
        <v>114</v>
      </c>
      <c r="B87" s="249"/>
      <c r="C87" s="249">
        <f>Balanza!$C$10</f>
        <v>1</v>
      </c>
      <c r="D87" s="260" t="s">
        <v>47</v>
      </c>
      <c r="E87" s="263" t="s">
        <v>115</v>
      </c>
      <c r="F87" s="249">
        <f>C87/SQRT(3)/2</f>
        <v>0.28867513459481292</v>
      </c>
      <c r="G87" s="262" t="s">
        <v>107</v>
      </c>
      <c r="H87" s="91" t="s">
        <v>107</v>
      </c>
      <c r="I87" s="192"/>
      <c r="K87" s="89"/>
      <c r="N87" s="89"/>
      <c r="O87" s="89"/>
      <c r="P87" s="89"/>
      <c r="Q87" s="89"/>
      <c r="R87" s="89"/>
    </row>
    <row r="88" spans="1:18" ht="19.5" customHeight="1" thickBot="1" x14ac:dyDescent="0.3">
      <c r="A88" s="292" t="s">
        <v>127</v>
      </c>
      <c r="B88" s="254">
        <f>+Precision!Q8</f>
        <v>2.923088169119166E-2</v>
      </c>
      <c r="C88" s="254"/>
      <c r="D88" s="293" t="s">
        <v>24</v>
      </c>
      <c r="E88" s="294" t="s">
        <v>117</v>
      </c>
      <c r="F88" s="295">
        <f>+B88</f>
        <v>2.923088169119166E-2</v>
      </c>
      <c r="G88" s="296">
        <v>1</v>
      </c>
      <c r="H88" s="236">
        <f>+G88*F88</f>
        <v>2.923088169119166E-2</v>
      </c>
      <c r="I88" s="193"/>
      <c r="K88" s="89"/>
      <c r="N88" s="89"/>
      <c r="O88" s="89"/>
      <c r="P88" s="89"/>
      <c r="Q88" s="89"/>
      <c r="R88" s="89"/>
    </row>
    <row r="89" spans="1:18" ht="19.5" customHeight="1" x14ac:dyDescent="0.25">
      <c r="A89" s="272"/>
      <c r="B89" s="273"/>
      <c r="C89" s="274" t="s">
        <v>128</v>
      </c>
      <c r="D89" s="275"/>
      <c r="E89" s="273"/>
      <c r="F89" s="273"/>
      <c r="G89" s="273"/>
      <c r="H89" s="129" t="e">
        <f>SQRT((H84*H84)+(H80*H80)+(H88*H88))</f>
        <v>#DIV/0!</v>
      </c>
      <c r="K89" s="89"/>
      <c r="N89" s="89"/>
      <c r="O89" s="89"/>
      <c r="P89" s="89"/>
      <c r="Q89" s="89"/>
      <c r="R89" s="89"/>
    </row>
    <row r="90" spans="1:18" ht="19.5" customHeight="1" thickBot="1" x14ac:dyDescent="0.3">
      <c r="A90" s="276"/>
      <c r="B90" s="277"/>
      <c r="C90" s="278" t="s">
        <v>182</v>
      </c>
      <c r="D90" s="279"/>
      <c r="E90" s="277"/>
      <c r="F90" s="277"/>
      <c r="G90" s="279" t="s">
        <v>24</v>
      </c>
      <c r="H90" s="130" t="e">
        <f>H89*2</f>
        <v>#DIV/0!</v>
      </c>
      <c r="K90" s="89"/>
      <c r="N90" s="89"/>
      <c r="O90" s="89"/>
      <c r="P90" s="89"/>
      <c r="Q90" s="89"/>
      <c r="R90" s="89"/>
    </row>
    <row r="91" spans="1:18" x14ac:dyDescent="0.25">
      <c r="K91" s="89"/>
      <c r="N91" s="89"/>
      <c r="O91" s="89"/>
      <c r="P91" s="89"/>
      <c r="Q91" s="89"/>
      <c r="R91" s="89"/>
    </row>
    <row r="92" spans="1:18" x14ac:dyDescent="0.25">
      <c r="K92" s="89"/>
      <c r="L92" s="89"/>
      <c r="M92" s="89"/>
      <c r="N92" s="89"/>
      <c r="O92" s="89"/>
      <c r="P92" s="89"/>
      <c r="Q92" s="89"/>
      <c r="R92" s="89"/>
    </row>
    <row r="93" spans="1:18" x14ac:dyDescent="0.25">
      <c r="A93" s="549" t="s">
        <v>238</v>
      </c>
      <c r="B93" s="550" t="s">
        <v>239</v>
      </c>
      <c r="C93" s="551"/>
      <c r="D93" s="552"/>
      <c r="E93" s="553" t="s">
        <v>240</v>
      </c>
      <c r="F93" s="553"/>
      <c r="G93" s="554" t="s">
        <v>241</v>
      </c>
      <c r="H93" s="555"/>
      <c r="K93" s="89"/>
      <c r="L93" s="89"/>
      <c r="M93" s="89"/>
      <c r="N93" s="89"/>
      <c r="O93" s="89"/>
      <c r="P93" s="89"/>
      <c r="Q93" s="89"/>
      <c r="R93" s="89"/>
    </row>
    <row r="94" spans="1:18" x14ac:dyDescent="0.25">
      <c r="A94" s="556"/>
      <c r="B94" s="556"/>
      <c r="C94" s="556"/>
      <c r="D94" s="556"/>
      <c r="E94" s="556"/>
      <c r="F94" s="556"/>
      <c r="G94" s="556"/>
      <c r="H94" s="556"/>
    </row>
    <row r="95" spans="1:18" x14ac:dyDescent="0.25">
      <c r="A95" s="557" t="s">
        <v>242</v>
      </c>
      <c r="B95" s="558">
        <v>44869</v>
      </c>
      <c r="C95" s="559"/>
      <c r="D95" s="556"/>
      <c r="E95" s="560" t="s">
        <v>243</v>
      </c>
      <c r="F95" s="560"/>
      <c r="G95" s="558">
        <v>44870</v>
      </c>
      <c r="H95" s="559"/>
    </row>
    <row r="100" spans="8:8" x14ac:dyDescent="0.25">
      <c r="H100" s="100"/>
    </row>
  </sheetData>
  <mergeCells count="12">
    <mergeCell ref="B93:C93"/>
    <mergeCell ref="E93:F93"/>
    <mergeCell ref="G93:H93"/>
    <mergeCell ref="B95:C95"/>
    <mergeCell ref="E95:F95"/>
    <mergeCell ref="G95:H95"/>
    <mergeCell ref="L68:M68"/>
    <mergeCell ref="L79:M79"/>
    <mergeCell ref="A1:A4"/>
    <mergeCell ref="B1:H4"/>
    <mergeCell ref="A19:E19"/>
    <mergeCell ref="A31:H31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I27"/>
  <sheetViews>
    <sheetView workbookViewId="0">
      <selection activeCell="J16" sqref="J16"/>
    </sheetView>
  </sheetViews>
  <sheetFormatPr baseColWidth="10" defaultColWidth="11.44140625" defaultRowHeight="13.2" x14ac:dyDescent="0.25"/>
  <cols>
    <col min="1" max="1" width="5.33203125" style="1" customWidth="1"/>
    <col min="2" max="2" width="11.44140625" style="1"/>
    <col min="3" max="4" width="12" style="1" customWidth="1"/>
    <col min="5" max="7" width="11.44140625" style="1"/>
    <col min="8" max="8" width="14.44140625" style="1" customWidth="1"/>
    <col min="9" max="9" width="11.44140625" style="1"/>
    <col min="10" max="10" width="11.88671875" style="1" customWidth="1"/>
    <col min="11" max="16384" width="11.44140625" style="1"/>
  </cols>
  <sheetData>
    <row r="6" spans="2:8" x14ac:dyDescent="0.25">
      <c r="B6" s="99" t="s">
        <v>67</v>
      </c>
      <c r="C6" s="100"/>
      <c r="D6" s="100"/>
    </row>
    <row r="7" spans="2:8" x14ac:dyDescent="0.25">
      <c r="B7" s="78" t="s">
        <v>68</v>
      </c>
      <c r="C7" s="101">
        <v>-4.6299999999999997E-6</v>
      </c>
      <c r="D7" s="102"/>
    </row>
    <row r="8" spans="2:8" x14ac:dyDescent="0.25">
      <c r="B8" s="77" t="s">
        <v>69</v>
      </c>
      <c r="C8" s="102">
        <v>4.4999999999999998E-7</v>
      </c>
      <c r="D8" s="101">
        <v>1.09E-9</v>
      </c>
    </row>
    <row r="9" spans="2:8" x14ac:dyDescent="0.25">
      <c r="B9" s="77" t="s">
        <v>70</v>
      </c>
      <c r="C9" s="103" t="s">
        <v>231</v>
      </c>
      <c r="D9" s="102"/>
    </row>
    <row r="10" spans="2:8" x14ac:dyDescent="0.25">
      <c r="B10" s="77" t="s">
        <v>71</v>
      </c>
      <c r="C10" s="104">
        <v>1</v>
      </c>
      <c r="D10" s="102" t="s">
        <v>47</v>
      </c>
    </row>
    <row r="11" spans="2:8" x14ac:dyDescent="0.25">
      <c r="B11" s="77" t="s">
        <v>72</v>
      </c>
      <c r="C11" s="102" t="s">
        <v>186</v>
      </c>
      <c r="D11" s="102"/>
    </row>
    <row r="12" spans="2:8" x14ac:dyDescent="0.25">
      <c r="B12" s="77" t="s">
        <v>187</v>
      </c>
      <c r="C12" s="78"/>
      <c r="D12" s="317">
        <v>46132</v>
      </c>
    </row>
    <row r="13" spans="2:8" ht="16.5" customHeight="1" x14ac:dyDescent="0.25">
      <c r="B13" s="196" t="s">
        <v>73</v>
      </c>
      <c r="C13" s="197" t="s">
        <v>74</v>
      </c>
      <c r="D13" s="314">
        <v>500</v>
      </c>
      <c r="E13" s="314">
        <v>1000</v>
      </c>
      <c r="F13" s="314">
        <v>5000</v>
      </c>
      <c r="G13" s="314">
        <v>10000</v>
      </c>
      <c r="H13" s="314">
        <v>15000</v>
      </c>
    </row>
    <row r="14" spans="2:8" ht="16.5" customHeight="1" x14ac:dyDescent="0.25">
      <c r="B14" s="318"/>
      <c r="C14" s="313"/>
      <c r="D14" s="315"/>
      <c r="E14" s="315"/>
      <c r="F14" s="315"/>
      <c r="G14" s="315"/>
      <c r="H14" s="315"/>
    </row>
    <row r="15" spans="2:8" x14ac:dyDescent="0.25">
      <c r="B15" s="395"/>
      <c r="C15" s="396"/>
    </row>
    <row r="16" spans="2:8" x14ac:dyDescent="0.25">
      <c r="B16" s="80"/>
      <c r="C16" s="79" t="s">
        <v>75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</row>
    <row r="18" spans="2:9" x14ac:dyDescent="0.25">
      <c r="D18" s="110" t="s">
        <v>76</v>
      </c>
    </row>
    <row r="20" spans="2:9" ht="15.75" customHeight="1" x14ac:dyDescent="0.25">
      <c r="D20" s="81">
        <f>+D13</f>
        <v>500</v>
      </c>
      <c r="E20" s="81">
        <f>+E13</f>
        <v>1000</v>
      </c>
      <c r="F20" s="81">
        <f>+F13</f>
        <v>5000</v>
      </c>
      <c r="G20" s="81">
        <f>+G13</f>
        <v>10000</v>
      </c>
      <c r="H20" s="81">
        <f>+H13</f>
        <v>15000</v>
      </c>
    </row>
    <row r="21" spans="2:9" x14ac:dyDescent="0.25">
      <c r="D21" s="82">
        <f>D16</f>
        <v>0</v>
      </c>
      <c r="E21" s="82">
        <f>E16</f>
        <v>0</v>
      </c>
      <c r="F21" s="82">
        <f>F16</f>
        <v>0</v>
      </c>
      <c r="G21" s="82">
        <f>G16</f>
        <v>0</v>
      </c>
      <c r="H21" s="82">
        <f>H16</f>
        <v>0</v>
      </c>
    </row>
    <row r="22" spans="2:9" x14ac:dyDescent="0.25">
      <c r="G22" s="83"/>
      <c r="H22" s="83"/>
      <c r="I22" s="83"/>
    </row>
    <row r="23" spans="2:9" ht="23.25" customHeight="1" x14ac:dyDescent="0.25">
      <c r="B23" s="544" t="str">
        <f>+DATOS!B17</f>
        <v>Masa de la muestra secada al horno constante</v>
      </c>
      <c r="C23" s="544"/>
      <c r="D23" s="544"/>
      <c r="E23" s="544"/>
      <c r="F23" s="214">
        <f>+DATOS!I17</f>
        <v>0</v>
      </c>
      <c r="G23" s="195">
        <f>IF(F23&lt;=$D$20,$D$21,IF(AND(F23&gt;$D$20,F23&lt;=$E$20),$E$21,IF(AND(F23&gt;$E$20,F23&lt;=$F$20),$F$21,IF(AND(F23&gt;$F$20,F23&lt;=$G$20),$G$21,IF(AND(F23&gt;$G$20,F23&lt;=$H$20),$H$21,$H$21)))))</f>
        <v>0</v>
      </c>
      <c r="H23" s="98" t="s">
        <v>48</v>
      </c>
    </row>
    <row r="24" spans="2:9" ht="23.25" customHeight="1" x14ac:dyDescent="0.25">
      <c r="B24" s="543" t="str">
        <f>+DATOS!B18</f>
        <v>Masa de la muestra de ensayo de superficie seca saturada en el aire</v>
      </c>
      <c r="C24" s="543"/>
      <c r="D24" s="543"/>
      <c r="E24" s="543"/>
      <c r="F24" s="214">
        <f>+DATOS!I18</f>
        <v>0</v>
      </c>
      <c r="G24" s="195">
        <f t="shared" ref="G24:G25" si="0">IF(F24&lt;=$D$20,$D$21,IF(AND(F24&gt;$D$20,F24&lt;=$E$20),$E$21,IF(AND(F24&gt;$E$20,F24&lt;=$F$20),$F$21,IF(AND(F24&gt;$F$20,F24&lt;=$G$20),$G$21,IF(AND(F24&gt;$G$20,F24&lt;=$H$20),$H$21,$H$21)))))</f>
        <v>0</v>
      </c>
      <c r="H24" s="98" t="s">
        <v>50</v>
      </c>
    </row>
    <row r="25" spans="2:9" ht="23.25" customHeight="1" x14ac:dyDescent="0.25">
      <c r="B25" s="545" t="str">
        <f>+DATOS!B19</f>
        <v>Masa aparente de la muestra de prueba sumergida en agua</v>
      </c>
      <c r="C25" s="545"/>
      <c r="D25" s="545"/>
      <c r="E25" s="545"/>
      <c r="F25" s="214">
        <f>+DATOS!I19</f>
        <v>0</v>
      </c>
      <c r="G25" s="195">
        <f t="shared" si="0"/>
        <v>0</v>
      </c>
      <c r="H25" s="98" t="s">
        <v>52</v>
      </c>
    </row>
    <row r="26" spans="2:9" x14ac:dyDescent="0.25">
      <c r="E26" s="96"/>
      <c r="F26" s="96"/>
      <c r="G26" s="96"/>
      <c r="H26" s="96"/>
    </row>
    <row r="27" spans="2:9" x14ac:dyDescent="0.25">
      <c r="D27" s="95"/>
    </row>
  </sheetData>
  <mergeCells count="3">
    <mergeCell ref="B24:E24"/>
    <mergeCell ref="B23:E23"/>
    <mergeCell ref="B25:E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F28" sqref="F28"/>
    </sheetView>
  </sheetViews>
  <sheetFormatPr baseColWidth="10" defaultColWidth="11.44140625" defaultRowHeight="10.199999999999999" x14ac:dyDescent="0.2"/>
  <cols>
    <col min="1" max="1" width="25" style="125" customWidth="1"/>
    <col min="2" max="4" width="7.5546875" style="125" customWidth="1"/>
    <col min="5" max="5" width="2" style="125" customWidth="1"/>
    <col min="6" max="6" width="22.6640625" style="125" customWidth="1"/>
    <col min="7" max="9" width="6.77734375" style="125" customWidth="1"/>
    <col min="10" max="10" width="3" style="125" customWidth="1"/>
    <col min="11" max="11" width="20.44140625" style="125" customWidth="1"/>
    <col min="12" max="14" width="6.77734375" style="125" customWidth="1"/>
    <col min="15" max="15" width="2.109375" style="125" customWidth="1"/>
    <col min="16" max="16" width="21.6640625" style="125" customWidth="1"/>
    <col min="17" max="19" width="5.77734375" style="125" customWidth="1"/>
    <col min="20" max="20" width="5" style="125" customWidth="1"/>
    <col min="21" max="21" width="16.5546875" style="125" customWidth="1"/>
    <col min="22" max="250" width="11.44140625" style="125"/>
    <col min="251" max="252" width="20" style="125" customWidth="1"/>
    <col min="253" max="253" width="11.44140625" style="125"/>
    <col min="254" max="255" width="6.109375" style="125" customWidth="1"/>
    <col min="256" max="256" width="14" style="125" customWidth="1"/>
    <col min="257" max="257" width="4.44140625" style="125" customWidth="1"/>
    <col min="258" max="258" width="20.88671875" style="125" customWidth="1"/>
    <col min="259" max="260" width="11.44140625" style="125"/>
    <col min="261" max="262" width="4.109375" style="125" customWidth="1"/>
    <col min="263" max="263" width="11.44140625" style="125"/>
    <col min="264" max="264" width="19.109375" style="125" customWidth="1"/>
    <col min="265" max="266" width="11.44140625" style="125"/>
    <col min="267" max="268" width="4.88671875" style="125" customWidth="1"/>
    <col min="269" max="269" width="10.88671875" style="125" customWidth="1"/>
    <col min="270" max="270" width="11.44140625" style="125"/>
    <col min="271" max="271" width="22" style="125" customWidth="1"/>
    <col min="272" max="273" width="11.44140625" style="125"/>
    <col min="274" max="275" width="6" style="125" customWidth="1"/>
    <col min="276" max="506" width="11.44140625" style="125"/>
    <col min="507" max="508" width="20" style="125" customWidth="1"/>
    <col min="509" max="509" width="11.44140625" style="125"/>
    <col min="510" max="511" width="6.109375" style="125" customWidth="1"/>
    <col min="512" max="512" width="14" style="125" customWidth="1"/>
    <col min="513" max="513" width="4.44140625" style="125" customWidth="1"/>
    <col min="514" max="514" width="20.88671875" style="125" customWidth="1"/>
    <col min="515" max="516" width="11.44140625" style="125"/>
    <col min="517" max="518" width="4.109375" style="125" customWidth="1"/>
    <col min="519" max="519" width="11.44140625" style="125"/>
    <col min="520" max="520" width="19.109375" style="125" customWidth="1"/>
    <col min="521" max="522" width="11.44140625" style="125"/>
    <col min="523" max="524" width="4.88671875" style="125" customWidth="1"/>
    <col min="525" max="525" width="10.88671875" style="125" customWidth="1"/>
    <col min="526" max="526" width="11.44140625" style="125"/>
    <col min="527" max="527" width="22" style="125" customWidth="1"/>
    <col min="528" max="529" width="11.44140625" style="125"/>
    <col min="530" max="531" width="6" style="125" customWidth="1"/>
    <col min="532" max="762" width="11.44140625" style="125"/>
    <col min="763" max="764" width="20" style="125" customWidth="1"/>
    <col min="765" max="765" width="11.44140625" style="125"/>
    <col min="766" max="767" width="6.109375" style="125" customWidth="1"/>
    <col min="768" max="768" width="14" style="125" customWidth="1"/>
    <col min="769" max="769" width="4.44140625" style="125" customWidth="1"/>
    <col min="770" max="770" width="20.88671875" style="125" customWidth="1"/>
    <col min="771" max="772" width="11.44140625" style="125"/>
    <col min="773" max="774" width="4.109375" style="125" customWidth="1"/>
    <col min="775" max="775" width="11.44140625" style="125"/>
    <col min="776" max="776" width="19.109375" style="125" customWidth="1"/>
    <col min="777" max="778" width="11.44140625" style="125"/>
    <col min="779" max="780" width="4.88671875" style="125" customWidth="1"/>
    <col min="781" max="781" width="10.88671875" style="125" customWidth="1"/>
    <col min="782" max="782" width="11.44140625" style="125"/>
    <col min="783" max="783" width="22" style="125" customWidth="1"/>
    <col min="784" max="785" width="11.44140625" style="125"/>
    <col min="786" max="787" width="6" style="125" customWidth="1"/>
    <col min="788" max="1018" width="11.44140625" style="125"/>
    <col min="1019" max="1020" width="20" style="125" customWidth="1"/>
    <col min="1021" max="1021" width="11.44140625" style="125"/>
    <col min="1022" max="1023" width="6.109375" style="125" customWidth="1"/>
    <col min="1024" max="1024" width="14" style="125" customWidth="1"/>
    <col min="1025" max="1025" width="4.44140625" style="125" customWidth="1"/>
    <col min="1026" max="1026" width="20.88671875" style="125" customWidth="1"/>
    <col min="1027" max="1028" width="11.44140625" style="125"/>
    <col min="1029" max="1030" width="4.109375" style="125" customWidth="1"/>
    <col min="1031" max="1031" width="11.44140625" style="125"/>
    <col min="1032" max="1032" width="19.109375" style="125" customWidth="1"/>
    <col min="1033" max="1034" width="11.44140625" style="125"/>
    <col min="1035" max="1036" width="4.88671875" style="125" customWidth="1"/>
    <col min="1037" max="1037" width="10.88671875" style="125" customWidth="1"/>
    <col min="1038" max="1038" width="11.44140625" style="125"/>
    <col min="1039" max="1039" width="22" style="125" customWidth="1"/>
    <col min="1040" max="1041" width="11.44140625" style="125"/>
    <col min="1042" max="1043" width="6" style="125" customWidth="1"/>
    <col min="1044" max="1274" width="11.44140625" style="125"/>
    <col min="1275" max="1276" width="20" style="125" customWidth="1"/>
    <col min="1277" max="1277" width="11.44140625" style="125"/>
    <col min="1278" max="1279" width="6.109375" style="125" customWidth="1"/>
    <col min="1280" max="1280" width="14" style="125" customWidth="1"/>
    <col min="1281" max="1281" width="4.44140625" style="125" customWidth="1"/>
    <col min="1282" max="1282" width="20.88671875" style="125" customWidth="1"/>
    <col min="1283" max="1284" width="11.44140625" style="125"/>
    <col min="1285" max="1286" width="4.109375" style="125" customWidth="1"/>
    <col min="1287" max="1287" width="11.44140625" style="125"/>
    <col min="1288" max="1288" width="19.109375" style="125" customWidth="1"/>
    <col min="1289" max="1290" width="11.44140625" style="125"/>
    <col min="1291" max="1292" width="4.88671875" style="125" customWidth="1"/>
    <col min="1293" max="1293" width="10.88671875" style="125" customWidth="1"/>
    <col min="1294" max="1294" width="11.44140625" style="125"/>
    <col min="1295" max="1295" width="22" style="125" customWidth="1"/>
    <col min="1296" max="1297" width="11.44140625" style="125"/>
    <col min="1298" max="1299" width="6" style="125" customWidth="1"/>
    <col min="1300" max="1530" width="11.44140625" style="125"/>
    <col min="1531" max="1532" width="20" style="125" customWidth="1"/>
    <col min="1533" max="1533" width="11.44140625" style="125"/>
    <col min="1534" max="1535" width="6.109375" style="125" customWidth="1"/>
    <col min="1536" max="1536" width="14" style="125" customWidth="1"/>
    <col min="1537" max="1537" width="4.44140625" style="125" customWidth="1"/>
    <col min="1538" max="1538" width="20.88671875" style="125" customWidth="1"/>
    <col min="1539" max="1540" width="11.44140625" style="125"/>
    <col min="1541" max="1542" width="4.109375" style="125" customWidth="1"/>
    <col min="1543" max="1543" width="11.44140625" style="125"/>
    <col min="1544" max="1544" width="19.109375" style="125" customWidth="1"/>
    <col min="1545" max="1546" width="11.44140625" style="125"/>
    <col min="1547" max="1548" width="4.88671875" style="125" customWidth="1"/>
    <col min="1549" max="1549" width="10.88671875" style="125" customWidth="1"/>
    <col min="1550" max="1550" width="11.44140625" style="125"/>
    <col min="1551" max="1551" width="22" style="125" customWidth="1"/>
    <col min="1552" max="1553" width="11.44140625" style="125"/>
    <col min="1554" max="1555" width="6" style="125" customWidth="1"/>
    <col min="1556" max="1786" width="11.44140625" style="125"/>
    <col min="1787" max="1788" width="20" style="125" customWidth="1"/>
    <col min="1789" max="1789" width="11.44140625" style="125"/>
    <col min="1790" max="1791" width="6.109375" style="125" customWidth="1"/>
    <col min="1792" max="1792" width="14" style="125" customWidth="1"/>
    <col min="1793" max="1793" width="4.44140625" style="125" customWidth="1"/>
    <col min="1794" max="1794" width="20.88671875" style="125" customWidth="1"/>
    <col min="1795" max="1796" width="11.44140625" style="125"/>
    <col min="1797" max="1798" width="4.109375" style="125" customWidth="1"/>
    <col min="1799" max="1799" width="11.44140625" style="125"/>
    <col min="1800" max="1800" width="19.109375" style="125" customWidth="1"/>
    <col min="1801" max="1802" width="11.44140625" style="125"/>
    <col min="1803" max="1804" width="4.88671875" style="125" customWidth="1"/>
    <col min="1805" max="1805" width="10.88671875" style="125" customWidth="1"/>
    <col min="1806" max="1806" width="11.44140625" style="125"/>
    <col min="1807" max="1807" width="22" style="125" customWidth="1"/>
    <col min="1808" max="1809" width="11.44140625" style="125"/>
    <col min="1810" max="1811" width="6" style="125" customWidth="1"/>
    <col min="1812" max="2042" width="11.44140625" style="125"/>
    <col min="2043" max="2044" width="20" style="125" customWidth="1"/>
    <col min="2045" max="2045" width="11.44140625" style="125"/>
    <col min="2046" max="2047" width="6.109375" style="125" customWidth="1"/>
    <col min="2048" max="2048" width="14" style="125" customWidth="1"/>
    <col min="2049" max="2049" width="4.44140625" style="125" customWidth="1"/>
    <col min="2050" max="2050" width="20.88671875" style="125" customWidth="1"/>
    <col min="2051" max="2052" width="11.44140625" style="125"/>
    <col min="2053" max="2054" width="4.109375" style="125" customWidth="1"/>
    <col min="2055" max="2055" width="11.44140625" style="125"/>
    <col min="2056" max="2056" width="19.109375" style="125" customWidth="1"/>
    <col min="2057" max="2058" width="11.44140625" style="125"/>
    <col min="2059" max="2060" width="4.88671875" style="125" customWidth="1"/>
    <col min="2061" max="2061" width="10.88671875" style="125" customWidth="1"/>
    <col min="2062" max="2062" width="11.44140625" style="125"/>
    <col min="2063" max="2063" width="22" style="125" customWidth="1"/>
    <col min="2064" max="2065" width="11.44140625" style="125"/>
    <col min="2066" max="2067" width="6" style="125" customWidth="1"/>
    <col min="2068" max="2298" width="11.44140625" style="125"/>
    <col min="2299" max="2300" width="20" style="125" customWidth="1"/>
    <col min="2301" max="2301" width="11.44140625" style="125"/>
    <col min="2302" max="2303" width="6.109375" style="125" customWidth="1"/>
    <col min="2304" max="2304" width="14" style="125" customWidth="1"/>
    <col min="2305" max="2305" width="4.44140625" style="125" customWidth="1"/>
    <col min="2306" max="2306" width="20.88671875" style="125" customWidth="1"/>
    <col min="2307" max="2308" width="11.44140625" style="125"/>
    <col min="2309" max="2310" width="4.109375" style="125" customWidth="1"/>
    <col min="2311" max="2311" width="11.44140625" style="125"/>
    <col min="2312" max="2312" width="19.109375" style="125" customWidth="1"/>
    <col min="2313" max="2314" width="11.44140625" style="125"/>
    <col min="2315" max="2316" width="4.88671875" style="125" customWidth="1"/>
    <col min="2317" max="2317" width="10.88671875" style="125" customWidth="1"/>
    <col min="2318" max="2318" width="11.44140625" style="125"/>
    <col min="2319" max="2319" width="22" style="125" customWidth="1"/>
    <col min="2320" max="2321" width="11.44140625" style="125"/>
    <col min="2322" max="2323" width="6" style="125" customWidth="1"/>
    <col min="2324" max="2554" width="11.44140625" style="125"/>
    <col min="2555" max="2556" width="20" style="125" customWidth="1"/>
    <col min="2557" max="2557" width="11.44140625" style="125"/>
    <col min="2558" max="2559" width="6.109375" style="125" customWidth="1"/>
    <col min="2560" max="2560" width="14" style="125" customWidth="1"/>
    <col min="2561" max="2561" width="4.44140625" style="125" customWidth="1"/>
    <col min="2562" max="2562" width="20.88671875" style="125" customWidth="1"/>
    <col min="2563" max="2564" width="11.44140625" style="125"/>
    <col min="2565" max="2566" width="4.109375" style="125" customWidth="1"/>
    <col min="2567" max="2567" width="11.44140625" style="125"/>
    <col min="2568" max="2568" width="19.109375" style="125" customWidth="1"/>
    <col min="2569" max="2570" width="11.44140625" style="125"/>
    <col min="2571" max="2572" width="4.88671875" style="125" customWidth="1"/>
    <col min="2573" max="2573" width="10.88671875" style="125" customWidth="1"/>
    <col min="2574" max="2574" width="11.44140625" style="125"/>
    <col min="2575" max="2575" width="22" style="125" customWidth="1"/>
    <col min="2576" max="2577" width="11.44140625" style="125"/>
    <col min="2578" max="2579" width="6" style="125" customWidth="1"/>
    <col min="2580" max="2810" width="11.44140625" style="125"/>
    <col min="2811" max="2812" width="20" style="125" customWidth="1"/>
    <col min="2813" max="2813" width="11.44140625" style="125"/>
    <col min="2814" max="2815" width="6.109375" style="125" customWidth="1"/>
    <col min="2816" max="2816" width="14" style="125" customWidth="1"/>
    <col min="2817" max="2817" width="4.44140625" style="125" customWidth="1"/>
    <col min="2818" max="2818" width="20.88671875" style="125" customWidth="1"/>
    <col min="2819" max="2820" width="11.44140625" style="125"/>
    <col min="2821" max="2822" width="4.109375" style="125" customWidth="1"/>
    <col min="2823" max="2823" width="11.44140625" style="125"/>
    <col min="2824" max="2824" width="19.109375" style="125" customWidth="1"/>
    <col min="2825" max="2826" width="11.44140625" style="125"/>
    <col min="2827" max="2828" width="4.88671875" style="125" customWidth="1"/>
    <col min="2829" max="2829" width="10.88671875" style="125" customWidth="1"/>
    <col min="2830" max="2830" width="11.44140625" style="125"/>
    <col min="2831" max="2831" width="22" style="125" customWidth="1"/>
    <col min="2832" max="2833" width="11.44140625" style="125"/>
    <col min="2834" max="2835" width="6" style="125" customWidth="1"/>
    <col min="2836" max="3066" width="11.44140625" style="125"/>
    <col min="3067" max="3068" width="20" style="125" customWidth="1"/>
    <col min="3069" max="3069" width="11.44140625" style="125"/>
    <col min="3070" max="3071" width="6.109375" style="125" customWidth="1"/>
    <col min="3072" max="3072" width="14" style="125" customWidth="1"/>
    <col min="3073" max="3073" width="4.44140625" style="125" customWidth="1"/>
    <col min="3074" max="3074" width="20.88671875" style="125" customWidth="1"/>
    <col min="3075" max="3076" width="11.44140625" style="125"/>
    <col min="3077" max="3078" width="4.109375" style="125" customWidth="1"/>
    <col min="3079" max="3079" width="11.44140625" style="125"/>
    <col min="3080" max="3080" width="19.109375" style="125" customWidth="1"/>
    <col min="3081" max="3082" width="11.44140625" style="125"/>
    <col min="3083" max="3084" width="4.88671875" style="125" customWidth="1"/>
    <col min="3085" max="3085" width="10.88671875" style="125" customWidth="1"/>
    <col min="3086" max="3086" width="11.44140625" style="125"/>
    <col min="3087" max="3087" width="22" style="125" customWidth="1"/>
    <col min="3088" max="3089" width="11.44140625" style="125"/>
    <col min="3090" max="3091" width="6" style="125" customWidth="1"/>
    <col min="3092" max="3322" width="11.44140625" style="125"/>
    <col min="3323" max="3324" width="20" style="125" customWidth="1"/>
    <col min="3325" max="3325" width="11.44140625" style="125"/>
    <col min="3326" max="3327" width="6.109375" style="125" customWidth="1"/>
    <col min="3328" max="3328" width="14" style="125" customWidth="1"/>
    <col min="3329" max="3329" width="4.44140625" style="125" customWidth="1"/>
    <col min="3330" max="3330" width="20.88671875" style="125" customWidth="1"/>
    <col min="3331" max="3332" width="11.44140625" style="125"/>
    <col min="3333" max="3334" width="4.109375" style="125" customWidth="1"/>
    <col min="3335" max="3335" width="11.44140625" style="125"/>
    <col min="3336" max="3336" width="19.109375" style="125" customWidth="1"/>
    <col min="3337" max="3338" width="11.44140625" style="125"/>
    <col min="3339" max="3340" width="4.88671875" style="125" customWidth="1"/>
    <col min="3341" max="3341" width="10.88671875" style="125" customWidth="1"/>
    <col min="3342" max="3342" width="11.44140625" style="125"/>
    <col min="3343" max="3343" width="22" style="125" customWidth="1"/>
    <col min="3344" max="3345" width="11.44140625" style="125"/>
    <col min="3346" max="3347" width="6" style="125" customWidth="1"/>
    <col min="3348" max="3578" width="11.44140625" style="125"/>
    <col min="3579" max="3580" width="20" style="125" customWidth="1"/>
    <col min="3581" max="3581" width="11.44140625" style="125"/>
    <col min="3582" max="3583" width="6.109375" style="125" customWidth="1"/>
    <col min="3584" max="3584" width="14" style="125" customWidth="1"/>
    <col min="3585" max="3585" width="4.44140625" style="125" customWidth="1"/>
    <col min="3586" max="3586" width="20.88671875" style="125" customWidth="1"/>
    <col min="3587" max="3588" width="11.44140625" style="125"/>
    <col min="3589" max="3590" width="4.109375" style="125" customWidth="1"/>
    <col min="3591" max="3591" width="11.44140625" style="125"/>
    <col min="3592" max="3592" width="19.109375" style="125" customWidth="1"/>
    <col min="3593" max="3594" width="11.44140625" style="125"/>
    <col min="3595" max="3596" width="4.88671875" style="125" customWidth="1"/>
    <col min="3597" max="3597" width="10.88671875" style="125" customWidth="1"/>
    <col min="3598" max="3598" width="11.44140625" style="125"/>
    <col min="3599" max="3599" width="22" style="125" customWidth="1"/>
    <col min="3600" max="3601" width="11.44140625" style="125"/>
    <col min="3602" max="3603" width="6" style="125" customWidth="1"/>
    <col min="3604" max="3834" width="11.44140625" style="125"/>
    <col min="3835" max="3836" width="20" style="125" customWidth="1"/>
    <col min="3837" max="3837" width="11.44140625" style="125"/>
    <col min="3838" max="3839" width="6.109375" style="125" customWidth="1"/>
    <col min="3840" max="3840" width="14" style="125" customWidth="1"/>
    <col min="3841" max="3841" width="4.44140625" style="125" customWidth="1"/>
    <col min="3842" max="3842" width="20.88671875" style="125" customWidth="1"/>
    <col min="3843" max="3844" width="11.44140625" style="125"/>
    <col min="3845" max="3846" width="4.109375" style="125" customWidth="1"/>
    <col min="3847" max="3847" width="11.44140625" style="125"/>
    <col min="3848" max="3848" width="19.109375" style="125" customWidth="1"/>
    <col min="3849" max="3850" width="11.44140625" style="125"/>
    <col min="3851" max="3852" width="4.88671875" style="125" customWidth="1"/>
    <col min="3853" max="3853" width="10.88671875" style="125" customWidth="1"/>
    <col min="3854" max="3854" width="11.44140625" style="125"/>
    <col min="3855" max="3855" width="22" style="125" customWidth="1"/>
    <col min="3856" max="3857" width="11.44140625" style="125"/>
    <col min="3858" max="3859" width="6" style="125" customWidth="1"/>
    <col min="3860" max="4090" width="11.44140625" style="125"/>
    <col min="4091" max="4092" width="20" style="125" customWidth="1"/>
    <col min="4093" max="4093" width="11.44140625" style="125"/>
    <col min="4094" max="4095" width="6.109375" style="125" customWidth="1"/>
    <col min="4096" max="4096" width="14" style="125" customWidth="1"/>
    <col min="4097" max="4097" width="4.44140625" style="125" customWidth="1"/>
    <col min="4098" max="4098" width="20.88671875" style="125" customWidth="1"/>
    <col min="4099" max="4100" width="11.44140625" style="125"/>
    <col min="4101" max="4102" width="4.109375" style="125" customWidth="1"/>
    <col min="4103" max="4103" width="11.44140625" style="125"/>
    <col min="4104" max="4104" width="19.109375" style="125" customWidth="1"/>
    <col min="4105" max="4106" width="11.44140625" style="125"/>
    <col min="4107" max="4108" width="4.88671875" style="125" customWidth="1"/>
    <col min="4109" max="4109" width="10.88671875" style="125" customWidth="1"/>
    <col min="4110" max="4110" width="11.44140625" style="125"/>
    <col min="4111" max="4111" width="22" style="125" customWidth="1"/>
    <col min="4112" max="4113" width="11.44140625" style="125"/>
    <col min="4114" max="4115" width="6" style="125" customWidth="1"/>
    <col min="4116" max="4346" width="11.44140625" style="125"/>
    <col min="4347" max="4348" width="20" style="125" customWidth="1"/>
    <col min="4349" max="4349" width="11.44140625" style="125"/>
    <col min="4350" max="4351" width="6.109375" style="125" customWidth="1"/>
    <col min="4352" max="4352" width="14" style="125" customWidth="1"/>
    <col min="4353" max="4353" width="4.44140625" style="125" customWidth="1"/>
    <col min="4354" max="4354" width="20.88671875" style="125" customWidth="1"/>
    <col min="4355" max="4356" width="11.44140625" style="125"/>
    <col min="4357" max="4358" width="4.109375" style="125" customWidth="1"/>
    <col min="4359" max="4359" width="11.44140625" style="125"/>
    <col min="4360" max="4360" width="19.109375" style="125" customWidth="1"/>
    <col min="4361" max="4362" width="11.44140625" style="125"/>
    <col min="4363" max="4364" width="4.88671875" style="125" customWidth="1"/>
    <col min="4365" max="4365" width="10.88671875" style="125" customWidth="1"/>
    <col min="4366" max="4366" width="11.44140625" style="125"/>
    <col min="4367" max="4367" width="22" style="125" customWidth="1"/>
    <col min="4368" max="4369" width="11.44140625" style="125"/>
    <col min="4370" max="4371" width="6" style="125" customWidth="1"/>
    <col min="4372" max="4602" width="11.44140625" style="125"/>
    <col min="4603" max="4604" width="20" style="125" customWidth="1"/>
    <col min="4605" max="4605" width="11.44140625" style="125"/>
    <col min="4606" max="4607" width="6.109375" style="125" customWidth="1"/>
    <col min="4608" max="4608" width="14" style="125" customWidth="1"/>
    <col min="4609" max="4609" width="4.44140625" style="125" customWidth="1"/>
    <col min="4610" max="4610" width="20.88671875" style="125" customWidth="1"/>
    <col min="4611" max="4612" width="11.44140625" style="125"/>
    <col min="4613" max="4614" width="4.109375" style="125" customWidth="1"/>
    <col min="4615" max="4615" width="11.44140625" style="125"/>
    <col min="4616" max="4616" width="19.109375" style="125" customWidth="1"/>
    <col min="4617" max="4618" width="11.44140625" style="125"/>
    <col min="4619" max="4620" width="4.88671875" style="125" customWidth="1"/>
    <col min="4621" max="4621" width="10.88671875" style="125" customWidth="1"/>
    <col min="4622" max="4622" width="11.44140625" style="125"/>
    <col min="4623" max="4623" width="22" style="125" customWidth="1"/>
    <col min="4624" max="4625" width="11.44140625" style="125"/>
    <col min="4626" max="4627" width="6" style="125" customWidth="1"/>
    <col min="4628" max="4858" width="11.44140625" style="125"/>
    <col min="4859" max="4860" width="20" style="125" customWidth="1"/>
    <col min="4861" max="4861" width="11.44140625" style="125"/>
    <col min="4862" max="4863" width="6.109375" style="125" customWidth="1"/>
    <col min="4864" max="4864" width="14" style="125" customWidth="1"/>
    <col min="4865" max="4865" width="4.44140625" style="125" customWidth="1"/>
    <col min="4866" max="4866" width="20.88671875" style="125" customWidth="1"/>
    <col min="4867" max="4868" width="11.44140625" style="125"/>
    <col min="4869" max="4870" width="4.109375" style="125" customWidth="1"/>
    <col min="4871" max="4871" width="11.44140625" style="125"/>
    <col min="4872" max="4872" width="19.109375" style="125" customWidth="1"/>
    <col min="4873" max="4874" width="11.44140625" style="125"/>
    <col min="4875" max="4876" width="4.88671875" style="125" customWidth="1"/>
    <col min="4877" max="4877" width="10.88671875" style="125" customWidth="1"/>
    <col min="4878" max="4878" width="11.44140625" style="125"/>
    <col min="4879" max="4879" width="22" style="125" customWidth="1"/>
    <col min="4880" max="4881" width="11.44140625" style="125"/>
    <col min="4882" max="4883" width="6" style="125" customWidth="1"/>
    <col min="4884" max="5114" width="11.44140625" style="125"/>
    <col min="5115" max="5116" width="20" style="125" customWidth="1"/>
    <col min="5117" max="5117" width="11.44140625" style="125"/>
    <col min="5118" max="5119" width="6.109375" style="125" customWidth="1"/>
    <col min="5120" max="5120" width="14" style="125" customWidth="1"/>
    <col min="5121" max="5121" width="4.44140625" style="125" customWidth="1"/>
    <col min="5122" max="5122" width="20.88671875" style="125" customWidth="1"/>
    <col min="5123" max="5124" width="11.44140625" style="125"/>
    <col min="5125" max="5126" width="4.109375" style="125" customWidth="1"/>
    <col min="5127" max="5127" width="11.44140625" style="125"/>
    <col min="5128" max="5128" width="19.109375" style="125" customWidth="1"/>
    <col min="5129" max="5130" width="11.44140625" style="125"/>
    <col min="5131" max="5132" width="4.88671875" style="125" customWidth="1"/>
    <col min="5133" max="5133" width="10.88671875" style="125" customWidth="1"/>
    <col min="5134" max="5134" width="11.44140625" style="125"/>
    <col min="5135" max="5135" width="22" style="125" customWidth="1"/>
    <col min="5136" max="5137" width="11.44140625" style="125"/>
    <col min="5138" max="5139" width="6" style="125" customWidth="1"/>
    <col min="5140" max="5370" width="11.44140625" style="125"/>
    <col min="5371" max="5372" width="20" style="125" customWidth="1"/>
    <col min="5373" max="5373" width="11.44140625" style="125"/>
    <col min="5374" max="5375" width="6.109375" style="125" customWidth="1"/>
    <col min="5376" max="5376" width="14" style="125" customWidth="1"/>
    <col min="5377" max="5377" width="4.44140625" style="125" customWidth="1"/>
    <col min="5378" max="5378" width="20.88671875" style="125" customWidth="1"/>
    <col min="5379" max="5380" width="11.44140625" style="125"/>
    <col min="5381" max="5382" width="4.109375" style="125" customWidth="1"/>
    <col min="5383" max="5383" width="11.44140625" style="125"/>
    <col min="5384" max="5384" width="19.109375" style="125" customWidth="1"/>
    <col min="5385" max="5386" width="11.44140625" style="125"/>
    <col min="5387" max="5388" width="4.88671875" style="125" customWidth="1"/>
    <col min="5389" max="5389" width="10.88671875" style="125" customWidth="1"/>
    <col min="5390" max="5390" width="11.44140625" style="125"/>
    <col min="5391" max="5391" width="22" style="125" customWidth="1"/>
    <col min="5392" max="5393" width="11.44140625" style="125"/>
    <col min="5394" max="5395" width="6" style="125" customWidth="1"/>
    <col min="5396" max="5626" width="11.44140625" style="125"/>
    <col min="5627" max="5628" width="20" style="125" customWidth="1"/>
    <col min="5629" max="5629" width="11.44140625" style="125"/>
    <col min="5630" max="5631" width="6.109375" style="125" customWidth="1"/>
    <col min="5632" max="5632" width="14" style="125" customWidth="1"/>
    <col min="5633" max="5633" width="4.44140625" style="125" customWidth="1"/>
    <col min="5634" max="5634" width="20.88671875" style="125" customWidth="1"/>
    <col min="5635" max="5636" width="11.44140625" style="125"/>
    <col min="5637" max="5638" width="4.109375" style="125" customWidth="1"/>
    <col min="5639" max="5639" width="11.44140625" style="125"/>
    <col min="5640" max="5640" width="19.109375" style="125" customWidth="1"/>
    <col min="5641" max="5642" width="11.44140625" style="125"/>
    <col min="5643" max="5644" width="4.88671875" style="125" customWidth="1"/>
    <col min="5645" max="5645" width="10.88671875" style="125" customWidth="1"/>
    <col min="5646" max="5646" width="11.44140625" style="125"/>
    <col min="5647" max="5647" width="22" style="125" customWidth="1"/>
    <col min="5648" max="5649" width="11.44140625" style="125"/>
    <col min="5650" max="5651" width="6" style="125" customWidth="1"/>
    <col min="5652" max="5882" width="11.44140625" style="125"/>
    <col min="5883" max="5884" width="20" style="125" customWidth="1"/>
    <col min="5885" max="5885" width="11.44140625" style="125"/>
    <col min="5886" max="5887" width="6.109375" style="125" customWidth="1"/>
    <col min="5888" max="5888" width="14" style="125" customWidth="1"/>
    <col min="5889" max="5889" width="4.44140625" style="125" customWidth="1"/>
    <col min="5890" max="5890" width="20.88671875" style="125" customWidth="1"/>
    <col min="5891" max="5892" width="11.44140625" style="125"/>
    <col min="5893" max="5894" width="4.109375" style="125" customWidth="1"/>
    <col min="5895" max="5895" width="11.44140625" style="125"/>
    <col min="5896" max="5896" width="19.109375" style="125" customWidth="1"/>
    <col min="5897" max="5898" width="11.44140625" style="125"/>
    <col min="5899" max="5900" width="4.88671875" style="125" customWidth="1"/>
    <col min="5901" max="5901" width="10.88671875" style="125" customWidth="1"/>
    <col min="5902" max="5902" width="11.44140625" style="125"/>
    <col min="5903" max="5903" width="22" style="125" customWidth="1"/>
    <col min="5904" max="5905" width="11.44140625" style="125"/>
    <col min="5906" max="5907" width="6" style="125" customWidth="1"/>
    <col min="5908" max="6138" width="11.44140625" style="125"/>
    <col min="6139" max="6140" width="20" style="125" customWidth="1"/>
    <col min="6141" max="6141" width="11.44140625" style="125"/>
    <col min="6142" max="6143" width="6.109375" style="125" customWidth="1"/>
    <col min="6144" max="6144" width="14" style="125" customWidth="1"/>
    <col min="6145" max="6145" width="4.44140625" style="125" customWidth="1"/>
    <col min="6146" max="6146" width="20.88671875" style="125" customWidth="1"/>
    <col min="6147" max="6148" width="11.44140625" style="125"/>
    <col min="6149" max="6150" width="4.109375" style="125" customWidth="1"/>
    <col min="6151" max="6151" width="11.44140625" style="125"/>
    <col min="6152" max="6152" width="19.109375" style="125" customWidth="1"/>
    <col min="6153" max="6154" width="11.44140625" style="125"/>
    <col min="6155" max="6156" width="4.88671875" style="125" customWidth="1"/>
    <col min="6157" max="6157" width="10.88671875" style="125" customWidth="1"/>
    <col min="6158" max="6158" width="11.44140625" style="125"/>
    <col min="6159" max="6159" width="22" style="125" customWidth="1"/>
    <col min="6160" max="6161" width="11.44140625" style="125"/>
    <col min="6162" max="6163" width="6" style="125" customWidth="1"/>
    <col min="6164" max="6394" width="11.44140625" style="125"/>
    <col min="6395" max="6396" width="20" style="125" customWidth="1"/>
    <col min="6397" max="6397" width="11.44140625" style="125"/>
    <col min="6398" max="6399" width="6.109375" style="125" customWidth="1"/>
    <col min="6400" max="6400" width="14" style="125" customWidth="1"/>
    <col min="6401" max="6401" width="4.44140625" style="125" customWidth="1"/>
    <col min="6402" max="6402" width="20.88671875" style="125" customWidth="1"/>
    <col min="6403" max="6404" width="11.44140625" style="125"/>
    <col min="6405" max="6406" width="4.109375" style="125" customWidth="1"/>
    <col min="6407" max="6407" width="11.44140625" style="125"/>
    <col min="6408" max="6408" width="19.109375" style="125" customWidth="1"/>
    <col min="6409" max="6410" width="11.44140625" style="125"/>
    <col min="6411" max="6412" width="4.88671875" style="125" customWidth="1"/>
    <col min="6413" max="6413" width="10.88671875" style="125" customWidth="1"/>
    <col min="6414" max="6414" width="11.44140625" style="125"/>
    <col min="6415" max="6415" width="22" style="125" customWidth="1"/>
    <col min="6416" max="6417" width="11.44140625" style="125"/>
    <col min="6418" max="6419" width="6" style="125" customWidth="1"/>
    <col min="6420" max="6650" width="11.44140625" style="125"/>
    <col min="6651" max="6652" width="20" style="125" customWidth="1"/>
    <col min="6653" max="6653" width="11.44140625" style="125"/>
    <col min="6654" max="6655" width="6.109375" style="125" customWidth="1"/>
    <col min="6656" max="6656" width="14" style="125" customWidth="1"/>
    <col min="6657" max="6657" width="4.44140625" style="125" customWidth="1"/>
    <col min="6658" max="6658" width="20.88671875" style="125" customWidth="1"/>
    <col min="6659" max="6660" width="11.44140625" style="125"/>
    <col min="6661" max="6662" width="4.109375" style="125" customWidth="1"/>
    <col min="6663" max="6663" width="11.44140625" style="125"/>
    <col min="6664" max="6664" width="19.109375" style="125" customWidth="1"/>
    <col min="6665" max="6666" width="11.44140625" style="125"/>
    <col min="6667" max="6668" width="4.88671875" style="125" customWidth="1"/>
    <col min="6669" max="6669" width="10.88671875" style="125" customWidth="1"/>
    <col min="6670" max="6670" width="11.44140625" style="125"/>
    <col min="6671" max="6671" width="22" style="125" customWidth="1"/>
    <col min="6672" max="6673" width="11.44140625" style="125"/>
    <col min="6674" max="6675" width="6" style="125" customWidth="1"/>
    <col min="6676" max="6906" width="11.44140625" style="125"/>
    <col min="6907" max="6908" width="20" style="125" customWidth="1"/>
    <col min="6909" max="6909" width="11.44140625" style="125"/>
    <col min="6910" max="6911" width="6.109375" style="125" customWidth="1"/>
    <col min="6912" max="6912" width="14" style="125" customWidth="1"/>
    <col min="6913" max="6913" width="4.44140625" style="125" customWidth="1"/>
    <col min="6914" max="6914" width="20.88671875" style="125" customWidth="1"/>
    <col min="6915" max="6916" width="11.44140625" style="125"/>
    <col min="6917" max="6918" width="4.109375" style="125" customWidth="1"/>
    <col min="6919" max="6919" width="11.44140625" style="125"/>
    <col min="6920" max="6920" width="19.109375" style="125" customWidth="1"/>
    <col min="6921" max="6922" width="11.44140625" style="125"/>
    <col min="6923" max="6924" width="4.88671875" style="125" customWidth="1"/>
    <col min="6925" max="6925" width="10.88671875" style="125" customWidth="1"/>
    <col min="6926" max="6926" width="11.44140625" style="125"/>
    <col min="6927" max="6927" width="22" style="125" customWidth="1"/>
    <col min="6928" max="6929" width="11.44140625" style="125"/>
    <col min="6930" max="6931" width="6" style="125" customWidth="1"/>
    <col min="6932" max="7162" width="11.44140625" style="125"/>
    <col min="7163" max="7164" width="20" style="125" customWidth="1"/>
    <col min="7165" max="7165" width="11.44140625" style="125"/>
    <col min="7166" max="7167" width="6.109375" style="125" customWidth="1"/>
    <col min="7168" max="7168" width="14" style="125" customWidth="1"/>
    <col min="7169" max="7169" width="4.44140625" style="125" customWidth="1"/>
    <col min="7170" max="7170" width="20.88671875" style="125" customWidth="1"/>
    <col min="7171" max="7172" width="11.44140625" style="125"/>
    <col min="7173" max="7174" width="4.109375" style="125" customWidth="1"/>
    <col min="7175" max="7175" width="11.44140625" style="125"/>
    <col min="7176" max="7176" width="19.109375" style="125" customWidth="1"/>
    <col min="7177" max="7178" width="11.44140625" style="125"/>
    <col min="7179" max="7180" width="4.88671875" style="125" customWidth="1"/>
    <col min="7181" max="7181" width="10.88671875" style="125" customWidth="1"/>
    <col min="7182" max="7182" width="11.44140625" style="125"/>
    <col min="7183" max="7183" width="22" style="125" customWidth="1"/>
    <col min="7184" max="7185" width="11.44140625" style="125"/>
    <col min="7186" max="7187" width="6" style="125" customWidth="1"/>
    <col min="7188" max="7418" width="11.44140625" style="125"/>
    <col min="7419" max="7420" width="20" style="125" customWidth="1"/>
    <col min="7421" max="7421" width="11.44140625" style="125"/>
    <col min="7422" max="7423" width="6.109375" style="125" customWidth="1"/>
    <col min="7424" max="7424" width="14" style="125" customWidth="1"/>
    <col min="7425" max="7425" width="4.44140625" style="125" customWidth="1"/>
    <col min="7426" max="7426" width="20.88671875" style="125" customWidth="1"/>
    <col min="7427" max="7428" width="11.44140625" style="125"/>
    <col min="7429" max="7430" width="4.109375" style="125" customWidth="1"/>
    <col min="7431" max="7431" width="11.44140625" style="125"/>
    <col min="7432" max="7432" width="19.109375" style="125" customWidth="1"/>
    <col min="7433" max="7434" width="11.44140625" style="125"/>
    <col min="7435" max="7436" width="4.88671875" style="125" customWidth="1"/>
    <col min="7437" max="7437" width="10.88671875" style="125" customWidth="1"/>
    <col min="7438" max="7438" width="11.44140625" style="125"/>
    <col min="7439" max="7439" width="22" style="125" customWidth="1"/>
    <col min="7440" max="7441" width="11.44140625" style="125"/>
    <col min="7442" max="7443" width="6" style="125" customWidth="1"/>
    <col min="7444" max="7674" width="11.44140625" style="125"/>
    <col min="7675" max="7676" width="20" style="125" customWidth="1"/>
    <col min="7677" max="7677" width="11.44140625" style="125"/>
    <col min="7678" max="7679" width="6.109375" style="125" customWidth="1"/>
    <col min="7680" max="7680" width="14" style="125" customWidth="1"/>
    <col min="7681" max="7681" width="4.44140625" style="125" customWidth="1"/>
    <col min="7682" max="7682" width="20.88671875" style="125" customWidth="1"/>
    <col min="7683" max="7684" width="11.44140625" style="125"/>
    <col min="7685" max="7686" width="4.109375" style="125" customWidth="1"/>
    <col min="7687" max="7687" width="11.44140625" style="125"/>
    <col min="7688" max="7688" width="19.109375" style="125" customWidth="1"/>
    <col min="7689" max="7690" width="11.44140625" style="125"/>
    <col min="7691" max="7692" width="4.88671875" style="125" customWidth="1"/>
    <col min="7693" max="7693" width="10.88671875" style="125" customWidth="1"/>
    <col min="7694" max="7694" width="11.44140625" style="125"/>
    <col min="7695" max="7695" width="22" style="125" customWidth="1"/>
    <col min="7696" max="7697" width="11.44140625" style="125"/>
    <col min="7698" max="7699" width="6" style="125" customWidth="1"/>
    <col min="7700" max="7930" width="11.44140625" style="125"/>
    <col min="7931" max="7932" width="20" style="125" customWidth="1"/>
    <col min="7933" max="7933" width="11.44140625" style="125"/>
    <col min="7934" max="7935" width="6.109375" style="125" customWidth="1"/>
    <col min="7936" max="7936" width="14" style="125" customWidth="1"/>
    <col min="7937" max="7937" width="4.44140625" style="125" customWidth="1"/>
    <col min="7938" max="7938" width="20.88671875" style="125" customWidth="1"/>
    <col min="7939" max="7940" width="11.44140625" style="125"/>
    <col min="7941" max="7942" width="4.109375" style="125" customWidth="1"/>
    <col min="7943" max="7943" width="11.44140625" style="125"/>
    <col min="7944" max="7944" width="19.109375" style="125" customWidth="1"/>
    <col min="7945" max="7946" width="11.44140625" style="125"/>
    <col min="7947" max="7948" width="4.88671875" style="125" customWidth="1"/>
    <col min="7949" max="7949" width="10.88671875" style="125" customWidth="1"/>
    <col min="7950" max="7950" width="11.44140625" style="125"/>
    <col min="7951" max="7951" width="22" style="125" customWidth="1"/>
    <col min="7952" max="7953" width="11.44140625" style="125"/>
    <col min="7954" max="7955" width="6" style="125" customWidth="1"/>
    <col min="7956" max="8186" width="11.44140625" style="125"/>
    <col min="8187" max="8188" width="20" style="125" customWidth="1"/>
    <col min="8189" max="8189" width="11.44140625" style="125"/>
    <col min="8190" max="8191" width="6.109375" style="125" customWidth="1"/>
    <col min="8192" max="8192" width="14" style="125" customWidth="1"/>
    <col min="8193" max="8193" width="4.44140625" style="125" customWidth="1"/>
    <col min="8194" max="8194" width="20.88671875" style="125" customWidth="1"/>
    <col min="8195" max="8196" width="11.44140625" style="125"/>
    <col min="8197" max="8198" width="4.109375" style="125" customWidth="1"/>
    <col min="8199" max="8199" width="11.44140625" style="125"/>
    <col min="8200" max="8200" width="19.109375" style="125" customWidth="1"/>
    <col min="8201" max="8202" width="11.44140625" style="125"/>
    <col min="8203" max="8204" width="4.88671875" style="125" customWidth="1"/>
    <col min="8205" max="8205" width="10.88671875" style="125" customWidth="1"/>
    <col min="8206" max="8206" width="11.44140625" style="125"/>
    <col min="8207" max="8207" width="22" style="125" customWidth="1"/>
    <col min="8208" max="8209" width="11.44140625" style="125"/>
    <col min="8210" max="8211" width="6" style="125" customWidth="1"/>
    <col min="8212" max="8442" width="11.44140625" style="125"/>
    <col min="8443" max="8444" width="20" style="125" customWidth="1"/>
    <col min="8445" max="8445" width="11.44140625" style="125"/>
    <col min="8446" max="8447" width="6.109375" style="125" customWidth="1"/>
    <col min="8448" max="8448" width="14" style="125" customWidth="1"/>
    <col min="8449" max="8449" width="4.44140625" style="125" customWidth="1"/>
    <col min="8450" max="8450" width="20.88671875" style="125" customWidth="1"/>
    <col min="8451" max="8452" width="11.44140625" style="125"/>
    <col min="8453" max="8454" width="4.109375" style="125" customWidth="1"/>
    <col min="8455" max="8455" width="11.44140625" style="125"/>
    <col min="8456" max="8456" width="19.109375" style="125" customWidth="1"/>
    <col min="8457" max="8458" width="11.44140625" style="125"/>
    <col min="8459" max="8460" width="4.88671875" style="125" customWidth="1"/>
    <col min="8461" max="8461" width="10.88671875" style="125" customWidth="1"/>
    <col min="8462" max="8462" width="11.44140625" style="125"/>
    <col min="8463" max="8463" width="22" style="125" customWidth="1"/>
    <col min="8464" max="8465" width="11.44140625" style="125"/>
    <col min="8466" max="8467" width="6" style="125" customWidth="1"/>
    <col min="8468" max="8698" width="11.44140625" style="125"/>
    <col min="8699" max="8700" width="20" style="125" customWidth="1"/>
    <col min="8701" max="8701" width="11.44140625" style="125"/>
    <col min="8702" max="8703" width="6.109375" style="125" customWidth="1"/>
    <col min="8704" max="8704" width="14" style="125" customWidth="1"/>
    <col min="8705" max="8705" width="4.44140625" style="125" customWidth="1"/>
    <col min="8706" max="8706" width="20.88671875" style="125" customWidth="1"/>
    <col min="8707" max="8708" width="11.44140625" style="125"/>
    <col min="8709" max="8710" width="4.109375" style="125" customWidth="1"/>
    <col min="8711" max="8711" width="11.44140625" style="125"/>
    <col min="8712" max="8712" width="19.109375" style="125" customWidth="1"/>
    <col min="8713" max="8714" width="11.44140625" style="125"/>
    <col min="8715" max="8716" width="4.88671875" style="125" customWidth="1"/>
    <col min="8717" max="8717" width="10.88671875" style="125" customWidth="1"/>
    <col min="8718" max="8718" width="11.44140625" style="125"/>
    <col min="8719" max="8719" width="22" style="125" customWidth="1"/>
    <col min="8720" max="8721" width="11.44140625" style="125"/>
    <col min="8722" max="8723" width="6" style="125" customWidth="1"/>
    <col min="8724" max="8954" width="11.44140625" style="125"/>
    <col min="8955" max="8956" width="20" style="125" customWidth="1"/>
    <col min="8957" max="8957" width="11.44140625" style="125"/>
    <col min="8958" max="8959" width="6.109375" style="125" customWidth="1"/>
    <col min="8960" max="8960" width="14" style="125" customWidth="1"/>
    <col min="8961" max="8961" width="4.44140625" style="125" customWidth="1"/>
    <col min="8962" max="8962" width="20.88671875" style="125" customWidth="1"/>
    <col min="8963" max="8964" width="11.44140625" style="125"/>
    <col min="8965" max="8966" width="4.109375" style="125" customWidth="1"/>
    <col min="8967" max="8967" width="11.44140625" style="125"/>
    <col min="8968" max="8968" width="19.109375" style="125" customWidth="1"/>
    <col min="8969" max="8970" width="11.44140625" style="125"/>
    <col min="8971" max="8972" width="4.88671875" style="125" customWidth="1"/>
    <col min="8973" max="8973" width="10.88671875" style="125" customWidth="1"/>
    <col min="8974" max="8974" width="11.44140625" style="125"/>
    <col min="8975" max="8975" width="22" style="125" customWidth="1"/>
    <col min="8976" max="8977" width="11.44140625" style="125"/>
    <col min="8978" max="8979" width="6" style="125" customWidth="1"/>
    <col min="8980" max="9210" width="11.44140625" style="125"/>
    <col min="9211" max="9212" width="20" style="125" customWidth="1"/>
    <col min="9213" max="9213" width="11.44140625" style="125"/>
    <col min="9214" max="9215" width="6.109375" style="125" customWidth="1"/>
    <col min="9216" max="9216" width="14" style="125" customWidth="1"/>
    <col min="9217" max="9217" width="4.44140625" style="125" customWidth="1"/>
    <col min="9218" max="9218" width="20.88671875" style="125" customWidth="1"/>
    <col min="9219" max="9220" width="11.44140625" style="125"/>
    <col min="9221" max="9222" width="4.109375" style="125" customWidth="1"/>
    <col min="9223" max="9223" width="11.44140625" style="125"/>
    <col min="9224" max="9224" width="19.109375" style="125" customWidth="1"/>
    <col min="9225" max="9226" width="11.44140625" style="125"/>
    <col min="9227" max="9228" width="4.88671875" style="125" customWidth="1"/>
    <col min="9229" max="9229" width="10.88671875" style="125" customWidth="1"/>
    <col min="9230" max="9230" width="11.44140625" style="125"/>
    <col min="9231" max="9231" width="22" style="125" customWidth="1"/>
    <col min="9232" max="9233" width="11.44140625" style="125"/>
    <col min="9234" max="9235" width="6" style="125" customWidth="1"/>
    <col min="9236" max="9466" width="11.44140625" style="125"/>
    <col min="9467" max="9468" width="20" style="125" customWidth="1"/>
    <col min="9469" max="9469" width="11.44140625" style="125"/>
    <col min="9470" max="9471" width="6.109375" style="125" customWidth="1"/>
    <col min="9472" max="9472" width="14" style="125" customWidth="1"/>
    <col min="9473" max="9473" width="4.44140625" style="125" customWidth="1"/>
    <col min="9474" max="9474" width="20.88671875" style="125" customWidth="1"/>
    <col min="9475" max="9476" width="11.44140625" style="125"/>
    <col min="9477" max="9478" width="4.109375" style="125" customWidth="1"/>
    <col min="9479" max="9479" width="11.44140625" style="125"/>
    <col min="9480" max="9480" width="19.109375" style="125" customWidth="1"/>
    <col min="9481" max="9482" width="11.44140625" style="125"/>
    <col min="9483" max="9484" width="4.88671875" style="125" customWidth="1"/>
    <col min="9485" max="9485" width="10.88671875" style="125" customWidth="1"/>
    <col min="9486" max="9486" width="11.44140625" style="125"/>
    <col min="9487" max="9487" width="22" style="125" customWidth="1"/>
    <col min="9488" max="9489" width="11.44140625" style="125"/>
    <col min="9490" max="9491" width="6" style="125" customWidth="1"/>
    <col min="9492" max="9722" width="11.44140625" style="125"/>
    <col min="9723" max="9724" width="20" style="125" customWidth="1"/>
    <col min="9725" max="9725" width="11.44140625" style="125"/>
    <col min="9726" max="9727" width="6.109375" style="125" customWidth="1"/>
    <col min="9728" max="9728" width="14" style="125" customWidth="1"/>
    <col min="9729" max="9729" width="4.44140625" style="125" customWidth="1"/>
    <col min="9730" max="9730" width="20.88671875" style="125" customWidth="1"/>
    <col min="9731" max="9732" width="11.44140625" style="125"/>
    <col min="9733" max="9734" width="4.109375" style="125" customWidth="1"/>
    <col min="9735" max="9735" width="11.44140625" style="125"/>
    <col min="9736" max="9736" width="19.109375" style="125" customWidth="1"/>
    <col min="9737" max="9738" width="11.44140625" style="125"/>
    <col min="9739" max="9740" width="4.88671875" style="125" customWidth="1"/>
    <col min="9741" max="9741" width="10.88671875" style="125" customWidth="1"/>
    <col min="9742" max="9742" width="11.44140625" style="125"/>
    <col min="9743" max="9743" width="22" style="125" customWidth="1"/>
    <col min="9744" max="9745" width="11.44140625" style="125"/>
    <col min="9746" max="9747" width="6" style="125" customWidth="1"/>
    <col min="9748" max="9978" width="11.44140625" style="125"/>
    <col min="9979" max="9980" width="20" style="125" customWidth="1"/>
    <col min="9981" max="9981" width="11.44140625" style="125"/>
    <col min="9982" max="9983" width="6.109375" style="125" customWidth="1"/>
    <col min="9984" max="9984" width="14" style="125" customWidth="1"/>
    <col min="9985" max="9985" width="4.44140625" style="125" customWidth="1"/>
    <col min="9986" max="9986" width="20.88671875" style="125" customWidth="1"/>
    <col min="9987" max="9988" width="11.44140625" style="125"/>
    <col min="9989" max="9990" width="4.109375" style="125" customWidth="1"/>
    <col min="9991" max="9991" width="11.44140625" style="125"/>
    <col min="9992" max="9992" width="19.109375" style="125" customWidth="1"/>
    <col min="9993" max="9994" width="11.44140625" style="125"/>
    <col min="9995" max="9996" width="4.88671875" style="125" customWidth="1"/>
    <col min="9997" max="9997" width="10.88671875" style="125" customWidth="1"/>
    <col min="9998" max="9998" width="11.44140625" style="125"/>
    <col min="9999" max="9999" width="22" style="125" customWidth="1"/>
    <col min="10000" max="10001" width="11.44140625" style="125"/>
    <col min="10002" max="10003" width="6" style="125" customWidth="1"/>
    <col min="10004" max="10234" width="11.44140625" style="125"/>
    <col min="10235" max="10236" width="20" style="125" customWidth="1"/>
    <col min="10237" max="10237" width="11.44140625" style="125"/>
    <col min="10238" max="10239" width="6.109375" style="125" customWidth="1"/>
    <col min="10240" max="10240" width="14" style="125" customWidth="1"/>
    <col min="10241" max="10241" width="4.44140625" style="125" customWidth="1"/>
    <col min="10242" max="10242" width="20.88671875" style="125" customWidth="1"/>
    <col min="10243" max="10244" width="11.44140625" style="125"/>
    <col min="10245" max="10246" width="4.109375" style="125" customWidth="1"/>
    <col min="10247" max="10247" width="11.44140625" style="125"/>
    <col min="10248" max="10248" width="19.109375" style="125" customWidth="1"/>
    <col min="10249" max="10250" width="11.44140625" style="125"/>
    <col min="10251" max="10252" width="4.88671875" style="125" customWidth="1"/>
    <col min="10253" max="10253" width="10.88671875" style="125" customWidth="1"/>
    <col min="10254" max="10254" width="11.44140625" style="125"/>
    <col min="10255" max="10255" width="22" style="125" customWidth="1"/>
    <col min="10256" max="10257" width="11.44140625" style="125"/>
    <col min="10258" max="10259" width="6" style="125" customWidth="1"/>
    <col min="10260" max="10490" width="11.44140625" style="125"/>
    <col min="10491" max="10492" width="20" style="125" customWidth="1"/>
    <col min="10493" max="10493" width="11.44140625" style="125"/>
    <col min="10494" max="10495" width="6.109375" style="125" customWidth="1"/>
    <col min="10496" max="10496" width="14" style="125" customWidth="1"/>
    <col min="10497" max="10497" width="4.44140625" style="125" customWidth="1"/>
    <col min="10498" max="10498" width="20.88671875" style="125" customWidth="1"/>
    <col min="10499" max="10500" width="11.44140625" style="125"/>
    <col min="10501" max="10502" width="4.109375" style="125" customWidth="1"/>
    <col min="10503" max="10503" width="11.44140625" style="125"/>
    <col min="10504" max="10504" width="19.109375" style="125" customWidth="1"/>
    <col min="10505" max="10506" width="11.44140625" style="125"/>
    <col min="10507" max="10508" width="4.88671875" style="125" customWidth="1"/>
    <col min="10509" max="10509" width="10.88671875" style="125" customWidth="1"/>
    <col min="10510" max="10510" width="11.44140625" style="125"/>
    <col min="10511" max="10511" width="22" style="125" customWidth="1"/>
    <col min="10512" max="10513" width="11.44140625" style="125"/>
    <col min="10514" max="10515" width="6" style="125" customWidth="1"/>
    <col min="10516" max="10746" width="11.44140625" style="125"/>
    <col min="10747" max="10748" width="20" style="125" customWidth="1"/>
    <col min="10749" max="10749" width="11.44140625" style="125"/>
    <col min="10750" max="10751" width="6.109375" style="125" customWidth="1"/>
    <col min="10752" max="10752" width="14" style="125" customWidth="1"/>
    <col min="10753" max="10753" width="4.44140625" style="125" customWidth="1"/>
    <col min="10754" max="10754" width="20.88671875" style="125" customWidth="1"/>
    <col min="10755" max="10756" width="11.44140625" style="125"/>
    <col min="10757" max="10758" width="4.109375" style="125" customWidth="1"/>
    <col min="10759" max="10759" width="11.44140625" style="125"/>
    <col min="10760" max="10760" width="19.109375" style="125" customWidth="1"/>
    <col min="10761" max="10762" width="11.44140625" style="125"/>
    <col min="10763" max="10764" width="4.88671875" style="125" customWidth="1"/>
    <col min="10765" max="10765" width="10.88671875" style="125" customWidth="1"/>
    <col min="10766" max="10766" width="11.44140625" style="125"/>
    <col min="10767" max="10767" width="22" style="125" customWidth="1"/>
    <col min="10768" max="10769" width="11.44140625" style="125"/>
    <col min="10770" max="10771" width="6" style="125" customWidth="1"/>
    <col min="10772" max="11002" width="11.44140625" style="125"/>
    <col min="11003" max="11004" width="20" style="125" customWidth="1"/>
    <col min="11005" max="11005" width="11.44140625" style="125"/>
    <col min="11006" max="11007" width="6.109375" style="125" customWidth="1"/>
    <col min="11008" max="11008" width="14" style="125" customWidth="1"/>
    <col min="11009" max="11009" width="4.44140625" style="125" customWidth="1"/>
    <col min="11010" max="11010" width="20.88671875" style="125" customWidth="1"/>
    <col min="11011" max="11012" width="11.44140625" style="125"/>
    <col min="11013" max="11014" width="4.109375" style="125" customWidth="1"/>
    <col min="11015" max="11015" width="11.44140625" style="125"/>
    <col min="11016" max="11016" width="19.109375" style="125" customWidth="1"/>
    <col min="11017" max="11018" width="11.44140625" style="125"/>
    <col min="11019" max="11020" width="4.88671875" style="125" customWidth="1"/>
    <col min="11021" max="11021" width="10.88671875" style="125" customWidth="1"/>
    <col min="11022" max="11022" width="11.44140625" style="125"/>
    <col min="11023" max="11023" width="22" style="125" customWidth="1"/>
    <col min="11024" max="11025" width="11.44140625" style="125"/>
    <col min="11026" max="11027" width="6" style="125" customWidth="1"/>
    <col min="11028" max="11258" width="11.44140625" style="125"/>
    <col min="11259" max="11260" width="20" style="125" customWidth="1"/>
    <col min="11261" max="11261" width="11.44140625" style="125"/>
    <col min="11262" max="11263" width="6.109375" style="125" customWidth="1"/>
    <col min="11264" max="11264" width="14" style="125" customWidth="1"/>
    <col min="11265" max="11265" width="4.44140625" style="125" customWidth="1"/>
    <col min="11266" max="11266" width="20.88671875" style="125" customWidth="1"/>
    <col min="11267" max="11268" width="11.44140625" style="125"/>
    <col min="11269" max="11270" width="4.109375" style="125" customWidth="1"/>
    <col min="11271" max="11271" width="11.44140625" style="125"/>
    <col min="11272" max="11272" width="19.109375" style="125" customWidth="1"/>
    <col min="11273" max="11274" width="11.44140625" style="125"/>
    <col min="11275" max="11276" width="4.88671875" style="125" customWidth="1"/>
    <col min="11277" max="11277" width="10.88671875" style="125" customWidth="1"/>
    <col min="11278" max="11278" width="11.44140625" style="125"/>
    <col min="11279" max="11279" width="22" style="125" customWidth="1"/>
    <col min="11280" max="11281" width="11.44140625" style="125"/>
    <col min="11282" max="11283" width="6" style="125" customWidth="1"/>
    <col min="11284" max="11514" width="11.44140625" style="125"/>
    <col min="11515" max="11516" width="20" style="125" customWidth="1"/>
    <col min="11517" max="11517" width="11.44140625" style="125"/>
    <col min="11518" max="11519" width="6.109375" style="125" customWidth="1"/>
    <col min="11520" max="11520" width="14" style="125" customWidth="1"/>
    <col min="11521" max="11521" width="4.44140625" style="125" customWidth="1"/>
    <col min="11522" max="11522" width="20.88671875" style="125" customWidth="1"/>
    <col min="11523" max="11524" width="11.44140625" style="125"/>
    <col min="11525" max="11526" width="4.109375" style="125" customWidth="1"/>
    <col min="11527" max="11527" width="11.44140625" style="125"/>
    <col min="11528" max="11528" width="19.109375" style="125" customWidth="1"/>
    <col min="11529" max="11530" width="11.44140625" style="125"/>
    <col min="11531" max="11532" width="4.88671875" style="125" customWidth="1"/>
    <col min="11533" max="11533" width="10.88671875" style="125" customWidth="1"/>
    <col min="11534" max="11534" width="11.44140625" style="125"/>
    <col min="11535" max="11535" width="22" style="125" customWidth="1"/>
    <col min="11536" max="11537" width="11.44140625" style="125"/>
    <col min="11538" max="11539" width="6" style="125" customWidth="1"/>
    <col min="11540" max="11770" width="11.44140625" style="125"/>
    <col min="11771" max="11772" width="20" style="125" customWidth="1"/>
    <col min="11773" max="11773" width="11.44140625" style="125"/>
    <col min="11774" max="11775" width="6.109375" style="125" customWidth="1"/>
    <col min="11776" max="11776" width="14" style="125" customWidth="1"/>
    <col min="11777" max="11777" width="4.44140625" style="125" customWidth="1"/>
    <col min="11778" max="11778" width="20.88671875" style="125" customWidth="1"/>
    <col min="11779" max="11780" width="11.44140625" style="125"/>
    <col min="11781" max="11782" width="4.109375" style="125" customWidth="1"/>
    <col min="11783" max="11783" width="11.44140625" style="125"/>
    <col min="11784" max="11784" width="19.109375" style="125" customWidth="1"/>
    <col min="11785" max="11786" width="11.44140625" style="125"/>
    <col min="11787" max="11788" width="4.88671875" style="125" customWidth="1"/>
    <col min="11789" max="11789" width="10.88671875" style="125" customWidth="1"/>
    <col min="11790" max="11790" width="11.44140625" style="125"/>
    <col min="11791" max="11791" width="22" style="125" customWidth="1"/>
    <col min="11792" max="11793" width="11.44140625" style="125"/>
    <col min="11794" max="11795" width="6" style="125" customWidth="1"/>
    <col min="11796" max="12026" width="11.44140625" style="125"/>
    <col min="12027" max="12028" width="20" style="125" customWidth="1"/>
    <col min="12029" max="12029" width="11.44140625" style="125"/>
    <col min="12030" max="12031" width="6.109375" style="125" customWidth="1"/>
    <col min="12032" max="12032" width="14" style="125" customWidth="1"/>
    <col min="12033" max="12033" width="4.44140625" style="125" customWidth="1"/>
    <col min="12034" max="12034" width="20.88671875" style="125" customWidth="1"/>
    <col min="12035" max="12036" width="11.44140625" style="125"/>
    <col min="12037" max="12038" width="4.109375" style="125" customWidth="1"/>
    <col min="12039" max="12039" width="11.44140625" style="125"/>
    <col min="12040" max="12040" width="19.109375" style="125" customWidth="1"/>
    <col min="12041" max="12042" width="11.44140625" style="125"/>
    <col min="12043" max="12044" width="4.88671875" style="125" customWidth="1"/>
    <col min="12045" max="12045" width="10.88671875" style="125" customWidth="1"/>
    <col min="12046" max="12046" width="11.44140625" style="125"/>
    <col min="12047" max="12047" width="22" style="125" customWidth="1"/>
    <col min="12048" max="12049" width="11.44140625" style="125"/>
    <col min="12050" max="12051" width="6" style="125" customWidth="1"/>
    <col min="12052" max="12282" width="11.44140625" style="125"/>
    <col min="12283" max="12284" width="20" style="125" customWidth="1"/>
    <col min="12285" max="12285" width="11.44140625" style="125"/>
    <col min="12286" max="12287" width="6.109375" style="125" customWidth="1"/>
    <col min="12288" max="12288" width="14" style="125" customWidth="1"/>
    <col min="12289" max="12289" width="4.44140625" style="125" customWidth="1"/>
    <col min="12290" max="12290" width="20.88671875" style="125" customWidth="1"/>
    <col min="12291" max="12292" width="11.44140625" style="125"/>
    <col min="12293" max="12294" width="4.109375" style="125" customWidth="1"/>
    <col min="12295" max="12295" width="11.44140625" style="125"/>
    <col min="12296" max="12296" width="19.109375" style="125" customWidth="1"/>
    <col min="12297" max="12298" width="11.44140625" style="125"/>
    <col min="12299" max="12300" width="4.88671875" style="125" customWidth="1"/>
    <col min="12301" max="12301" width="10.88671875" style="125" customWidth="1"/>
    <col min="12302" max="12302" width="11.44140625" style="125"/>
    <col min="12303" max="12303" width="22" style="125" customWidth="1"/>
    <col min="12304" max="12305" width="11.44140625" style="125"/>
    <col min="12306" max="12307" width="6" style="125" customWidth="1"/>
    <col min="12308" max="12538" width="11.44140625" style="125"/>
    <col min="12539" max="12540" width="20" style="125" customWidth="1"/>
    <col min="12541" max="12541" width="11.44140625" style="125"/>
    <col min="12542" max="12543" width="6.109375" style="125" customWidth="1"/>
    <col min="12544" max="12544" width="14" style="125" customWidth="1"/>
    <col min="12545" max="12545" width="4.44140625" style="125" customWidth="1"/>
    <col min="12546" max="12546" width="20.88671875" style="125" customWidth="1"/>
    <col min="12547" max="12548" width="11.44140625" style="125"/>
    <col min="12549" max="12550" width="4.109375" style="125" customWidth="1"/>
    <col min="12551" max="12551" width="11.44140625" style="125"/>
    <col min="12552" max="12552" width="19.109375" style="125" customWidth="1"/>
    <col min="12553" max="12554" width="11.44140625" style="125"/>
    <col min="12555" max="12556" width="4.88671875" style="125" customWidth="1"/>
    <col min="12557" max="12557" width="10.88671875" style="125" customWidth="1"/>
    <col min="12558" max="12558" width="11.44140625" style="125"/>
    <col min="12559" max="12559" width="22" style="125" customWidth="1"/>
    <col min="12560" max="12561" width="11.44140625" style="125"/>
    <col min="12562" max="12563" width="6" style="125" customWidth="1"/>
    <col min="12564" max="12794" width="11.44140625" style="125"/>
    <col min="12795" max="12796" width="20" style="125" customWidth="1"/>
    <col min="12797" max="12797" width="11.44140625" style="125"/>
    <col min="12798" max="12799" width="6.109375" style="125" customWidth="1"/>
    <col min="12800" max="12800" width="14" style="125" customWidth="1"/>
    <col min="12801" max="12801" width="4.44140625" style="125" customWidth="1"/>
    <col min="12802" max="12802" width="20.88671875" style="125" customWidth="1"/>
    <col min="12803" max="12804" width="11.44140625" style="125"/>
    <col min="12805" max="12806" width="4.109375" style="125" customWidth="1"/>
    <col min="12807" max="12807" width="11.44140625" style="125"/>
    <col min="12808" max="12808" width="19.109375" style="125" customWidth="1"/>
    <col min="12809" max="12810" width="11.44140625" style="125"/>
    <col min="12811" max="12812" width="4.88671875" style="125" customWidth="1"/>
    <col min="12813" max="12813" width="10.88671875" style="125" customWidth="1"/>
    <col min="12814" max="12814" width="11.44140625" style="125"/>
    <col min="12815" max="12815" width="22" style="125" customWidth="1"/>
    <col min="12816" max="12817" width="11.44140625" style="125"/>
    <col min="12818" max="12819" width="6" style="125" customWidth="1"/>
    <col min="12820" max="13050" width="11.44140625" style="125"/>
    <col min="13051" max="13052" width="20" style="125" customWidth="1"/>
    <col min="13053" max="13053" width="11.44140625" style="125"/>
    <col min="13054" max="13055" width="6.109375" style="125" customWidth="1"/>
    <col min="13056" max="13056" width="14" style="125" customWidth="1"/>
    <col min="13057" max="13057" width="4.44140625" style="125" customWidth="1"/>
    <col min="13058" max="13058" width="20.88671875" style="125" customWidth="1"/>
    <col min="13059" max="13060" width="11.44140625" style="125"/>
    <col min="13061" max="13062" width="4.109375" style="125" customWidth="1"/>
    <col min="13063" max="13063" width="11.44140625" style="125"/>
    <col min="13064" max="13064" width="19.109375" style="125" customWidth="1"/>
    <col min="13065" max="13066" width="11.44140625" style="125"/>
    <col min="13067" max="13068" width="4.88671875" style="125" customWidth="1"/>
    <col min="13069" max="13069" width="10.88671875" style="125" customWidth="1"/>
    <col min="13070" max="13070" width="11.44140625" style="125"/>
    <col min="13071" max="13071" width="22" style="125" customWidth="1"/>
    <col min="13072" max="13073" width="11.44140625" style="125"/>
    <col min="13074" max="13075" width="6" style="125" customWidth="1"/>
    <col min="13076" max="13306" width="11.44140625" style="125"/>
    <col min="13307" max="13308" width="20" style="125" customWidth="1"/>
    <col min="13309" max="13309" width="11.44140625" style="125"/>
    <col min="13310" max="13311" width="6.109375" style="125" customWidth="1"/>
    <col min="13312" max="13312" width="14" style="125" customWidth="1"/>
    <col min="13313" max="13313" width="4.44140625" style="125" customWidth="1"/>
    <col min="13314" max="13314" width="20.88671875" style="125" customWidth="1"/>
    <col min="13315" max="13316" width="11.44140625" style="125"/>
    <col min="13317" max="13318" width="4.109375" style="125" customWidth="1"/>
    <col min="13319" max="13319" width="11.44140625" style="125"/>
    <col min="13320" max="13320" width="19.109375" style="125" customWidth="1"/>
    <col min="13321" max="13322" width="11.44140625" style="125"/>
    <col min="13323" max="13324" width="4.88671875" style="125" customWidth="1"/>
    <col min="13325" max="13325" width="10.88671875" style="125" customWidth="1"/>
    <col min="13326" max="13326" width="11.44140625" style="125"/>
    <col min="13327" max="13327" width="22" style="125" customWidth="1"/>
    <col min="13328" max="13329" width="11.44140625" style="125"/>
    <col min="13330" max="13331" width="6" style="125" customWidth="1"/>
    <col min="13332" max="13562" width="11.44140625" style="125"/>
    <col min="13563" max="13564" width="20" style="125" customWidth="1"/>
    <col min="13565" max="13565" width="11.44140625" style="125"/>
    <col min="13566" max="13567" width="6.109375" style="125" customWidth="1"/>
    <col min="13568" max="13568" width="14" style="125" customWidth="1"/>
    <col min="13569" max="13569" width="4.44140625" style="125" customWidth="1"/>
    <col min="13570" max="13570" width="20.88671875" style="125" customWidth="1"/>
    <col min="13571" max="13572" width="11.44140625" style="125"/>
    <col min="13573" max="13574" width="4.109375" style="125" customWidth="1"/>
    <col min="13575" max="13575" width="11.44140625" style="125"/>
    <col min="13576" max="13576" width="19.109375" style="125" customWidth="1"/>
    <col min="13577" max="13578" width="11.44140625" style="125"/>
    <col min="13579" max="13580" width="4.88671875" style="125" customWidth="1"/>
    <col min="13581" max="13581" width="10.88671875" style="125" customWidth="1"/>
    <col min="13582" max="13582" width="11.44140625" style="125"/>
    <col min="13583" max="13583" width="22" style="125" customWidth="1"/>
    <col min="13584" max="13585" width="11.44140625" style="125"/>
    <col min="13586" max="13587" width="6" style="125" customWidth="1"/>
    <col min="13588" max="13818" width="11.44140625" style="125"/>
    <col min="13819" max="13820" width="20" style="125" customWidth="1"/>
    <col min="13821" max="13821" width="11.44140625" style="125"/>
    <col min="13822" max="13823" width="6.109375" style="125" customWidth="1"/>
    <col min="13824" max="13824" width="14" style="125" customWidth="1"/>
    <col min="13825" max="13825" width="4.44140625" style="125" customWidth="1"/>
    <col min="13826" max="13826" width="20.88671875" style="125" customWidth="1"/>
    <col min="13827" max="13828" width="11.44140625" style="125"/>
    <col min="13829" max="13830" width="4.109375" style="125" customWidth="1"/>
    <col min="13831" max="13831" width="11.44140625" style="125"/>
    <col min="13832" max="13832" width="19.109375" style="125" customWidth="1"/>
    <col min="13833" max="13834" width="11.44140625" style="125"/>
    <col min="13835" max="13836" width="4.88671875" style="125" customWidth="1"/>
    <col min="13837" max="13837" width="10.88671875" style="125" customWidth="1"/>
    <col min="13838" max="13838" width="11.44140625" style="125"/>
    <col min="13839" max="13839" width="22" style="125" customWidth="1"/>
    <col min="13840" max="13841" width="11.44140625" style="125"/>
    <col min="13842" max="13843" width="6" style="125" customWidth="1"/>
    <col min="13844" max="14074" width="11.44140625" style="125"/>
    <col min="14075" max="14076" width="20" style="125" customWidth="1"/>
    <col min="14077" max="14077" width="11.44140625" style="125"/>
    <col min="14078" max="14079" width="6.109375" style="125" customWidth="1"/>
    <col min="14080" max="14080" width="14" style="125" customWidth="1"/>
    <col min="14081" max="14081" width="4.44140625" style="125" customWidth="1"/>
    <col min="14082" max="14082" width="20.88671875" style="125" customWidth="1"/>
    <col min="14083" max="14084" width="11.44140625" style="125"/>
    <col min="14085" max="14086" width="4.109375" style="125" customWidth="1"/>
    <col min="14087" max="14087" width="11.44140625" style="125"/>
    <col min="14088" max="14088" width="19.109375" style="125" customWidth="1"/>
    <col min="14089" max="14090" width="11.44140625" style="125"/>
    <col min="14091" max="14092" width="4.88671875" style="125" customWidth="1"/>
    <col min="14093" max="14093" width="10.88671875" style="125" customWidth="1"/>
    <col min="14094" max="14094" width="11.44140625" style="125"/>
    <col min="14095" max="14095" width="22" style="125" customWidth="1"/>
    <col min="14096" max="14097" width="11.44140625" style="125"/>
    <col min="14098" max="14099" width="6" style="125" customWidth="1"/>
    <col min="14100" max="14330" width="11.44140625" style="125"/>
    <col min="14331" max="14332" width="20" style="125" customWidth="1"/>
    <col min="14333" max="14333" width="11.44140625" style="125"/>
    <col min="14334" max="14335" width="6.109375" style="125" customWidth="1"/>
    <col min="14336" max="14336" width="14" style="125" customWidth="1"/>
    <col min="14337" max="14337" width="4.44140625" style="125" customWidth="1"/>
    <col min="14338" max="14338" width="20.88671875" style="125" customWidth="1"/>
    <col min="14339" max="14340" width="11.44140625" style="125"/>
    <col min="14341" max="14342" width="4.109375" style="125" customWidth="1"/>
    <col min="14343" max="14343" width="11.44140625" style="125"/>
    <col min="14344" max="14344" width="19.109375" style="125" customWidth="1"/>
    <col min="14345" max="14346" width="11.44140625" style="125"/>
    <col min="14347" max="14348" width="4.88671875" style="125" customWidth="1"/>
    <col min="14349" max="14349" width="10.88671875" style="125" customWidth="1"/>
    <col min="14350" max="14350" width="11.44140625" style="125"/>
    <col min="14351" max="14351" width="22" style="125" customWidth="1"/>
    <col min="14352" max="14353" width="11.44140625" style="125"/>
    <col min="14354" max="14355" width="6" style="125" customWidth="1"/>
    <col min="14356" max="14586" width="11.44140625" style="125"/>
    <col min="14587" max="14588" width="20" style="125" customWidth="1"/>
    <col min="14589" max="14589" width="11.44140625" style="125"/>
    <col min="14590" max="14591" width="6.109375" style="125" customWidth="1"/>
    <col min="14592" max="14592" width="14" style="125" customWidth="1"/>
    <col min="14593" max="14593" width="4.44140625" style="125" customWidth="1"/>
    <col min="14594" max="14594" width="20.88671875" style="125" customWidth="1"/>
    <col min="14595" max="14596" width="11.44140625" style="125"/>
    <col min="14597" max="14598" width="4.109375" style="125" customWidth="1"/>
    <col min="14599" max="14599" width="11.44140625" style="125"/>
    <col min="14600" max="14600" width="19.109375" style="125" customWidth="1"/>
    <col min="14601" max="14602" width="11.44140625" style="125"/>
    <col min="14603" max="14604" width="4.88671875" style="125" customWidth="1"/>
    <col min="14605" max="14605" width="10.88671875" style="125" customWidth="1"/>
    <col min="14606" max="14606" width="11.44140625" style="125"/>
    <col min="14607" max="14607" width="22" style="125" customWidth="1"/>
    <col min="14608" max="14609" width="11.44140625" style="125"/>
    <col min="14610" max="14611" width="6" style="125" customWidth="1"/>
    <col min="14612" max="14842" width="11.44140625" style="125"/>
    <col min="14843" max="14844" width="20" style="125" customWidth="1"/>
    <col min="14845" max="14845" width="11.44140625" style="125"/>
    <col min="14846" max="14847" width="6.109375" style="125" customWidth="1"/>
    <col min="14848" max="14848" width="14" style="125" customWidth="1"/>
    <col min="14849" max="14849" width="4.44140625" style="125" customWidth="1"/>
    <col min="14850" max="14850" width="20.88671875" style="125" customWidth="1"/>
    <col min="14851" max="14852" width="11.44140625" style="125"/>
    <col min="14853" max="14854" width="4.109375" style="125" customWidth="1"/>
    <col min="14855" max="14855" width="11.44140625" style="125"/>
    <col min="14856" max="14856" width="19.109375" style="125" customWidth="1"/>
    <col min="14857" max="14858" width="11.44140625" style="125"/>
    <col min="14859" max="14860" width="4.88671875" style="125" customWidth="1"/>
    <col min="14861" max="14861" width="10.88671875" style="125" customWidth="1"/>
    <col min="14862" max="14862" width="11.44140625" style="125"/>
    <col min="14863" max="14863" width="22" style="125" customWidth="1"/>
    <col min="14864" max="14865" width="11.44140625" style="125"/>
    <col min="14866" max="14867" width="6" style="125" customWidth="1"/>
    <col min="14868" max="15098" width="11.44140625" style="125"/>
    <col min="15099" max="15100" width="20" style="125" customWidth="1"/>
    <col min="15101" max="15101" width="11.44140625" style="125"/>
    <col min="15102" max="15103" width="6.109375" style="125" customWidth="1"/>
    <col min="15104" max="15104" width="14" style="125" customWidth="1"/>
    <col min="15105" max="15105" width="4.44140625" style="125" customWidth="1"/>
    <col min="15106" max="15106" width="20.88671875" style="125" customWidth="1"/>
    <col min="15107" max="15108" width="11.44140625" style="125"/>
    <col min="15109" max="15110" width="4.109375" style="125" customWidth="1"/>
    <col min="15111" max="15111" width="11.44140625" style="125"/>
    <col min="15112" max="15112" width="19.109375" style="125" customWidth="1"/>
    <col min="15113" max="15114" width="11.44140625" style="125"/>
    <col min="15115" max="15116" width="4.88671875" style="125" customWidth="1"/>
    <col min="15117" max="15117" width="10.88671875" style="125" customWidth="1"/>
    <col min="15118" max="15118" width="11.44140625" style="125"/>
    <col min="15119" max="15119" width="22" style="125" customWidth="1"/>
    <col min="15120" max="15121" width="11.44140625" style="125"/>
    <col min="15122" max="15123" width="6" style="125" customWidth="1"/>
    <col min="15124" max="15354" width="11.44140625" style="125"/>
    <col min="15355" max="15356" width="20" style="125" customWidth="1"/>
    <col min="15357" max="15357" width="11.44140625" style="125"/>
    <col min="15358" max="15359" width="6.109375" style="125" customWidth="1"/>
    <col min="15360" max="15360" width="14" style="125" customWidth="1"/>
    <col min="15361" max="15361" width="4.44140625" style="125" customWidth="1"/>
    <col min="15362" max="15362" width="20.88671875" style="125" customWidth="1"/>
    <col min="15363" max="15364" width="11.44140625" style="125"/>
    <col min="15365" max="15366" width="4.109375" style="125" customWidth="1"/>
    <col min="15367" max="15367" width="11.44140625" style="125"/>
    <col min="15368" max="15368" width="19.109375" style="125" customWidth="1"/>
    <col min="15369" max="15370" width="11.44140625" style="125"/>
    <col min="15371" max="15372" width="4.88671875" style="125" customWidth="1"/>
    <col min="15373" max="15373" width="10.88671875" style="125" customWidth="1"/>
    <col min="15374" max="15374" width="11.44140625" style="125"/>
    <col min="15375" max="15375" width="22" style="125" customWidth="1"/>
    <col min="15376" max="15377" width="11.44140625" style="125"/>
    <col min="15378" max="15379" width="6" style="125" customWidth="1"/>
    <col min="15380" max="15610" width="11.44140625" style="125"/>
    <col min="15611" max="15612" width="20" style="125" customWidth="1"/>
    <col min="15613" max="15613" width="11.44140625" style="125"/>
    <col min="15614" max="15615" width="6.109375" style="125" customWidth="1"/>
    <col min="15616" max="15616" width="14" style="125" customWidth="1"/>
    <col min="15617" max="15617" width="4.44140625" style="125" customWidth="1"/>
    <col min="15618" max="15618" width="20.88671875" style="125" customWidth="1"/>
    <col min="15619" max="15620" width="11.44140625" style="125"/>
    <col min="15621" max="15622" width="4.109375" style="125" customWidth="1"/>
    <col min="15623" max="15623" width="11.44140625" style="125"/>
    <col min="15624" max="15624" width="19.109375" style="125" customWidth="1"/>
    <col min="15625" max="15626" width="11.44140625" style="125"/>
    <col min="15627" max="15628" width="4.88671875" style="125" customWidth="1"/>
    <col min="15629" max="15629" width="10.88671875" style="125" customWidth="1"/>
    <col min="15630" max="15630" width="11.44140625" style="125"/>
    <col min="15631" max="15631" width="22" style="125" customWidth="1"/>
    <col min="15632" max="15633" width="11.44140625" style="125"/>
    <col min="15634" max="15635" width="6" style="125" customWidth="1"/>
    <col min="15636" max="15866" width="11.44140625" style="125"/>
    <col min="15867" max="15868" width="20" style="125" customWidth="1"/>
    <col min="15869" max="15869" width="11.44140625" style="125"/>
    <col min="15870" max="15871" width="6.109375" style="125" customWidth="1"/>
    <col min="15872" max="15872" width="14" style="125" customWidth="1"/>
    <col min="15873" max="15873" width="4.44140625" style="125" customWidth="1"/>
    <col min="15874" max="15874" width="20.88671875" style="125" customWidth="1"/>
    <col min="15875" max="15876" width="11.44140625" style="125"/>
    <col min="15877" max="15878" width="4.109375" style="125" customWidth="1"/>
    <col min="15879" max="15879" width="11.44140625" style="125"/>
    <col min="15880" max="15880" width="19.109375" style="125" customWidth="1"/>
    <col min="15881" max="15882" width="11.44140625" style="125"/>
    <col min="15883" max="15884" width="4.88671875" style="125" customWidth="1"/>
    <col min="15885" max="15885" width="10.88671875" style="125" customWidth="1"/>
    <col min="15886" max="15886" width="11.44140625" style="125"/>
    <col min="15887" max="15887" width="22" style="125" customWidth="1"/>
    <col min="15888" max="15889" width="11.44140625" style="125"/>
    <col min="15890" max="15891" width="6" style="125" customWidth="1"/>
    <col min="15892" max="16122" width="11.44140625" style="125"/>
    <col min="16123" max="16124" width="20" style="125" customWidth="1"/>
    <col min="16125" max="16125" width="11.44140625" style="125"/>
    <col min="16126" max="16127" width="6.109375" style="125" customWidth="1"/>
    <col min="16128" max="16128" width="14" style="125" customWidth="1"/>
    <col min="16129" max="16129" width="4.44140625" style="125" customWidth="1"/>
    <col min="16130" max="16130" width="20.88671875" style="125" customWidth="1"/>
    <col min="16131" max="16132" width="11.44140625" style="125"/>
    <col min="16133" max="16134" width="4.109375" style="125" customWidth="1"/>
    <col min="16135" max="16135" width="11.44140625" style="125"/>
    <col min="16136" max="16136" width="19.109375" style="125" customWidth="1"/>
    <col min="16137" max="16138" width="11.44140625" style="125"/>
    <col min="16139" max="16140" width="4.88671875" style="125" customWidth="1"/>
    <col min="16141" max="16141" width="10.88671875" style="125" customWidth="1"/>
    <col min="16142" max="16142" width="11.44140625" style="125"/>
    <col min="16143" max="16143" width="22" style="125" customWidth="1"/>
    <col min="16144" max="16145" width="11.44140625" style="125"/>
    <col min="16146" max="16147" width="6" style="125" customWidth="1"/>
    <col min="16148" max="16384" width="11.44140625" style="125"/>
  </cols>
  <sheetData>
    <row r="1" spans="1:25" ht="4.5" customHeight="1" x14ac:dyDescent="0.2"/>
    <row r="2" spans="1:25" x14ac:dyDescent="0.2">
      <c r="A2" s="126"/>
    </row>
    <row r="3" spans="1:25" x14ac:dyDescent="0.2">
      <c r="A3" s="127" t="s">
        <v>234</v>
      </c>
    </row>
    <row r="4" spans="1:25" ht="3" customHeight="1" x14ac:dyDescent="0.2"/>
    <row r="5" spans="1:25" x14ac:dyDescent="0.2">
      <c r="A5" s="125" t="s">
        <v>129</v>
      </c>
      <c r="B5" s="399"/>
    </row>
    <row r="6" spans="1:25" ht="5.25" customHeight="1" x14ac:dyDescent="0.2"/>
    <row r="7" spans="1:25" ht="21" customHeight="1" x14ac:dyDescent="0.2">
      <c r="A7" s="548" t="s">
        <v>130</v>
      </c>
      <c r="B7" s="548"/>
      <c r="C7" s="548"/>
      <c r="D7" s="548"/>
      <c r="F7" s="548" t="s">
        <v>131</v>
      </c>
      <c r="G7" s="548"/>
      <c r="H7" s="548"/>
      <c r="I7" s="548"/>
      <c r="K7" s="548" t="s">
        <v>132</v>
      </c>
      <c r="L7" s="548"/>
      <c r="M7" s="548"/>
      <c r="N7" s="548"/>
      <c r="P7" s="548" t="s">
        <v>133</v>
      </c>
      <c r="Q7" s="548"/>
      <c r="R7" s="548"/>
      <c r="S7" s="548"/>
    </row>
    <row r="8" spans="1:25" ht="30.6" customHeight="1" x14ac:dyDescent="0.2">
      <c r="A8" s="398" t="s">
        <v>232</v>
      </c>
      <c r="B8" s="546">
        <v>4.1539806879132444E-3</v>
      </c>
      <c r="C8" s="546"/>
      <c r="D8" s="546"/>
      <c r="F8" s="398" t="s">
        <v>232</v>
      </c>
      <c r="G8" s="546">
        <v>4.2163702135577961E-3</v>
      </c>
      <c r="H8" s="546"/>
      <c r="I8" s="546"/>
      <c r="K8" s="398" t="s">
        <v>232</v>
      </c>
      <c r="L8" s="546">
        <v>4.4397197108725995E-3</v>
      </c>
      <c r="M8" s="546"/>
      <c r="N8" s="546"/>
      <c r="P8" s="398" t="s">
        <v>232</v>
      </c>
      <c r="Q8" s="546">
        <v>2.923088169119166E-2</v>
      </c>
      <c r="R8" s="546"/>
      <c r="S8" s="546"/>
      <c r="U8" s="397"/>
      <c r="V8" s="397"/>
      <c r="W8" s="397"/>
      <c r="X8" s="397"/>
      <c r="Y8" s="397"/>
    </row>
    <row r="9" spans="1:25" ht="30.6" customHeight="1" x14ac:dyDescent="0.2">
      <c r="A9" s="398" t="s">
        <v>233</v>
      </c>
      <c r="B9" s="546">
        <v>4.5030853616677231E-3</v>
      </c>
      <c r="C9" s="546"/>
      <c r="D9" s="546"/>
      <c r="F9" s="398" t="s">
        <v>233</v>
      </c>
      <c r="G9" s="546">
        <v>4.4762749065281162E-3</v>
      </c>
      <c r="H9" s="546"/>
      <c r="I9" s="546"/>
      <c r="K9" s="398" t="s">
        <v>233</v>
      </c>
      <c r="L9" s="546">
        <v>4.4855735834586023E-3</v>
      </c>
      <c r="M9" s="546"/>
      <c r="N9" s="546"/>
      <c r="P9" s="398" t="s">
        <v>233</v>
      </c>
      <c r="Q9" s="546">
        <v>6.1433493096797555E-2</v>
      </c>
      <c r="R9" s="546"/>
      <c r="S9" s="546"/>
      <c r="U9" s="397"/>
      <c r="V9" s="397"/>
      <c r="W9" s="397"/>
      <c r="X9" s="397"/>
      <c r="Y9" s="397"/>
    </row>
    <row r="10" spans="1:25" ht="15" customHeight="1" x14ac:dyDescent="0.2">
      <c r="A10" s="128"/>
      <c r="B10" s="128"/>
      <c r="C10" s="128"/>
      <c r="D10" s="128"/>
      <c r="F10" s="128"/>
      <c r="G10" s="128"/>
      <c r="H10" s="128"/>
      <c r="I10" s="128"/>
      <c r="K10" s="128"/>
      <c r="L10" s="128"/>
      <c r="M10" s="128"/>
      <c r="N10" s="126"/>
      <c r="P10" s="128"/>
      <c r="Q10" s="128"/>
      <c r="R10" s="128"/>
      <c r="S10" s="126"/>
      <c r="U10" s="397"/>
      <c r="V10" s="397"/>
      <c r="W10" s="397"/>
      <c r="X10" s="397"/>
      <c r="Y10" s="397"/>
    </row>
    <row r="11" spans="1:25" ht="15" customHeight="1" x14ac:dyDescent="0.2">
      <c r="A11" s="128"/>
      <c r="B11" s="128"/>
      <c r="C11" s="128"/>
      <c r="D11" s="128"/>
      <c r="F11" s="128"/>
      <c r="G11" s="128"/>
      <c r="H11" s="128"/>
      <c r="I11" s="128"/>
      <c r="K11" s="128"/>
      <c r="L11" s="128"/>
      <c r="M11" s="128"/>
      <c r="N11" s="126"/>
      <c r="P11" s="128"/>
      <c r="Q11" s="128"/>
      <c r="R11" s="128"/>
      <c r="S11" s="126"/>
      <c r="U11" s="397"/>
      <c r="V11" s="397"/>
      <c r="W11" s="397"/>
      <c r="X11" s="397"/>
      <c r="Y11" s="397"/>
    </row>
    <row r="12" spans="1:25" x14ac:dyDescent="0.2">
      <c r="V12" s="547"/>
      <c r="W12" s="547"/>
      <c r="X12" s="547"/>
      <c r="Y12" s="547"/>
    </row>
    <row r="13" spans="1:25" x14ac:dyDescent="0.2">
      <c r="V13" s="547"/>
      <c r="W13" s="547"/>
      <c r="X13" s="547"/>
      <c r="Y13" s="547"/>
    </row>
    <row r="14" spans="1:25" x14ac:dyDescent="0.2">
      <c r="V14" s="547"/>
      <c r="W14" s="547"/>
      <c r="X14" s="547"/>
      <c r="Y14" s="547"/>
    </row>
    <row r="15" spans="1:25" x14ac:dyDescent="0.2">
      <c r="V15" s="547"/>
      <c r="W15" s="547"/>
      <c r="X15" s="547"/>
      <c r="Y15" s="547"/>
    </row>
    <row r="16" spans="1:25" x14ac:dyDescent="0.2">
      <c r="V16" s="547"/>
      <c r="W16" s="547"/>
      <c r="X16" s="547"/>
      <c r="Y16" s="547"/>
    </row>
  </sheetData>
  <mergeCells count="13">
    <mergeCell ref="B8:D8"/>
    <mergeCell ref="B9:D9"/>
    <mergeCell ref="V12:Y16"/>
    <mergeCell ref="A7:D7"/>
    <mergeCell ref="F7:I7"/>
    <mergeCell ref="K7:N7"/>
    <mergeCell ref="P7:S7"/>
    <mergeCell ref="Q8:S8"/>
    <mergeCell ref="Q9:S9"/>
    <mergeCell ref="L8:N8"/>
    <mergeCell ref="L9:N9"/>
    <mergeCell ref="G8:I8"/>
    <mergeCell ref="G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 PEG</vt:lpstr>
      <vt:lpstr>INFORME</vt:lpstr>
      <vt:lpstr>DATOS</vt:lpstr>
      <vt:lpstr>Incertidumbre</vt:lpstr>
      <vt:lpstr>Balanza</vt:lpstr>
      <vt:lpstr>Precision</vt:lpstr>
      <vt:lpstr>'FORMATO PEG'!Área_de_impresión</vt:lpstr>
      <vt:lpstr>INFORME!Área_de_impresión</vt:lpstr>
    </vt:vector>
  </TitlesOfParts>
  <Manager/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dc:description/>
  <cp:lastModifiedBy>kevin skibidi</cp:lastModifiedBy>
  <cp:revision/>
  <cp:lastPrinted>2026-01-02T17:09:54Z</cp:lastPrinted>
  <dcterms:created xsi:type="dcterms:W3CDTF">1999-11-07T15:11:55Z</dcterms:created>
  <dcterms:modified xsi:type="dcterms:W3CDTF">2026-05-21T21:30:16Z</dcterms:modified>
  <cp:category/>
  <cp:contentStatus/>
</cp:coreProperties>
</file>