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3.0 Formatos e informes\2026\1.0 Informe de ensayo\1.2 Informe agregados\INFORME ACREDITADO-E ISO\1.1 JUNIO 15-06-26\"/>
    </mc:Choice>
  </mc:AlternateContent>
  <xr:revisionPtr revIDLastSave="0" documentId="13_ncr:1_{B2582D75-BDDD-458A-B201-47BECC238717}" xr6:coauthVersionLast="47" xr6:coauthVersionMax="47" xr10:uidLastSave="{00000000-0000-0000-0000-000000000000}"/>
  <bookViews>
    <workbookView xWindow="-108" yWindow="-108" windowWidth="23256" windowHeight="12456" tabRatio="723" activeTab="1" xr2:uid="{00000000-000D-0000-FFFF-FFFF00000000}"/>
  </bookViews>
  <sheets>
    <sheet name="FORMATO" sheetId="96" r:id="rId1"/>
    <sheet name="INFORME" sheetId="91" r:id="rId2"/>
    <sheet name="DATOS" sheetId="92" r:id="rId3"/>
    <sheet name="incertidumbre" sheetId="95" r:id="rId4"/>
    <sheet name="balanza" sheetId="93" r:id="rId5"/>
    <sheet name="precision" sheetId="94" r:id="rId6"/>
    <sheet name="Hoja1" sheetId="49" state="hidden" r:id="rId7"/>
  </sheets>
  <definedNames>
    <definedName name="_xlnm.Print_Area" localSheetId="2">DATOS!$A$1:$K$51</definedName>
    <definedName name="_xlnm.Print_Area" localSheetId="1">INFORME!$A$1:$J$51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91" l="1"/>
  <c r="E20" i="91"/>
  <c r="E18" i="91"/>
  <c r="J20" i="91"/>
  <c r="J19" i="91"/>
  <c r="J18" i="91"/>
  <c r="J12" i="91"/>
  <c r="J11" i="91"/>
  <c r="J10" i="91"/>
  <c r="C10" i="91"/>
  <c r="C11" i="91"/>
  <c r="C12" i="91"/>
  <c r="C9" i="91"/>
  <c r="K12" i="92"/>
  <c r="J11" i="92"/>
  <c r="J10" i="92"/>
  <c r="E11" i="92"/>
  <c r="E10" i="92"/>
  <c r="E9" i="92"/>
  <c r="C38" i="95" l="1"/>
  <c r="C4" i="92" l="1"/>
  <c r="E31" i="92"/>
  <c r="F31" i="92" s="1"/>
  <c r="E21" i="92"/>
  <c r="E30" i="92" s="1"/>
  <c r="F30" i="92" s="1"/>
  <c r="E12" i="92"/>
  <c r="G31" i="91" l="1"/>
  <c r="G30" i="91"/>
  <c r="K11" i="92"/>
  <c r="J21" i="92"/>
  <c r="I21" i="92"/>
  <c r="J20" i="92"/>
  <c r="I20" i="92"/>
  <c r="G20" i="92"/>
  <c r="J19" i="92"/>
  <c r="I19" i="92"/>
  <c r="J18" i="92"/>
  <c r="I18" i="92"/>
  <c r="J17" i="92"/>
  <c r="I17" i="92"/>
  <c r="G17" i="92"/>
  <c r="J16" i="92"/>
  <c r="I16" i="92"/>
  <c r="G16" i="92"/>
  <c r="G21" i="92" l="1"/>
  <c r="J8" i="49"/>
  <c r="K8" i="49" s="1"/>
  <c r="L8" i="49" s="1"/>
  <c r="C8" i="49"/>
  <c r="J7" i="49"/>
  <c r="K7" i="49" s="1"/>
  <c r="L7" i="49" s="1"/>
  <c r="J6" i="49"/>
  <c r="K6" i="49" s="1"/>
  <c r="L6" i="49" s="1"/>
  <c r="C6" i="49"/>
  <c r="J5" i="49"/>
  <c r="K5" i="49" s="1"/>
  <c r="L5" i="49" s="1"/>
  <c r="J4" i="49"/>
  <c r="K4" i="49" s="1"/>
  <c r="L4" i="49" s="1"/>
  <c r="C4" i="49"/>
  <c r="J3" i="49"/>
  <c r="K3" i="49" s="1"/>
  <c r="L3" i="49" s="1"/>
  <c r="B3" i="49"/>
  <c r="C3" i="49" s="1"/>
  <c r="H20" i="93"/>
  <c r="G20" i="93"/>
  <c r="F20" i="93"/>
  <c r="E20" i="93"/>
  <c r="D20" i="93"/>
  <c r="H21" i="93"/>
  <c r="B47" i="95"/>
  <c r="B46" i="95"/>
  <c r="B45" i="95"/>
  <c r="D37" i="95"/>
  <c r="F37" i="95" s="1"/>
  <c r="D33" i="95"/>
  <c r="F33" i="95" s="1"/>
  <c r="F12" i="92"/>
  <c r="C6" i="92"/>
  <c r="C5" i="92"/>
  <c r="F38" i="95" l="1"/>
  <c r="H38" i="95" s="1"/>
  <c r="C47" i="95" s="1"/>
  <c r="A5" i="49"/>
  <c r="B5" i="49" s="1"/>
  <c r="A7" i="49" s="1"/>
  <c r="D21" i="93"/>
  <c r="E21" i="93"/>
  <c r="F21" i="93"/>
  <c r="G21" i="93"/>
  <c r="F26" i="92"/>
  <c r="F18" i="92"/>
  <c r="G18" i="92" s="1"/>
  <c r="F16" i="92"/>
  <c r="F27" i="92"/>
  <c r="F25" i="92"/>
  <c r="F20" i="92"/>
  <c r="F17" i="92"/>
  <c r="F19" i="92"/>
  <c r="G19" i="92" s="1"/>
  <c r="B7" i="49" l="1"/>
  <c r="C7" i="49" s="1"/>
  <c r="C5" i="49"/>
  <c r="F21" i="92"/>
  <c r="F24" i="92" s="1"/>
  <c r="G26" i="92"/>
  <c r="H25" i="91" s="1"/>
  <c r="D25" i="93" l="1"/>
  <c r="E25" i="93" s="1"/>
  <c r="D35" i="95" s="1"/>
  <c r="F35" i="95" s="1"/>
  <c r="C34" i="95"/>
  <c r="D36" i="95" s="1"/>
  <c r="F36" i="95" s="1"/>
  <c r="D24" i="93"/>
  <c r="E24" i="93" s="1"/>
  <c r="H24" i="91"/>
  <c r="F28" i="92"/>
  <c r="F29" i="92" s="1"/>
  <c r="H26" i="91" s="1"/>
  <c r="C30" i="95"/>
  <c r="F34" i="95" l="1"/>
  <c r="D31" i="95"/>
  <c r="F31" i="95" s="1"/>
  <c r="G30" i="95" l="1"/>
  <c r="C29" i="95"/>
  <c r="D32" i="95"/>
  <c r="F32" i="95" s="1"/>
  <c r="F30" i="95" s="1"/>
  <c r="G34" i="95"/>
  <c r="H34" i="95" s="1"/>
  <c r="C46" i="95" s="1"/>
  <c r="H30" i="95" l="1"/>
  <c r="C45" i="95" l="1"/>
  <c r="C48" i="95" s="1"/>
  <c r="H39" i="95"/>
  <c r="H40" i="95" s="1"/>
  <c r="D45" i="95" l="1"/>
  <c r="D48" i="95"/>
  <c r="D47" i="95"/>
  <c r="D46" i="9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G30" authorId="0" shapeId="0" xr:uid="{3434B0A4-171D-4988-8DDA-338C2349E8B6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Se colocara de granulometria
</t>
        </r>
      </text>
    </comment>
  </commentList>
</comments>
</file>

<file path=xl/sharedStrings.xml><?xml version="1.0" encoding="utf-8"?>
<sst xmlns="http://schemas.openxmlformats.org/spreadsheetml/2006/main" count="343" uniqueCount="207">
  <si>
    <t>:</t>
  </si>
  <si>
    <t>FC</t>
  </si>
  <si>
    <t>F. MOLDEO</t>
  </si>
  <si>
    <t>DESCRIPCION</t>
  </si>
  <si>
    <t>DIA</t>
  </si>
  <si>
    <t>DIAMETRO</t>
  </si>
  <si>
    <t>AREA</t>
  </si>
  <si>
    <t>CARGA</t>
  </si>
  <si>
    <t>RESIS. CONCRETO</t>
  </si>
  <si>
    <t>% RESIS</t>
  </si>
  <si>
    <t>CODIGO</t>
  </si>
  <si>
    <t>CONCATENADOS</t>
  </si>
  <si>
    <t>TIPO DE FALLA</t>
  </si>
  <si>
    <t>E</t>
  </si>
  <si>
    <t>F</t>
  </si>
  <si>
    <t>Columnas C-9;5-3/G.H</t>
  </si>
  <si>
    <t>N° OT</t>
  </si>
  <si>
    <t>LABORATORIO DE ENSAYO DE MATERIALES</t>
  </si>
  <si>
    <t>DATOS DE LA MUESTRA</t>
  </si>
  <si>
    <t xml:space="preserve">                 CÓDIGO</t>
  </si>
  <si>
    <t>Página 1 de 1</t>
  </si>
  <si>
    <t>F. EMISIÓN</t>
  </si>
  <si>
    <t>FECHA DE RECEPCIÓN</t>
  </si>
  <si>
    <t>FECHA DE EJECUCIÓN</t>
  </si>
  <si>
    <t>Observaciones:</t>
  </si>
  <si>
    <t>STANDARD TEST METHOD FOR RESISTANCE TO DEGRADATION OF LARGE-SIZE COARSE AGGREGATE BY ABRASION AND IMPACT IN THE LOS ANGELES MACHINE</t>
  </si>
  <si>
    <t>F-LEM-P-AG-26.02</t>
  </si>
  <si>
    <t>Pasante</t>
  </si>
  <si>
    <t>Retenido</t>
  </si>
  <si>
    <t>TAMIZ (in)</t>
  </si>
  <si>
    <t>Descripción de la muestra:</t>
  </si>
  <si>
    <t>Informacion para la Correccion por Certificado de Calibración: balanza 30kg</t>
  </si>
  <si>
    <t>Precision Balanza al</t>
  </si>
  <si>
    <t>Correccion</t>
  </si>
  <si>
    <t>Codigo balanza</t>
  </si>
  <si>
    <t>EQP-0054</t>
  </si>
  <si>
    <t>Fecha de calibración</t>
  </si>
  <si>
    <t>DATOS</t>
  </si>
  <si>
    <t>UND</t>
  </si>
  <si>
    <t>g</t>
  </si>
  <si>
    <t>%</t>
  </si>
  <si>
    <t xml:space="preserve">CLIENTE       </t>
  </si>
  <si>
    <t xml:space="preserve">DIRECCION **    </t>
  </si>
  <si>
    <t xml:space="preserve">PROYECTO ** </t>
  </si>
  <si>
    <t>UBICACIÓN **</t>
  </si>
  <si>
    <t>CANTERA/SONDAJE **</t>
  </si>
  <si>
    <t xml:space="preserve">N° MUESTRA **             </t>
  </si>
  <si>
    <t xml:space="preserve">TIPO DE MUESTRA**     </t>
  </si>
  <si>
    <t xml:space="preserve">LUGAR DE ENSAYO    </t>
  </si>
  <si>
    <t>CÓDIGO DE LA MUESTRA</t>
  </si>
  <si>
    <t>Tamaño máximo nominal (in)</t>
  </si>
  <si>
    <t>DESCRIPCIÓN</t>
  </si>
  <si>
    <t>Masa muestra inicial</t>
  </si>
  <si>
    <t>Masa muestra inicial seca</t>
  </si>
  <si>
    <t>Masa muestra inicial seca constante</t>
  </si>
  <si>
    <t>Verificacion de Masa seca constante</t>
  </si>
  <si>
    <t>-</t>
  </si>
  <si>
    <t>Nota:</t>
  </si>
  <si>
    <t>Fin del Informe</t>
  </si>
  <si>
    <t>Laboratorio de ensayo de Materiales</t>
  </si>
  <si>
    <t>** Datos proporcionados por el cliente</t>
  </si>
  <si>
    <t>CLASIFICACION DE LA MUESTRA DE PRUEBA</t>
  </si>
  <si>
    <t>b</t>
  </si>
  <si>
    <t>c</t>
  </si>
  <si>
    <t>d</t>
  </si>
  <si>
    <t>e</t>
  </si>
  <si>
    <t>TOTAL</t>
  </si>
  <si>
    <t>Gradación de la muestra de prueba</t>
  </si>
  <si>
    <t>Masa de la muestra de prueba</t>
  </si>
  <si>
    <t>Masa final de la muestra</t>
  </si>
  <si>
    <t>Pérdida por abrasión</t>
  </si>
  <si>
    <t>Masa final de la muestra (Lavada seca constante)</t>
  </si>
  <si>
    <t>CALIBRACION DE LA BALANZA</t>
  </si>
  <si>
    <t>Variables</t>
  </si>
  <si>
    <t>Ecuacion</t>
  </si>
  <si>
    <t>Resolucion</t>
  </si>
  <si>
    <t xml:space="preserve">Codigo </t>
  </si>
  <si>
    <t>ITEM</t>
  </si>
  <si>
    <t>MES</t>
  </si>
  <si>
    <t>DESV STD</t>
  </si>
  <si>
    <t>Busqueda de Repetibilidad de la masa</t>
  </si>
  <si>
    <t>ENSAYO DE LA MUESTRA</t>
  </si>
  <si>
    <t>Fecha de evaluacion:</t>
  </si>
  <si>
    <t>INFORME DE ESTIMACIÓN DE INCERTIDUMBRE</t>
  </si>
  <si>
    <t>Código:</t>
  </si>
  <si>
    <t>F-LEM-P-10.01</t>
  </si>
  <si>
    <t>Versión:</t>
  </si>
  <si>
    <t>Fecha:</t>
  </si>
  <si>
    <t>Página:</t>
  </si>
  <si>
    <t>1 de 1</t>
  </si>
  <si>
    <t>Método:</t>
  </si>
  <si>
    <t>Norma:</t>
  </si>
  <si>
    <t>Matriz:</t>
  </si>
  <si>
    <t>Variables:</t>
  </si>
  <si>
    <t>Fórmula:</t>
  </si>
  <si>
    <t>Equipos a utilizar:</t>
  </si>
  <si>
    <t>Paso 2. Definición de las variables aleatorias</t>
  </si>
  <si>
    <t>Fuentes</t>
  </si>
  <si>
    <t>Unidades</t>
  </si>
  <si>
    <t>Valor</t>
  </si>
  <si>
    <t>Incertidumbre Original</t>
  </si>
  <si>
    <t>Distribución</t>
  </si>
  <si>
    <r>
      <t xml:space="preserve">Incertidumbre Estándar </t>
    </r>
    <r>
      <rPr>
        <i/>
        <sz val="10"/>
        <rFont val="Arial"/>
        <family val="2"/>
      </rPr>
      <t>u(x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)</t>
    </r>
  </si>
  <si>
    <t>Coeficiente de Sensibilidad</t>
  </si>
  <si>
    <r>
      <t xml:space="preserve">Contribución </t>
    </r>
    <r>
      <rPr>
        <i/>
        <sz val="10"/>
        <rFont val="Arial"/>
        <family val="2"/>
      </rPr>
      <t>u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(y)</t>
    </r>
  </si>
  <si>
    <t>---</t>
  </si>
  <si>
    <t>Repetibilidad de la pesada</t>
  </si>
  <si>
    <t>Normal, K=1</t>
  </si>
  <si>
    <t>Certificado de Calibración</t>
  </si>
  <si>
    <t>Normal, K=2</t>
  </si>
  <si>
    <t>Resolución</t>
  </si>
  <si>
    <t>Rectangular</t>
  </si>
  <si>
    <t>Incertidumbre Expandida, K = 2</t>
  </si>
  <si>
    <t>Norma, K=1</t>
  </si>
  <si>
    <t xml:space="preserve">Incertidumbre Estándar Combinada </t>
  </si>
  <si>
    <t>Factor de influencia</t>
  </si>
  <si>
    <t>valor</t>
  </si>
  <si>
    <t>Pérdida por abrasión (%)</t>
  </si>
  <si>
    <t xml:space="preserve">factor de presición </t>
  </si>
  <si>
    <t>OPERADORES</t>
  </si>
  <si>
    <t>Agregados</t>
  </si>
  <si>
    <t>Resistencia a la degradación</t>
  </si>
  <si>
    <t>STANDARD TEST METHODS FOR RESISTANCE TO DEGRADATION OF LARGE-SIZE COARSE AGGREGATE BY ABRASION AND IMPACT IN THE LSO ANGELES MACHINE</t>
  </si>
  <si>
    <t>PA = Perdida abrasión</t>
  </si>
  <si>
    <t xml:space="preserve">Balanza con resolución de lectura de 1g </t>
  </si>
  <si>
    <t>C= Masa de la muestra de prueba</t>
  </si>
  <si>
    <t>Y= Masa final de la muestra</t>
  </si>
  <si>
    <t>C</t>
  </si>
  <si>
    <t>Y</t>
  </si>
  <si>
    <t>a</t>
  </si>
  <si>
    <t>f</t>
  </si>
  <si>
    <t>TMN</t>
  </si>
  <si>
    <t>RECEPCIÓN N°</t>
  </si>
  <si>
    <t>Agregado requiere lavado</t>
  </si>
  <si>
    <t>Gradación</t>
  </si>
  <si>
    <t>Masa (g)</t>
  </si>
  <si>
    <t>CORRECCIÓN</t>
  </si>
  <si>
    <t>CONDICION DE MASA</t>
  </si>
  <si>
    <t>minima</t>
  </si>
  <si>
    <t>maximo</t>
  </si>
  <si>
    <t>Masa de las 12 esferas</t>
  </si>
  <si>
    <t xml:space="preserve">Desgate  (e/a *100)                        </t>
  </si>
  <si>
    <t>Masa especificada (g)</t>
  </si>
  <si>
    <t>Masa final de la muestra de prueba</t>
  </si>
  <si>
    <t>Masa original de la muestra de prueba</t>
  </si>
  <si>
    <t>Perdida de masa por lavado</t>
  </si>
  <si>
    <t xml:space="preserve">Masa retenida en el tamiz No. 12 </t>
  </si>
  <si>
    <t xml:space="preserve">Masa lavada seca retenida en el tamiz No. 12 </t>
  </si>
  <si>
    <t xml:space="preserve">Masa lavada seca constante retenida en el tamiz No. 12 </t>
  </si>
  <si>
    <t>Diferencia masa gradación y retenida tamiz No. 12 o seca.</t>
  </si>
  <si>
    <t>1-Calcular la Incertidumbre estandar bajo condiciones de reproducibilidad</t>
  </si>
  <si>
    <t>ASTM C535-16 (Reapproved 2024)</t>
  </si>
  <si>
    <t>STANDARD TEST METHOD FOR RESISTANCE TO DEGRADATION OF LARGE-SIZE COARSE AGGREGATE BY ABRASION AND IMPACT IN THE LOS ANGELES MACHINE ASTM C535-16 (Reapproved 2024)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</si>
  <si>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</si>
  <si>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</si>
  <si>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</si>
  <si>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</si>
  <si>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</si>
  <si>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</si>
  <si>
    <t>Mensurando:</t>
  </si>
  <si>
    <t>Paso 1. Definición del proceso de medición</t>
  </si>
  <si>
    <t>CÁLCULO:  RESISTENCIA A LA DEGRADACION AGREGADOS GRAN TAMAÑO</t>
  </si>
  <si>
    <t>CONTRIBUCIÓN</t>
  </si>
  <si>
    <t>2*RAIZ(1.14+0.000000000248*R2)</t>
  </si>
  <si>
    <t>18SAM*</t>
  </si>
  <si>
    <r>
      <t>Varianza Repetibilidad (S</t>
    </r>
    <r>
      <rPr>
        <vertAlign val="subscript"/>
        <sz val="10"/>
        <rFont val="Arial"/>
        <family val="2"/>
      </rPr>
      <t>r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)</t>
    </r>
  </si>
  <si>
    <r>
      <t>Varianza entre Laboratorios (S</t>
    </r>
    <r>
      <rPr>
        <vertAlign val="subscript"/>
        <sz val="10"/>
        <rFont val="Arial"/>
        <family val="2"/>
      </rPr>
      <t>L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)</t>
    </r>
  </si>
  <si>
    <t>FACTOR PRECISION OPERADOR</t>
  </si>
  <si>
    <t>Versión: 04 (2026-06-15)</t>
  </si>
  <si>
    <t>- El cliente es responsable de los datos de identificación de los puntos de ensayo brindados.</t>
  </si>
  <si>
    <t>- Los resultados expresados se refieren únicamente al ensayo realizado en dicho momento y en las condiciones especificadas en este documento, por lo que GEOFAL S.A.C. no será responsable por los ensayos realizados con la presente muestra en condiciones distintas a las aquí señaladas.</t>
  </si>
  <si>
    <t>- GEOFAL S.A.C. no se hace responsable por el uso incorrecto o inadecuado del presente informe.</t>
  </si>
  <si>
    <t>- Los resultados de los ensayos realizados no deben ser utilizados como una certificación de conformidad con normas de producto o como certificado del sistema de calidad de la entidad que lo produce.</t>
  </si>
  <si>
    <t>- De conformidad con lo dispuesto por el artículo 1321 del Código Civil, queda establecido que en ningún caso la responsabilidad de GEOFAL S.A.C. será mayor al valor del servicio prestado.</t>
  </si>
  <si>
    <t>FORMATO N° F-LEM-P-AG-26.01</t>
  </si>
  <si>
    <t>STANDARD TEST METHOD FOR RESISTANCE TO DEGRADATION OF LARGE-SIZE COARSE 
AGGREGATE BY ABRASION AND IMPACT IN THE LOS ANGELES MACHINE</t>
  </si>
  <si>
    <t>ASTM C535 − 16</t>
  </si>
  <si>
    <t>Se requiere lavado despues de la prueba</t>
  </si>
  <si>
    <t>Masa de las 12 esferas mayor 4975g y menor 5025g</t>
  </si>
  <si>
    <t>Ref. ASTM C535-16</t>
  </si>
  <si>
    <t>GRADACIONES (Masa en cada tamiz, g)</t>
  </si>
  <si>
    <t>Total (*)</t>
  </si>
  <si>
    <t>Gradación 1</t>
  </si>
  <si>
    <t>Gradación 2</t>
  </si>
  <si>
    <t>Gradación 3</t>
  </si>
  <si>
    <t xml:space="preserve">Masa lavada seca retenida                                      en el tamiz No. 12 </t>
  </si>
  <si>
    <r>
      <t xml:space="preserve">Masa lavada seca constante retenida                   en el tamiz No. 12,  </t>
    </r>
    <r>
      <rPr>
        <b/>
        <sz val="9"/>
        <rFont val="Arial"/>
        <family val="2"/>
      </rPr>
      <t>&lt;0.1%</t>
    </r>
  </si>
  <si>
    <t>Diferencia masa gradación y retenida tamiz No.12 o seca.</t>
  </si>
  <si>
    <r>
      <t xml:space="preserve">Perdida de masa por lavado                               </t>
    </r>
    <r>
      <rPr>
        <b/>
        <sz val="9"/>
        <rFont val="Arial"/>
        <family val="2"/>
      </rPr>
      <t>(b-d)/a*100 &lt; 0.2%</t>
    </r>
  </si>
  <si>
    <t>Codigo de Equipo utilizado</t>
  </si>
  <si>
    <t>Horno</t>
  </si>
  <si>
    <t>Balanza</t>
  </si>
  <si>
    <t>Máquina Los Angeles</t>
  </si>
  <si>
    <t>Malla No. 12</t>
  </si>
  <si>
    <t xml:space="preserve">      </t>
  </si>
  <si>
    <t>Versión: 02 (08-10-2024)</t>
  </si>
  <si>
    <t>WEB: www.geofal.com.pe   E-MAIL: laboratorio@geofal.com.pe / geofal.sac@gmail.com                                                                                                                         Av. Marañon 763, Los Olivos-Lima / Teléfono  01 522-1851</t>
  </si>
  <si>
    <t>MUESTRA</t>
  </si>
  <si>
    <t>No OT</t>
  </si>
  <si>
    <t>FECHA</t>
  </si>
  <si>
    <t>REALIZADO</t>
  </si>
  <si>
    <t>CLIENTE</t>
  </si>
  <si>
    <t>DIRECCIÓN **</t>
  </si>
  <si>
    <t>PROYECTO **</t>
  </si>
  <si>
    <t>OT N°</t>
  </si>
  <si>
    <t>N° MUESTRA **</t>
  </si>
  <si>
    <t>TIPO DE MUESTRA**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</si>
</sst>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0.0"/>
    <numFmt numFmtId="165" formatCode="\L\ \-\ 0000"/>
    <numFmt numFmtId="166" formatCode="dd\-mmm\-yyyy"/>
    <numFmt numFmtId="167" formatCode="0\ &quot;/ CO-06&quot;"/>
    <numFmt numFmtId="168" formatCode="0.000"/>
    <numFmt numFmtId="169" formatCode="dd\-mm\-yy;@"/>
    <numFmt numFmtId="170" formatCode="000&quot;-AG-20&quot;"/>
    <numFmt numFmtId="171" formatCode="0.00000"/>
    <numFmt numFmtId="172" formatCode="0.0000"/>
    <numFmt numFmtId="173" formatCode="&quot;0&quot;0"/>
    <numFmt numFmtId="174" formatCode="0.0E+00"/>
    <numFmt numFmtId="175" formatCode="0.0%"/>
    <numFmt numFmtId="176" formatCode="yyyy\-mm\-dd;@"/>
    <numFmt numFmtId="177" formatCode="000\-\ &quot;26&quot;"/>
    <numFmt numFmtId="178" formatCode="000&quot;-AG-26&quot;"/>
    <numFmt numFmtId="179" formatCode="&quot;INFORME DE ENSAYO N°&quot;000&quot;-26 AG26&quot;"/>
    <numFmt numFmtId="180" formatCode="0.0000000"/>
    <numFmt numFmtId="181" formatCode="0.000000"/>
    <numFmt numFmtId="182" formatCode="&quot;CERTIFICADO N°&quot;000&quot;-20 AG06&quot;"/>
  </numFmts>
  <fonts count="6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b/>
      <u/>
      <sz val="11"/>
      <name val="Times New Roman"/>
      <family val="1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b/>
      <sz val="8"/>
      <name val="Arial"/>
      <family val="2"/>
    </font>
    <font>
      <sz val="1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b/>
      <i/>
      <u/>
      <sz val="11"/>
      <name val="Times New Roman"/>
      <family val="1"/>
    </font>
    <font>
      <sz val="11"/>
      <color indexed="10"/>
      <name val="Times New Roman"/>
      <family val="1"/>
    </font>
    <font>
      <sz val="11"/>
      <color rgb="FFFF0000"/>
      <name val="Times New Roman"/>
      <family val="1"/>
    </font>
    <font>
      <b/>
      <sz val="9.5"/>
      <name val="Arial"/>
      <family val="2"/>
    </font>
    <font>
      <b/>
      <i/>
      <u/>
      <sz val="9"/>
      <color theme="1"/>
      <name val="Arial"/>
      <family val="2"/>
    </font>
    <font>
      <sz val="9"/>
      <color theme="1"/>
      <name val="Arial"/>
      <family val="2"/>
    </font>
    <font>
      <b/>
      <u/>
      <sz val="9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rgb="FF0000FF"/>
      <name val="Arial"/>
      <family val="2"/>
    </font>
    <font>
      <sz val="9"/>
      <color rgb="FFFF0000"/>
      <name val="Arial"/>
      <family val="2"/>
    </font>
    <font>
      <sz val="8"/>
      <color rgb="FF00B0F0"/>
      <name val="Arial"/>
      <family val="2"/>
    </font>
    <font>
      <sz val="11"/>
      <color rgb="FF00B0F0"/>
      <name val="Times New Roman"/>
      <family val="1"/>
    </font>
    <font>
      <sz val="9"/>
      <color rgb="FF00B0F0"/>
      <name val="Arial"/>
      <family val="2"/>
    </font>
    <font>
      <sz val="10"/>
      <color rgb="FF00B0F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Arial"/>
      <family val="2"/>
    </font>
    <font>
      <b/>
      <u/>
      <sz val="10"/>
      <name val="Arial"/>
      <family val="2"/>
    </font>
    <font>
      <sz val="8"/>
      <color rgb="FF0000FF"/>
      <name val="Arial"/>
      <family val="2"/>
    </font>
    <font>
      <sz val="10"/>
      <color rgb="FF0000FF"/>
      <name val="Arial"/>
      <family val="2"/>
    </font>
    <font>
      <sz val="11"/>
      <color theme="1"/>
      <name val="Arial"/>
      <family val="2"/>
    </font>
    <font>
      <sz val="10"/>
      <color rgb="FFFF0000"/>
      <name val="Arial"/>
      <family val="2"/>
    </font>
    <font>
      <vertAlign val="superscript"/>
      <sz val="10"/>
      <name val="Arial"/>
      <family val="2"/>
    </font>
    <font>
      <vertAlign val="subscript"/>
      <sz val="10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u/>
      <sz val="10"/>
      <name val="Arial"/>
      <family val="2"/>
    </font>
    <font>
      <b/>
      <sz val="9"/>
      <name val="Cambria"/>
      <family val="1"/>
      <scheme val="major"/>
    </font>
    <font>
      <b/>
      <sz val="11"/>
      <name val="Arial"/>
      <family val="2"/>
    </font>
    <font>
      <i/>
      <sz val="10"/>
      <name val="Arial"/>
      <family val="2"/>
    </font>
    <font>
      <i/>
      <vertAlign val="subscript"/>
      <sz val="10"/>
      <name val="Arial"/>
      <family val="2"/>
    </font>
    <font>
      <sz val="9"/>
      <name val="Cambria"/>
      <family val="1"/>
      <scheme val="major"/>
    </font>
    <font>
      <sz val="9"/>
      <color theme="0"/>
      <name val="Arial"/>
      <family val="2"/>
    </font>
    <font>
      <b/>
      <sz val="11"/>
      <color rgb="FFFF0000"/>
      <name val="Arial"/>
      <family val="2"/>
    </font>
    <font>
      <sz val="10"/>
      <name val="Calibri"/>
      <family val="2"/>
    </font>
    <font>
      <sz val="11"/>
      <color theme="3"/>
      <name val="Arial"/>
      <family val="2"/>
    </font>
    <font>
      <sz val="9"/>
      <color rgb="FF0000FF"/>
      <name val="Arial"/>
      <family val="2"/>
    </font>
    <font>
      <b/>
      <sz val="9"/>
      <color rgb="FF00B0F0"/>
      <name val="Arial"/>
      <family val="2"/>
    </font>
    <font>
      <b/>
      <sz val="9"/>
      <color rgb="FF00B0F0"/>
      <name val="Times New Roman"/>
      <family val="1"/>
    </font>
    <font>
      <b/>
      <sz val="9"/>
      <name val="Times New Roman"/>
      <family val="1"/>
    </font>
    <font>
      <b/>
      <u/>
      <sz val="10"/>
      <color theme="1"/>
      <name val="Arial"/>
      <family val="2"/>
    </font>
    <font>
      <b/>
      <sz val="12"/>
      <name val="Arial"/>
      <family val="2"/>
    </font>
    <font>
      <b/>
      <sz val="9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0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9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2" fillId="0" borderId="0"/>
    <xf numFmtId="0" fontId="3" fillId="0" borderId="0"/>
  </cellStyleXfs>
  <cellXfs count="585">
    <xf numFmtId="0" fontId="0" fillId="0" borderId="0" xfId="0"/>
    <xf numFmtId="0" fontId="0" fillId="0" borderId="1" xfId="0" applyBorder="1"/>
    <xf numFmtId="2" fontId="9" fillId="2" borderId="1" xfId="0" applyNumberFormat="1" applyFont="1" applyFill="1" applyBorder="1" applyAlignment="1">
      <alignment vertical="center" wrapText="1"/>
    </xf>
    <xf numFmtId="10" fontId="10" fillId="2" borderId="1" xfId="0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11" fillId="0" borderId="1" xfId="0" applyFont="1" applyBorder="1" applyAlignment="1">
      <alignment horizontal="center"/>
    </xf>
    <xf numFmtId="0" fontId="14" fillId="0" borderId="1" xfId="0" applyFont="1" applyBorder="1"/>
    <xf numFmtId="16" fontId="14" fillId="0" borderId="1" xfId="0" applyNumberFormat="1" applyFont="1" applyBorder="1"/>
    <xf numFmtId="2" fontId="14" fillId="0" borderId="1" xfId="0" applyNumberFormat="1" applyFont="1" applyBorder="1"/>
    <xf numFmtId="2" fontId="15" fillId="2" borderId="1" xfId="0" applyNumberFormat="1" applyFont="1" applyFill="1" applyBorder="1" applyAlignment="1">
      <alignment vertical="center" wrapText="1"/>
    </xf>
    <xf numFmtId="167" fontId="11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1" fontId="28" fillId="0" borderId="0" xfId="5" applyNumberFormat="1" applyFont="1" applyAlignment="1" applyProtection="1">
      <alignment horizontal="center" vertical="center"/>
      <protection locked="0"/>
    </xf>
    <xf numFmtId="0" fontId="7" fillId="0" borderId="0" xfId="0" applyFont="1" applyProtection="1">
      <protection locked="0"/>
    </xf>
    <xf numFmtId="0" fontId="9" fillId="0" borderId="0" xfId="0" applyFont="1" applyProtection="1">
      <protection locked="0"/>
    </xf>
    <xf numFmtId="166" fontId="7" fillId="0" borderId="0" xfId="0" applyNumberFormat="1" applyFont="1" applyAlignment="1" applyProtection="1">
      <alignment horizontal="left"/>
      <protection locked="0"/>
    </xf>
    <xf numFmtId="0" fontId="16" fillId="0" borderId="0" xfId="3" applyFont="1" applyAlignment="1" applyProtection="1">
      <alignment horizontal="center" vertical="center"/>
      <protection locked="0"/>
    </xf>
    <xf numFmtId="170" fontId="11" fillId="0" borderId="0" xfId="0" applyNumberFormat="1" applyFont="1" applyAlignment="1" applyProtection="1">
      <alignment vertical="center"/>
      <protection locked="0"/>
    </xf>
    <xf numFmtId="0" fontId="11" fillId="0" borderId="0" xfId="0" applyFont="1" applyAlignment="1" applyProtection="1">
      <alignment vertical="center"/>
      <protection locked="0"/>
    </xf>
    <xf numFmtId="169" fontId="11" fillId="0" borderId="0" xfId="0" applyNumberFormat="1" applyFont="1" applyAlignment="1" applyProtection="1">
      <alignment vertical="center"/>
      <protection locked="0"/>
    </xf>
    <xf numFmtId="0" fontId="13" fillId="0" borderId="0" xfId="0" applyFont="1" applyProtection="1">
      <protection locked="0"/>
    </xf>
    <xf numFmtId="0" fontId="11" fillId="0" borderId="0" xfId="3" applyFont="1" applyAlignment="1" applyProtection="1">
      <alignment vertical="center"/>
      <protection locked="0"/>
    </xf>
    <xf numFmtId="0" fontId="20" fillId="0" borderId="0" xfId="3" applyFont="1" applyAlignment="1" applyProtection="1">
      <alignment vertical="center"/>
      <protection locked="0"/>
    </xf>
    <xf numFmtId="0" fontId="16" fillId="0" borderId="0" xfId="3" applyFont="1" applyAlignment="1" applyProtection="1">
      <alignment vertical="center"/>
      <protection locked="0"/>
    </xf>
    <xf numFmtId="0" fontId="16" fillId="0" borderId="3" xfId="3" applyFont="1" applyBorder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164" fontId="22" fillId="0" borderId="0" xfId="0" applyNumberFormat="1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164" fontId="23" fillId="0" borderId="0" xfId="0" applyNumberFormat="1" applyFont="1" applyAlignment="1" applyProtection="1">
      <alignment horizontal="center" vertical="center"/>
      <protection locked="0"/>
    </xf>
    <xf numFmtId="164" fontId="7" fillId="0" borderId="0" xfId="0" applyNumberFormat="1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vertical="center"/>
      <protection locked="0"/>
    </xf>
    <xf numFmtId="2" fontId="7" fillId="0" borderId="0" xfId="0" applyNumberFormat="1" applyFont="1" applyAlignment="1" applyProtection="1">
      <alignment horizontal="center" vertical="center"/>
      <protection locked="0"/>
    </xf>
    <xf numFmtId="164" fontId="7" fillId="0" borderId="0" xfId="0" applyNumberFormat="1" applyFont="1" applyAlignment="1" applyProtection="1">
      <alignment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1" fontId="28" fillId="0" borderId="0" xfId="5" applyNumberFormat="1" applyFont="1" applyAlignment="1" applyProtection="1">
      <alignment vertical="center"/>
      <protection locked="0"/>
    </xf>
    <xf numFmtId="1" fontId="7" fillId="0" borderId="0" xfId="0" applyNumberFormat="1" applyFont="1" applyAlignment="1" applyProtection="1">
      <alignment horizontal="center" vertical="center"/>
      <protection locked="0"/>
    </xf>
    <xf numFmtId="12" fontId="7" fillId="0" borderId="0" xfId="0" applyNumberFormat="1" applyFont="1" applyAlignment="1" applyProtection="1">
      <alignment horizontal="center" vertical="center"/>
      <protection locked="0"/>
    </xf>
    <xf numFmtId="168" fontId="7" fillId="0" borderId="0" xfId="0" applyNumberFormat="1" applyFont="1" applyAlignment="1" applyProtection="1">
      <alignment horizontal="center" vertical="center"/>
      <protection locked="0"/>
    </xf>
    <xf numFmtId="0" fontId="27" fillId="0" borderId="0" xfId="0" applyFont="1" applyProtection="1">
      <protection locked="0"/>
    </xf>
    <xf numFmtId="0" fontId="10" fillId="0" borderId="0" xfId="0" applyFont="1" applyProtection="1">
      <protection locked="0"/>
    </xf>
    <xf numFmtId="1" fontId="6" fillId="0" borderId="0" xfId="0" applyNumberFormat="1" applyFont="1" applyAlignment="1" applyProtection="1">
      <alignment horizontal="center" vertical="center"/>
      <protection locked="0"/>
    </xf>
    <xf numFmtId="1" fontId="6" fillId="0" borderId="0" xfId="0" quotePrefix="1" applyNumberFormat="1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left" vertical="center"/>
      <protection locked="0"/>
    </xf>
    <xf numFmtId="0" fontId="4" fillId="0" borderId="0" xfId="0" applyFont="1" applyProtection="1">
      <protection locked="0"/>
    </xf>
    <xf numFmtId="0" fontId="26" fillId="0" borderId="0" xfId="6" applyFont="1" applyAlignment="1" applyProtection="1">
      <alignment horizontal="left" vertical="center"/>
      <protection locked="0"/>
    </xf>
    <xf numFmtId="0" fontId="26" fillId="0" borderId="0" xfId="6" quotePrefix="1" applyFont="1" applyAlignment="1" applyProtection="1">
      <alignment horizontal="left" vertical="center"/>
      <protection locked="0"/>
    </xf>
    <xf numFmtId="0" fontId="13" fillId="0" borderId="0" xfId="4" applyFont="1" applyProtection="1">
      <protection locked="0"/>
    </xf>
    <xf numFmtId="164" fontId="7" fillId="0" borderId="0" xfId="0" quotePrefix="1" applyNumberFormat="1" applyFont="1" applyAlignment="1" applyProtection="1">
      <alignment horizontal="center" vertical="center"/>
      <protection locked="0"/>
    </xf>
    <xf numFmtId="0" fontId="27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25" fillId="0" borderId="0" xfId="6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13" fillId="0" borderId="0" xfId="1" applyFont="1" applyFill="1" applyBorder="1" applyAlignment="1" applyProtection="1">
      <alignment vertical="center" wrapText="1"/>
      <protection locked="0"/>
    </xf>
    <xf numFmtId="0" fontId="4" fillId="0" borderId="0" xfId="0" applyFont="1" applyAlignment="1">
      <alignment vertical="center"/>
    </xf>
    <xf numFmtId="0" fontId="7" fillId="0" borderId="0" xfId="0" applyFont="1"/>
    <xf numFmtId="0" fontId="3" fillId="0" borderId="0" xfId="4" applyAlignment="1">
      <alignment vertical="center"/>
    </xf>
    <xf numFmtId="0" fontId="11" fillId="0" borderId="11" xfId="3" applyFont="1" applyBorder="1" applyAlignment="1">
      <alignment vertical="center"/>
    </xf>
    <xf numFmtId="0" fontId="11" fillId="0" borderId="0" xfId="0" applyFont="1" applyAlignment="1">
      <alignment vertical="center"/>
    </xf>
    <xf numFmtId="0" fontId="16" fillId="0" borderId="11" xfId="3" applyFont="1" applyBorder="1" applyAlignment="1">
      <alignment vertical="center"/>
    </xf>
    <xf numFmtId="0" fontId="13" fillId="2" borderId="1" xfId="5" applyFont="1" applyFill="1" applyBorder="1" applyAlignment="1">
      <alignment horizontal="center" vertical="center"/>
    </xf>
    <xf numFmtId="0" fontId="10" fillId="0" borderId="8" xfId="0" applyFont="1" applyBorder="1"/>
    <xf numFmtId="0" fontId="16" fillId="0" borderId="3" xfId="3" applyFont="1" applyBorder="1" applyAlignment="1">
      <alignment vertical="center"/>
    </xf>
    <xf numFmtId="0" fontId="13" fillId="2" borderId="1" xfId="5" applyFont="1" applyFill="1" applyBorder="1" applyAlignment="1">
      <alignment horizontal="center" vertical="center" wrapText="1"/>
    </xf>
    <xf numFmtId="0" fontId="16" fillId="0" borderId="0" xfId="3" applyFont="1" applyAlignment="1">
      <alignment vertical="center"/>
    </xf>
    <xf numFmtId="3" fontId="20" fillId="2" borderId="1" xfId="5" applyNumberFormat="1" applyFont="1" applyFill="1" applyBorder="1" applyAlignment="1">
      <alignment horizontal="center" vertical="center"/>
    </xf>
    <xf numFmtId="1" fontId="11" fillId="0" borderId="1" xfId="5" applyNumberFormat="1" applyFont="1" applyBorder="1" applyAlignment="1">
      <alignment horizontal="center" vertical="center"/>
    </xf>
    <xf numFmtId="1" fontId="20" fillId="2" borderId="1" xfId="5" applyNumberFormat="1" applyFont="1" applyFill="1" applyBorder="1" applyAlignment="1">
      <alignment horizontal="center" vertical="center"/>
    </xf>
    <xf numFmtId="1" fontId="28" fillId="0" borderId="0" xfId="5" applyNumberFormat="1" applyFont="1"/>
    <xf numFmtId="1" fontId="28" fillId="0" borderId="0" xfId="5" applyNumberFormat="1" applyFont="1" applyAlignment="1">
      <alignment vertical="center"/>
    </xf>
    <xf numFmtId="0" fontId="16" fillId="0" borderId="0" xfId="3" applyFont="1" applyAlignment="1">
      <alignment horizontal="right" vertical="center"/>
    </xf>
    <xf numFmtId="0" fontId="16" fillId="0" borderId="0" xfId="3" applyFont="1" applyAlignment="1">
      <alignment horizontal="center" vertical="center"/>
    </xf>
    <xf numFmtId="0" fontId="19" fillId="0" borderId="0" xfId="0" applyFont="1" applyAlignment="1" applyProtection="1">
      <alignment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/>
      <protection locked="0"/>
    </xf>
    <xf numFmtId="165" fontId="7" fillId="0" borderId="0" xfId="0" applyNumberFormat="1" applyFont="1" applyAlignment="1" applyProtection="1">
      <alignment horizontal="left" vertical="center"/>
      <protection locked="0"/>
    </xf>
    <xf numFmtId="0" fontId="11" fillId="0" borderId="2" xfId="0" applyFont="1" applyBorder="1" applyAlignment="1" applyProtection="1">
      <alignment vertical="top"/>
      <protection locked="0"/>
    </xf>
    <xf numFmtId="17" fontId="11" fillId="0" borderId="0" xfId="0" applyNumberFormat="1" applyFont="1" applyAlignment="1" applyProtection="1">
      <alignment vertical="center"/>
      <protection locked="0"/>
    </xf>
    <xf numFmtId="0" fontId="16" fillId="0" borderId="4" xfId="3" applyFont="1" applyBorder="1" applyAlignment="1" applyProtection="1">
      <alignment vertical="center"/>
      <protection locked="0"/>
    </xf>
    <xf numFmtId="0" fontId="16" fillId="0" borderId="3" xfId="3" applyFont="1" applyBorder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left" vertical="center" wrapText="1"/>
      <protection locked="0"/>
    </xf>
    <xf numFmtId="0" fontId="16" fillId="0" borderId="3" xfId="3" applyFont="1" applyBorder="1" applyAlignment="1" applyProtection="1">
      <alignment horizontal="right" vertical="center"/>
      <protection locked="0"/>
    </xf>
    <xf numFmtId="17" fontId="11" fillId="0" borderId="5" xfId="0" applyNumberFormat="1" applyFont="1" applyBorder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1" fillId="0" borderId="2" xfId="3" applyFont="1" applyBorder="1" applyAlignment="1" applyProtection="1">
      <alignment horizontal="center" vertical="center"/>
      <protection locked="0"/>
    </xf>
    <xf numFmtId="0" fontId="11" fillId="0" borderId="2" xfId="0" applyFont="1" applyBorder="1" applyAlignment="1" applyProtection="1">
      <alignment vertical="center"/>
      <protection locked="0"/>
    </xf>
    <xf numFmtId="0" fontId="17" fillId="0" borderId="2" xfId="0" applyFont="1" applyBorder="1" applyProtection="1">
      <protection locked="0"/>
    </xf>
    <xf numFmtId="169" fontId="11" fillId="0" borderId="7" xfId="0" applyNumberFormat="1" applyFont="1" applyBorder="1" applyAlignment="1" applyProtection="1">
      <alignment horizontal="left" vertical="center"/>
      <protection locked="0"/>
    </xf>
    <xf numFmtId="0" fontId="13" fillId="0" borderId="0" xfId="3" applyFont="1" applyAlignment="1" applyProtection="1">
      <alignment horizontal="center" vertical="center"/>
      <protection locked="0"/>
    </xf>
    <xf numFmtId="1" fontId="7" fillId="0" borderId="0" xfId="0" quotePrefix="1" applyNumberFormat="1" applyFont="1" applyAlignment="1" applyProtection="1">
      <alignment horizontal="center" vertical="center"/>
      <protection locked="0"/>
    </xf>
    <xf numFmtId="0" fontId="11" fillId="0" borderId="0" xfId="0" applyFont="1" applyProtection="1"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9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8" fillId="0" borderId="11" xfId="3" applyFont="1" applyBorder="1" applyAlignment="1">
      <alignment vertical="center"/>
    </xf>
    <xf numFmtId="0" fontId="11" fillId="0" borderId="6" xfId="3" applyFont="1" applyBorder="1" applyAlignment="1">
      <alignment vertical="center"/>
    </xf>
    <xf numFmtId="0" fontId="11" fillId="0" borderId="2" xfId="3" applyFont="1" applyBorder="1" applyAlignment="1">
      <alignment vertical="center"/>
    </xf>
    <xf numFmtId="0" fontId="11" fillId="0" borderId="2" xfId="3" applyFont="1" applyBorder="1" applyAlignment="1">
      <alignment horizontal="center" vertical="center"/>
    </xf>
    <xf numFmtId="0" fontId="11" fillId="0" borderId="2" xfId="3" applyFont="1" applyBorder="1" applyAlignment="1">
      <alignment horizontal="right" vertical="center"/>
    </xf>
    <xf numFmtId="0" fontId="17" fillId="0" borderId="2" xfId="0" applyFont="1" applyBorder="1" applyAlignment="1">
      <alignment vertical="center"/>
    </xf>
    <xf numFmtId="0" fontId="18" fillId="0" borderId="10" xfId="3" applyFont="1" applyBorder="1" applyAlignment="1">
      <alignment vertical="center"/>
    </xf>
    <xf numFmtId="0" fontId="16" fillId="0" borderId="4" xfId="3" applyFont="1" applyBorder="1" applyAlignment="1">
      <alignment vertical="center"/>
    </xf>
    <xf numFmtId="0" fontId="16" fillId="0" borderId="5" xfId="3" applyFont="1" applyBorder="1" applyAlignment="1">
      <alignment vertical="center"/>
    </xf>
    <xf numFmtId="0" fontId="16" fillId="0" borderId="1" xfId="3" applyFont="1" applyBorder="1" applyAlignment="1">
      <alignment horizontal="center" vertical="center"/>
    </xf>
    <xf numFmtId="0" fontId="16" fillId="0" borderId="10" xfId="3" applyFont="1" applyBorder="1" applyAlignment="1">
      <alignment vertical="center"/>
    </xf>
    <xf numFmtId="0" fontId="7" fillId="0" borderId="11" xfId="0" applyFont="1" applyBorder="1"/>
    <xf numFmtId="0" fontId="11" fillId="0" borderId="0" xfId="5" applyFont="1" applyAlignment="1">
      <alignment vertical="center"/>
    </xf>
    <xf numFmtId="1" fontId="30" fillId="0" borderId="1" xfId="5" applyNumberFormat="1" applyFont="1" applyBorder="1" applyAlignment="1">
      <alignment horizontal="center" vertical="center"/>
    </xf>
    <xf numFmtId="1" fontId="28" fillId="0" borderId="10" xfId="5" applyNumberFormat="1" applyFont="1" applyBorder="1" applyAlignment="1">
      <alignment vertical="center"/>
    </xf>
    <xf numFmtId="1" fontId="28" fillId="0" borderId="10" xfId="5" applyNumberFormat="1" applyFont="1" applyBorder="1"/>
    <xf numFmtId="1" fontId="31" fillId="0" borderId="1" xfId="5" applyNumberFormat="1" applyFont="1" applyBorder="1" applyAlignment="1">
      <alignment horizontal="center" vertical="center"/>
    </xf>
    <xf numFmtId="9" fontId="29" fillId="0" borderId="0" xfId="5" applyNumberFormat="1" applyFont="1" applyAlignment="1">
      <alignment vertical="center"/>
    </xf>
    <xf numFmtId="9" fontId="29" fillId="0" borderId="10" xfId="5" applyNumberFormat="1" applyFont="1" applyBorder="1" applyAlignment="1">
      <alignment vertical="center"/>
    </xf>
    <xf numFmtId="0" fontId="7" fillId="0" borderId="6" xfId="0" applyFont="1" applyBorder="1"/>
    <xf numFmtId="0" fontId="7" fillId="0" borderId="2" xfId="0" applyFont="1" applyBorder="1"/>
    <xf numFmtId="1" fontId="6" fillId="0" borderId="2" xfId="0" applyNumberFormat="1" applyFont="1" applyBorder="1" applyAlignment="1">
      <alignment horizontal="center" vertical="center"/>
    </xf>
    <xf numFmtId="0" fontId="7" fillId="0" borderId="7" xfId="0" applyFont="1" applyBorder="1"/>
    <xf numFmtId="0" fontId="27" fillId="0" borderId="0" xfId="0" applyFont="1"/>
    <xf numFmtId="0" fontId="10" fillId="0" borderId="0" xfId="0" applyFont="1"/>
    <xf numFmtId="2" fontId="7" fillId="0" borderId="0" xfId="0" applyNumberFormat="1" applyFont="1"/>
    <xf numFmtId="10" fontId="7" fillId="0" borderId="0" xfId="0" applyNumberFormat="1" applyFont="1"/>
    <xf numFmtId="1" fontId="6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27" fillId="0" borderId="0" xfId="0" applyFont="1" applyAlignment="1">
      <alignment vertical="center"/>
    </xf>
    <xf numFmtId="0" fontId="4" fillId="0" borderId="0" xfId="0" applyFont="1"/>
    <xf numFmtId="0" fontId="4" fillId="0" borderId="12" xfId="0" applyFont="1" applyBorder="1" applyAlignment="1">
      <alignment vertical="center"/>
    </xf>
    <xf numFmtId="0" fontId="23" fillId="0" borderId="0" xfId="0" applyFont="1"/>
    <xf numFmtId="0" fontId="25" fillId="0" borderId="0" xfId="6" applyFont="1" applyAlignment="1">
      <alignment horizontal="right" vertical="center"/>
    </xf>
    <xf numFmtId="1" fontId="32" fillId="3" borderId="1" xfId="5" applyNumberFormat="1" applyFont="1" applyFill="1" applyBorder="1" applyAlignment="1" applyProtection="1">
      <alignment horizontal="center" vertical="center"/>
      <protection locked="0"/>
    </xf>
    <xf numFmtId="1" fontId="13" fillId="2" borderId="1" xfId="5" applyNumberFormat="1" applyFont="1" applyFill="1" applyBorder="1" applyAlignment="1" applyProtection="1">
      <alignment horizontal="center" vertical="center"/>
      <protection locked="0"/>
    </xf>
    <xf numFmtId="0" fontId="20" fillId="0" borderId="0" xfId="3" applyFont="1" applyAlignment="1">
      <alignment vertical="center"/>
    </xf>
    <xf numFmtId="0" fontId="20" fillId="0" borderId="1" xfId="5" applyFont="1" applyBorder="1" applyAlignment="1">
      <alignment horizontal="center" vertical="center"/>
    </xf>
    <xf numFmtId="12" fontId="13" fillId="0" borderId="1" xfId="5" applyNumberFormat="1" applyFont="1" applyBorder="1" applyAlignment="1">
      <alignment horizontal="center" vertical="center"/>
    </xf>
    <xf numFmtId="1" fontId="13" fillId="0" borderId="1" xfId="5" applyNumberFormat="1" applyFont="1" applyBorder="1" applyAlignment="1">
      <alignment horizontal="center" vertical="center"/>
    </xf>
    <xf numFmtId="0" fontId="27" fillId="0" borderId="12" xfId="0" applyFont="1" applyBorder="1" applyAlignment="1">
      <alignment vertical="center"/>
    </xf>
    <xf numFmtId="0" fontId="13" fillId="0" borderId="12" xfId="0" applyFont="1" applyBorder="1" applyAlignment="1" applyProtection="1">
      <alignment vertical="center"/>
      <protection locked="0"/>
    </xf>
    <xf numFmtId="1" fontId="13" fillId="0" borderId="1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20" fillId="0" borderId="1" xfId="3" applyFont="1" applyBorder="1" applyAlignment="1">
      <alignment horizontal="center" vertical="center"/>
    </xf>
    <xf numFmtId="0" fontId="0" fillId="2" borderId="0" xfId="0" applyFill="1"/>
    <xf numFmtId="0" fontId="4" fillId="2" borderId="0" xfId="4" applyFont="1" applyFill="1" applyAlignment="1">
      <alignment horizontal="left"/>
    </xf>
    <xf numFmtId="0" fontId="3" fillId="2" borderId="0" xfId="4" applyFill="1"/>
    <xf numFmtId="0" fontId="3" fillId="2" borderId="1" xfId="4" applyFill="1" applyBorder="1" applyAlignment="1">
      <alignment horizontal="center"/>
    </xf>
    <xf numFmtId="0" fontId="4" fillId="2" borderId="0" xfId="4" applyFont="1" applyFill="1"/>
    <xf numFmtId="0" fontId="3" fillId="2" borderId="0" xfId="4" applyFill="1" applyAlignment="1">
      <alignment horizontal="center"/>
    </xf>
    <xf numFmtId="0" fontId="4" fillId="2" borderId="1" xfId="4" applyFont="1" applyFill="1" applyBorder="1" applyAlignment="1">
      <alignment horizontal="center" vertical="center"/>
    </xf>
    <xf numFmtId="0" fontId="42" fillId="2" borderId="1" xfId="4" applyFont="1" applyFill="1" applyBorder="1" applyAlignment="1" applyProtection="1">
      <alignment horizontal="center"/>
      <protection locked="0"/>
    </xf>
    <xf numFmtId="0" fontId="4" fillId="0" borderId="1" xfId="4" applyFont="1" applyBorder="1" applyAlignment="1">
      <alignment horizontal="center"/>
    </xf>
    <xf numFmtId="0" fontId="4" fillId="2" borderId="1" xfId="4" applyFont="1" applyFill="1" applyBorder="1" applyAlignment="1">
      <alignment horizontal="center"/>
    </xf>
    <xf numFmtId="1" fontId="43" fillId="2" borderId="1" xfId="4" applyNumberFormat="1" applyFont="1" applyFill="1" applyBorder="1" applyAlignment="1" applyProtection="1">
      <alignment horizontal="center"/>
      <protection locked="0"/>
    </xf>
    <xf numFmtId="164" fontId="43" fillId="2" borderId="1" xfId="4" applyNumberFormat="1" applyFont="1" applyFill="1" applyBorder="1" applyAlignment="1" applyProtection="1">
      <alignment horizontal="center"/>
      <protection locked="0"/>
    </xf>
    <xf numFmtId="0" fontId="4" fillId="2" borderId="1" xfId="4" applyFont="1" applyFill="1" applyBorder="1"/>
    <xf numFmtId="171" fontId="3" fillId="2" borderId="1" xfId="4" applyNumberFormat="1" applyFill="1" applyBorder="1" applyAlignment="1">
      <alignment horizontal="center"/>
    </xf>
    <xf numFmtId="171" fontId="3" fillId="2" borderId="0" xfId="4" applyNumberFormat="1" applyFill="1" applyAlignment="1">
      <alignment horizontal="center"/>
    </xf>
    <xf numFmtId="0" fontId="41" fillId="2" borderId="0" xfId="4" applyFont="1" applyFill="1"/>
    <xf numFmtId="171" fontId="3" fillId="2" borderId="1" xfId="0" applyNumberFormat="1" applyFont="1" applyFill="1" applyBorder="1" applyAlignment="1">
      <alignment horizontal="center"/>
    </xf>
    <xf numFmtId="0" fontId="4" fillId="2" borderId="0" xfId="4" applyFont="1" applyFill="1" applyAlignment="1">
      <alignment vertical="center"/>
    </xf>
    <xf numFmtId="0" fontId="27" fillId="2" borderId="0" xfId="4" applyFont="1" applyFill="1" applyAlignment="1">
      <alignment horizontal="left" vertical="center"/>
    </xf>
    <xf numFmtId="0" fontId="3" fillId="2" borderId="0" xfId="0" applyFont="1" applyFill="1"/>
    <xf numFmtId="0" fontId="2" fillId="2" borderId="0" xfId="0" applyFont="1" applyFill="1"/>
    <xf numFmtId="0" fontId="44" fillId="2" borderId="0" xfId="0" applyFont="1" applyFill="1"/>
    <xf numFmtId="15" fontId="3" fillId="2" borderId="1" xfId="0" applyNumberFormat="1" applyFont="1" applyFill="1" applyBorder="1" applyAlignment="1" applyProtection="1">
      <alignment horizontal="center"/>
      <protection locked="0"/>
    </xf>
    <xf numFmtId="17" fontId="45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40" fillId="2" borderId="1" xfId="7" applyFont="1" applyFill="1" applyBorder="1" applyAlignment="1">
      <alignment horizontal="center" vertical="center"/>
    </xf>
    <xf numFmtId="173" fontId="40" fillId="2" borderId="1" xfId="7" quotePrefix="1" applyNumberFormat="1" applyFont="1" applyFill="1" applyBorder="1" applyAlignment="1">
      <alignment horizontal="center" vertical="center"/>
    </xf>
    <xf numFmtId="0" fontId="49" fillId="2" borderId="9" xfId="0" applyFont="1" applyFill="1" applyBorder="1" applyAlignment="1">
      <alignment vertical="center"/>
    </xf>
    <xf numFmtId="0" fontId="49" fillId="2" borderId="9" xfId="0" applyFont="1" applyFill="1" applyBorder="1" applyAlignment="1">
      <alignment vertical="center" wrapText="1"/>
    </xf>
    <xf numFmtId="0" fontId="3" fillId="2" borderId="0" xfId="4" applyFill="1" applyAlignment="1">
      <alignment vertical="center"/>
    </xf>
    <xf numFmtId="0" fontId="50" fillId="2" borderId="0" xfId="4" applyFont="1" applyFill="1" applyAlignment="1">
      <alignment vertical="center"/>
    </xf>
    <xf numFmtId="0" fontId="3" fillId="2" borderId="0" xfId="0" applyFont="1" applyFill="1" applyAlignment="1">
      <alignment horizontal="left" vertical="center" indent="1"/>
    </xf>
    <xf numFmtId="0" fontId="0" fillId="2" borderId="0" xfId="0" applyFill="1" applyAlignment="1">
      <alignment vertical="center"/>
    </xf>
    <xf numFmtId="0" fontId="3" fillId="2" borderId="0" xfId="4" applyFill="1" applyAlignment="1">
      <alignment horizontal="left" vertical="center" indent="1"/>
    </xf>
    <xf numFmtId="0" fontId="11" fillId="2" borderId="0" xfId="0" applyFont="1" applyFill="1" applyAlignment="1">
      <alignment vertical="center"/>
    </xf>
    <xf numFmtId="0" fontId="51" fillId="4" borderId="0" xfId="0" applyFont="1" applyFill="1" applyAlignment="1">
      <alignment vertical="center" wrapText="1"/>
    </xf>
    <xf numFmtId="0" fontId="13" fillId="2" borderId="0" xfId="0" applyFont="1" applyFill="1"/>
    <xf numFmtId="0" fontId="19" fillId="4" borderId="0" xfId="8" applyFont="1" applyFill="1" applyAlignment="1">
      <alignment horizontal="left" vertical="center"/>
    </xf>
    <xf numFmtId="0" fontId="52" fillId="4" borderId="0" xfId="8" applyFont="1" applyFill="1" applyAlignment="1">
      <alignment vertical="center" wrapText="1"/>
    </xf>
    <xf numFmtId="0" fontId="57" fillId="4" borderId="0" xfId="8" applyFont="1" applyFill="1" applyAlignment="1">
      <alignment vertical="center" wrapText="1"/>
    </xf>
    <xf numFmtId="172" fontId="13" fillId="2" borderId="0" xfId="0" quotePrefix="1" applyNumberFormat="1" applyFont="1" applyFill="1" applyAlignment="1" applyProtection="1">
      <alignment horizontal="center" vertical="center"/>
      <protection hidden="1"/>
    </xf>
    <xf numFmtId="0" fontId="51" fillId="4" borderId="1" xfId="0" applyFont="1" applyFill="1" applyBorder="1" applyAlignment="1">
      <alignment horizontal="center" vertical="center" wrapText="1"/>
    </xf>
    <xf numFmtId="0" fontId="51" fillId="4" borderId="11" xfId="0" applyFont="1" applyFill="1" applyBorder="1" applyAlignment="1">
      <alignment vertical="center" wrapText="1"/>
    </xf>
    <xf numFmtId="0" fontId="13" fillId="2" borderId="10" xfId="4" applyFont="1" applyFill="1" applyBorder="1" applyAlignment="1" applyProtection="1">
      <alignment horizontal="right" vertical="center"/>
      <protection hidden="1"/>
    </xf>
    <xf numFmtId="174" fontId="13" fillId="2" borderId="11" xfId="4" applyNumberFormat="1" applyFont="1" applyFill="1" applyBorder="1" applyAlignment="1" applyProtection="1">
      <alignment horizontal="center" vertical="center"/>
      <protection hidden="1"/>
    </xf>
    <xf numFmtId="175" fontId="55" fillId="4" borderId="16" xfId="0" applyNumberFormat="1" applyFont="1" applyFill="1" applyBorder="1" applyAlignment="1">
      <alignment horizontal="center" vertical="center" wrapText="1"/>
    </xf>
    <xf numFmtId="174" fontId="13" fillId="2" borderId="9" xfId="0" applyNumberFormat="1" applyFont="1" applyFill="1" applyBorder="1" applyAlignment="1">
      <alignment horizontal="center"/>
    </xf>
    <xf numFmtId="175" fontId="55" fillId="4" borderId="1" xfId="0" applyNumberFormat="1" applyFont="1" applyFill="1" applyBorder="1" applyAlignment="1">
      <alignment horizontal="center" vertical="center" wrapText="1"/>
    </xf>
    <xf numFmtId="0" fontId="58" fillId="2" borderId="0" xfId="0" applyFont="1" applyFill="1"/>
    <xf numFmtId="1" fontId="3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71" fontId="3" fillId="2" borderId="1" xfId="4" applyNumberFormat="1" applyFill="1" applyBorder="1" applyAlignment="1">
      <alignment horizontal="center" vertical="center"/>
    </xf>
    <xf numFmtId="164" fontId="13" fillId="2" borderId="0" xfId="4" quotePrefix="1" applyNumberFormat="1" applyFont="1" applyFill="1" applyAlignment="1" applyProtection="1">
      <alignment horizontal="center" vertical="center"/>
      <protection locked="0"/>
    </xf>
    <xf numFmtId="0" fontId="13" fillId="2" borderId="0" xfId="0" quotePrefix="1" applyFont="1" applyFill="1" applyAlignment="1">
      <alignment horizontal="center" vertical="center" wrapText="1"/>
    </xf>
    <xf numFmtId="168" fontId="13" fillId="2" borderId="0" xfId="4" applyNumberFormat="1" applyFont="1" applyFill="1" applyAlignment="1" applyProtection="1">
      <alignment horizontal="center" vertical="center" wrapText="1"/>
      <protection hidden="1"/>
    </xf>
    <xf numFmtId="172" fontId="13" fillId="2" borderId="0" xfId="0" quotePrefix="1" applyNumberFormat="1" applyFont="1" applyFill="1" applyAlignment="1" applyProtection="1">
      <alignment horizontal="center" vertical="center" wrapText="1"/>
      <protection hidden="1"/>
    </xf>
    <xf numFmtId="172" fontId="13" fillId="2" borderId="0" xfId="0" applyNumberFormat="1" applyFont="1" applyFill="1" applyAlignment="1" applyProtection="1">
      <alignment horizontal="center" vertical="center"/>
      <protection hidden="1"/>
    </xf>
    <xf numFmtId="172" fontId="13" fillId="2" borderId="0" xfId="0" quotePrefix="1" applyNumberFormat="1" applyFont="1" applyFill="1" applyAlignment="1" applyProtection="1">
      <alignment horizontal="center" vertical="center"/>
      <protection locked="0"/>
    </xf>
    <xf numFmtId="2" fontId="13" fillId="2" borderId="0" xfId="0" applyNumberFormat="1" applyFont="1" applyFill="1" applyAlignment="1" applyProtection="1">
      <alignment vertical="center"/>
      <protection hidden="1"/>
    </xf>
    <xf numFmtId="0" fontId="55" fillId="2" borderId="0" xfId="0" applyFont="1" applyFill="1" applyAlignment="1">
      <alignment horizontal="center" vertical="center" wrapText="1"/>
    </xf>
    <xf numFmtId="2" fontId="13" fillId="2" borderId="0" xfId="0" quotePrefix="1" applyNumberFormat="1" applyFont="1" applyFill="1" applyAlignment="1" applyProtection="1">
      <alignment horizontal="center" vertical="center"/>
      <protection hidden="1"/>
    </xf>
    <xf numFmtId="2" fontId="13" fillId="2" borderId="0" xfId="0" applyNumberFormat="1" applyFont="1" applyFill="1" applyAlignment="1" applyProtection="1">
      <alignment horizontal="center" vertical="center"/>
      <protection hidden="1"/>
    </xf>
    <xf numFmtId="2" fontId="13" fillId="2" borderId="0" xfId="0" quotePrefix="1" applyNumberFormat="1" applyFont="1" applyFill="1" applyAlignment="1" applyProtection="1">
      <alignment horizontal="center" vertical="center" wrapText="1"/>
      <protection hidden="1"/>
    </xf>
    <xf numFmtId="2" fontId="13" fillId="2" borderId="0" xfId="0" applyNumberFormat="1" applyFont="1" applyFill="1" applyAlignment="1">
      <alignment horizontal="center" vertical="center"/>
    </xf>
    <xf numFmtId="2" fontId="13" fillId="2" borderId="0" xfId="0" quotePrefix="1" applyNumberFormat="1" applyFont="1" applyFill="1" applyAlignment="1" applyProtection="1">
      <alignment horizontal="center" vertical="center"/>
      <protection locked="0"/>
    </xf>
    <xf numFmtId="168" fontId="56" fillId="2" borderId="0" xfId="0" applyNumberFormat="1" applyFont="1" applyFill="1" applyAlignment="1">
      <alignment horizontal="center" vertical="center"/>
    </xf>
    <xf numFmtId="0" fontId="51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2" fontId="13" fillId="2" borderId="0" xfId="4" applyNumberFormat="1" applyFont="1" applyFill="1" applyAlignment="1" applyProtection="1">
      <alignment horizontal="center" vertical="center"/>
      <protection locked="0" hidden="1"/>
    </xf>
    <xf numFmtId="2" fontId="13" fillId="2" borderId="0" xfId="4" quotePrefix="1" applyNumberFormat="1" applyFont="1" applyFill="1" applyAlignment="1" applyProtection="1">
      <alignment horizontal="center" vertical="center"/>
      <protection hidden="1"/>
    </xf>
    <xf numFmtId="11" fontId="13" fillId="2" borderId="0" xfId="4" applyNumberFormat="1" applyFont="1" applyFill="1" applyAlignment="1" applyProtection="1">
      <alignment horizontal="center" vertical="center"/>
      <protection hidden="1"/>
    </xf>
    <xf numFmtId="168" fontId="13" fillId="2" borderId="0" xfId="0" quotePrefix="1" applyNumberFormat="1" applyFont="1" applyFill="1" applyAlignment="1" applyProtection="1">
      <alignment horizontal="center" vertical="center" wrapText="1"/>
      <protection hidden="1"/>
    </xf>
    <xf numFmtId="2" fontId="13" fillId="2" borderId="0" xfId="0" applyNumberFormat="1" applyFont="1" applyFill="1" applyAlignment="1" applyProtection="1">
      <alignment horizontal="center" vertical="center"/>
      <protection locked="0"/>
    </xf>
    <xf numFmtId="2" fontId="13" fillId="2" borderId="0" xfId="0" applyNumberFormat="1" applyFont="1" applyFill="1" applyAlignment="1" applyProtection="1">
      <alignment horizontal="left" vertical="center"/>
      <protection hidden="1"/>
    </xf>
    <xf numFmtId="0" fontId="13" fillId="2" borderId="0" xfId="0" quotePrefix="1" applyFont="1" applyFill="1" applyAlignment="1" applyProtection="1">
      <alignment horizontal="center" vertical="center"/>
      <protection hidden="1"/>
    </xf>
    <xf numFmtId="168" fontId="13" fillId="2" borderId="0" xfId="4" quotePrefix="1" applyNumberFormat="1" applyFont="1" applyFill="1" applyAlignment="1" applyProtection="1">
      <alignment horizontal="center" vertical="center"/>
      <protection hidden="1"/>
    </xf>
    <xf numFmtId="0" fontId="16" fillId="2" borderId="1" xfId="4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vertical="center" wrapText="1"/>
    </xf>
    <xf numFmtId="1" fontId="13" fillId="2" borderId="1" xfId="4" quotePrefix="1" applyNumberFormat="1" applyFont="1" applyFill="1" applyBorder="1" applyAlignment="1" applyProtection="1">
      <alignment horizontal="center" vertical="center"/>
      <protection locked="0"/>
    </xf>
    <xf numFmtId="0" fontId="13" fillId="2" borderId="1" xfId="0" quotePrefix="1" applyFont="1" applyFill="1" applyBorder="1" applyAlignment="1">
      <alignment horizontal="center" vertical="center" wrapText="1"/>
    </xf>
    <xf numFmtId="1" fontId="13" fillId="0" borderId="1" xfId="4" applyNumberFormat="1" applyFont="1" applyBorder="1" applyAlignment="1" applyProtection="1">
      <alignment horizontal="center" vertical="center"/>
      <protection locked="0" hidden="1"/>
    </xf>
    <xf numFmtId="2" fontId="13" fillId="0" borderId="1" xfId="4" quotePrefix="1" applyNumberFormat="1" applyFont="1" applyBorder="1" applyAlignment="1" applyProtection="1">
      <alignment horizontal="center" vertical="center"/>
      <protection hidden="1"/>
    </xf>
    <xf numFmtId="168" fontId="13" fillId="0" borderId="1" xfId="4" applyNumberFormat="1" applyFont="1" applyBorder="1" applyAlignment="1" applyProtection="1">
      <alignment horizontal="center" vertical="center" wrapText="1"/>
      <protection hidden="1"/>
    </xf>
    <xf numFmtId="11" fontId="13" fillId="0" borderId="1" xfId="4" applyNumberFormat="1" applyFont="1" applyBorder="1" applyAlignment="1" applyProtection="1">
      <alignment horizontal="center" vertical="center"/>
      <protection hidden="1"/>
    </xf>
    <xf numFmtId="0" fontId="11" fillId="0" borderId="1" xfId="0" applyFont="1" applyBorder="1" applyAlignment="1">
      <alignment vertical="center" wrapText="1"/>
    </xf>
    <xf numFmtId="0" fontId="13" fillId="0" borderId="1" xfId="0" applyFont="1" applyBorder="1"/>
    <xf numFmtId="172" fontId="13" fillId="0" borderId="1" xfId="0" quotePrefix="1" applyNumberFormat="1" applyFont="1" applyBorder="1" applyAlignment="1" applyProtection="1">
      <alignment horizontal="center" vertical="center"/>
      <protection locked="0"/>
    </xf>
    <xf numFmtId="2" fontId="13" fillId="0" borderId="1" xfId="0" applyNumberFormat="1" applyFont="1" applyBorder="1" applyAlignment="1" applyProtection="1">
      <alignment vertical="center"/>
      <protection hidden="1"/>
    </xf>
    <xf numFmtId="172" fontId="13" fillId="0" borderId="1" xfId="0" applyNumberFormat="1" applyFont="1" applyBorder="1" applyAlignment="1" applyProtection="1">
      <alignment horizontal="center" vertical="center"/>
      <protection hidden="1"/>
    </xf>
    <xf numFmtId="168" fontId="13" fillId="0" borderId="1" xfId="0" quotePrefix="1" applyNumberFormat="1" applyFont="1" applyBorder="1" applyAlignment="1" applyProtection="1">
      <alignment horizontal="center" vertical="center" wrapText="1"/>
      <protection hidden="1"/>
    </xf>
    <xf numFmtId="172" fontId="13" fillId="0" borderId="1" xfId="0" quotePrefix="1" applyNumberFormat="1" applyFont="1" applyBorder="1" applyAlignment="1" applyProtection="1">
      <alignment horizontal="center" vertical="center" wrapText="1"/>
      <protection hidden="1"/>
    </xf>
    <xf numFmtId="168" fontId="13" fillId="0" borderId="1" xfId="0" quotePrefix="1" applyNumberFormat="1" applyFont="1" applyBorder="1" applyAlignment="1" applyProtection="1">
      <alignment horizontal="center" vertical="center"/>
      <protection locked="0"/>
    </xf>
    <xf numFmtId="2" fontId="13" fillId="0" borderId="1" xfId="0" applyNumberFormat="1" applyFont="1" applyBorder="1" applyAlignment="1" applyProtection="1">
      <alignment horizontal="left" vertical="center"/>
      <protection hidden="1"/>
    </xf>
    <xf numFmtId="0" fontId="13" fillId="0" borderId="1" xfId="0" quotePrefix="1" applyFont="1" applyBorder="1" applyAlignment="1" applyProtection="1">
      <alignment horizontal="center" vertical="center"/>
      <protection hidden="1"/>
    </xf>
    <xf numFmtId="2" fontId="13" fillId="0" borderId="1" xfId="0" quotePrefix="1" applyNumberFormat="1" applyFont="1" applyBorder="1" applyAlignment="1" applyProtection="1">
      <alignment horizontal="center" vertical="center"/>
      <protection hidden="1"/>
    </xf>
    <xf numFmtId="0" fontId="20" fillId="2" borderId="1" xfId="0" applyFont="1" applyFill="1" applyBorder="1" applyAlignment="1">
      <alignment horizontal="left" vertical="center" wrapText="1"/>
    </xf>
    <xf numFmtId="172" fontId="13" fillId="2" borderId="1" xfId="0" quotePrefix="1" applyNumberFormat="1" applyFont="1" applyFill="1" applyBorder="1" applyAlignment="1" applyProtection="1">
      <alignment horizontal="center" vertical="center"/>
      <protection locked="0"/>
    </xf>
    <xf numFmtId="172" fontId="13" fillId="2" borderId="1" xfId="0" quotePrefix="1" applyNumberFormat="1" applyFont="1" applyFill="1" applyBorder="1" applyAlignment="1" applyProtection="1">
      <alignment horizontal="center" vertical="center"/>
      <protection hidden="1"/>
    </xf>
    <xf numFmtId="2" fontId="13" fillId="2" borderId="1" xfId="0" applyNumberFormat="1" applyFont="1" applyFill="1" applyBorder="1" applyAlignment="1" applyProtection="1">
      <alignment vertical="center"/>
      <protection hidden="1"/>
    </xf>
    <xf numFmtId="172" fontId="13" fillId="2" borderId="1" xfId="0" applyNumberFormat="1" applyFont="1" applyFill="1" applyBorder="1" applyAlignment="1" applyProtection="1">
      <alignment horizontal="center" vertical="center"/>
      <protection hidden="1"/>
    </xf>
    <xf numFmtId="0" fontId="55" fillId="2" borderId="1" xfId="0" applyFont="1" applyFill="1" applyBorder="1" applyAlignment="1">
      <alignment horizontal="center" vertical="center" wrapText="1"/>
    </xf>
    <xf numFmtId="2" fontId="20" fillId="2" borderId="9" xfId="0" applyNumberFormat="1" applyFont="1" applyFill="1" applyBorder="1" applyAlignment="1">
      <alignment vertical="center"/>
    </xf>
    <xf numFmtId="0" fontId="13" fillId="2" borderId="14" xfId="0" applyFont="1" applyFill="1" applyBorder="1"/>
    <xf numFmtId="2" fontId="13" fillId="2" borderId="14" xfId="0" applyNumberFormat="1" applyFont="1" applyFill="1" applyBorder="1" applyAlignment="1">
      <alignment vertical="center"/>
    </xf>
    <xf numFmtId="2" fontId="13" fillId="2" borderId="14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/>
    </xf>
    <xf numFmtId="2" fontId="20" fillId="2" borderId="14" xfId="0" applyNumberFormat="1" applyFont="1" applyFill="1" applyBorder="1" applyAlignment="1">
      <alignment vertical="center"/>
    </xf>
    <xf numFmtId="2" fontId="20" fillId="2" borderId="8" xfId="0" applyNumberFormat="1" applyFont="1" applyFill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center" vertical="center"/>
    </xf>
    <xf numFmtId="0" fontId="20" fillId="0" borderId="1" xfId="4" applyFont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3" fillId="2" borderId="9" xfId="0" applyFont="1" applyFill="1" applyBorder="1"/>
    <xf numFmtId="0" fontId="3" fillId="2" borderId="8" xfId="0" applyFont="1" applyFill="1" applyBorder="1" applyAlignment="1">
      <alignment horizontal="right"/>
    </xf>
    <xf numFmtId="2" fontId="13" fillId="2" borderId="0" xfId="4" applyNumberFormat="1" applyFont="1" applyFill="1" applyAlignment="1" applyProtection="1">
      <alignment horizontal="left" vertical="center"/>
      <protection locked="0" hidden="1"/>
    </xf>
    <xf numFmtId="0" fontId="13" fillId="2" borderId="0" xfId="0" applyFont="1" applyFill="1" applyAlignment="1">
      <alignment horizontal="left"/>
    </xf>
    <xf numFmtId="0" fontId="20" fillId="0" borderId="1" xfId="0" applyFont="1" applyBorder="1" applyAlignment="1" applyProtection="1">
      <alignment horizontal="center" vertical="center"/>
      <protection hidden="1"/>
    </xf>
    <xf numFmtId="0" fontId="13" fillId="0" borderId="1" xfId="0" applyFont="1" applyBorder="1" applyAlignment="1" applyProtection="1">
      <alignment horizontal="center" vertical="center"/>
      <protection hidden="1"/>
    </xf>
    <xf numFmtId="0" fontId="8" fillId="0" borderId="0" xfId="0" applyFont="1" applyAlignment="1">
      <alignment vertical="center"/>
    </xf>
    <xf numFmtId="0" fontId="26" fillId="0" borderId="0" xfId="6" quotePrefix="1" applyFont="1" applyAlignment="1">
      <alignment vertical="center" wrapText="1"/>
    </xf>
    <xf numFmtId="0" fontId="17" fillId="0" borderId="1" xfId="0" applyFont="1" applyBorder="1" applyAlignment="1" applyProtection="1">
      <alignment horizontal="center" vertical="center"/>
      <protection locked="0"/>
    </xf>
    <xf numFmtId="0" fontId="59" fillId="3" borderId="1" xfId="0" applyFont="1" applyFill="1" applyBorder="1" applyAlignment="1" applyProtection="1">
      <alignment horizontal="center" vertical="center"/>
      <protection locked="0"/>
    </xf>
    <xf numFmtId="0" fontId="51" fillId="4" borderId="9" xfId="0" applyFont="1" applyFill="1" applyBorder="1" applyAlignment="1">
      <alignment vertical="center" wrapText="1"/>
    </xf>
    <xf numFmtId="0" fontId="13" fillId="2" borderId="8" xfId="4" applyFont="1" applyFill="1" applyBorder="1" applyAlignment="1" applyProtection="1">
      <alignment horizontal="right" vertical="center"/>
      <protection hidden="1"/>
    </xf>
    <xf numFmtId="174" fontId="13" fillId="2" borderId="9" xfId="4" applyNumberFormat="1" applyFont="1" applyFill="1" applyBorder="1" applyAlignment="1" applyProtection="1">
      <alignment horizontal="center" vertical="center"/>
      <protection hidden="1"/>
    </xf>
    <xf numFmtId="0" fontId="43" fillId="2" borderId="1" xfId="4" applyFont="1" applyFill="1" applyBorder="1" applyAlignment="1" applyProtection="1">
      <alignment horizontal="center" vertical="center"/>
      <protection locked="0"/>
    </xf>
    <xf numFmtId="169" fontId="43" fillId="2" borderId="1" xfId="4" applyNumberFormat="1" applyFont="1" applyFill="1" applyBorder="1" applyAlignment="1" applyProtection="1">
      <alignment horizontal="center" vertical="center"/>
      <protection locked="0"/>
    </xf>
    <xf numFmtId="0" fontId="40" fillId="4" borderId="0" xfId="0" applyFont="1" applyFill="1"/>
    <xf numFmtId="0" fontId="40" fillId="4" borderId="0" xfId="0" applyFont="1" applyFill="1" applyAlignment="1">
      <alignment horizontal="center"/>
    </xf>
    <xf numFmtId="0" fontId="40" fillId="4" borderId="0" xfId="0" quotePrefix="1" applyFont="1" applyFill="1" applyAlignment="1">
      <alignment horizontal="left"/>
    </xf>
    <xf numFmtId="0" fontId="40" fillId="4" borderId="0" xfId="0" applyFont="1" applyFill="1" applyAlignment="1">
      <alignment horizontal="left"/>
    </xf>
    <xf numFmtId="0" fontId="3" fillId="0" borderId="2" xfId="4" applyBorder="1" applyAlignment="1">
      <alignment vertical="center"/>
    </xf>
    <xf numFmtId="0" fontId="13" fillId="2" borderId="1" xfId="0" applyFont="1" applyFill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31" fillId="0" borderId="0" xfId="0" applyFont="1" applyAlignment="1">
      <alignment horizontal="right" vertical="center"/>
    </xf>
    <xf numFmtId="0" fontId="31" fillId="0" borderId="0" xfId="0" applyFont="1" applyAlignment="1">
      <alignment horizontal="center" vertical="center"/>
    </xf>
    <xf numFmtId="176" fontId="30" fillId="0" borderId="0" xfId="0" applyNumberFormat="1" applyFont="1" applyAlignment="1">
      <alignment horizontal="left" vertical="center"/>
    </xf>
    <xf numFmtId="0" fontId="13" fillId="0" borderId="1" xfId="5" applyFont="1" applyBorder="1" applyAlignment="1">
      <alignment horizontal="center" vertical="center"/>
    </xf>
    <xf numFmtId="0" fontId="20" fillId="0" borderId="9" xfId="5" applyFont="1" applyBorder="1" applyAlignment="1">
      <alignment horizontal="center" vertical="center"/>
    </xf>
    <xf numFmtId="0" fontId="20" fillId="2" borderId="1" xfId="5" applyFont="1" applyFill="1" applyBorder="1" applyAlignment="1">
      <alignment horizontal="center" vertical="center"/>
    </xf>
    <xf numFmtId="0" fontId="18" fillId="0" borderId="0" xfId="3" applyFont="1" applyAlignment="1">
      <alignment vertical="center"/>
    </xf>
    <xf numFmtId="0" fontId="18" fillId="0" borderId="0" xfId="3" applyFont="1" applyAlignment="1" applyProtection="1">
      <alignment vertical="center"/>
      <protection locked="0"/>
    </xf>
    <xf numFmtId="0" fontId="11" fillId="0" borderId="0" xfId="3" applyFont="1" applyAlignment="1">
      <alignment vertical="center"/>
    </xf>
    <xf numFmtId="0" fontId="11" fillId="0" borderId="0" xfId="3" applyFont="1" applyAlignment="1">
      <alignment horizontal="center" vertical="center"/>
    </xf>
    <xf numFmtId="0" fontId="11" fillId="0" borderId="0" xfId="3" applyFont="1" applyAlignment="1" applyProtection="1">
      <alignment horizontal="center" vertical="center"/>
      <protection locked="0"/>
    </xf>
    <xf numFmtId="0" fontId="17" fillId="0" borderId="0" xfId="0" applyFont="1" applyProtection="1">
      <protection locked="0"/>
    </xf>
    <xf numFmtId="0" fontId="11" fillId="0" borderId="0" xfId="3" applyFont="1" applyAlignment="1">
      <alignment horizontal="right" vertical="center"/>
    </xf>
    <xf numFmtId="0" fontId="17" fillId="0" borderId="0" xfId="0" applyFont="1" applyAlignment="1">
      <alignment vertical="center"/>
    </xf>
    <xf numFmtId="176" fontId="30" fillId="0" borderId="10" xfId="0" applyNumberFormat="1" applyFont="1" applyBorder="1" applyAlignment="1">
      <alignment horizontal="left" vertical="center"/>
    </xf>
    <xf numFmtId="3" fontId="60" fillId="3" borderId="1" xfId="5" applyNumberFormat="1" applyFont="1" applyFill="1" applyBorder="1" applyAlignment="1" applyProtection="1">
      <alignment horizontal="center" vertical="center"/>
      <protection locked="0"/>
    </xf>
    <xf numFmtId="0" fontId="27" fillId="0" borderId="13" xfId="3" applyFont="1" applyBorder="1" applyAlignment="1">
      <alignment vertical="center"/>
    </xf>
    <xf numFmtId="1" fontId="61" fillId="0" borderId="1" xfId="5" applyNumberFormat="1" applyFont="1" applyBorder="1" applyAlignment="1">
      <alignment horizontal="center" vertical="center"/>
    </xf>
    <xf numFmtId="0" fontId="16" fillId="0" borderId="0" xfId="5" applyFont="1" applyAlignment="1">
      <alignment horizontal="center" vertical="center"/>
    </xf>
    <xf numFmtId="1" fontId="34" fillId="0" borderId="0" xfId="5" applyNumberFormat="1" applyFont="1" applyAlignment="1">
      <alignment horizontal="center" vertical="center"/>
    </xf>
    <xf numFmtId="0" fontId="36" fillId="0" borderId="0" xfId="0" applyFont="1" applyAlignment="1" applyProtection="1">
      <alignment vertical="center"/>
      <protection locked="0"/>
    </xf>
    <xf numFmtId="1" fontId="34" fillId="0" borderId="0" xfId="5" applyNumberFormat="1" applyFont="1" applyAlignment="1">
      <alignment vertical="center"/>
    </xf>
    <xf numFmtId="1" fontId="13" fillId="2" borderId="1" xfId="5" applyNumberFormat="1" applyFont="1" applyFill="1" applyBorder="1" applyAlignment="1">
      <alignment horizontal="center" vertical="center"/>
    </xf>
    <xf numFmtId="164" fontId="13" fillId="2" borderId="1" xfId="5" applyNumberFormat="1" applyFont="1" applyFill="1" applyBorder="1" applyAlignment="1">
      <alignment horizontal="center" vertical="center"/>
    </xf>
    <xf numFmtId="3" fontId="20" fillId="2" borderId="0" xfId="5" applyNumberFormat="1" applyFont="1" applyFill="1" applyAlignment="1">
      <alignment vertical="center"/>
    </xf>
    <xf numFmtId="164" fontId="20" fillId="2" borderId="1" xfId="5" applyNumberFormat="1" applyFont="1" applyFill="1" applyBorder="1" applyAlignment="1">
      <alignment horizontal="center" vertical="center"/>
    </xf>
    <xf numFmtId="0" fontId="20" fillId="0" borderId="1" xfId="3" applyFont="1" applyBorder="1" applyAlignment="1">
      <alignment vertical="center" wrapText="1"/>
    </xf>
    <xf numFmtId="0" fontId="13" fillId="0" borderId="9" xfId="0" applyFont="1" applyBorder="1" applyAlignment="1" applyProtection="1">
      <alignment horizontal="center" wrapText="1"/>
      <protection locked="0"/>
    </xf>
    <xf numFmtId="0" fontId="32" fillId="3" borderId="1" xfId="3" applyFont="1" applyFill="1" applyBorder="1" applyAlignment="1" applyProtection="1">
      <alignment horizontal="center" vertical="center"/>
      <protection locked="0"/>
    </xf>
    <xf numFmtId="0" fontId="32" fillId="3" borderId="1" xfId="3" applyFont="1" applyFill="1" applyBorder="1" applyAlignment="1">
      <alignment horizontal="center" vertical="center"/>
    </xf>
    <xf numFmtId="0" fontId="42" fillId="3" borderId="1" xfId="4" applyFont="1" applyFill="1" applyBorder="1" applyAlignment="1" applyProtection="1">
      <alignment horizontal="center" vertical="center"/>
      <protection locked="0"/>
    </xf>
    <xf numFmtId="2" fontId="62" fillId="0" borderId="1" xfId="0" applyNumberFormat="1" applyFont="1" applyBorder="1" applyAlignment="1">
      <alignment horizontal="center" vertical="center"/>
    </xf>
    <xf numFmtId="1" fontId="20" fillId="2" borderId="1" xfId="5" applyNumberFormat="1" applyFont="1" applyFill="1" applyBorder="1" applyAlignment="1" applyProtection="1">
      <alignment horizontal="center" vertical="center"/>
      <protection locked="0"/>
    </xf>
    <xf numFmtId="0" fontId="13" fillId="0" borderId="1" xfId="3" applyFont="1" applyBorder="1" applyAlignment="1">
      <alignment horizontal="center" vertical="center"/>
    </xf>
    <xf numFmtId="12" fontId="13" fillId="0" borderId="9" xfId="5" applyNumberFormat="1" applyFont="1" applyBorder="1" applyAlignment="1">
      <alignment horizontal="center" vertical="center"/>
    </xf>
    <xf numFmtId="0" fontId="13" fillId="0" borderId="9" xfId="5" applyFont="1" applyBorder="1" applyAlignment="1">
      <alignment horizontal="center" vertical="center"/>
    </xf>
    <xf numFmtId="0" fontId="10" fillId="0" borderId="14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3" fillId="0" borderId="4" xfId="4" applyBorder="1" applyAlignment="1">
      <alignment vertical="center"/>
    </xf>
    <xf numFmtId="0" fontId="3" fillId="0" borderId="3" xfId="4" applyBorder="1" applyAlignment="1">
      <alignment vertical="center"/>
    </xf>
    <xf numFmtId="17" fontId="11" fillId="0" borderId="3" xfId="0" applyNumberFormat="1" applyFont="1" applyBorder="1" applyAlignment="1">
      <alignment vertical="center"/>
    </xf>
    <xf numFmtId="0" fontId="9" fillId="0" borderId="5" xfId="0" applyFont="1" applyBorder="1" applyProtection="1">
      <protection locked="0"/>
    </xf>
    <xf numFmtId="0" fontId="3" fillId="0" borderId="11" xfId="4" applyBorder="1" applyAlignment="1">
      <alignment vertical="center"/>
    </xf>
    <xf numFmtId="0" fontId="3" fillId="2" borderId="0" xfId="4" quotePrefix="1" applyFill="1" applyAlignment="1">
      <alignment horizontal="center" vertical="center"/>
    </xf>
    <xf numFmtId="0" fontId="3" fillId="0" borderId="0" xfId="4" applyAlignment="1" applyProtection="1">
      <alignment vertical="center"/>
      <protection locked="0"/>
    </xf>
    <xf numFmtId="0" fontId="24" fillId="0" borderId="0" xfId="0" applyFont="1" applyAlignment="1">
      <alignment vertical="center" wrapText="1"/>
    </xf>
    <xf numFmtId="0" fontId="9" fillId="0" borderId="10" xfId="0" applyFont="1" applyBorder="1" applyProtection="1">
      <protection locked="0"/>
    </xf>
    <xf numFmtId="0" fontId="3" fillId="0" borderId="0" xfId="4" applyAlignment="1">
      <alignment horizontal="center" vertical="center"/>
    </xf>
    <xf numFmtId="0" fontId="4" fillId="0" borderId="0" xfId="0" applyFont="1" applyAlignment="1">
      <alignment vertical="center" wrapText="1"/>
    </xf>
    <xf numFmtId="17" fontId="11" fillId="0" borderId="0" xfId="0" applyNumberFormat="1" applyFont="1" applyAlignment="1">
      <alignment vertical="center"/>
    </xf>
    <xf numFmtId="0" fontId="3" fillId="0" borderId="6" xfId="4" applyBorder="1" applyAlignment="1">
      <alignment vertical="center"/>
    </xf>
    <xf numFmtId="14" fontId="3" fillId="0" borderId="2" xfId="4" applyNumberFormat="1" applyBorder="1" applyAlignment="1">
      <alignment horizontal="center" vertical="center"/>
    </xf>
    <xf numFmtId="0" fontId="5" fillId="0" borderId="2" xfId="1" applyBorder="1" applyAlignment="1" applyProtection="1">
      <alignment vertical="center"/>
      <protection locked="0"/>
    </xf>
    <xf numFmtId="0" fontId="3" fillId="0" borderId="2" xfId="4" applyBorder="1" applyAlignment="1" applyProtection="1">
      <alignment vertical="center"/>
      <protection locked="0"/>
    </xf>
    <xf numFmtId="0" fontId="18" fillId="0" borderId="2" xfId="3" applyFont="1" applyBorder="1" applyAlignment="1">
      <alignment vertical="center"/>
    </xf>
    <xf numFmtId="0" fontId="7" fillId="0" borderId="7" xfId="0" applyFont="1" applyBorder="1" applyProtection="1">
      <protection locked="0"/>
    </xf>
    <xf numFmtId="0" fontId="27" fillId="0" borderId="0" xfId="3" applyFont="1" applyAlignment="1">
      <alignment vertical="center"/>
    </xf>
    <xf numFmtId="0" fontId="7" fillId="0" borderId="3" xfId="0" applyFont="1" applyBorder="1" applyProtection="1">
      <protection locked="0"/>
    </xf>
    <xf numFmtId="0" fontId="7" fillId="0" borderId="5" xfId="0" applyFont="1" applyBorder="1" applyProtection="1">
      <protection locked="0"/>
    </xf>
    <xf numFmtId="0" fontId="7" fillId="0" borderId="10" xfId="0" applyFont="1" applyBorder="1" applyAlignment="1" applyProtection="1">
      <alignment wrapText="1"/>
      <protection locked="0"/>
    </xf>
    <xf numFmtId="0" fontId="7" fillId="0" borderId="10" xfId="0" applyFont="1" applyBorder="1" applyProtection="1">
      <protection locked="0"/>
    </xf>
    <xf numFmtId="0" fontId="13" fillId="0" borderId="10" xfId="0" applyFont="1" applyBorder="1" applyProtection="1">
      <protection locked="0"/>
    </xf>
    <xf numFmtId="0" fontId="20" fillId="0" borderId="0" xfId="5" applyFont="1" applyAlignment="1">
      <alignment horizontal="center"/>
    </xf>
    <xf numFmtId="0" fontId="16" fillId="0" borderId="10" xfId="5" applyFont="1" applyBorder="1" applyAlignment="1">
      <alignment horizontal="center" vertical="center"/>
    </xf>
    <xf numFmtId="1" fontId="33" fillId="0" borderId="0" xfId="5" applyNumberFormat="1" applyFont="1" applyAlignment="1">
      <alignment horizontal="center"/>
    </xf>
    <xf numFmtId="0" fontId="35" fillId="0" borderId="10" xfId="0" applyFont="1" applyBorder="1" applyAlignment="1" applyProtection="1">
      <alignment vertical="center"/>
      <protection locked="0"/>
    </xf>
    <xf numFmtId="0" fontId="37" fillId="0" borderId="10" xfId="0" applyFont="1" applyBorder="1" applyAlignment="1" applyProtection="1">
      <alignment vertical="center"/>
      <protection locked="0"/>
    </xf>
    <xf numFmtId="1" fontId="34" fillId="0" borderId="10" xfId="5" applyNumberFormat="1" applyFont="1" applyBorder="1" applyAlignment="1">
      <alignment horizontal="center" vertical="center"/>
    </xf>
    <xf numFmtId="164" fontId="35" fillId="0" borderId="10" xfId="0" applyNumberFormat="1" applyFont="1" applyBorder="1" applyAlignment="1" applyProtection="1">
      <alignment vertical="center"/>
      <protection locked="0"/>
    </xf>
    <xf numFmtId="1" fontId="33" fillId="0" borderId="0" xfId="5" applyNumberFormat="1" applyFont="1" applyAlignment="1">
      <alignment horizontal="center" vertical="center"/>
    </xf>
    <xf numFmtId="1" fontId="28" fillId="0" borderId="0" xfId="5" applyNumberFormat="1" applyFont="1" applyAlignment="1">
      <alignment horizontal="center" vertical="center"/>
    </xf>
    <xf numFmtId="1" fontId="7" fillId="0" borderId="10" xfId="0" applyNumberFormat="1" applyFont="1" applyBorder="1" applyAlignment="1" applyProtection="1">
      <alignment horizontal="center" vertical="center"/>
      <protection locked="0"/>
    </xf>
    <xf numFmtId="3" fontId="20" fillId="2" borderId="10" xfId="5" applyNumberFormat="1" applyFont="1" applyFill="1" applyBorder="1" applyAlignment="1">
      <alignment vertical="center"/>
    </xf>
    <xf numFmtId="1" fontId="28" fillId="0" borderId="2" xfId="5" applyNumberFormat="1" applyFont="1" applyBorder="1" applyAlignment="1">
      <alignment horizontal="center" vertical="center"/>
    </xf>
    <xf numFmtId="1" fontId="28" fillId="0" borderId="2" xfId="5" applyNumberFormat="1" applyFont="1" applyBorder="1" applyAlignment="1">
      <alignment vertical="center"/>
    </xf>
    <xf numFmtId="1" fontId="7" fillId="0" borderId="7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/>
    <xf numFmtId="1" fontId="16" fillId="0" borderId="1" xfId="5" applyNumberFormat="1" applyFont="1" applyBorder="1" applyAlignment="1">
      <alignment horizontal="center" vertical="center"/>
    </xf>
    <xf numFmtId="0" fontId="7" fillId="0" borderId="17" xfId="0" applyFont="1" applyBorder="1" applyProtection="1">
      <protection locked="0"/>
    </xf>
    <xf numFmtId="1" fontId="7" fillId="0" borderId="15" xfId="0" applyNumberFormat="1" applyFont="1" applyBorder="1" applyAlignment="1" applyProtection="1">
      <alignment vertical="center"/>
      <protection locked="0"/>
    </xf>
    <xf numFmtId="1" fontId="7" fillId="0" borderId="16" xfId="0" applyNumberFormat="1" applyFont="1" applyBorder="1" applyAlignment="1" applyProtection="1">
      <alignment horizontal="center" vertical="center"/>
      <protection locked="0"/>
    </xf>
    <xf numFmtId="0" fontId="26" fillId="2" borderId="9" xfId="0" applyFont="1" applyFill="1" applyBorder="1" applyAlignment="1">
      <alignment horizontal="left" vertical="center" indent="1"/>
    </xf>
    <xf numFmtId="0" fontId="26" fillId="2" borderId="14" xfId="0" applyFont="1" applyFill="1" applyBorder="1" applyAlignment="1">
      <alignment vertical="center"/>
    </xf>
    <xf numFmtId="0" fontId="13" fillId="2" borderId="8" xfId="0" applyFont="1" applyFill="1" applyBorder="1"/>
    <xf numFmtId="168" fontId="13" fillId="0" borderId="1" xfId="0" applyNumberFormat="1" applyFont="1" applyBorder="1" applyAlignment="1" applyProtection="1">
      <alignment horizontal="center" vertical="center"/>
      <protection locked="0"/>
    </xf>
    <xf numFmtId="172" fontId="13" fillId="0" borderId="1" xfId="4" applyNumberFormat="1" applyFont="1" applyBorder="1" applyAlignment="1" applyProtection="1">
      <alignment horizontal="center" vertical="center" wrapText="1"/>
      <protection hidden="1"/>
    </xf>
    <xf numFmtId="172" fontId="13" fillId="0" borderId="1" xfId="4" quotePrefix="1" applyNumberFormat="1" applyFont="1" applyBorder="1" applyAlignment="1" applyProtection="1">
      <alignment horizontal="center" vertical="center"/>
      <protection hidden="1"/>
    </xf>
    <xf numFmtId="164" fontId="13" fillId="0" borderId="1" xfId="0" applyNumberFormat="1" applyFont="1" applyBorder="1" applyAlignment="1">
      <alignment horizontal="center" vertical="center"/>
    </xf>
    <xf numFmtId="0" fontId="63" fillId="0" borderId="1" xfId="0" applyFont="1" applyBorder="1" applyAlignment="1">
      <alignment vertical="center"/>
    </xf>
    <xf numFmtId="164" fontId="63" fillId="0" borderId="1" xfId="0" applyNumberFormat="1" applyFont="1" applyBorder="1" applyAlignment="1">
      <alignment horizontal="center" vertical="center"/>
    </xf>
    <xf numFmtId="0" fontId="11" fillId="0" borderId="0" xfId="3" applyFont="1" applyAlignment="1">
      <alignment vertical="top"/>
    </xf>
    <xf numFmtId="0" fontId="13" fillId="0" borderId="9" xfId="0" applyFont="1" applyBorder="1" applyAlignment="1">
      <alignment vertical="center"/>
    </xf>
    <xf numFmtId="0" fontId="3" fillId="0" borderId="0" xfId="0" applyFont="1" applyAlignment="1" applyProtection="1">
      <alignment vertical="center"/>
      <protection locked="0"/>
    </xf>
    <xf numFmtId="0" fontId="1" fillId="2" borderId="0" xfId="0" applyFont="1" applyFill="1"/>
    <xf numFmtId="11" fontId="40" fillId="2" borderId="0" xfId="0" applyNumberFormat="1" applyFont="1" applyFill="1" applyAlignment="1">
      <alignment horizontal="center" vertical="center"/>
    </xf>
    <xf numFmtId="11" fontId="40" fillId="4" borderId="0" xfId="0" applyNumberFormat="1" applyFont="1" applyFill="1" applyAlignment="1">
      <alignment horizontal="center"/>
    </xf>
    <xf numFmtId="11" fontId="3" fillId="0" borderId="0" xfId="4" applyNumberFormat="1" applyAlignment="1">
      <alignment horizontal="center" vertical="center"/>
    </xf>
    <xf numFmtId="177" fontId="11" fillId="0" borderId="0" xfId="0" applyNumberFormat="1" applyFont="1" applyAlignment="1" applyProtection="1">
      <alignment horizontal="left" vertical="center"/>
      <protection locked="0"/>
    </xf>
    <xf numFmtId="178" fontId="11" fillId="0" borderId="10" xfId="0" applyNumberFormat="1" applyFont="1" applyBorder="1" applyAlignment="1" applyProtection="1">
      <alignment horizontal="left" vertical="center"/>
      <protection locked="0"/>
    </xf>
    <xf numFmtId="176" fontId="40" fillId="2" borderId="1" xfId="7" applyNumberFormat="1" applyFont="1" applyFill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" fillId="2" borderId="0" xfId="4" applyFont="1" applyFill="1" applyAlignment="1">
      <alignment horizontal="center" vertical="center"/>
    </xf>
    <xf numFmtId="176" fontId="3" fillId="0" borderId="0" xfId="4" applyNumberFormat="1" applyAlignment="1">
      <alignment horizontal="center" vertical="center"/>
    </xf>
    <xf numFmtId="0" fontId="4" fillId="2" borderId="19" xfId="0" applyFont="1" applyFill="1" applyBorder="1" applyAlignment="1">
      <alignment vertical="center"/>
    </xf>
    <xf numFmtId="0" fontId="65" fillId="2" borderId="19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65" fillId="2" borderId="0" xfId="0" applyFont="1" applyFill="1" applyAlignment="1">
      <alignment vertical="center"/>
    </xf>
    <xf numFmtId="3" fontId="20" fillId="2" borderId="0" xfId="5" applyNumberFormat="1" applyFont="1" applyFill="1" applyAlignment="1" applyProtection="1">
      <alignment horizontal="center" vertical="center"/>
      <protection locked="0"/>
    </xf>
    <xf numFmtId="3" fontId="66" fillId="2" borderId="0" xfId="5" applyNumberFormat="1" applyFont="1" applyFill="1" applyAlignment="1" applyProtection="1">
      <alignment horizontal="center" vertical="center"/>
      <protection locked="0"/>
    </xf>
    <xf numFmtId="0" fontId="13" fillId="2" borderId="4" xfId="5" applyFont="1" applyFill="1" applyBorder="1" applyAlignment="1">
      <alignment vertical="center"/>
    </xf>
    <xf numFmtId="0" fontId="13" fillId="2" borderId="5" xfId="5" applyFont="1" applyFill="1" applyBorder="1" applyAlignment="1">
      <alignment vertical="center"/>
    </xf>
    <xf numFmtId="0" fontId="13" fillId="2" borderId="17" xfId="5" applyFont="1" applyFill="1" applyBorder="1" applyAlignment="1">
      <alignment horizontal="center" vertical="center"/>
    </xf>
    <xf numFmtId="0" fontId="13" fillId="2" borderId="1" xfId="5" applyFont="1" applyFill="1" applyBorder="1" applyAlignment="1">
      <alignment vertical="center"/>
    </xf>
    <xf numFmtId="164" fontId="13" fillId="2" borderId="0" xfId="5" applyNumberFormat="1" applyFont="1" applyFill="1" applyAlignment="1" applyProtection="1">
      <alignment horizontal="center" vertical="center"/>
      <protection hidden="1"/>
    </xf>
    <xf numFmtId="0" fontId="16" fillId="2" borderId="0" xfId="5" applyFont="1" applyFill="1" applyAlignment="1">
      <alignment vertical="center"/>
    </xf>
    <xf numFmtId="0" fontId="16" fillId="2" borderId="0" xfId="5" applyFont="1" applyFill="1" applyAlignment="1">
      <alignment horizontal="center" vertical="center"/>
    </xf>
    <xf numFmtId="0" fontId="11" fillId="2" borderId="0" xfId="5" applyFont="1" applyFill="1" applyAlignment="1" applyProtection="1">
      <alignment horizontal="center"/>
      <protection locked="0"/>
    </xf>
    <xf numFmtId="0" fontId="13" fillId="2" borderId="0" xfId="5" applyFont="1" applyFill="1" applyAlignment="1">
      <alignment horizontal="center" vertical="center"/>
    </xf>
    <xf numFmtId="3" fontId="56" fillId="2" borderId="0" xfId="5" applyNumberFormat="1" applyFont="1" applyFill="1" applyAlignment="1" applyProtection="1">
      <alignment vertical="center"/>
      <protection locked="0"/>
    </xf>
    <xf numFmtId="0" fontId="11" fillId="2" borderId="0" xfId="5" applyFont="1" applyFill="1" applyAlignment="1" applyProtection="1">
      <alignment horizontal="center"/>
      <protection hidden="1"/>
    </xf>
    <xf numFmtId="0" fontId="13" fillId="2" borderId="9" xfId="5" applyFont="1" applyFill="1" applyBorder="1" applyAlignment="1">
      <alignment horizontal="center" vertical="center"/>
    </xf>
    <xf numFmtId="0" fontId="13" fillId="2" borderId="8" xfId="5" applyFont="1" applyFill="1" applyBorder="1" applyAlignment="1">
      <alignment horizontal="center" vertical="center"/>
    </xf>
    <xf numFmtId="0" fontId="11" fillId="2" borderId="0" xfId="5" applyFont="1" applyFill="1" applyAlignment="1" applyProtection="1">
      <alignment horizontal="center" vertical="center"/>
      <protection hidden="1"/>
    </xf>
    <xf numFmtId="0" fontId="11" fillId="2" borderId="0" xfId="0" applyFont="1" applyFill="1" applyAlignment="1" applyProtection="1">
      <alignment vertical="center"/>
      <protection hidden="1"/>
    </xf>
    <xf numFmtId="0" fontId="7" fillId="2" borderId="18" xfId="0" applyFont="1" applyFill="1" applyBorder="1" applyProtection="1">
      <protection hidden="1"/>
    </xf>
    <xf numFmtId="0" fontId="7" fillId="2" borderId="20" xfId="0" applyFont="1" applyFill="1" applyBorder="1" applyProtection="1">
      <protection hidden="1"/>
    </xf>
    <xf numFmtId="0" fontId="7" fillId="2" borderId="0" xfId="0" applyFont="1" applyFill="1" applyProtection="1">
      <protection hidden="1"/>
    </xf>
    <xf numFmtId="0" fontId="7" fillId="2" borderId="21" xfId="0" applyFont="1" applyFill="1" applyBorder="1" applyProtection="1">
      <protection hidden="1"/>
    </xf>
    <xf numFmtId="0" fontId="7" fillId="2" borderId="22" xfId="0" applyFont="1" applyFill="1" applyBorder="1" applyProtection="1">
      <protection hidden="1"/>
    </xf>
    <xf numFmtId="0" fontId="7" fillId="2" borderId="23" xfId="0" applyFont="1" applyFill="1" applyBorder="1" applyProtection="1">
      <protection hidden="1"/>
    </xf>
    <xf numFmtId="0" fontId="6" fillId="2" borderId="24" xfId="0" applyFont="1" applyFill="1" applyBorder="1" applyAlignment="1">
      <alignment vertical="center"/>
    </xf>
    <xf numFmtId="0" fontId="6" fillId="2" borderId="25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16" fillId="2" borderId="0" xfId="3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6" fillId="2" borderId="0" xfId="3" applyFont="1" applyFill="1" applyAlignment="1">
      <alignment vertical="center"/>
    </xf>
    <xf numFmtId="0" fontId="9" fillId="2" borderId="0" xfId="0" applyFont="1" applyFill="1" applyProtection="1">
      <protection hidden="1"/>
    </xf>
    <xf numFmtId="0" fontId="7" fillId="2" borderId="0" xfId="0" applyFont="1" applyFill="1" applyAlignment="1" applyProtection="1">
      <alignment horizontal="left"/>
      <protection hidden="1"/>
    </xf>
    <xf numFmtId="165" fontId="7" fillId="2" borderId="0" xfId="0" applyNumberFormat="1" applyFont="1" applyFill="1" applyAlignment="1" applyProtection="1">
      <alignment horizontal="left" vertical="center"/>
      <protection hidden="1"/>
    </xf>
    <xf numFmtId="0" fontId="11" fillId="2" borderId="0" xfId="0" applyFont="1" applyFill="1" applyAlignment="1">
      <alignment vertical="top"/>
    </xf>
    <xf numFmtId="0" fontId="11" fillId="2" borderId="0" xfId="0" applyFont="1" applyFill="1" applyAlignment="1">
      <alignment horizontal="left" vertical="center" wrapText="1"/>
    </xf>
    <xf numFmtId="17" fontId="11" fillId="2" borderId="0" xfId="0" applyNumberFormat="1" applyFont="1" applyFill="1" applyAlignment="1">
      <alignment vertical="center"/>
    </xf>
    <xf numFmtId="0" fontId="11" fillId="2" borderId="9" xfId="0" applyFont="1" applyFill="1" applyBorder="1" applyAlignment="1">
      <alignment horizontal="center" vertical="center" wrapText="1"/>
    </xf>
    <xf numFmtId="17" fontId="11" fillId="2" borderId="8" xfId="0" applyNumberFormat="1" applyFont="1" applyFill="1" applyBorder="1" applyAlignment="1">
      <alignment horizontal="center" vertical="center"/>
    </xf>
    <xf numFmtId="0" fontId="11" fillId="2" borderId="0" xfId="0" applyFont="1" applyFill="1" applyAlignment="1" applyProtection="1">
      <alignment vertical="top"/>
      <protection hidden="1"/>
    </xf>
    <xf numFmtId="0" fontId="7" fillId="2" borderId="0" xfId="0" applyFont="1" applyFill="1" applyAlignment="1">
      <alignment vertical="center"/>
    </xf>
    <xf numFmtId="0" fontId="13" fillId="2" borderId="0" xfId="0" applyFont="1" applyFill="1" applyProtection="1">
      <protection hidden="1"/>
    </xf>
    <xf numFmtId="0" fontId="20" fillId="2" borderId="0" xfId="3" applyFont="1" applyFill="1" applyAlignment="1">
      <alignment vertical="center"/>
    </xf>
    <xf numFmtId="164" fontId="22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64" fontId="23" fillId="2" borderId="0" xfId="0" applyNumberFormat="1" applyFont="1" applyFill="1" applyAlignment="1">
      <alignment horizontal="center" vertical="center"/>
    </xf>
    <xf numFmtId="0" fontId="13" fillId="2" borderId="1" xfId="0" applyFont="1" applyFill="1" applyBorder="1" applyAlignment="1" applyProtection="1">
      <alignment horizontal="center" vertical="center"/>
      <protection hidden="1"/>
    </xf>
    <xf numFmtId="164" fontId="7" fillId="2" borderId="0" xfId="0" applyNumberFormat="1" applyFont="1" applyFill="1" applyAlignment="1">
      <alignment horizontal="center" vertical="center"/>
    </xf>
    <xf numFmtId="12" fontId="13" fillId="2" borderId="1" xfId="0" applyNumberFormat="1" applyFont="1" applyFill="1" applyBorder="1" applyAlignment="1" applyProtection="1">
      <alignment horizontal="center" vertical="center"/>
      <protection hidden="1"/>
    </xf>
    <xf numFmtId="0" fontId="9" fillId="2" borderId="0" xfId="0" applyFont="1" applyFill="1" applyAlignment="1">
      <alignment vertical="center"/>
    </xf>
    <xf numFmtId="2" fontId="7" fillId="2" borderId="0" xfId="0" applyNumberFormat="1" applyFont="1" applyFill="1" applyAlignment="1">
      <alignment horizontal="center" vertical="center"/>
    </xf>
    <xf numFmtId="164" fontId="7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 applyProtection="1">
      <alignment horizontal="center" vertical="center"/>
      <protection hidden="1"/>
    </xf>
    <xf numFmtId="168" fontId="7" fillId="2" borderId="0" xfId="0" applyNumberFormat="1" applyFont="1" applyFill="1" applyAlignment="1" applyProtection="1">
      <alignment horizontal="center" vertical="center"/>
      <protection hidden="1"/>
    </xf>
    <xf numFmtId="0" fontId="20" fillId="2" borderId="1" xfId="0" applyFont="1" applyFill="1" applyBorder="1" applyAlignment="1" applyProtection="1">
      <alignment horizontal="center" vertical="center"/>
      <protection hidden="1"/>
    </xf>
    <xf numFmtId="1" fontId="7" fillId="2" borderId="0" xfId="0" applyNumberFormat="1" applyFont="1" applyFill="1" applyAlignment="1">
      <alignment horizontal="center" vertical="center"/>
    </xf>
    <xf numFmtId="12" fontId="7" fillId="2" borderId="0" xfId="0" applyNumberFormat="1" applyFont="1" applyFill="1" applyAlignment="1" applyProtection="1">
      <alignment horizontal="center" vertical="center"/>
      <protection hidden="1"/>
    </xf>
    <xf numFmtId="1" fontId="7" fillId="2" borderId="0" xfId="0" quotePrefix="1" applyNumberFormat="1" applyFont="1" applyFill="1" applyAlignment="1">
      <alignment horizontal="center" vertical="center"/>
    </xf>
    <xf numFmtId="0" fontId="11" fillId="2" borderId="0" xfId="0" applyFont="1" applyFill="1" applyProtection="1">
      <protection hidden="1"/>
    </xf>
    <xf numFmtId="1" fontId="6" fillId="2" borderId="0" xfId="0" applyNumberFormat="1" applyFont="1" applyFill="1" applyAlignment="1">
      <alignment horizontal="center" vertical="center"/>
    </xf>
    <xf numFmtId="1" fontId="6" fillId="2" borderId="0" xfId="0" quotePrefix="1" applyNumberFormat="1" applyFont="1" applyFill="1" applyAlignment="1">
      <alignment horizontal="center" vertical="center"/>
    </xf>
    <xf numFmtId="0" fontId="7" fillId="2" borderId="3" xfId="0" applyFont="1" applyFill="1" applyBorder="1" applyProtection="1">
      <protection hidden="1"/>
    </xf>
    <xf numFmtId="0" fontId="52" fillId="2" borderId="0" xfId="0" applyFont="1" applyFill="1" applyProtection="1">
      <protection hidden="1"/>
    </xf>
    <xf numFmtId="0" fontId="7" fillId="2" borderId="2" xfId="0" applyFont="1" applyFill="1" applyBorder="1" applyProtection="1">
      <protection hidden="1"/>
    </xf>
    <xf numFmtId="0" fontId="4" fillId="2" borderId="0" xfId="0" applyFont="1" applyFill="1" applyAlignment="1" applyProtection="1">
      <alignment vertical="center"/>
      <protection hidden="1"/>
    </xf>
    <xf numFmtId="0" fontId="13" fillId="2" borderId="0" xfId="4" applyFont="1" applyFill="1"/>
    <xf numFmtId="164" fontId="7" fillId="2" borderId="0" xfId="0" quotePrefix="1" applyNumberFormat="1" applyFont="1" applyFill="1" applyAlignment="1">
      <alignment horizontal="center" vertical="center"/>
    </xf>
    <xf numFmtId="0" fontId="8" fillId="2" borderId="0" xfId="0" applyFont="1" applyFill="1" applyAlignment="1" applyProtection="1">
      <alignment vertical="center"/>
      <protection hidden="1"/>
    </xf>
    <xf numFmtId="164" fontId="13" fillId="2" borderId="0" xfId="0" applyNumberFormat="1" applyFont="1" applyFill="1" applyProtection="1">
      <protection hidden="1"/>
    </xf>
    <xf numFmtId="0" fontId="16" fillId="2" borderId="0" xfId="3" applyFont="1" applyFill="1" applyAlignment="1">
      <alignment horizontal="right" vertical="center"/>
    </xf>
    <xf numFmtId="0" fontId="3" fillId="0" borderId="17" xfId="0" applyFont="1" applyBorder="1" applyAlignment="1">
      <alignment horizontal="left" indent="1"/>
    </xf>
    <xf numFmtId="0" fontId="3" fillId="0" borderId="16" xfId="0" applyFont="1" applyBorder="1" applyAlignment="1">
      <alignment horizontal="left" indent="1"/>
    </xf>
    <xf numFmtId="0" fontId="4" fillId="2" borderId="0" xfId="0" applyFont="1" applyFill="1" applyAlignment="1">
      <alignment horizontal="right"/>
    </xf>
    <xf numFmtId="0" fontId="0" fillId="0" borderId="16" xfId="0" applyBorder="1" applyAlignment="1">
      <alignment horizontal="left" indent="1"/>
    </xf>
    <xf numFmtId="16" fontId="0" fillId="0" borderId="16" xfId="0" applyNumberFormat="1" applyBorder="1" applyAlignment="1">
      <alignment horizontal="left" indent="1"/>
    </xf>
    <xf numFmtId="0" fontId="11" fillId="0" borderId="16" xfId="3" applyFont="1" applyBorder="1" applyAlignment="1">
      <alignment horizontal="left" vertical="center" indent="1"/>
    </xf>
    <xf numFmtId="0" fontId="11" fillId="0" borderId="15" xfId="3" applyFont="1" applyBorder="1" applyAlignment="1">
      <alignment horizontal="left" vertical="center" indent="1"/>
    </xf>
    <xf numFmtId="0" fontId="11" fillId="0" borderId="0" xfId="0" applyFont="1" applyAlignment="1" applyProtection="1">
      <alignment horizontal="left" vertical="center"/>
      <protection locked="0"/>
    </xf>
    <xf numFmtId="0" fontId="13" fillId="2" borderId="0" xfId="1" applyFont="1" applyFill="1" applyBorder="1" applyAlignment="1" applyProtection="1">
      <alignment horizontal="center" vertical="center" wrapText="1"/>
    </xf>
    <xf numFmtId="0" fontId="13" fillId="2" borderId="1" xfId="0" applyFont="1" applyFill="1" applyBorder="1" applyAlignment="1" applyProtection="1">
      <alignment horizontal="center" vertical="center"/>
      <protection hidden="1"/>
    </xf>
    <xf numFmtId="0" fontId="13" fillId="2" borderId="9" xfId="0" applyFont="1" applyFill="1" applyBorder="1" applyAlignment="1" applyProtection="1">
      <alignment horizontal="center" vertical="center"/>
      <protection hidden="1"/>
    </xf>
    <xf numFmtId="0" fontId="13" fillId="2" borderId="8" xfId="0" applyFont="1" applyFill="1" applyBorder="1" applyAlignment="1" applyProtection="1">
      <alignment horizontal="center" vertical="center"/>
      <protection hidden="1"/>
    </xf>
    <xf numFmtId="0" fontId="4" fillId="2" borderId="1" xfId="0" applyFont="1" applyFill="1" applyBorder="1" applyAlignment="1" applyProtection="1">
      <alignment horizontal="center" vertical="center" wrapText="1"/>
      <protection hidden="1"/>
    </xf>
    <xf numFmtId="0" fontId="3" fillId="2" borderId="1" xfId="0" applyFont="1" applyFill="1" applyBorder="1" applyAlignment="1" applyProtection="1">
      <alignment horizontal="center" vertical="center" wrapText="1"/>
      <protection hidden="1"/>
    </xf>
    <xf numFmtId="0" fontId="4" fillId="2" borderId="1" xfId="0" applyFont="1" applyFill="1" applyBorder="1" applyAlignment="1" applyProtection="1">
      <alignment horizontal="center" vertical="center"/>
      <protection hidden="1"/>
    </xf>
    <xf numFmtId="0" fontId="9" fillId="2" borderId="1" xfId="0" applyFont="1" applyFill="1" applyBorder="1" applyAlignment="1" applyProtection="1">
      <alignment horizontal="center"/>
      <protection hidden="1"/>
    </xf>
    <xf numFmtId="0" fontId="13" fillId="2" borderId="9" xfId="5" applyFont="1" applyFill="1" applyBorder="1" applyAlignment="1">
      <alignment horizontal="left" vertical="center" wrapText="1"/>
    </xf>
    <xf numFmtId="0" fontId="13" fillId="2" borderId="8" xfId="5" applyFont="1" applyFill="1" applyBorder="1" applyAlignment="1">
      <alignment horizontal="left" vertical="center" wrapText="1"/>
    </xf>
    <xf numFmtId="0" fontId="13" fillId="2" borderId="9" xfId="5" applyFont="1" applyFill="1" applyBorder="1" applyAlignment="1">
      <alignment horizontal="center" vertical="center"/>
    </xf>
    <xf numFmtId="0" fontId="13" fillId="2" borderId="8" xfId="5" applyFont="1" applyFill="1" applyBorder="1" applyAlignment="1">
      <alignment horizontal="center" vertical="center"/>
    </xf>
    <xf numFmtId="0" fontId="13" fillId="2" borderId="14" xfId="5" applyFont="1" applyFill="1" applyBorder="1" applyAlignment="1">
      <alignment horizontal="left" vertical="center" wrapText="1"/>
    </xf>
    <xf numFmtId="0" fontId="13" fillId="2" borderId="9" xfId="5" applyFont="1" applyFill="1" applyBorder="1" applyAlignment="1">
      <alignment horizontal="left" vertical="center"/>
    </xf>
    <xf numFmtId="0" fontId="13" fillId="2" borderId="8" xfId="5" applyFont="1" applyFill="1" applyBorder="1" applyAlignment="1">
      <alignment horizontal="left" vertical="center"/>
    </xf>
    <xf numFmtId="0" fontId="13" fillId="2" borderId="14" xfId="0" applyFont="1" applyFill="1" applyBorder="1" applyAlignment="1" applyProtection="1">
      <alignment horizontal="center" vertical="center"/>
      <protection hidden="1"/>
    </xf>
    <xf numFmtId="0" fontId="20" fillId="2" borderId="9" xfId="0" applyFont="1" applyFill="1" applyBorder="1" applyAlignment="1" applyProtection="1">
      <alignment horizontal="center" vertical="center"/>
      <protection hidden="1"/>
    </xf>
    <xf numFmtId="0" fontId="20" fillId="2" borderId="8" xfId="0" applyFont="1" applyFill="1" applyBorder="1" applyAlignment="1" applyProtection="1">
      <alignment horizontal="center" vertical="center"/>
      <protection hidden="1"/>
    </xf>
    <xf numFmtId="3" fontId="20" fillId="2" borderId="9" xfId="5" applyNumberFormat="1" applyFont="1" applyFill="1" applyBorder="1" applyAlignment="1" applyProtection="1">
      <alignment horizontal="center" vertical="center"/>
      <protection locked="0"/>
    </xf>
    <xf numFmtId="3" fontId="20" fillId="2" borderId="8" xfId="5" applyNumberFormat="1" applyFont="1" applyFill="1" applyBorder="1" applyAlignment="1" applyProtection="1">
      <alignment horizontal="center" vertical="center"/>
      <protection locked="0"/>
    </xf>
    <xf numFmtId="3" fontId="20" fillId="2" borderId="1" xfId="5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12" fontId="13" fillId="2" borderId="9" xfId="5" applyNumberFormat="1" applyFont="1" applyFill="1" applyBorder="1" applyAlignment="1">
      <alignment horizontal="center" vertical="center"/>
    </xf>
    <xf numFmtId="12" fontId="13" fillId="2" borderId="8" xfId="5" applyNumberFormat="1" applyFont="1" applyFill="1" applyBorder="1" applyAlignment="1">
      <alignment horizontal="center" vertical="center"/>
    </xf>
    <xf numFmtId="164" fontId="13" fillId="2" borderId="9" xfId="5" applyNumberFormat="1" applyFont="1" applyFill="1" applyBorder="1" applyAlignment="1" applyProtection="1">
      <alignment horizontal="center" vertical="center"/>
      <protection locked="0"/>
    </xf>
    <xf numFmtId="164" fontId="13" fillId="2" borderId="8" xfId="5" applyNumberFormat="1" applyFont="1" applyFill="1" applyBorder="1" applyAlignment="1" applyProtection="1">
      <alignment horizontal="center" vertical="center"/>
      <protection locked="0"/>
    </xf>
    <xf numFmtId="0" fontId="20" fillId="2" borderId="9" xfId="5" applyFont="1" applyFill="1" applyBorder="1" applyAlignment="1">
      <alignment horizontal="center" vertical="center"/>
    </xf>
    <xf numFmtId="0" fontId="20" fillId="2" borderId="14" xfId="5" applyFont="1" applyFill="1" applyBorder="1" applyAlignment="1">
      <alignment horizontal="center" vertical="center"/>
    </xf>
    <xf numFmtId="0" fontId="20" fillId="2" borderId="8" xfId="5" applyFont="1" applyFill="1" applyBorder="1" applyAlignment="1">
      <alignment horizontal="center" vertical="center"/>
    </xf>
    <xf numFmtId="0" fontId="20" fillId="2" borderId="1" xfId="5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12" fontId="20" fillId="2" borderId="9" xfId="5" applyNumberFormat="1" applyFont="1" applyFill="1" applyBorder="1" applyAlignment="1">
      <alignment horizontal="center" vertical="center"/>
    </xf>
    <xf numFmtId="12" fontId="20" fillId="2" borderId="8" xfId="5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 applyProtection="1">
      <alignment horizontal="left" vertical="center" indent="1"/>
      <protection hidden="1"/>
    </xf>
    <xf numFmtId="0" fontId="7" fillId="2" borderId="1" xfId="0" applyFont="1" applyFill="1" applyBorder="1" applyAlignment="1" applyProtection="1">
      <alignment horizontal="center" vertical="center"/>
      <protection hidden="1"/>
    </xf>
    <xf numFmtId="0" fontId="11" fillId="2" borderId="1" xfId="0" applyFont="1" applyFill="1" applyBorder="1" applyAlignment="1">
      <alignment horizontal="center" vertical="center" wrapText="1"/>
    </xf>
    <xf numFmtId="166" fontId="7" fillId="2" borderId="0" xfId="0" applyNumberFormat="1" applyFont="1" applyFill="1" applyAlignment="1" applyProtection="1">
      <alignment horizontal="left"/>
      <protection hidden="1"/>
    </xf>
    <xf numFmtId="0" fontId="4" fillId="2" borderId="4" xfId="0" applyFont="1" applyFill="1" applyBorder="1" applyAlignment="1" applyProtection="1">
      <alignment horizontal="center" vertical="center" wrapText="1"/>
      <protection hidden="1"/>
    </xf>
    <xf numFmtId="0" fontId="4" fillId="2" borderId="3" xfId="0" applyFont="1" applyFill="1" applyBorder="1" applyAlignment="1" applyProtection="1">
      <alignment horizontal="center" vertical="center" wrapText="1"/>
      <protection hidden="1"/>
    </xf>
    <xf numFmtId="0" fontId="4" fillId="2" borderId="5" xfId="0" applyFont="1" applyFill="1" applyBorder="1" applyAlignment="1" applyProtection="1">
      <alignment horizontal="center" vertical="center" wrapText="1"/>
      <protection hidden="1"/>
    </xf>
    <xf numFmtId="0" fontId="4" fillId="2" borderId="6" xfId="0" applyFont="1" applyFill="1" applyBorder="1" applyAlignment="1" applyProtection="1">
      <alignment horizontal="center" vertical="center" wrapText="1"/>
      <protection hidden="1"/>
    </xf>
    <xf numFmtId="0" fontId="4" fillId="2" borderId="2" xfId="0" applyFont="1" applyFill="1" applyBorder="1" applyAlignment="1" applyProtection="1">
      <alignment horizontal="center" vertical="center" wrapText="1"/>
      <protection hidden="1"/>
    </xf>
    <xf numFmtId="0" fontId="4" fillId="2" borderId="7" xfId="0" applyFont="1" applyFill="1" applyBorder="1" applyAlignment="1" applyProtection="1">
      <alignment horizontal="center" vertical="center" wrapText="1"/>
      <protection hidden="1"/>
    </xf>
    <xf numFmtId="0" fontId="11" fillId="2" borderId="1" xfId="0" applyFont="1" applyFill="1" applyBorder="1" applyAlignment="1">
      <alignment horizontal="left" vertical="center" wrapText="1"/>
    </xf>
    <xf numFmtId="0" fontId="11" fillId="2" borderId="9" xfId="0" applyFont="1" applyFill="1" applyBorder="1" applyAlignment="1">
      <alignment horizontal="left" vertical="center" wrapText="1"/>
    </xf>
    <xf numFmtId="0" fontId="19" fillId="2" borderId="0" xfId="0" applyFont="1" applyFill="1" applyAlignment="1">
      <alignment horizontal="center" vertical="center"/>
    </xf>
    <xf numFmtId="182" fontId="19" fillId="2" borderId="0" xfId="0" applyNumberFormat="1" applyFont="1" applyFill="1" applyAlignment="1" applyProtection="1">
      <alignment horizontal="center"/>
      <protection hidden="1"/>
    </xf>
    <xf numFmtId="0" fontId="16" fillId="2" borderId="0" xfId="3" applyFont="1" applyFill="1" applyAlignment="1">
      <alignment horizontal="center" vertical="center"/>
    </xf>
    <xf numFmtId="0" fontId="26" fillId="0" borderId="0" xfId="6" quotePrefix="1" applyFont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179" fontId="19" fillId="0" borderId="0" xfId="0" applyNumberFormat="1" applyFont="1" applyAlignment="1" applyProtection="1">
      <alignment horizontal="center"/>
      <protection locked="0"/>
    </xf>
    <xf numFmtId="0" fontId="4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1" fillId="0" borderId="0" xfId="0" applyFont="1" applyAlignment="1" applyProtection="1">
      <alignment horizontal="left" vertical="center"/>
      <protection locked="0"/>
    </xf>
    <xf numFmtId="166" fontId="7" fillId="0" borderId="0" xfId="0" applyNumberFormat="1" applyFont="1" applyAlignment="1" applyProtection="1">
      <alignment horizontal="left"/>
      <protection locked="0"/>
    </xf>
    <xf numFmtId="0" fontId="24" fillId="0" borderId="4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30" fillId="0" borderId="1" xfId="5" applyFont="1" applyBorder="1" applyAlignment="1">
      <alignment vertical="center"/>
    </xf>
    <xf numFmtId="0" fontId="16" fillId="0" borderId="9" xfId="3" applyFont="1" applyBorder="1" applyAlignment="1">
      <alignment horizontal="center" vertical="center"/>
    </xf>
    <xf numFmtId="0" fontId="16" fillId="0" borderId="8" xfId="3" applyFont="1" applyBorder="1" applyAlignment="1">
      <alignment horizontal="center" vertical="center"/>
    </xf>
    <xf numFmtId="0" fontId="30" fillId="0" borderId="1" xfId="5" applyFont="1" applyBorder="1" applyAlignment="1">
      <alignment horizontal="left" vertical="center"/>
    </xf>
    <xf numFmtId="0" fontId="26" fillId="0" borderId="0" xfId="6" quotePrefix="1" applyFont="1" applyAlignment="1">
      <alignment horizontal="left" vertical="center"/>
    </xf>
    <xf numFmtId="0" fontId="13" fillId="0" borderId="0" xfId="0" quotePrefix="1" applyFont="1" applyAlignment="1" applyProtection="1">
      <alignment horizontal="left" wrapText="1"/>
      <protection locked="0"/>
    </xf>
    <xf numFmtId="0" fontId="20" fillId="0" borderId="9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13" fillId="2" borderId="1" xfId="5" applyFont="1" applyFill="1" applyBorder="1" applyAlignment="1">
      <alignment horizontal="left" vertical="center"/>
    </xf>
    <xf numFmtId="0" fontId="6" fillId="0" borderId="0" xfId="0" applyFont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13" fillId="0" borderId="1" xfId="5" applyFont="1" applyBorder="1" applyAlignment="1">
      <alignment horizontal="center" vertical="center"/>
    </xf>
    <xf numFmtId="0" fontId="13" fillId="0" borderId="9" xfId="5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1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0" fillId="0" borderId="17" xfId="5" applyFont="1" applyBorder="1" applyAlignment="1">
      <alignment horizontal="center" vertical="center"/>
    </xf>
    <xf numFmtId="0" fontId="20" fillId="0" borderId="15" xfId="5" applyFont="1" applyBorder="1" applyAlignment="1">
      <alignment horizontal="center" vertical="center"/>
    </xf>
    <xf numFmtId="0" fontId="20" fillId="0" borderId="17" xfId="5" applyFont="1" applyBorder="1" applyAlignment="1">
      <alignment horizontal="center" vertical="center" wrapText="1"/>
    </xf>
    <xf numFmtId="0" fontId="20" fillId="0" borderId="15" xfId="5" applyFont="1" applyBorder="1" applyAlignment="1">
      <alignment horizontal="center" vertical="center" wrapText="1"/>
    </xf>
    <xf numFmtId="0" fontId="16" fillId="0" borderId="1" xfId="5" applyFont="1" applyBorder="1" applyAlignment="1">
      <alignment horizontal="center" vertical="center"/>
    </xf>
    <xf numFmtId="0" fontId="20" fillId="0" borderId="9" xfId="5" applyFont="1" applyBorder="1" applyAlignment="1">
      <alignment horizontal="center" vertical="center"/>
    </xf>
    <xf numFmtId="0" fontId="20" fillId="0" borderId="14" xfId="5" applyFont="1" applyBorder="1" applyAlignment="1">
      <alignment horizontal="center" vertical="center"/>
    </xf>
    <xf numFmtId="0" fontId="20" fillId="0" borderId="8" xfId="5" applyFont="1" applyBorder="1" applyAlignment="1">
      <alignment horizontal="center" vertical="center"/>
    </xf>
    <xf numFmtId="0" fontId="40" fillId="0" borderId="9" xfId="0" applyFont="1" applyBorder="1" applyAlignment="1">
      <alignment horizontal="center" vertical="center"/>
    </xf>
    <xf numFmtId="0" fontId="40" fillId="0" borderId="8" xfId="0" applyFont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176" fontId="40" fillId="0" borderId="9" xfId="0" applyNumberFormat="1" applyFont="1" applyBorder="1" applyAlignment="1">
      <alignment horizontal="center" vertical="center"/>
    </xf>
    <xf numFmtId="176" fontId="40" fillId="0" borderId="8" xfId="0" applyNumberFormat="1" applyFont="1" applyBorder="1" applyAlignment="1">
      <alignment horizontal="center" vertical="center"/>
    </xf>
    <xf numFmtId="176" fontId="3" fillId="2" borderId="9" xfId="4" applyNumberFormat="1" applyFill="1" applyBorder="1" applyAlignment="1">
      <alignment horizontal="center" vertical="center"/>
    </xf>
    <xf numFmtId="176" fontId="3" fillId="2" borderId="8" xfId="4" applyNumberFormat="1" applyFill="1" applyBorder="1" applyAlignment="1">
      <alignment horizontal="center" vertical="center"/>
    </xf>
    <xf numFmtId="0" fontId="4" fillId="2" borderId="0" xfId="4" applyFont="1" applyFill="1" applyAlignment="1">
      <alignment horizontal="center" vertical="center"/>
    </xf>
    <xf numFmtId="0" fontId="44" fillId="2" borderId="4" xfId="7" applyFont="1" applyFill="1" applyBorder="1" applyAlignment="1">
      <alignment horizontal="center"/>
    </xf>
    <xf numFmtId="0" fontId="44" fillId="2" borderId="5" xfId="7" applyFont="1" applyFill="1" applyBorder="1" applyAlignment="1">
      <alignment horizontal="center"/>
    </xf>
    <xf numFmtId="0" fontId="44" fillId="2" borderId="11" xfId="7" applyFont="1" applyFill="1" applyBorder="1" applyAlignment="1">
      <alignment horizontal="center"/>
    </xf>
    <xf numFmtId="0" fontId="44" fillId="2" borderId="10" xfId="7" applyFont="1" applyFill="1" applyBorder="1" applyAlignment="1">
      <alignment horizontal="center"/>
    </xf>
    <xf numFmtId="0" fontId="44" fillId="2" borderId="6" xfId="7" applyFont="1" applyFill="1" applyBorder="1" applyAlignment="1">
      <alignment horizontal="center"/>
    </xf>
    <xf numFmtId="0" fontId="44" fillId="2" borderId="7" xfId="7" applyFont="1" applyFill="1" applyBorder="1" applyAlignment="1">
      <alignment horizontal="center"/>
    </xf>
    <xf numFmtId="0" fontId="48" fillId="2" borderId="4" xfId="7" applyFont="1" applyFill="1" applyBorder="1" applyAlignment="1">
      <alignment horizontal="center" vertical="center" wrapText="1"/>
    </xf>
    <xf numFmtId="0" fontId="48" fillId="2" borderId="3" xfId="7" applyFont="1" applyFill="1" applyBorder="1" applyAlignment="1">
      <alignment horizontal="center" vertical="center" wrapText="1"/>
    </xf>
    <xf numFmtId="0" fontId="48" fillId="2" borderId="5" xfId="7" applyFont="1" applyFill="1" applyBorder="1" applyAlignment="1">
      <alignment horizontal="center" vertical="center" wrapText="1"/>
    </xf>
    <xf numFmtId="0" fontId="48" fillId="2" borderId="11" xfId="7" applyFont="1" applyFill="1" applyBorder="1" applyAlignment="1">
      <alignment horizontal="center" vertical="center" wrapText="1"/>
    </xf>
    <xf numFmtId="0" fontId="48" fillId="2" borderId="0" xfId="7" applyFont="1" applyFill="1" applyAlignment="1">
      <alignment horizontal="center" vertical="center" wrapText="1"/>
    </xf>
    <xf numFmtId="0" fontId="48" fillId="2" borderId="10" xfId="7" applyFont="1" applyFill="1" applyBorder="1" applyAlignment="1">
      <alignment horizontal="center" vertical="center" wrapText="1"/>
    </xf>
    <xf numFmtId="0" fontId="48" fillId="2" borderId="6" xfId="7" applyFont="1" applyFill="1" applyBorder="1" applyAlignment="1">
      <alignment horizontal="center" vertical="center" wrapText="1"/>
    </xf>
    <xf numFmtId="0" fontId="48" fillId="2" borderId="2" xfId="7" applyFont="1" applyFill="1" applyBorder="1" applyAlignment="1">
      <alignment horizontal="center" vertical="center" wrapText="1"/>
    </xf>
    <xf numFmtId="0" fontId="48" fillId="2" borderId="7" xfId="7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26" fillId="2" borderId="9" xfId="0" applyFont="1" applyFill="1" applyBorder="1" applyAlignment="1">
      <alignment horizontal="left" vertical="center" wrapText="1" indent="1"/>
    </xf>
    <xf numFmtId="0" fontId="26" fillId="2" borderId="14" xfId="0" applyFont="1" applyFill="1" applyBorder="1" applyAlignment="1">
      <alignment horizontal="left" vertical="center" wrapText="1" indent="1"/>
    </xf>
    <xf numFmtId="0" fontId="26" fillId="2" borderId="8" xfId="0" applyFont="1" applyFill="1" applyBorder="1" applyAlignment="1">
      <alignment horizontal="left" vertical="center" wrapText="1" indent="1"/>
    </xf>
    <xf numFmtId="0" fontId="51" fillId="4" borderId="2" xfId="0" applyFont="1" applyFill="1" applyBorder="1" applyAlignment="1">
      <alignment horizontal="center" vertical="center" wrapText="1"/>
    </xf>
    <xf numFmtId="0" fontId="41" fillId="2" borderId="0" xfId="4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3" fillId="2" borderId="9" xfId="5" applyFont="1" applyFill="1" applyBorder="1" applyAlignment="1">
      <alignment horizontal="left" vertical="center" wrapText="1" indent="1"/>
    </xf>
    <xf numFmtId="0" fontId="13" fillId="2" borderId="8" xfId="5" applyFont="1" applyFill="1" applyBorder="1" applyAlignment="1">
      <alignment horizontal="left" vertical="center" wrapText="1" indent="1"/>
    </xf>
    <xf numFmtId="180" fontId="3" fillId="2" borderId="1" xfId="0" applyNumberFormat="1" applyFont="1" applyFill="1" applyBorder="1" applyAlignment="1">
      <alignment horizontal="center" vertical="center"/>
    </xf>
    <xf numFmtId="181" fontId="3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9">
    <cellStyle name="Hipervínculo" xfId="1" builtinId="8"/>
    <cellStyle name="Normal" xfId="0" builtinId="0"/>
    <cellStyle name="Normal 2" xfId="4" xr:uid="{00000000-0005-0000-0000-000002000000}"/>
    <cellStyle name="Normal 2 2" xfId="6" xr:uid="{00000000-0005-0000-0000-000003000000}"/>
    <cellStyle name="Normal 4" xfId="2" xr:uid="{00000000-0005-0000-0000-000004000000}"/>
    <cellStyle name="Normal 6" xfId="7" xr:uid="{9C82E4D0-D921-4041-A207-BE59110EA11F}"/>
    <cellStyle name="Normal_ABG-01" xfId="5" xr:uid="{00000000-0005-0000-0000-000005000000}"/>
    <cellStyle name="Normal_ENSAYOS" xfId="3" xr:uid="{00000000-0005-0000-0000-000006000000}"/>
    <cellStyle name="Normal_Produc. 07-09-99 2" xfId="8" xr:uid="{1611C1E6-375D-4DAC-B25D-D3F52404D11C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Pérdida abrasión</a:t>
            </a:r>
            <a:endParaRPr lang="en-US" sz="1050" b="1" u="sng"/>
          </a:p>
        </c:rich>
      </c:tx>
      <c:layout>
        <c:manualLayout>
          <c:xMode val="edge"/>
          <c:yMode val="edge"/>
          <c:x val="0.31751633475145785"/>
          <c:y val="4.3509489269921639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incertidumbre!$B$45:$B$47</c:f>
              <c:strCache>
                <c:ptCount val="3"/>
                <c:pt idx="0">
                  <c:v>Masa de la muestra de prueba</c:v>
                </c:pt>
                <c:pt idx="1">
                  <c:v>Masa final de la muestra</c:v>
                </c:pt>
                <c:pt idx="2">
                  <c:v>factor de presición </c:v>
                </c:pt>
              </c:strCache>
            </c:strRef>
          </c:cat>
          <c:val>
            <c:numRef>
              <c:f>incertidumbre!$D$45:$D$47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8E-467A-AA3F-B5D666057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560320"/>
        <c:axId val="145561856"/>
      </c:barChart>
      <c:catAx>
        <c:axId val="145560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45561856"/>
        <c:crosses val="autoZero"/>
        <c:auto val="1"/>
        <c:lblAlgn val="ctr"/>
        <c:lblOffset val="100"/>
        <c:noMultiLvlLbl val="0"/>
      </c:catAx>
      <c:valAx>
        <c:axId val="145561856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4556032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4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chart" Target="../charts/chart1.xml"/><Relationship Id="rId4" Type="http://schemas.openxmlformats.org/officeDocument/2006/relationships/image" Target="../media/image1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36195</xdr:rowOff>
    </xdr:from>
    <xdr:to>
      <xdr:col>10</xdr:col>
      <xdr:colOff>206272</xdr:colOff>
      <xdr:row>55</xdr:row>
      <xdr:rowOff>36195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F12FE758-32D8-45E2-A160-3B5AB6AAF081}"/>
            </a:ext>
          </a:extLst>
        </xdr:cNvPr>
        <xdr:cNvCxnSpPr>
          <a:cxnSpLocks noChangeShapeType="1"/>
        </xdr:cNvCxnSpPr>
      </xdr:nvCxnSpPr>
      <xdr:spPr bwMode="auto">
        <a:xfrm flipV="1">
          <a:off x="0" y="12083415"/>
          <a:ext cx="7239532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676275</xdr:colOff>
      <xdr:row>49</xdr:row>
      <xdr:rowOff>142875</xdr:rowOff>
    </xdr:from>
    <xdr:to>
      <xdr:col>4</xdr:col>
      <xdr:colOff>628650</xdr:colOff>
      <xdr:row>52</xdr:row>
      <xdr:rowOff>104776</xdr:rowOff>
    </xdr:to>
    <xdr:sp macro="" textlink="">
      <xdr:nvSpPr>
        <xdr:cNvPr id="11" name="4 Rectángulo">
          <a:extLst>
            <a:ext uri="{FF2B5EF4-FFF2-40B4-BE49-F238E27FC236}">
              <a16:creationId xmlns:a16="http://schemas.microsoft.com/office/drawing/2014/main" id="{AF0A012A-B5E2-429D-A8D0-E17C2C5427B3}"/>
            </a:ext>
          </a:extLst>
        </xdr:cNvPr>
        <xdr:cNvSpPr/>
      </xdr:nvSpPr>
      <xdr:spPr>
        <a:xfrm>
          <a:off x="1011555" y="10894695"/>
          <a:ext cx="2626995" cy="647701"/>
        </a:xfrm>
        <a:prstGeom prst="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Revisado: </a:t>
          </a:r>
        </a:p>
        <a:p>
          <a:endParaRPr lang="es-PE" sz="9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Fecha:</a:t>
          </a:r>
        </a:p>
      </xdr:txBody>
    </xdr:sp>
    <xdr:clientData/>
  </xdr:twoCellAnchor>
  <xdr:twoCellAnchor>
    <xdr:from>
      <xdr:col>4</xdr:col>
      <xdr:colOff>676273</xdr:colOff>
      <xdr:row>49</xdr:row>
      <xdr:rowOff>142875</xdr:rowOff>
    </xdr:from>
    <xdr:to>
      <xdr:col>8</xdr:col>
      <xdr:colOff>561974</xdr:colOff>
      <xdr:row>52</xdr:row>
      <xdr:rowOff>114300</xdr:rowOff>
    </xdr:to>
    <xdr:sp macro="" textlink="">
      <xdr:nvSpPr>
        <xdr:cNvPr id="12" name="4 Rectángulo">
          <a:extLst>
            <a:ext uri="{FF2B5EF4-FFF2-40B4-BE49-F238E27FC236}">
              <a16:creationId xmlns:a16="http://schemas.microsoft.com/office/drawing/2014/main" id="{22347623-D83E-476D-9DDA-F94BD06D7408}"/>
            </a:ext>
          </a:extLst>
        </xdr:cNvPr>
        <xdr:cNvSpPr/>
      </xdr:nvSpPr>
      <xdr:spPr>
        <a:xfrm>
          <a:off x="3686173" y="10894695"/>
          <a:ext cx="2453641" cy="657225"/>
        </a:xfrm>
        <a:prstGeom prst="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Aprobado: </a:t>
          </a:r>
        </a:p>
        <a:p>
          <a:endParaRPr lang="es-PE" sz="9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Fecha:</a:t>
          </a:r>
        </a:p>
      </xdr:txBody>
    </xdr:sp>
    <xdr:clientData/>
  </xdr:twoCellAnchor>
  <xdr:twoCellAnchor editAs="oneCell">
    <xdr:from>
      <xdr:col>0</xdr:col>
      <xdr:colOff>247651</xdr:colOff>
      <xdr:row>20</xdr:row>
      <xdr:rowOff>123825</xdr:rowOff>
    </xdr:from>
    <xdr:to>
      <xdr:col>9</xdr:col>
      <xdr:colOff>53341</xdr:colOff>
      <xdr:row>25</xdr:row>
      <xdr:rowOff>209550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D594229E-DBFA-4E78-B1A2-10BAB45419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42" b="7956"/>
        <a:stretch/>
      </xdr:blipFill>
      <xdr:spPr>
        <a:xfrm>
          <a:off x="247651" y="4147185"/>
          <a:ext cx="6899910" cy="119824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9</xdr:col>
      <xdr:colOff>9525</xdr:colOff>
      <xdr:row>16</xdr:row>
      <xdr:rowOff>0</xdr:rowOff>
    </xdr:from>
    <xdr:to>
      <xdr:col>9</xdr:col>
      <xdr:colOff>457200</xdr:colOff>
      <xdr:row>16</xdr:row>
      <xdr:rowOff>295275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4C37FF8C-B306-4DFF-88BF-20BAB7B4365D}"/>
            </a:ext>
          </a:extLst>
        </xdr:cNvPr>
        <xdr:cNvSpPr txBox="1"/>
      </xdr:nvSpPr>
      <xdr:spPr>
        <a:xfrm>
          <a:off x="6349365" y="2941320"/>
          <a:ext cx="447675" cy="29527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100"/>
            <a:t>SI</a:t>
          </a:r>
        </a:p>
      </xdr:txBody>
    </xdr:sp>
    <xdr:clientData/>
  </xdr:twoCellAnchor>
  <xdr:twoCellAnchor>
    <xdr:from>
      <xdr:col>9</xdr:col>
      <xdr:colOff>466725</xdr:colOff>
      <xdr:row>16</xdr:row>
      <xdr:rowOff>9525</xdr:rowOff>
    </xdr:from>
    <xdr:to>
      <xdr:col>10</xdr:col>
      <xdr:colOff>219075</xdr:colOff>
      <xdr:row>17</xdr:row>
      <xdr:rowOff>0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838F02D4-179E-4E31-8641-3EF1E9EAC97B}"/>
            </a:ext>
          </a:extLst>
        </xdr:cNvPr>
        <xdr:cNvSpPr txBox="1"/>
      </xdr:nvSpPr>
      <xdr:spPr>
        <a:xfrm>
          <a:off x="6806565" y="2950845"/>
          <a:ext cx="445770" cy="29527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100"/>
            <a:t>NO</a:t>
          </a:r>
        </a:p>
      </xdr:txBody>
    </xdr:sp>
    <xdr:clientData/>
  </xdr:twoCellAnchor>
  <xdr:twoCellAnchor editAs="oneCell">
    <xdr:from>
      <xdr:col>3</xdr:col>
      <xdr:colOff>285750</xdr:colOff>
      <xdr:row>0</xdr:row>
      <xdr:rowOff>28575</xdr:rowOff>
    </xdr:from>
    <xdr:to>
      <xdr:col>5</xdr:col>
      <xdr:colOff>527339</xdr:colOff>
      <xdr:row>4</xdr:row>
      <xdr:rowOff>138016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39E6ED85-08EE-467D-9C3C-B20E02E04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0850" y="28575"/>
          <a:ext cx="1407449" cy="8028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220980</xdr:colOff>
      <xdr:row>43</xdr:row>
      <xdr:rowOff>120015</xdr:rowOff>
    </xdr:from>
    <xdr:to>
      <xdr:col>6</xdr:col>
      <xdr:colOff>57685</xdr:colOff>
      <xdr:row>49</xdr:row>
      <xdr:rowOff>32881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2522220" y="9088755"/>
          <a:ext cx="1445911" cy="1101586"/>
        </a:xfrm>
        <a:prstGeom prst="rect">
          <a:avLst/>
        </a:prstGeom>
      </xdr:spPr>
    </xdr:pic>
    <xdr:clientData/>
  </xdr:twoCellAnchor>
  <xdr:twoCellAnchor>
    <xdr:from>
      <xdr:col>7</xdr:col>
      <xdr:colOff>876301</xdr:colOff>
      <xdr:row>44</xdr:row>
      <xdr:rowOff>38100</xdr:rowOff>
    </xdr:from>
    <xdr:to>
      <xdr:col>9</xdr:col>
      <xdr:colOff>828676</xdr:colOff>
      <xdr:row>49</xdr:row>
      <xdr:rowOff>32931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6A70F58F-1B9B-4276-9187-802260424628}"/>
            </a:ext>
          </a:extLst>
        </xdr:cNvPr>
        <xdr:cNvSpPr/>
      </xdr:nvSpPr>
      <xdr:spPr bwMode="auto">
        <a:xfrm>
          <a:off x="5229226" y="8496300"/>
          <a:ext cx="1066800" cy="994956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6</xdr:col>
      <xdr:colOff>464820</xdr:colOff>
      <xdr:row>43</xdr:row>
      <xdr:rowOff>167640</xdr:rowOff>
    </xdr:from>
    <xdr:to>
      <xdr:col>8</xdr:col>
      <xdr:colOff>1439</xdr:colOff>
      <xdr:row>49</xdr:row>
      <xdr:rowOff>74393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06E887C-6D87-41B3-888A-4CA33B12D56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160520" y="913638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42</xdr:row>
      <xdr:rowOff>152400</xdr:rowOff>
    </xdr:from>
    <xdr:to>
      <xdr:col>17</xdr:col>
      <xdr:colOff>315051</xdr:colOff>
      <xdr:row>49</xdr:row>
      <xdr:rowOff>75894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EB898E2-F85F-46DF-A22E-14A2D00E6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9920" y="8923020"/>
          <a:ext cx="2646771" cy="1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387163</xdr:colOff>
      <xdr:row>0</xdr:row>
      <xdr:rowOff>228599</xdr:rowOff>
    </xdr:from>
    <xdr:to>
      <xdr:col>24</xdr:col>
      <xdr:colOff>133350</xdr:colOff>
      <xdr:row>8</xdr:row>
      <xdr:rowOff>180975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pSpPr/>
      </xdr:nvGrpSpPr>
      <xdr:grpSpPr>
        <a:xfrm>
          <a:off x="12800143" y="228599"/>
          <a:ext cx="3838127" cy="1819276"/>
          <a:chOff x="76200" y="9096375"/>
          <a:chExt cx="4695730" cy="1104763"/>
        </a:xfrm>
      </xdr:grpSpPr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6200" y="9105900"/>
            <a:ext cx="2028571" cy="1095238"/>
          </a:xfrm>
          <a:prstGeom prst="rect">
            <a:avLst/>
          </a:prstGeom>
          <a:ln>
            <a:noFill/>
          </a:ln>
        </xdr:spPr>
      </xdr:pic>
      <xdr:pic>
        <xdr:nvPicPr>
          <xdr:cNvPr id="7" name="Imagen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105025" y="9105900"/>
            <a:ext cx="742857" cy="1085714"/>
          </a:xfrm>
          <a:prstGeom prst="rect">
            <a:avLst/>
          </a:prstGeom>
          <a:ln>
            <a:noFill/>
          </a:ln>
        </xdr:spPr>
      </xdr:pic>
      <xdr:pic>
        <xdr:nvPicPr>
          <xdr:cNvPr id="8" name="Imagen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809875" y="9115425"/>
            <a:ext cx="1200000" cy="1057143"/>
          </a:xfrm>
          <a:prstGeom prst="rect">
            <a:avLst/>
          </a:prstGeom>
          <a:ln>
            <a:noFill/>
          </a:ln>
        </xdr:spPr>
      </xdr:pic>
      <xdr:pic>
        <xdr:nvPicPr>
          <xdr:cNvPr id="9" name="Imagen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010025" y="9096375"/>
            <a:ext cx="761905" cy="1104762"/>
          </a:xfrm>
          <a:prstGeom prst="rect">
            <a:avLst/>
          </a:prstGeom>
          <a:ln>
            <a:noFill/>
          </a:ln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304800</xdr:colOff>
      <xdr:row>22</xdr:row>
      <xdr:rowOff>38100</xdr:rowOff>
    </xdr:from>
    <xdr:ext cx="104775" cy="200025"/>
    <xdr:sp macro="" textlink="">
      <xdr:nvSpPr>
        <xdr:cNvPr id="3" name="Text Box 28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>
          <a:spLocks noChangeArrowheads="1"/>
        </xdr:cNvSpPr>
      </xdr:nvSpPr>
      <xdr:spPr bwMode="auto">
        <a:xfrm>
          <a:off x="13411200" y="5172075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4</xdr:col>
      <xdr:colOff>87841</xdr:colOff>
      <xdr:row>41</xdr:row>
      <xdr:rowOff>301627</xdr:rowOff>
    </xdr:from>
    <xdr:to>
      <xdr:col>8</xdr:col>
      <xdr:colOff>161925</xdr:colOff>
      <xdr:row>48</xdr:row>
      <xdr:rowOff>0</xdr:rowOff>
    </xdr:to>
    <xdr:graphicFrame macro="">
      <xdr:nvGraphicFramePr>
        <xdr:cNvPr id="4" name="4 Gráfico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19050</xdr:colOff>
      <xdr:row>23</xdr:row>
      <xdr:rowOff>49812</xdr:rowOff>
    </xdr:from>
    <xdr:to>
      <xdr:col>2</xdr:col>
      <xdr:colOff>466725</xdr:colOff>
      <xdr:row>25</xdr:row>
      <xdr:rowOff>142875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423F850-399A-45C2-89AD-F09FAD0DA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4755162"/>
          <a:ext cx="2771775" cy="397862"/>
        </a:xfrm>
        <a:prstGeom prst="rect">
          <a:avLst/>
        </a:prstGeom>
      </xdr:spPr>
    </xdr:pic>
    <xdr:clientData/>
  </xdr:twoCellAnchor>
  <xdr:twoCellAnchor editAs="oneCell">
    <xdr:from>
      <xdr:col>4</xdr:col>
      <xdr:colOff>809624</xdr:colOff>
      <xdr:row>12</xdr:row>
      <xdr:rowOff>56296</xdr:rowOff>
    </xdr:from>
    <xdr:to>
      <xdr:col>8</xdr:col>
      <xdr:colOff>133349</xdr:colOff>
      <xdr:row>22</xdr:row>
      <xdr:rowOff>84017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1E976D7-689B-4B36-8DDC-5B05A4082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95849" y="3037621"/>
          <a:ext cx="2752725" cy="1561247"/>
        </a:xfrm>
        <a:prstGeom prst="rect">
          <a:avLst/>
        </a:prstGeom>
      </xdr:spPr>
    </xdr:pic>
    <xdr:clientData/>
  </xdr:twoCellAnchor>
  <xdr:twoCellAnchor>
    <xdr:from>
      <xdr:col>0</xdr:col>
      <xdr:colOff>624416</xdr:colOff>
      <xdr:row>0</xdr:row>
      <xdr:rowOff>31750</xdr:rowOff>
    </xdr:from>
    <xdr:to>
      <xdr:col>0</xdr:col>
      <xdr:colOff>1576916</xdr:colOff>
      <xdr:row>3</xdr:row>
      <xdr:rowOff>130242</xdr:rowOff>
    </xdr:to>
    <xdr:pic>
      <xdr:nvPicPr>
        <xdr:cNvPr id="2" name="Imagen 7">
          <a:extLst>
            <a:ext uri="{FF2B5EF4-FFF2-40B4-BE49-F238E27FC236}">
              <a16:creationId xmlns:a16="http://schemas.microsoft.com/office/drawing/2014/main" id="{B3294EA9-0681-4185-A373-057496770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416" y="31750"/>
          <a:ext cx="952500" cy="5747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2</xdr:row>
      <xdr:rowOff>57150</xdr:rowOff>
    </xdr:from>
    <xdr:to>
      <xdr:col>9</xdr:col>
      <xdr:colOff>734415</xdr:colOff>
      <xdr:row>5</xdr:row>
      <xdr:rowOff>142875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E833460-E5D4-7916-F7C6-C7A2319CE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" y="295275"/>
          <a:ext cx="7097115" cy="5715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5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149A2-A44A-49E0-81F1-AEA13F6F06C3}">
  <dimension ref="A1:Y59"/>
  <sheetViews>
    <sheetView workbookViewId="0">
      <selection activeCell="N16" sqref="N16"/>
    </sheetView>
  </sheetViews>
  <sheetFormatPr baseColWidth="10" defaultColWidth="10.33203125" defaultRowHeight="13.8" x14ac:dyDescent="0.25"/>
  <cols>
    <col min="1" max="1" width="4.88671875" style="406" customWidth="1"/>
    <col min="2" max="2" width="19.88671875" style="406" customWidth="1"/>
    <col min="3" max="3" width="14.6640625" style="406" customWidth="1"/>
    <col min="4" max="4" width="4.44140625" style="406" customWidth="1"/>
    <col min="5" max="5" width="10.109375" style="406" customWidth="1"/>
    <col min="6" max="6" width="9.33203125" style="406" customWidth="1"/>
    <col min="7" max="7" width="7.88671875" style="406" customWidth="1"/>
    <col min="8" max="8" width="10.109375" style="406" customWidth="1"/>
    <col min="9" max="9" width="11.109375" style="406" customWidth="1"/>
    <col min="10" max="10" width="10.109375" style="406" customWidth="1"/>
    <col min="11" max="11" width="3.44140625" style="406" customWidth="1"/>
    <col min="12" max="12" width="6.44140625" style="406" customWidth="1"/>
    <col min="13" max="13" width="18.77734375" style="406" customWidth="1"/>
    <col min="14" max="14" width="20.5546875" style="406" customWidth="1"/>
    <col min="15" max="15" width="10.33203125" style="406"/>
    <col min="16" max="16" width="2.6640625" style="406" customWidth="1"/>
    <col min="17" max="19" width="10.33203125" style="406"/>
    <col min="20" max="20" width="3.33203125" style="406" customWidth="1"/>
    <col min="21" max="22" width="10.33203125" style="406"/>
    <col min="23" max="25" width="5.6640625" style="406" customWidth="1"/>
    <col min="26" max="16384" width="10.33203125" style="406"/>
  </cols>
  <sheetData>
    <row r="1" spans="1:24" ht="14.25" customHeight="1" thickTop="1" x14ac:dyDescent="0.25">
      <c r="A1" s="404"/>
      <c r="B1" s="383"/>
      <c r="C1" s="383"/>
      <c r="D1" s="384"/>
      <c r="E1" s="384"/>
      <c r="F1" s="384"/>
      <c r="G1" s="384"/>
      <c r="H1" s="384"/>
      <c r="I1" s="384"/>
      <c r="J1" s="384"/>
      <c r="K1" s="405"/>
    </row>
    <row r="2" spans="1:24" ht="14.25" customHeight="1" x14ac:dyDescent="0.25">
      <c r="A2" s="407"/>
      <c r="B2" s="385"/>
      <c r="C2" s="385"/>
      <c r="D2" s="386"/>
      <c r="E2" s="386"/>
      <c r="F2" s="386"/>
      <c r="G2" s="386"/>
      <c r="H2" s="386"/>
      <c r="I2" s="386"/>
      <c r="J2" s="386"/>
      <c r="K2" s="408"/>
      <c r="M2" s="456" t="s">
        <v>201</v>
      </c>
      <c r="N2" s="457"/>
    </row>
    <row r="3" spans="1:24" ht="14.25" customHeight="1" x14ac:dyDescent="0.25">
      <c r="A3" s="407"/>
      <c r="B3" s="385"/>
      <c r="C3" s="385"/>
      <c r="D3" s="386"/>
      <c r="E3" s="386"/>
      <c r="F3" s="386"/>
      <c r="G3" s="386"/>
      <c r="H3" s="386"/>
      <c r="I3" s="386"/>
      <c r="J3" s="386"/>
      <c r="K3" s="408"/>
      <c r="M3" s="456" t="s">
        <v>202</v>
      </c>
      <c r="N3" s="458"/>
    </row>
    <row r="4" spans="1:24" ht="14.25" customHeight="1" x14ac:dyDescent="0.25">
      <c r="A4" s="407"/>
      <c r="B4" s="385"/>
      <c r="C4" s="385"/>
      <c r="D4" s="386"/>
      <c r="E4" s="386"/>
      <c r="F4" s="386"/>
      <c r="G4" s="386"/>
      <c r="H4" s="386"/>
      <c r="I4" s="386"/>
      <c r="J4" s="386"/>
      <c r="K4" s="408"/>
      <c r="M4" s="456" t="s">
        <v>203</v>
      </c>
      <c r="N4" s="458"/>
    </row>
    <row r="5" spans="1:24" ht="14.25" customHeight="1" thickBot="1" x14ac:dyDescent="0.3">
      <c r="A5" s="409"/>
      <c r="B5" s="410"/>
      <c r="C5" s="410"/>
      <c r="D5" s="410"/>
      <c r="E5" s="410"/>
      <c r="F5" s="410"/>
      <c r="G5" s="410"/>
      <c r="H5" s="410"/>
      <c r="I5" s="410"/>
      <c r="J5" s="410"/>
      <c r="K5" s="411"/>
      <c r="M5" s="456" t="s">
        <v>44</v>
      </c>
      <c r="N5" s="458"/>
    </row>
    <row r="6" spans="1:24" ht="7.5" customHeight="1" thickTop="1" x14ac:dyDescent="0.25">
      <c r="B6" s="412"/>
      <c r="C6" s="412"/>
      <c r="D6" s="412"/>
      <c r="E6" s="412"/>
      <c r="F6" s="412"/>
      <c r="G6" s="412"/>
      <c r="H6" s="412"/>
      <c r="I6" s="412"/>
      <c r="J6" s="412"/>
      <c r="K6" s="412"/>
      <c r="M6" s="459"/>
      <c r="N6" s="460"/>
    </row>
    <row r="7" spans="1:24" ht="15.9" customHeight="1" x14ac:dyDescent="0.25">
      <c r="A7" s="511" t="s">
        <v>17</v>
      </c>
      <c r="B7" s="511"/>
      <c r="C7" s="511"/>
      <c r="D7" s="511"/>
      <c r="E7" s="511"/>
      <c r="F7" s="511"/>
      <c r="G7" s="511"/>
      <c r="H7" s="511"/>
      <c r="I7" s="511"/>
      <c r="J7" s="511"/>
      <c r="K7" s="511"/>
      <c r="M7" s="456" t="s">
        <v>132</v>
      </c>
      <c r="N7" s="460"/>
    </row>
    <row r="8" spans="1:24" ht="15.9" customHeight="1" x14ac:dyDescent="0.25">
      <c r="A8" s="512" t="s">
        <v>174</v>
      </c>
      <c r="B8" s="512"/>
      <c r="C8" s="512"/>
      <c r="D8" s="512"/>
      <c r="E8" s="512"/>
      <c r="F8" s="512"/>
      <c r="G8" s="512"/>
      <c r="H8" s="512"/>
      <c r="I8" s="512"/>
      <c r="J8" s="512"/>
      <c r="K8" s="512"/>
      <c r="M8" s="456" t="s">
        <v>21</v>
      </c>
      <c r="N8" s="461"/>
      <c r="S8" s="513"/>
      <c r="T8" s="513"/>
      <c r="U8" s="513"/>
      <c r="V8" s="513"/>
      <c r="W8" s="513"/>
      <c r="X8" s="413"/>
    </row>
    <row r="9" spans="1:24" ht="15.9" customHeight="1" x14ac:dyDescent="0.25">
      <c r="B9" s="414"/>
      <c r="C9" s="414"/>
      <c r="D9" s="414"/>
      <c r="E9" s="414"/>
      <c r="F9" s="414"/>
      <c r="G9" s="414"/>
      <c r="H9" s="414"/>
      <c r="I9" s="414"/>
      <c r="J9" s="414"/>
      <c r="K9" s="414"/>
      <c r="M9" s="456" t="s">
        <v>204</v>
      </c>
      <c r="N9" s="460"/>
      <c r="S9" s="513"/>
      <c r="T9" s="513"/>
      <c r="U9" s="513"/>
      <c r="V9" s="513"/>
      <c r="W9" s="513"/>
      <c r="X9" s="413"/>
    </row>
    <row r="10" spans="1:24" ht="17.399999999999999" customHeight="1" x14ac:dyDescent="0.25">
      <c r="B10" s="415"/>
      <c r="C10" s="431" t="s">
        <v>197</v>
      </c>
      <c r="D10" s="467" t="s">
        <v>198</v>
      </c>
      <c r="E10" s="468"/>
      <c r="F10" s="466" t="s">
        <v>199</v>
      </c>
      <c r="G10" s="466"/>
      <c r="H10" s="466" t="s">
        <v>200</v>
      </c>
      <c r="I10" s="466"/>
      <c r="K10" s="414"/>
      <c r="M10" s="459"/>
      <c r="N10" s="460"/>
    </row>
    <row r="11" spans="1:24" ht="17.399999999999999" customHeight="1" x14ac:dyDescent="0.25">
      <c r="B11" s="415"/>
      <c r="C11" s="431"/>
      <c r="D11" s="467"/>
      <c r="E11" s="468"/>
      <c r="F11" s="466"/>
      <c r="G11" s="466"/>
      <c r="H11" s="466"/>
      <c r="I11" s="466"/>
      <c r="K11" s="414"/>
      <c r="M11" s="456" t="s">
        <v>49</v>
      </c>
      <c r="N11" s="460"/>
      <c r="P11" s="417"/>
      <c r="Q11" s="418"/>
    </row>
    <row r="12" spans="1:24" ht="17.399999999999999" customHeight="1" x14ac:dyDescent="0.25">
      <c r="B12" s="415"/>
      <c r="C12" s="419"/>
      <c r="D12" s="419"/>
      <c r="E12" s="419"/>
      <c r="F12" s="419"/>
      <c r="G12" s="419"/>
      <c r="H12" s="419"/>
      <c r="I12" s="419"/>
      <c r="J12" s="419"/>
      <c r="K12" s="414"/>
      <c r="M12" s="456" t="s">
        <v>22</v>
      </c>
      <c r="N12" s="461"/>
      <c r="P12" s="502"/>
      <c r="Q12" s="502"/>
    </row>
    <row r="13" spans="1:24" ht="28.5" customHeight="1" x14ac:dyDescent="0.25">
      <c r="A13" s="503" t="s">
        <v>175</v>
      </c>
      <c r="B13" s="504"/>
      <c r="C13" s="504"/>
      <c r="D13" s="504"/>
      <c r="E13" s="504"/>
      <c r="F13" s="504"/>
      <c r="G13" s="504"/>
      <c r="H13" s="504"/>
      <c r="I13" s="504"/>
      <c r="J13" s="504"/>
      <c r="K13" s="505"/>
      <c r="L13" s="416"/>
      <c r="M13" s="456" t="s">
        <v>23</v>
      </c>
      <c r="N13" s="461"/>
    </row>
    <row r="14" spans="1:24" ht="15" customHeight="1" x14ac:dyDescent="0.25">
      <c r="A14" s="506" t="s">
        <v>176</v>
      </c>
      <c r="B14" s="507"/>
      <c r="C14" s="507"/>
      <c r="D14" s="507"/>
      <c r="E14" s="507"/>
      <c r="F14" s="507"/>
      <c r="G14" s="507"/>
      <c r="H14" s="507"/>
      <c r="I14" s="507"/>
      <c r="J14" s="507"/>
      <c r="K14" s="508"/>
      <c r="L14" s="416"/>
      <c r="M14" s="459"/>
      <c r="N14" s="460"/>
    </row>
    <row r="15" spans="1:24" ht="14.4" customHeight="1" x14ac:dyDescent="0.25">
      <c r="B15" s="415"/>
      <c r="C15" s="420"/>
      <c r="D15" s="420"/>
      <c r="E15" s="420"/>
      <c r="F15" s="420"/>
      <c r="G15" s="420"/>
      <c r="H15" s="420"/>
      <c r="I15" s="420"/>
      <c r="J15" s="420"/>
      <c r="K15" s="421"/>
      <c r="L15" s="416"/>
      <c r="M15" s="456" t="s">
        <v>45</v>
      </c>
      <c r="N15" s="462"/>
    </row>
    <row r="16" spans="1:24" ht="14.4" customHeight="1" x14ac:dyDescent="0.25">
      <c r="B16" s="415"/>
      <c r="C16" s="420"/>
      <c r="D16" s="420"/>
      <c r="E16" s="420"/>
      <c r="F16" s="420"/>
      <c r="G16" s="420"/>
      <c r="H16" s="420"/>
      <c r="I16" s="420"/>
      <c r="J16" s="420"/>
      <c r="K16" s="421"/>
      <c r="L16" s="416"/>
      <c r="M16" s="456" t="s">
        <v>205</v>
      </c>
      <c r="N16" s="462"/>
    </row>
    <row r="17" spans="2:22" ht="24" customHeight="1" x14ac:dyDescent="0.25">
      <c r="B17" s="481" t="s">
        <v>51</v>
      </c>
      <c r="C17" s="482"/>
      <c r="D17" s="284" t="s">
        <v>38</v>
      </c>
      <c r="E17" s="483" t="s">
        <v>37</v>
      </c>
      <c r="F17" s="484"/>
      <c r="G17" s="387"/>
      <c r="H17" s="509" t="s">
        <v>177</v>
      </c>
      <c r="I17" s="510"/>
      <c r="J17" s="422"/>
      <c r="K17" s="423"/>
      <c r="L17" s="416"/>
      <c r="M17" s="456" t="s">
        <v>206</v>
      </c>
      <c r="N17" s="463"/>
    </row>
    <row r="18" spans="2:22" ht="19.5" customHeight="1" x14ac:dyDescent="0.25">
      <c r="B18" s="478" t="s">
        <v>52</v>
      </c>
      <c r="C18" s="479"/>
      <c r="D18" s="61" t="s">
        <v>39</v>
      </c>
      <c r="E18" s="475"/>
      <c r="F18" s="476"/>
      <c r="G18" s="388"/>
      <c r="H18" s="499" t="s">
        <v>131</v>
      </c>
      <c r="I18" s="499"/>
      <c r="J18" s="500"/>
      <c r="K18" s="500"/>
      <c r="L18" s="416"/>
      <c r="M18" s="416"/>
    </row>
    <row r="19" spans="2:22" ht="23.25" customHeight="1" x14ac:dyDescent="0.25">
      <c r="B19" s="389" t="s">
        <v>53</v>
      </c>
      <c r="C19" s="390"/>
      <c r="D19" s="391" t="s">
        <v>39</v>
      </c>
      <c r="E19" s="475"/>
      <c r="F19" s="476"/>
      <c r="H19" s="501" t="s">
        <v>178</v>
      </c>
      <c r="I19" s="501"/>
      <c r="J19" s="501"/>
      <c r="K19" s="501"/>
      <c r="L19" s="416"/>
      <c r="M19" s="416"/>
    </row>
    <row r="20" spans="2:22" ht="19.5" customHeight="1" x14ac:dyDescent="0.25">
      <c r="B20" s="392" t="s">
        <v>54</v>
      </c>
      <c r="C20" s="392"/>
      <c r="D20" s="61" t="s">
        <v>39</v>
      </c>
      <c r="E20" s="475"/>
      <c r="F20" s="476"/>
      <c r="G20" s="393"/>
      <c r="H20" s="393"/>
      <c r="I20" s="393"/>
      <c r="J20" s="393"/>
      <c r="K20" s="421"/>
      <c r="L20" s="416"/>
      <c r="M20" s="416"/>
    </row>
    <row r="21" spans="2:22" ht="23.25" customHeight="1" x14ac:dyDescent="0.25">
      <c r="G21" s="393"/>
      <c r="K21" s="421"/>
      <c r="L21" s="416"/>
      <c r="M21" s="416"/>
    </row>
    <row r="22" spans="2:22" ht="7.5" customHeight="1" x14ac:dyDescent="0.25">
      <c r="B22" s="415"/>
      <c r="C22" s="420"/>
      <c r="D22" s="420"/>
      <c r="E22" s="420"/>
      <c r="F22" s="420"/>
      <c r="G22" s="420"/>
      <c r="H22" s="420"/>
      <c r="I22" s="420"/>
      <c r="J22" s="420"/>
      <c r="K22" s="421"/>
      <c r="L22" s="416"/>
      <c r="M22" s="416"/>
    </row>
    <row r="23" spans="2:22" ht="19.5" customHeight="1" x14ac:dyDescent="0.25">
      <c r="B23" s="415"/>
      <c r="C23" s="420"/>
      <c r="D23" s="420"/>
      <c r="E23" s="420"/>
      <c r="F23" s="420"/>
      <c r="G23" s="420"/>
      <c r="H23" s="420"/>
      <c r="I23" s="420"/>
      <c r="J23" s="420"/>
      <c r="K23" s="421"/>
      <c r="L23" s="416"/>
      <c r="M23" s="416"/>
    </row>
    <row r="24" spans="2:22" ht="19.5" customHeight="1" x14ac:dyDescent="0.25">
      <c r="B24" s="415"/>
      <c r="C24" s="420"/>
      <c r="D24" s="420"/>
      <c r="E24" s="420"/>
      <c r="F24" s="420"/>
      <c r="G24" s="420"/>
      <c r="H24" s="420"/>
      <c r="I24" s="420"/>
      <c r="J24" s="420"/>
      <c r="K24" s="421"/>
      <c r="L24" s="416"/>
      <c r="M24" s="416"/>
    </row>
    <row r="25" spans="2:22" ht="19.5" customHeight="1" x14ac:dyDescent="0.25">
      <c r="B25" s="415"/>
      <c r="C25" s="420"/>
      <c r="D25" s="420"/>
      <c r="E25" s="420"/>
      <c r="F25" s="420"/>
      <c r="G25" s="420"/>
      <c r="H25" s="420"/>
      <c r="I25" s="420"/>
      <c r="J25" s="420"/>
      <c r="K25" s="421"/>
      <c r="L25" s="416"/>
      <c r="M25" s="416"/>
    </row>
    <row r="26" spans="2:22" ht="19.5" customHeight="1" x14ac:dyDescent="0.25">
      <c r="B26" s="415"/>
      <c r="C26" s="420"/>
      <c r="D26" s="420"/>
      <c r="E26" s="420"/>
      <c r="F26" s="420"/>
      <c r="G26" s="420"/>
      <c r="H26" s="420"/>
      <c r="I26" s="420"/>
      <c r="J26" s="420"/>
      <c r="K26" s="421"/>
      <c r="L26" s="416"/>
      <c r="M26" s="416"/>
    </row>
    <row r="27" spans="2:22" ht="12.75" customHeight="1" x14ac:dyDescent="0.25">
      <c r="B27" s="424" t="s">
        <v>179</v>
      </c>
      <c r="C27" s="420"/>
      <c r="D27" s="420"/>
      <c r="E27" s="420"/>
      <c r="F27" s="420"/>
      <c r="G27" s="420"/>
      <c r="H27" s="420"/>
      <c r="I27" s="420"/>
      <c r="J27" s="420"/>
      <c r="K27" s="421"/>
      <c r="L27" s="416"/>
      <c r="M27" s="416"/>
    </row>
    <row r="28" spans="2:22" ht="16.95" customHeight="1" x14ac:dyDescent="0.25">
      <c r="B28" s="492" t="s">
        <v>29</v>
      </c>
      <c r="C28" s="493"/>
      <c r="D28" s="494"/>
      <c r="E28" s="495" t="s">
        <v>180</v>
      </c>
      <c r="F28" s="495"/>
      <c r="G28" s="495"/>
      <c r="H28" s="495"/>
      <c r="I28" s="495"/>
      <c r="J28" s="495"/>
      <c r="K28" s="394"/>
      <c r="L28" s="425"/>
      <c r="M28" s="426"/>
      <c r="N28" s="427"/>
      <c r="O28" s="412"/>
      <c r="P28" s="412"/>
      <c r="Q28" s="425"/>
      <c r="R28" s="425"/>
      <c r="S28" s="425"/>
      <c r="T28" s="496"/>
      <c r="U28" s="496"/>
      <c r="V28" s="496"/>
    </row>
    <row r="29" spans="2:22" ht="16.95" customHeight="1" x14ac:dyDescent="0.25">
      <c r="B29" s="284" t="s">
        <v>27</v>
      </c>
      <c r="C29" s="497" t="s">
        <v>28</v>
      </c>
      <c r="D29" s="498"/>
      <c r="E29" s="492">
        <v>1</v>
      </c>
      <c r="F29" s="494"/>
      <c r="G29" s="492">
        <v>2</v>
      </c>
      <c r="H29" s="494"/>
      <c r="I29" s="492">
        <v>3</v>
      </c>
      <c r="J29" s="494"/>
      <c r="K29" s="395"/>
      <c r="L29" s="425"/>
      <c r="M29" s="426"/>
      <c r="N29" s="427"/>
      <c r="O29" s="425"/>
      <c r="Q29" s="428"/>
      <c r="S29" s="429"/>
      <c r="T29" s="425"/>
      <c r="U29" s="430"/>
    </row>
    <row r="30" spans="2:22" ht="18" customHeight="1" x14ac:dyDescent="0.25">
      <c r="B30" s="431">
        <v>3</v>
      </c>
      <c r="C30" s="488">
        <v>2.5</v>
      </c>
      <c r="D30" s="489"/>
      <c r="E30" s="490"/>
      <c r="F30" s="491"/>
      <c r="G30" s="490" t="s">
        <v>56</v>
      </c>
      <c r="H30" s="491"/>
      <c r="I30" s="490" t="s">
        <v>56</v>
      </c>
      <c r="J30" s="491"/>
      <c r="K30" s="396"/>
      <c r="L30" s="425"/>
      <c r="M30" s="455"/>
      <c r="N30" s="427"/>
      <c r="O30" s="425"/>
      <c r="Q30" s="432"/>
      <c r="S30" s="429"/>
      <c r="T30" s="425"/>
      <c r="U30" s="430"/>
    </row>
    <row r="31" spans="2:22" ht="18" customHeight="1" x14ac:dyDescent="0.25">
      <c r="B31" s="433">
        <v>2.5</v>
      </c>
      <c r="C31" s="488">
        <v>2</v>
      </c>
      <c r="D31" s="489"/>
      <c r="E31" s="490"/>
      <c r="F31" s="491"/>
      <c r="G31" s="490" t="s">
        <v>56</v>
      </c>
      <c r="H31" s="491"/>
      <c r="I31" s="490" t="s">
        <v>56</v>
      </c>
      <c r="J31" s="491"/>
      <c r="K31" s="396"/>
      <c r="L31" s="434"/>
      <c r="M31" s="426"/>
      <c r="N31" s="427"/>
      <c r="O31" s="434"/>
      <c r="P31" s="434"/>
      <c r="Q31" s="434"/>
      <c r="R31" s="434"/>
      <c r="S31" s="429"/>
      <c r="T31" s="425"/>
      <c r="U31" s="435"/>
    </row>
    <row r="32" spans="2:22" ht="18" customHeight="1" x14ac:dyDescent="0.25">
      <c r="B32" s="431">
        <v>2</v>
      </c>
      <c r="C32" s="488">
        <v>1.5</v>
      </c>
      <c r="D32" s="489"/>
      <c r="E32" s="490"/>
      <c r="F32" s="491"/>
      <c r="G32" s="490"/>
      <c r="H32" s="491"/>
      <c r="I32" s="490" t="s">
        <v>56</v>
      </c>
      <c r="J32" s="491"/>
      <c r="K32" s="396"/>
      <c r="L32" s="434"/>
      <c r="M32" s="426"/>
      <c r="N32" s="427"/>
      <c r="O32" s="434"/>
      <c r="P32" s="434"/>
      <c r="Q32" s="434"/>
      <c r="R32" s="434"/>
      <c r="S32" s="434"/>
      <c r="T32" s="434"/>
      <c r="U32" s="434"/>
      <c r="V32" s="434"/>
    </row>
    <row r="33" spans="1:25" ht="18" customHeight="1" x14ac:dyDescent="0.25">
      <c r="B33" s="433">
        <v>1.5</v>
      </c>
      <c r="C33" s="488">
        <v>1</v>
      </c>
      <c r="D33" s="489"/>
      <c r="E33" s="490" t="s">
        <v>56</v>
      </c>
      <c r="F33" s="491"/>
      <c r="G33" s="490"/>
      <c r="H33" s="491"/>
      <c r="I33" s="490"/>
      <c r="J33" s="491"/>
      <c r="K33" s="396"/>
      <c r="L33" s="436"/>
      <c r="M33" s="426"/>
      <c r="N33" s="427"/>
      <c r="O33" s="486"/>
      <c r="P33" s="486"/>
      <c r="Q33" s="486"/>
      <c r="R33" s="437"/>
      <c r="S33" s="437"/>
      <c r="T33" s="486"/>
      <c r="U33" s="486"/>
      <c r="V33" s="437"/>
      <c r="W33" s="487"/>
      <c r="X33" s="487"/>
      <c r="Y33" s="487"/>
    </row>
    <row r="34" spans="1:25" ht="18" customHeight="1" x14ac:dyDescent="0.25">
      <c r="B34" s="431">
        <v>1</v>
      </c>
      <c r="C34" s="488">
        <v>0.75</v>
      </c>
      <c r="D34" s="489"/>
      <c r="E34" s="490" t="s">
        <v>56</v>
      </c>
      <c r="F34" s="491"/>
      <c r="G34" s="490" t="s">
        <v>56</v>
      </c>
      <c r="H34" s="491"/>
      <c r="I34" s="490"/>
      <c r="J34" s="491"/>
      <c r="K34" s="396"/>
      <c r="L34" s="436"/>
      <c r="M34" s="426"/>
      <c r="N34" s="427"/>
      <c r="O34" s="437"/>
      <c r="P34" s="437"/>
      <c r="Q34" s="437"/>
      <c r="R34" s="437"/>
      <c r="S34" s="437"/>
      <c r="T34" s="437"/>
      <c r="U34" s="437"/>
      <c r="V34" s="437"/>
      <c r="W34" s="487"/>
      <c r="X34" s="487"/>
      <c r="Y34" s="487"/>
    </row>
    <row r="35" spans="1:25" ht="19.5" customHeight="1" x14ac:dyDescent="0.25">
      <c r="B35" s="467" t="s">
        <v>181</v>
      </c>
      <c r="C35" s="480"/>
      <c r="D35" s="468"/>
      <c r="E35" s="467"/>
      <c r="F35" s="468"/>
      <c r="G35" s="467"/>
      <c r="H35" s="468"/>
      <c r="I35" s="467"/>
      <c r="J35" s="468"/>
      <c r="K35" s="396"/>
      <c r="L35" s="436"/>
      <c r="M35" s="426"/>
      <c r="N35" s="427"/>
      <c r="O35" s="437"/>
      <c r="P35" s="437"/>
      <c r="Q35" s="437"/>
      <c r="R35" s="437"/>
      <c r="S35" s="437"/>
      <c r="T35" s="437"/>
      <c r="U35" s="437"/>
      <c r="V35" s="437"/>
      <c r="W35" s="438"/>
      <c r="X35" s="438"/>
      <c r="Y35" s="438"/>
    </row>
    <row r="36" spans="1:25" ht="6" customHeight="1" x14ac:dyDescent="0.25">
      <c r="B36" s="426"/>
      <c r="C36" s="397"/>
      <c r="D36" s="398"/>
      <c r="E36" s="398"/>
      <c r="F36" s="398"/>
      <c r="G36" s="398"/>
      <c r="H36" s="398"/>
      <c r="I36" s="398"/>
      <c r="J36" s="398"/>
      <c r="K36" s="396"/>
      <c r="L36" s="432"/>
      <c r="M36" s="426"/>
      <c r="N36" s="427"/>
      <c r="O36" s="439"/>
      <c r="Q36" s="440"/>
      <c r="R36" s="428"/>
      <c r="S36" s="432"/>
      <c r="U36" s="432"/>
      <c r="V36" s="432"/>
      <c r="W36" s="432"/>
      <c r="X36" s="432"/>
      <c r="Y36" s="432"/>
    </row>
    <row r="37" spans="1:25" ht="19.5" customHeight="1" x14ac:dyDescent="0.25">
      <c r="A37" s="441" t="s">
        <v>77</v>
      </c>
      <c r="B37" s="481" t="s">
        <v>51</v>
      </c>
      <c r="C37" s="482"/>
      <c r="D37" s="284" t="s">
        <v>38</v>
      </c>
      <c r="E37" s="483" t="s">
        <v>182</v>
      </c>
      <c r="F37" s="484"/>
      <c r="G37" s="483" t="s">
        <v>183</v>
      </c>
      <c r="H37" s="484"/>
      <c r="I37" s="485" t="s">
        <v>184</v>
      </c>
      <c r="J37" s="485"/>
      <c r="K37" s="396"/>
      <c r="L37" s="442"/>
      <c r="M37" s="426"/>
      <c r="N37" s="427"/>
      <c r="O37" s="443"/>
      <c r="Q37" s="440"/>
      <c r="R37" s="428"/>
      <c r="S37" s="432"/>
      <c r="U37" s="432"/>
      <c r="V37" s="432"/>
      <c r="W37" s="436"/>
      <c r="X37" s="436"/>
      <c r="Y37" s="436"/>
    </row>
    <row r="38" spans="1:25" ht="23.25" customHeight="1" x14ac:dyDescent="0.25">
      <c r="A38" s="431" t="s">
        <v>129</v>
      </c>
      <c r="B38" s="478" t="s">
        <v>144</v>
      </c>
      <c r="C38" s="479"/>
      <c r="D38" s="61" t="s">
        <v>39</v>
      </c>
      <c r="E38" s="475"/>
      <c r="F38" s="476"/>
      <c r="G38" s="475"/>
      <c r="H38" s="476"/>
      <c r="I38" s="475"/>
      <c r="J38" s="476"/>
      <c r="K38" s="396"/>
      <c r="L38" s="442"/>
      <c r="M38" s="426"/>
      <c r="N38" s="427"/>
      <c r="O38" s="443"/>
      <c r="Q38" s="440"/>
      <c r="R38" s="428"/>
      <c r="S38" s="432"/>
      <c r="U38" s="432"/>
      <c r="V38" s="432"/>
      <c r="W38" s="436"/>
      <c r="X38" s="436"/>
      <c r="Y38" s="436"/>
    </row>
    <row r="39" spans="1:25" ht="23.25" customHeight="1" x14ac:dyDescent="0.25">
      <c r="A39" s="431" t="s">
        <v>62</v>
      </c>
      <c r="B39" s="473" t="s">
        <v>146</v>
      </c>
      <c r="C39" s="474"/>
      <c r="D39" s="64" t="s">
        <v>39</v>
      </c>
      <c r="E39" s="475"/>
      <c r="F39" s="476"/>
      <c r="G39" s="475"/>
      <c r="H39" s="476"/>
      <c r="I39" s="475"/>
      <c r="J39" s="476"/>
      <c r="K39" s="396"/>
      <c r="L39" s="442"/>
      <c r="M39" s="426"/>
      <c r="N39" s="427"/>
      <c r="O39" s="443"/>
      <c r="Q39" s="440"/>
      <c r="R39" s="428"/>
      <c r="S39" s="432"/>
      <c r="U39" s="432"/>
      <c r="V39" s="432"/>
      <c r="W39" s="436"/>
      <c r="X39" s="436"/>
      <c r="Y39" s="436"/>
    </row>
    <row r="40" spans="1:25" ht="23.25" customHeight="1" x14ac:dyDescent="0.25">
      <c r="A40" s="61" t="s">
        <v>63</v>
      </c>
      <c r="B40" s="473" t="s">
        <v>185</v>
      </c>
      <c r="C40" s="474"/>
      <c r="D40" s="64" t="s">
        <v>39</v>
      </c>
      <c r="E40" s="475"/>
      <c r="F40" s="476"/>
      <c r="G40" s="475"/>
      <c r="H40" s="476"/>
      <c r="I40" s="475"/>
      <c r="J40" s="476"/>
      <c r="K40" s="399"/>
      <c r="M40" s="426"/>
      <c r="N40" s="427"/>
      <c r="O40" s="439"/>
      <c r="Q40" s="440"/>
      <c r="R40" s="428"/>
      <c r="S40" s="432"/>
      <c r="U40" s="432"/>
      <c r="V40" s="432"/>
      <c r="W40" s="432"/>
      <c r="X40" s="444"/>
      <c r="Y40" s="432"/>
    </row>
    <row r="41" spans="1:25" ht="24" customHeight="1" x14ac:dyDescent="0.25">
      <c r="A41" s="61" t="s">
        <v>64</v>
      </c>
      <c r="B41" s="473" t="s">
        <v>186</v>
      </c>
      <c r="C41" s="474"/>
      <c r="D41" s="64" t="s">
        <v>39</v>
      </c>
      <c r="E41" s="475"/>
      <c r="F41" s="476"/>
      <c r="G41" s="475"/>
      <c r="H41" s="476"/>
      <c r="I41" s="475"/>
      <c r="J41" s="476"/>
      <c r="K41" s="399"/>
      <c r="M41" s="426"/>
      <c r="N41" s="427"/>
      <c r="O41" s="439"/>
      <c r="Q41" s="440"/>
      <c r="R41" s="428"/>
      <c r="S41" s="432"/>
      <c r="U41" s="432"/>
      <c r="V41" s="432"/>
      <c r="W41" s="432"/>
      <c r="X41" s="444"/>
      <c r="Y41" s="432"/>
    </row>
    <row r="42" spans="1:25" ht="24" customHeight="1" x14ac:dyDescent="0.25">
      <c r="A42" s="61" t="s">
        <v>65</v>
      </c>
      <c r="B42" s="473" t="s">
        <v>187</v>
      </c>
      <c r="C42" s="474"/>
      <c r="D42" s="64" t="s">
        <v>39</v>
      </c>
      <c r="E42" s="400"/>
      <c r="F42" s="401"/>
      <c r="G42" s="400"/>
      <c r="H42" s="401"/>
      <c r="I42" s="400"/>
      <c r="J42" s="401"/>
      <c r="K42" s="399"/>
      <c r="M42" s="426"/>
      <c r="N42" s="427"/>
      <c r="O42" s="439"/>
      <c r="Q42" s="440"/>
      <c r="R42" s="428"/>
      <c r="S42" s="432"/>
      <c r="U42" s="432"/>
      <c r="V42" s="432"/>
      <c r="W42" s="432"/>
      <c r="X42" s="444"/>
      <c r="Y42" s="432"/>
    </row>
    <row r="43" spans="1:25" ht="24" customHeight="1" x14ac:dyDescent="0.25">
      <c r="A43" s="61" t="s">
        <v>130</v>
      </c>
      <c r="B43" s="473" t="s">
        <v>141</v>
      </c>
      <c r="C43" s="474"/>
      <c r="D43" s="64" t="s">
        <v>40</v>
      </c>
      <c r="E43" s="475"/>
      <c r="F43" s="476"/>
      <c r="G43" s="475"/>
      <c r="H43" s="476"/>
      <c r="I43" s="475"/>
      <c r="J43" s="476"/>
      <c r="K43" s="402"/>
      <c r="M43" s="445"/>
      <c r="N43" s="427"/>
      <c r="O43" s="443"/>
      <c r="Q43" s="440"/>
      <c r="R43" s="428"/>
      <c r="S43" s="432"/>
      <c r="U43" s="432"/>
      <c r="V43" s="432"/>
      <c r="W43" s="446"/>
      <c r="X43" s="447"/>
      <c r="Y43" s="446"/>
    </row>
    <row r="44" spans="1:25" ht="24" customHeight="1" x14ac:dyDescent="0.25">
      <c r="A44" s="61"/>
      <c r="B44" s="473" t="s">
        <v>188</v>
      </c>
      <c r="C44" s="477"/>
      <c r="D44" s="64" t="s">
        <v>40</v>
      </c>
      <c r="E44" s="475"/>
      <c r="F44" s="476"/>
      <c r="G44" s="475"/>
      <c r="H44" s="476"/>
      <c r="I44" s="475"/>
      <c r="J44" s="476"/>
      <c r="K44" s="402"/>
      <c r="M44" s="445"/>
      <c r="N44" s="427"/>
      <c r="O44" s="443"/>
      <c r="Q44" s="440"/>
      <c r="R44" s="428"/>
      <c r="S44" s="432"/>
      <c r="U44" s="432"/>
      <c r="V44" s="432"/>
      <c r="W44" s="446"/>
      <c r="X44" s="447"/>
      <c r="Y44" s="446"/>
    </row>
    <row r="45" spans="1:25" ht="9.75" customHeight="1" x14ac:dyDescent="0.25">
      <c r="B45" s="448"/>
      <c r="C45" s="448"/>
      <c r="D45" s="448"/>
      <c r="E45" s="448"/>
      <c r="F45" s="448"/>
      <c r="M45" s="416"/>
      <c r="N45" s="427"/>
      <c r="O45" s="443"/>
      <c r="Q45" s="440"/>
      <c r="R45" s="428"/>
      <c r="S45" s="432"/>
      <c r="U45" s="432"/>
      <c r="V45" s="432"/>
      <c r="W45" s="446"/>
      <c r="X45" s="447"/>
      <c r="Y45" s="446"/>
    </row>
    <row r="46" spans="1:25" ht="20.25" customHeight="1" x14ac:dyDescent="0.25">
      <c r="B46" s="469" t="s">
        <v>189</v>
      </c>
      <c r="C46" s="470" t="s">
        <v>190</v>
      </c>
      <c r="D46" s="470"/>
      <c r="E46" s="469"/>
      <c r="F46" s="469"/>
      <c r="G46" s="470" t="s">
        <v>191</v>
      </c>
      <c r="H46" s="470"/>
      <c r="I46" s="471"/>
      <c r="J46" s="471"/>
      <c r="M46" s="416"/>
      <c r="N46" s="427"/>
      <c r="O46" s="439"/>
      <c r="Q46" s="440"/>
      <c r="R46" s="428"/>
      <c r="S46" s="432"/>
      <c r="U46" s="432"/>
      <c r="V46" s="432"/>
      <c r="W46" s="446"/>
      <c r="X46" s="447"/>
      <c r="Y46" s="446"/>
    </row>
    <row r="47" spans="1:25" ht="29.25" customHeight="1" x14ac:dyDescent="0.25">
      <c r="B47" s="469"/>
      <c r="C47" s="470" t="s">
        <v>192</v>
      </c>
      <c r="D47" s="470"/>
      <c r="E47" s="470"/>
      <c r="F47" s="470"/>
      <c r="G47" s="470" t="s">
        <v>193</v>
      </c>
      <c r="H47" s="470"/>
      <c r="I47" s="472"/>
      <c r="J47" s="472"/>
      <c r="M47" s="416"/>
      <c r="N47" s="427"/>
      <c r="O47" s="439"/>
      <c r="Q47" s="440"/>
      <c r="R47" s="428"/>
      <c r="S47" s="432"/>
      <c r="U47" s="432"/>
      <c r="V47" s="432"/>
      <c r="W47" s="446"/>
      <c r="X47" s="447"/>
      <c r="Y47" s="446"/>
    </row>
    <row r="48" spans="1:25" ht="6.75" customHeight="1" x14ac:dyDescent="0.25">
      <c r="A48" s="403"/>
      <c r="M48" s="416"/>
      <c r="N48" s="427"/>
      <c r="O48" s="439"/>
      <c r="Q48" s="440"/>
      <c r="R48" s="428"/>
      <c r="S48" s="432"/>
      <c r="U48" s="432"/>
      <c r="V48" s="432"/>
      <c r="W48" s="446"/>
      <c r="X48" s="447"/>
      <c r="Y48" s="446"/>
    </row>
    <row r="49" spans="1:25" ht="13.5" customHeight="1" x14ac:dyDescent="0.25">
      <c r="A49" s="449" t="s">
        <v>57</v>
      </c>
      <c r="B49" s="450"/>
      <c r="C49" s="450"/>
      <c r="D49" s="450"/>
      <c r="E49" s="450"/>
      <c r="F49" s="450"/>
      <c r="G49" s="450"/>
      <c r="H49" s="450"/>
      <c r="I49" s="450"/>
      <c r="J49" s="450"/>
      <c r="M49" s="416"/>
      <c r="N49" s="427"/>
      <c r="O49" s="439"/>
      <c r="Q49" s="440"/>
      <c r="R49" s="428"/>
      <c r="S49" s="432"/>
      <c r="U49" s="432"/>
      <c r="V49" s="432"/>
      <c r="W49" s="446"/>
      <c r="X49" s="447"/>
      <c r="Y49" s="446"/>
    </row>
    <row r="50" spans="1:25" ht="18" customHeight="1" x14ac:dyDescent="0.25">
      <c r="C50" s="451"/>
      <c r="D50" s="451"/>
      <c r="E50" s="451"/>
      <c r="F50" s="451"/>
      <c r="G50" s="451"/>
      <c r="H50" s="451"/>
      <c r="I50" s="451"/>
      <c r="J50" s="451"/>
      <c r="M50" s="416"/>
      <c r="N50" s="452"/>
      <c r="O50" s="439"/>
      <c r="Q50" s="440"/>
      <c r="R50" s="428"/>
      <c r="S50" s="432"/>
      <c r="U50" s="432"/>
      <c r="V50" s="432"/>
      <c r="W50" s="446"/>
      <c r="X50" s="447"/>
      <c r="Y50" s="446"/>
    </row>
    <row r="51" spans="1:25" ht="18" customHeight="1" x14ac:dyDescent="0.25">
      <c r="D51" s="451"/>
      <c r="E51" s="451"/>
      <c r="F51" s="451"/>
      <c r="G51" s="451"/>
      <c r="M51" s="416"/>
      <c r="O51" s="439"/>
      <c r="Q51" s="440"/>
      <c r="R51" s="428"/>
      <c r="S51" s="432"/>
      <c r="U51" s="432"/>
      <c r="V51" s="432"/>
      <c r="W51" s="432"/>
      <c r="X51" s="453"/>
      <c r="Y51" s="432"/>
    </row>
    <row r="52" spans="1:25" ht="18" customHeight="1" x14ac:dyDescent="0.25">
      <c r="B52" s="406" t="s">
        <v>194</v>
      </c>
      <c r="C52" s="451"/>
      <c r="D52" s="451"/>
      <c r="E52" s="451"/>
      <c r="F52" s="451"/>
      <c r="G52" s="451"/>
      <c r="H52" s="451"/>
      <c r="I52" s="451"/>
      <c r="J52" s="451"/>
      <c r="M52" s="416"/>
      <c r="O52" s="439"/>
      <c r="Q52" s="440"/>
      <c r="R52" s="428"/>
      <c r="S52" s="432"/>
      <c r="U52" s="432"/>
      <c r="V52" s="432"/>
    </row>
    <row r="53" spans="1:25" ht="18" customHeight="1" x14ac:dyDescent="0.25">
      <c r="C53" s="413"/>
      <c r="D53" s="415"/>
      <c r="E53" s="415"/>
      <c r="F53" s="415"/>
      <c r="G53" s="415"/>
      <c r="H53" s="413"/>
      <c r="I53" s="413"/>
      <c r="J53" s="413"/>
      <c r="M53" s="416"/>
      <c r="O53" s="429"/>
      <c r="Q53" s="429"/>
      <c r="R53" s="432"/>
      <c r="S53" s="432"/>
      <c r="U53" s="432"/>
      <c r="V53" s="429"/>
    </row>
    <row r="54" spans="1:25" ht="16.95" customHeight="1" x14ac:dyDescent="0.25">
      <c r="A54" s="403" t="s">
        <v>20</v>
      </c>
      <c r="B54" s="403"/>
      <c r="L54" s="432"/>
      <c r="M54" s="416"/>
    </row>
    <row r="55" spans="1:25" ht="13.5" customHeight="1" x14ac:dyDescent="0.25">
      <c r="A55" s="403" t="s">
        <v>195</v>
      </c>
      <c r="B55" s="403"/>
      <c r="C55" s="454"/>
      <c r="D55" s="454"/>
      <c r="E55" s="454"/>
      <c r="F55" s="454"/>
      <c r="G55" s="454"/>
      <c r="H55" s="454"/>
      <c r="I55" s="454"/>
      <c r="J55" s="454"/>
      <c r="K55" s="454"/>
      <c r="L55" s="416"/>
      <c r="M55" s="416"/>
      <c r="N55" s="416"/>
    </row>
    <row r="56" spans="1:25" ht="13.5" customHeight="1" x14ac:dyDescent="0.25"/>
    <row r="57" spans="1:25" ht="30.75" customHeight="1" x14ac:dyDescent="0.25">
      <c r="A57" s="465" t="s">
        <v>196</v>
      </c>
      <c r="B57" s="465"/>
      <c r="C57" s="465"/>
      <c r="D57" s="465"/>
      <c r="E57" s="465"/>
      <c r="F57" s="465"/>
      <c r="G57" s="465"/>
      <c r="H57" s="465"/>
      <c r="I57" s="465"/>
      <c r="J57" s="465"/>
      <c r="K57" s="465"/>
    </row>
    <row r="58" spans="1:25" ht="15.9" customHeight="1" x14ac:dyDescent="0.25"/>
    <row r="59" spans="1:25" ht="15.9" customHeight="1" x14ac:dyDescent="0.25"/>
  </sheetData>
  <protectedRanges>
    <protectedRange sqref="C15:C16 C22:C27" name="Rango3_3_1_1_1_1_1_1_1_1"/>
    <protectedRange sqref="C12" name="Rango3_3_1_1_1_1_1_1_1_1_1_1"/>
    <protectedRange sqref="T8:T9" name="Rango3_3_1_1_1_1_1_2_1"/>
  </protectedRanges>
  <mergeCells count="99">
    <mergeCell ref="A7:K7"/>
    <mergeCell ref="A8:K8"/>
    <mergeCell ref="S8:U8"/>
    <mergeCell ref="V8:W8"/>
    <mergeCell ref="S9:U9"/>
    <mergeCell ref="V9:W9"/>
    <mergeCell ref="P12:Q12"/>
    <mergeCell ref="A13:K13"/>
    <mergeCell ref="A14:K14"/>
    <mergeCell ref="B17:C17"/>
    <mergeCell ref="E17:F17"/>
    <mergeCell ref="H17:I17"/>
    <mergeCell ref="B18:C18"/>
    <mergeCell ref="E18:F18"/>
    <mergeCell ref="H18:I18"/>
    <mergeCell ref="J18:K18"/>
    <mergeCell ref="E19:F19"/>
    <mergeCell ref="H19:I19"/>
    <mergeCell ref="J19:K19"/>
    <mergeCell ref="E20:F20"/>
    <mergeCell ref="B28:D28"/>
    <mergeCell ref="E28:J28"/>
    <mergeCell ref="T28:V28"/>
    <mergeCell ref="C29:D29"/>
    <mergeCell ref="E29:F29"/>
    <mergeCell ref="G29:H29"/>
    <mergeCell ref="I29:J29"/>
    <mergeCell ref="C30:D30"/>
    <mergeCell ref="E30:F30"/>
    <mergeCell ref="G30:H30"/>
    <mergeCell ref="I30:J30"/>
    <mergeCell ref="C31:D31"/>
    <mergeCell ref="E31:F31"/>
    <mergeCell ref="G31:H31"/>
    <mergeCell ref="I31:J31"/>
    <mergeCell ref="C32:D32"/>
    <mergeCell ref="E32:F32"/>
    <mergeCell ref="G32:H32"/>
    <mergeCell ref="I32:J32"/>
    <mergeCell ref="C33:D33"/>
    <mergeCell ref="E33:F33"/>
    <mergeCell ref="G33:H33"/>
    <mergeCell ref="I33:J33"/>
    <mergeCell ref="O33:Q33"/>
    <mergeCell ref="T33:U33"/>
    <mergeCell ref="W33:Y34"/>
    <mergeCell ref="C34:D34"/>
    <mergeCell ref="E34:F34"/>
    <mergeCell ref="G34:H34"/>
    <mergeCell ref="I34:J34"/>
    <mergeCell ref="B35:D35"/>
    <mergeCell ref="E35:F35"/>
    <mergeCell ref="G35:H35"/>
    <mergeCell ref="I35:J35"/>
    <mergeCell ref="B37:C37"/>
    <mergeCell ref="E37:F37"/>
    <mergeCell ref="G37:H37"/>
    <mergeCell ref="I37:J37"/>
    <mergeCell ref="B38:C38"/>
    <mergeCell ref="E38:F38"/>
    <mergeCell ref="G38:H38"/>
    <mergeCell ref="I38:J38"/>
    <mergeCell ref="B39:C39"/>
    <mergeCell ref="E39:F39"/>
    <mergeCell ref="G39:H39"/>
    <mergeCell ref="I39:J39"/>
    <mergeCell ref="B44:C44"/>
    <mergeCell ref="E44:F44"/>
    <mergeCell ref="G44:H44"/>
    <mergeCell ref="I44:J44"/>
    <mergeCell ref="B40:C40"/>
    <mergeCell ref="E40:F40"/>
    <mergeCell ref="G40:H40"/>
    <mergeCell ref="I40:J40"/>
    <mergeCell ref="B41:C41"/>
    <mergeCell ref="E41:F41"/>
    <mergeCell ref="G41:H41"/>
    <mergeCell ref="I41:J41"/>
    <mergeCell ref="B42:C42"/>
    <mergeCell ref="B43:C43"/>
    <mergeCell ref="E43:F43"/>
    <mergeCell ref="G43:H43"/>
    <mergeCell ref="I43:J43"/>
    <mergeCell ref="A57:K57"/>
    <mergeCell ref="H10:I10"/>
    <mergeCell ref="F10:G10"/>
    <mergeCell ref="D10:E10"/>
    <mergeCell ref="D11:E11"/>
    <mergeCell ref="F11:G11"/>
    <mergeCell ref="H11:I11"/>
    <mergeCell ref="B46:B47"/>
    <mergeCell ref="C46:D46"/>
    <mergeCell ref="E46:F46"/>
    <mergeCell ref="G46:H46"/>
    <mergeCell ref="I46:J46"/>
    <mergeCell ref="C47:D47"/>
    <mergeCell ref="E47:F47"/>
    <mergeCell ref="G47:H47"/>
    <mergeCell ref="I47:J4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X56"/>
  <sheetViews>
    <sheetView showGridLines="0" tabSelected="1" view="pageBreakPreview" topLeftCell="A3" zoomScale="110" zoomScaleNormal="100" zoomScaleSheetLayoutView="110" workbookViewId="0">
      <selection activeCell="A6" sqref="A6:J6"/>
    </sheetView>
  </sheetViews>
  <sheetFormatPr baseColWidth="10" defaultColWidth="10.33203125" defaultRowHeight="13.8" x14ac:dyDescent="0.25"/>
  <cols>
    <col min="1" max="1" width="11.109375" style="14" customWidth="1"/>
    <col min="2" max="2" width="2" style="14" customWidth="1"/>
    <col min="3" max="3" width="4.44140625" style="14" customWidth="1"/>
    <col min="4" max="4" width="1.33203125" style="14" customWidth="1"/>
    <col min="5" max="5" width="14.6640625" style="14" customWidth="1"/>
    <col min="6" max="6" width="23.44140625" style="14" customWidth="1"/>
    <col min="7" max="7" width="7.5546875" style="14" customWidth="1"/>
    <col min="8" max="8" width="15.109375" style="14" customWidth="1"/>
    <col min="9" max="9" width="1.5546875" style="14" customWidth="1"/>
    <col min="10" max="10" width="13.33203125" style="14" customWidth="1"/>
    <col min="11" max="11" width="6.44140625" style="14" customWidth="1"/>
    <col min="12" max="12" width="4.109375" style="14" customWidth="1"/>
    <col min="13" max="13" width="8" style="14" customWidth="1"/>
    <col min="14" max="14" width="10.33203125" style="14"/>
    <col min="15" max="15" width="2.6640625" style="14" customWidth="1"/>
    <col min="16" max="16" width="8.88671875" style="14" customWidth="1"/>
    <col min="17" max="17" width="10.33203125" style="14" hidden="1" customWidth="1"/>
    <col min="18" max="18" width="10.33203125" style="14"/>
    <col min="19" max="19" width="3.33203125" style="14" customWidth="1"/>
    <col min="20" max="21" width="10.33203125" style="14"/>
    <col min="22" max="24" width="5.6640625" style="14" customWidth="1"/>
    <col min="25" max="16384" width="10.33203125" style="14"/>
  </cols>
  <sheetData>
    <row r="1" spans="1:16" ht="15.75" customHeight="1" x14ac:dyDescent="0.25">
      <c r="A1" s="515"/>
      <c r="B1" s="515"/>
      <c r="C1" s="515"/>
      <c r="D1" s="515"/>
      <c r="E1" s="515"/>
      <c r="F1" s="515"/>
      <c r="G1" s="515"/>
      <c r="H1" s="515"/>
      <c r="I1" s="515"/>
      <c r="J1" s="515"/>
    </row>
    <row r="2" spans="1:16" ht="15.75" customHeight="1" x14ac:dyDescent="0.25">
      <c r="A2" s="93"/>
      <c r="B2" s="93"/>
      <c r="C2" s="93"/>
      <c r="D2" s="93"/>
      <c r="E2" s="93"/>
      <c r="F2" s="93"/>
      <c r="G2" s="93"/>
      <c r="H2" s="93"/>
      <c r="I2" s="93"/>
      <c r="J2" s="93"/>
    </row>
    <row r="3" spans="1:16" ht="15.75" customHeight="1" x14ac:dyDescent="0.25">
      <c r="A3" s="93"/>
      <c r="B3" s="93"/>
      <c r="C3" s="93"/>
      <c r="D3" s="93"/>
      <c r="E3" s="93"/>
      <c r="F3" s="93"/>
      <c r="G3" s="93"/>
      <c r="H3" s="93"/>
      <c r="I3" s="93"/>
      <c r="J3" s="93"/>
    </row>
    <row r="4" spans="1:16" ht="19.5" customHeight="1" x14ac:dyDescent="0.25">
      <c r="A4" s="93"/>
      <c r="B4" s="93"/>
      <c r="C4" s="93"/>
      <c r="D4" s="93"/>
      <c r="E4" s="93"/>
      <c r="F4" s="93"/>
      <c r="G4" s="93"/>
      <c r="H4" s="93"/>
      <c r="I4" s="93"/>
      <c r="J4" s="93"/>
    </row>
    <row r="5" spans="1:16" ht="15.75" customHeight="1" x14ac:dyDescent="0.25">
      <c r="A5" s="93"/>
      <c r="B5" s="93"/>
      <c r="C5" s="93"/>
      <c r="D5" s="93"/>
      <c r="E5" s="93"/>
      <c r="F5" s="93"/>
      <c r="G5" s="93"/>
      <c r="H5" s="93"/>
      <c r="I5" s="93"/>
      <c r="J5" s="93"/>
    </row>
    <row r="6" spans="1:16" ht="15.75" customHeight="1" x14ac:dyDescent="0.25">
      <c r="A6" s="515" t="s">
        <v>17</v>
      </c>
      <c r="B6" s="515"/>
      <c r="C6" s="515"/>
      <c r="D6" s="515"/>
      <c r="E6" s="515"/>
      <c r="F6" s="515"/>
      <c r="G6" s="515"/>
      <c r="H6" s="515"/>
      <c r="I6" s="515"/>
      <c r="J6" s="515"/>
      <c r="K6" s="73"/>
      <c r="L6" s="73"/>
    </row>
    <row r="7" spans="1:16" ht="15.75" customHeight="1" x14ac:dyDescent="0.25">
      <c r="A7" s="516">
        <v>0</v>
      </c>
      <c r="B7" s="516"/>
      <c r="C7" s="516"/>
      <c r="D7" s="516"/>
      <c r="E7" s="516"/>
      <c r="F7" s="516"/>
      <c r="G7" s="516"/>
      <c r="H7" s="516"/>
      <c r="I7" s="516"/>
      <c r="J7" s="516"/>
    </row>
    <row r="8" spans="1:16" ht="15.75" customHeight="1" x14ac:dyDescent="0.25">
      <c r="A8" s="74"/>
      <c r="B8" s="74"/>
      <c r="C8" s="74"/>
      <c r="D8" s="74"/>
      <c r="E8" s="74"/>
      <c r="F8" s="74"/>
      <c r="G8" s="74"/>
      <c r="H8" s="74"/>
      <c r="I8" s="74"/>
      <c r="J8" s="74"/>
    </row>
    <row r="9" spans="1:16" ht="16.5" customHeight="1" x14ac:dyDescent="0.25">
      <c r="A9" s="65" t="s">
        <v>41</v>
      </c>
      <c r="B9" s="24" t="s">
        <v>0</v>
      </c>
      <c r="C9" s="520">
        <f>+FORMATO!N2</f>
        <v>0</v>
      </c>
      <c r="D9" s="520"/>
      <c r="E9" s="520"/>
      <c r="F9" s="520"/>
      <c r="G9" s="520"/>
      <c r="H9" s="94" t="s">
        <v>19</v>
      </c>
      <c r="I9" s="95" t="s">
        <v>0</v>
      </c>
      <c r="J9" s="59" t="s">
        <v>26</v>
      </c>
      <c r="K9" s="15"/>
      <c r="L9" s="15"/>
      <c r="M9" s="15"/>
    </row>
    <row r="10" spans="1:16" ht="16.5" customHeight="1" x14ac:dyDescent="0.25">
      <c r="A10" s="65" t="s">
        <v>42</v>
      </c>
      <c r="B10" s="24" t="s">
        <v>0</v>
      </c>
      <c r="C10" s="520">
        <f>+FORMATO!N3</f>
        <v>0</v>
      </c>
      <c r="D10" s="520"/>
      <c r="E10" s="520"/>
      <c r="F10" s="520"/>
      <c r="G10" s="520"/>
      <c r="H10" s="279" t="s">
        <v>132</v>
      </c>
      <c r="I10" s="280" t="s">
        <v>0</v>
      </c>
      <c r="J10" s="376">
        <f>+FORMATO!N7</f>
        <v>0</v>
      </c>
      <c r="K10" s="15"/>
      <c r="L10" s="15"/>
      <c r="M10" s="15"/>
      <c r="O10" s="75"/>
      <c r="P10" s="76"/>
    </row>
    <row r="11" spans="1:16" ht="16.5" customHeight="1" x14ac:dyDescent="0.25">
      <c r="A11" s="65" t="s">
        <v>43</v>
      </c>
      <c r="B11" s="24" t="s">
        <v>0</v>
      </c>
      <c r="C11" s="520">
        <f>+FORMATO!N4</f>
        <v>0</v>
      </c>
      <c r="D11" s="520"/>
      <c r="E11" s="520"/>
      <c r="F11" s="520"/>
      <c r="G11" s="520"/>
      <c r="H11" s="71" t="s">
        <v>16</v>
      </c>
      <c r="I11" s="72" t="s">
        <v>0</v>
      </c>
      <c r="J11" s="376">
        <f>+FORMATO!N9</f>
        <v>0</v>
      </c>
      <c r="K11" s="15"/>
      <c r="L11" s="15"/>
      <c r="M11" s="15"/>
      <c r="O11" s="521"/>
      <c r="P11" s="521"/>
    </row>
    <row r="12" spans="1:16" ht="16.5" customHeight="1" x14ac:dyDescent="0.25">
      <c r="A12" s="65" t="s">
        <v>44</v>
      </c>
      <c r="B12" s="24" t="s">
        <v>0</v>
      </c>
      <c r="C12" s="520">
        <f>+FORMATO!N5</f>
        <v>0</v>
      </c>
      <c r="D12" s="520"/>
      <c r="E12" s="520"/>
      <c r="F12" s="520"/>
      <c r="G12" s="520"/>
      <c r="H12" s="71" t="s">
        <v>21</v>
      </c>
      <c r="I12" s="72" t="s">
        <v>0</v>
      </c>
      <c r="J12" s="281">
        <f>+FORMATO!N8</f>
        <v>0</v>
      </c>
      <c r="K12" s="15"/>
      <c r="L12" s="15"/>
      <c r="M12" s="15"/>
      <c r="O12" s="16"/>
      <c r="P12" s="16"/>
    </row>
    <row r="13" spans="1:16" ht="24.75" customHeight="1" x14ac:dyDescent="0.25">
      <c r="A13" s="369" t="s">
        <v>60</v>
      </c>
      <c r="B13" s="22"/>
      <c r="C13" s="17"/>
      <c r="D13" s="17"/>
      <c r="E13" s="77"/>
      <c r="F13" s="77"/>
      <c r="G13" s="77"/>
      <c r="H13" s="71"/>
      <c r="I13" s="72"/>
      <c r="J13" s="78"/>
      <c r="K13" s="15"/>
      <c r="L13" s="15"/>
      <c r="M13" s="15"/>
      <c r="O13" s="16"/>
      <c r="P13" s="16"/>
    </row>
    <row r="14" spans="1:16" ht="25.5" customHeight="1" x14ac:dyDescent="0.25">
      <c r="A14" s="522" t="s">
        <v>25</v>
      </c>
      <c r="B14" s="523"/>
      <c r="C14" s="523"/>
      <c r="D14" s="523"/>
      <c r="E14" s="523"/>
      <c r="F14" s="523"/>
      <c r="G14" s="523"/>
      <c r="H14" s="523"/>
      <c r="I14" s="523"/>
      <c r="J14" s="524"/>
      <c r="K14" s="15"/>
      <c r="L14" s="15"/>
    </row>
    <row r="15" spans="1:16" ht="18" customHeight="1" x14ac:dyDescent="0.25">
      <c r="A15" s="517" t="s">
        <v>151</v>
      </c>
      <c r="B15" s="518"/>
      <c r="C15" s="518"/>
      <c r="D15" s="518"/>
      <c r="E15" s="518"/>
      <c r="F15" s="518"/>
      <c r="G15" s="518"/>
      <c r="H15" s="518"/>
      <c r="I15" s="518"/>
      <c r="J15" s="519"/>
      <c r="K15" s="15"/>
      <c r="L15" s="15"/>
    </row>
    <row r="16" spans="1:16" ht="2.25" customHeight="1" x14ac:dyDescent="0.25">
      <c r="A16" s="79"/>
      <c r="B16" s="25"/>
      <c r="C16" s="80"/>
      <c r="D16" s="80"/>
      <c r="E16" s="81"/>
      <c r="F16" s="81"/>
      <c r="G16" s="81"/>
      <c r="H16" s="82"/>
      <c r="I16" s="80"/>
      <c r="J16" s="83"/>
      <c r="K16" s="15"/>
      <c r="L16" s="15"/>
    </row>
    <row r="17" spans="1:24" ht="15.75" customHeight="1" x14ac:dyDescent="0.25">
      <c r="A17" s="96" t="s">
        <v>18</v>
      </c>
      <c r="B17" s="285"/>
      <c r="C17" s="285"/>
      <c r="D17" s="286"/>
      <c r="E17" s="286"/>
      <c r="F17" s="286"/>
      <c r="G17" s="286"/>
      <c r="H17" s="285"/>
      <c r="I17" s="285"/>
      <c r="J17" s="102"/>
      <c r="L17" s="15"/>
    </row>
    <row r="18" spans="1:24" ht="15.75" customHeight="1" x14ac:dyDescent="0.25">
      <c r="A18" s="58" t="s">
        <v>45</v>
      </c>
      <c r="B18" s="287"/>
      <c r="C18" s="288"/>
      <c r="D18" s="289" t="s">
        <v>0</v>
      </c>
      <c r="E18" s="464">
        <f>+FORMATO!N15</f>
        <v>0</v>
      </c>
      <c r="F18" s="290"/>
      <c r="G18" s="290"/>
      <c r="H18" s="291" t="s">
        <v>49</v>
      </c>
      <c r="I18" s="292" t="s">
        <v>0</v>
      </c>
      <c r="J18" s="377">
        <f>+FORMATO!N11</f>
        <v>0</v>
      </c>
      <c r="K18" s="18"/>
      <c r="L18" s="15"/>
    </row>
    <row r="19" spans="1:24" ht="15.75" customHeight="1" x14ac:dyDescent="0.25">
      <c r="A19" s="58" t="s">
        <v>46</v>
      </c>
      <c r="B19" s="287"/>
      <c r="C19" s="288"/>
      <c r="D19" s="289" t="s">
        <v>0</v>
      </c>
      <c r="E19" s="464">
        <f>+FORMATO!N16</f>
        <v>0</v>
      </c>
      <c r="F19" s="290"/>
      <c r="G19" s="290"/>
      <c r="H19" s="291" t="s">
        <v>22</v>
      </c>
      <c r="I19" s="292" t="s">
        <v>0</v>
      </c>
      <c r="J19" s="293">
        <f>+FORMATO!N12</f>
        <v>0</v>
      </c>
      <c r="K19" s="20"/>
      <c r="L19" s="15"/>
      <c r="Q19" s="14" t="s">
        <v>56</v>
      </c>
    </row>
    <row r="20" spans="1:24" ht="15.75" customHeight="1" x14ac:dyDescent="0.25">
      <c r="A20" s="58" t="s">
        <v>47</v>
      </c>
      <c r="B20" s="287"/>
      <c r="C20" s="288"/>
      <c r="D20" s="289" t="s">
        <v>0</v>
      </c>
      <c r="E20" s="464">
        <f>+FORMATO!N17</f>
        <v>0</v>
      </c>
      <c r="F20" s="290"/>
      <c r="G20" s="290"/>
      <c r="H20" s="291" t="s">
        <v>23</v>
      </c>
      <c r="I20" s="292" t="s">
        <v>0</v>
      </c>
      <c r="J20" s="293">
        <f>+FORMATO!N13</f>
        <v>0</v>
      </c>
      <c r="K20" s="20"/>
      <c r="L20" s="15"/>
      <c r="Q20" s="84">
        <v>1</v>
      </c>
    </row>
    <row r="21" spans="1:24" ht="15.75" customHeight="1" x14ac:dyDescent="0.25">
      <c r="A21" s="97" t="s">
        <v>48</v>
      </c>
      <c r="B21" s="98"/>
      <c r="C21" s="99"/>
      <c r="D21" s="85" t="s">
        <v>0</v>
      </c>
      <c r="E21" s="86" t="s">
        <v>59</v>
      </c>
      <c r="F21" s="87"/>
      <c r="G21" s="87"/>
      <c r="H21" s="100"/>
      <c r="I21" s="101"/>
      <c r="J21" s="88"/>
      <c r="K21" s="20"/>
      <c r="L21" s="15"/>
      <c r="Q21" s="84">
        <v>2</v>
      </c>
    </row>
    <row r="22" spans="1:24" ht="15.75" customHeight="1" x14ac:dyDescent="0.25">
      <c r="A22" s="103"/>
      <c r="B22" s="63"/>
      <c r="C22" s="63"/>
      <c r="D22" s="63"/>
      <c r="E22" s="63"/>
      <c r="F22" s="63"/>
      <c r="G22" s="63"/>
      <c r="H22" s="63"/>
      <c r="I22" s="63"/>
      <c r="J22" s="104"/>
      <c r="K22" s="21"/>
      <c r="L22" s="21"/>
      <c r="M22" s="23"/>
      <c r="N22" s="23"/>
      <c r="O22" s="23"/>
      <c r="P22" s="23"/>
      <c r="Q22" s="89">
        <v>3</v>
      </c>
      <c r="R22" s="23"/>
      <c r="S22" s="23"/>
      <c r="T22" s="23"/>
      <c r="U22" s="23"/>
    </row>
    <row r="23" spans="1:24" ht="15.75" customHeight="1" x14ac:dyDescent="0.25">
      <c r="A23" s="60"/>
      <c r="B23" s="65"/>
      <c r="C23" s="65"/>
      <c r="D23" s="65"/>
      <c r="E23" s="526" t="s">
        <v>51</v>
      </c>
      <c r="F23" s="527"/>
      <c r="G23" s="105" t="s">
        <v>38</v>
      </c>
      <c r="H23" s="105" t="s">
        <v>37</v>
      </c>
      <c r="I23" s="65"/>
      <c r="J23" s="106"/>
      <c r="K23" s="21"/>
      <c r="L23" s="21"/>
      <c r="M23" s="23"/>
      <c r="N23" s="23"/>
      <c r="O23" s="23"/>
      <c r="P23" s="23"/>
      <c r="Q23" s="23"/>
      <c r="R23" s="23"/>
      <c r="S23" s="23"/>
      <c r="T23" s="23"/>
      <c r="U23" s="23"/>
    </row>
    <row r="24" spans="1:24" ht="21" customHeight="1" x14ac:dyDescent="0.25">
      <c r="A24" s="107"/>
      <c r="B24" s="56"/>
      <c r="C24" s="108"/>
      <c r="D24" s="108"/>
      <c r="E24" s="525" t="s">
        <v>144</v>
      </c>
      <c r="F24" s="525"/>
      <c r="G24" s="109" t="s">
        <v>39</v>
      </c>
      <c r="H24" s="67">
        <f>+DATOS!F24</f>
        <v>0</v>
      </c>
      <c r="I24" s="70"/>
      <c r="J24" s="110"/>
      <c r="K24" s="37"/>
      <c r="L24" s="21"/>
      <c r="M24" s="23"/>
      <c r="N24" s="38"/>
      <c r="P24" s="39"/>
      <c r="Q24" s="28"/>
      <c r="R24" s="31"/>
      <c r="T24" s="31"/>
      <c r="U24" s="31"/>
      <c r="V24" s="34"/>
      <c r="W24" s="34"/>
      <c r="X24" s="34"/>
    </row>
    <row r="25" spans="1:24" ht="21" customHeight="1" x14ac:dyDescent="0.25">
      <c r="A25" s="107"/>
      <c r="B25" s="56"/>
      <c r="C25" s="108"/>
      <c r="D25" s="108"/>
      <c r="E25" s="525" t="s">
        <v>143</v>
      </c>
      <c r="F25" s="525"/>
      <c r="G25" s="109" t="s">
        <v>39</v>
      </c>
      <c r="H25" s="67">
        <f>+DATOS!G26</f>
        <v>0</v>
      </c>
      <c r="I25" s="69"/>
      <c r="J25" s="111"/>
      <c r="L25" s="21"/>
      <c r="M25" s="23"/>
      <c r="N25" s="29"/>
      <c r="P25" s="39"/>
      <c r="Q25" s="28"/>
      <c r="R25" s="31"/>
      <c r="T25" s="31"/>
      <c r="U25" s="31"/>
      <c r="V25" s="31"/>
      <c r="W25" s="90"/>
      <c r="X25" s="31"/>
    </row>
    <row r="26" spans="1:24" ht="21" customHeight="1" x14ac:dyDescent="0.25">
      <c r="A26" s="107"/>
      <c r="B26" s="56"/>
      <c r="C26" s="108"/>
      <c r="D26" s="108"/>
      <c r="E26" s="528" t="s">
        <v>70</v>
      </c>
      <c r="F26" s="528"/>
      <c r="G26" s="112" t="s">
        <v>40</v>
      </c>
      <c r="H26" s="356" t="e">
        <f>+DATOS!F29</f>
        <v>#DIV/0!</v>
      </c>
      <c r="I26" s="113"/>
      <c r="J26" s="114"/>
      <c r="L26" s="91"/>
      <c r="M26" s="23"/>
      <c r="N26" s="38"/>
      <c r="P26" s="39"/>
      <c r="Q26" s="28"/>
      <c r="R26" s="31"/>
      <c r="T26" s="31"/>
      <c r="U26" s="31"/>
      <c r="V26" s="42"/>
      <c r="W26" s="43"/>
      <c r="X26" s="42"/>
    </row>
    <row r="27" spans="1:24" x14ac:dyDescent="0.25">
      <c r="A27" s="115"/>
      <c r="B27" s="116"/>
      <c r="C27" s="116"/>
      <c r="D27" s="116"/>
      <c r="E27" s="116"/>
      <c r="F27" s="116"/>
      <c r="G27" s="116"/>
      <c r="H27" s="116"/>
      <c r="I27" s="117"/>
      <c r="J27" s="118"/>
      <c r="L27" s="15"/>
      <c r="M27" s="23"/>
      <c r="N27" s="38"/>
      <c r="P27" s="39"/>
      <c r="Q27" s="28"/>
      <c r="R27" s="31"/>
      <c r="T27" s="31"/>
      <c r="U27" s="31"/>
      <c r="V27" s="42"/>
      <c r="W27" s="43"/>
      <c r="X27" s="42"/>
    </row>
    <row r="28" spans="1:24" ht="3.75" customHeight="1" x14ac:dyDescent="0.25">
      <c r="A28" s="119"/>
      <c r="B28" s="119"/>
      <c r="C28" s="120"/>
      <c r="D28" s="120"/>
      <c r="E28" s="120"/>
      <c r="F28" s="121"/>
      <c r="G28" s="122"/>
      <c r="H28" s="56"/>
      <c r="I28" s="123"/>
      <c r="J28" s="56"/>
      <c r="L28" s="15"/>
      <c r="M28" s="23"/>
      <c r="N28" s="38"/>
      <c r="P28" s="39"/>
      <c r="Q28" s="28"/>
      <c r="R28" s="31"/>
      <c r="T28" s="31"/>
      <c r="U28" s="31"/>
      <c r="V28" s="42"/>
      <c r="W28" s="43"/>
      <c r="X28" s="42"/>
    </row>
    <row r="29" spans="1:24" ht="15" customHeight="1" x14ac:dyDescent="0.25">
      <c r="A29" s="119" t="s">
        <v>30</v>
      </c>
      <c r="B29" s="119"/>
      <c r="C29" s="120"/>
      <c r="D29" s="120"/>
      <c r="E29" s="120"/>
      <c r="F29" s="56"/>
      <c r="G29" s="56"/>
      <c r="H29" s="56"/>
      <c r="I29" s="123"/>
      <c r="J29" s="56"/>
      <c r="L29" s="15"/>
      <c r="M29" s="23"/>
      <c r="N29" s="38"/>
      <c r="P29" s="39"/>
      <c r="Q29" s="28"/>
      <c r="R29" s="31"/>
      <c r="T29" s="31"/>
      <c r="U29" s="31"/>
      <c r="V29" s="42"/>
      <c r="W29" s="43"/>
      <c r="X29" s="42"/>
    </row>
    <row r="30" spans="1:24" ht="19.5" customHeight="1" x14ac:dyDescent="0.25">
      <c r="A30" s="124" t="s">
        <v>50</v>
      </c>
      <c r="B30" s="124"/>
      <c r="C30" s="120"/>
      <c r="D30" s="120"/>
      <c r="E30" s="120"/>
      <c r="F30" s="56"/>
      <c r="G30" s="138">
        <f>+DATOS!J10</f>
        <v>0</v>
      </c>
      <c r="H30" s="56"/>
      <c r="I30" s="123"/>
      <c r="J30" s="56"/>
      <c r="L30" s="15"/>
      <c r="M30" s="23"/>
      <c r="N30" s="38"/>
      <c r="P30" s="39"/>
      <c r="Q30" s="28"/>
      <c r="R30" s="31"/>
      <c r="T30" s="31"/>
      <c r="U30" s="31"/>
      <c r="V30" s="42"/>
      <c r="W30" s="43"/>
      <c r="X30" s="42"/>
    </row>
    <row r="31" spans="1:24" ht="19.5" customHeight="1" x14ac:dyDescent="0.25">
      <c r="A31" s="124" t="s">
        <v>67</v>
      </c>
      <c r="B31" s="124"/>
      <c r="C31" s="120"/>
      <c r="D31" s="120"/>
      <c r="E31" s="120"/>
      <c r="F31" s="56"/>
      <c r="G31" s="92" t="str">
        <f>+DATOS!J9</f>
        <v>-</v>
      </c>
      <c r="H31" s="128"/>
      <c r="I31" s="123"/>
      <c r="J31" s="56"/>
      <c r="L31" s="15"/>
      <c r="M31" s="23"/>
      <c r="N31" s="38"/>
      <c r="P31" s="39"/>
      <c r="Q31" s="28"/>
      <c r="R31" s="31"/>
      <c r="T31" s="31"/>
      <c r="U31" s="31"/>
      <c r="V31" s="42"/>
      <c r="W31" s="43"/>
      <c r="X31" s="42"/>
    </row>
    <row r="32" spans="1:24" ht="9" customHeight="1" x14ac:dyDescent="0.25">
      <c r="A32" s="124"/>
      <c r="B32" s="124"/>
      <c r="C32" s="120"/>
      <c r="D32" s="120"/>
      <c r="E32" s="120"/>
      <c r="F32" s="56"/>
      <c r="G32" s="56"/>
      <c r="H32" s="56"/>
      <c r="I32" s="123"/>
      <c r="J32" s="56"/>
      <c r="L32" s="15"/>
      <c r="M32" s="23"/>
      <c r="N32" s="38"/>
      <c r="P32" s="39"/>
      <c r="Q32" s="28"/>
      <c r="R32" s="31"/>
      <c r="T32" s="31"/>
      <c r="U32" s="31"/>
      <c r="V32" s="42"/>
      <c r="W32" s="43"/>
      <c r="X32" s="42"/>
    </row>
    <row r="33" spans="1:24" ht="15.75" customHeight="1" x14ac:dyDescent="0.25">
      <c r="A33" s="125" t="s">
        <v>57</v>
      </c>
      <c r="B33" s="126"/>
      <c r="C33" s="56"/>
      <c r="D33" s="56"/>
      <c r="E33" s="56"/>
      <c r="F33" s="56"/>
      <c r="G33" s="56"/>
      <c r="H33" s="56"/>
      <c r="I33" s="123"/>
      <c r="J33" s="56"/>
      <c r="L33" s="15"/>
      <c r="M33" s="23"/>
      <c r="N33" s="38"/>
      <c r="P33" s="39"/>
      <c r="Q33" s="28"/>
      <c r="R33" s="31"/>
      <c r="T33" s="31"/>
      <c r="U33" s="31"/>
      <c r="V33" s="42"/>
      <c r="W33" s="43"/>
      <c r="X33" s="42"/>
    </row>
    <row r="34" spans="1:24" ht="15.75" customHeight="1" x14ac:dyDescent="0.25">
      <c r="A34" s="529" t="s">
        <v>169</v>
      </c>
      <c r="B34" s="529"/>
      <c r="C34" s="529"/>
      <c r="D34" s="529"/>
      <c r="E34" s="529"/>
      <c r="F34" s="529"/>
      <c r="G34" s="529"/>
      <c r="H34" s="529"/>
      <c r="I34" s="529"/>
      <c r="J34" s="529"/>
      <c r="K34" s="262"/>
      <c r="L34" s="262"/>
      <c r="M34" s="23"/>
      <c r="N34" s="29"/>
      <c r="P34" s="39"/>
      <c r="Q34" s="28"/>
      <c r="R34" s="31"/>
      <c r="T34" s="31"/>
      <c r="U34" s="31"/>
      <c r="V34" s="42"/>
      <c r="W34" s="43"/>
      <c r="X34" s="42"/>
    </row>
    <row r="35" spans="1:24" ht="33.6" customHeight="1" x14ac:dyDescent="0.25">
      <c r="A35" s="514" t="s">
        <v>170</v>
      </c>
      <c r="B35" s="514"/>
      <c r="C35" s="514"/>
      <c r="D35" s="514"/>
      <c r="E35" s="514"/>
      <c r="F35" s="514"/>
      <c r="G35" s="514"/>
      <c r="H35" s="514"/>
      <c r="I35" s="514"/>
      <c r="J35" s="514"/>
      <c r="M35" s="23"/>
      <c r="N35" s="29"/>
      <c r="P35" s="39"/>
      <c r="Q35" s="28"/>
      <c r="R35" s="31"/>
      <c r="T35" s="31"/>
      <c r="U35" s="31"/>
      <c r="V35" s="42"/>
      <c r="W35" s="43"/>
      <c r="X35" s="42"/>
    </row>
    <row r="36" spans="1:24" ht="18.600000000000001" customHeight="1" x14ac:dyDescent="0.25">
      <c r="A36" s="514" t="s">
        <v>171</v>
      </c>
      <c r="B36" s="514"/>
      <c r="C36" s="514"/>
      <c r="D36" s="514"/>
      <c r="E36" s="514"/>
      <c r="F36" s="514"/>
      <c r="G36" s="514"/>
      <c r="H36" s="514"/>
      <c r="I36" s="514"/>
      <c r="J36" s="514"/>
      <c r="K36" s="263"/>
      <c r="L36" s="263"/>
      <c r="M36" s="48"/>
      <c r="N36" s="29"/>
      <c r="P36" s="39"/>
      <c r="Q36" s="28"/>
      <c r="R36" s="31"/>
      <c r="T36" s="31"/>
      <c r="U36" s="31"/>
      <c r="V36" s="42"/>
      <c r="W36" s="43"/>
      <c r="X36" s="42"/>
    </row>
    <row r="37" spans="1:24" ht="27.6" customHeight="1" x14ac:dyDescent="0.25">
      <c r="A37" s="514" t="s">
        <v>172</v>
      </c>
      <c r="B37" s="514"/>
      <c r="C37" s="514"/>
      <c r="D37" s="514"/>
      <c r="E37" s="514"/>
      <c r="F37" s="514"/>
      <c r="G37" s="514"/>
      <c r="H37" s="514"/>
      <c r="I37" s="514"/>
      <c r="J37" s="514"/>
      <c r="N37" s="29"/>
      <c r="P37" s="39"/>
      <c r="Q37" s="28"/>
      <c r="R37" s="31"/>
      <c r="T37" s="31"/>
      <c r="U37" s="31"/>
      <c r="V37" s="31"/>
      <c r="W37" s="49"/>
      <c r="X37" s="31"/>
    </row>
    <row r="38" spans="1:24" ht="24" customHeight="1" x14ac:dyDescent="0.25">
      <c r="A38" s="514" t="s">
        <v>173</v>
      </c>
      <c r="B38" s="514"/>
      <c r="C38" s="514"/>
      <c r="D38" s="514"/>
      <c r="E38" s="514"/>
      <c r="F38" s="514"/>
      <c r="G38" s="514"/>
      <c r="H38" s="514"/>
      <c r="I38" s="514"/>
      <c r="J38" s="514"/>
      <c r="K38" s="263"/>
      <c r="L38" s="263"/>
      <c r="M38" s="263"/>
      <c r="N38" s="263"/>
      <c r="P38" s="39"/>
      <c r="Q38" s="28"/>
      <c r="R38" s="31"/>
      <c r="T38" s="31"/>
      <c r="U38" s="31"/>
      <c r="V38" s="31"/>
      <c r="W38" s="49"/>
      <c r="X38" s="31"/>
    </row>
    <row r="39" spans="1:24" ht="7.2" customHeight="1" x14ac:dyDescent="0.25">
      <c r="A39" s="125"/>
      <c r="B39" s="125"/>
      <c r="C39" s="55"/>
      <c r="D39" s="55"/>
      <c r="E39" s="55"/>
      <c r="F39" s="56"/>
      <c r="G39" s="56"/>
      <c r="H39" s="56"/>
      <c r="I39" s="56"/>
      <c r="J39" s="56"/>
      <c r="K39" s="42"/>
      <c r="L39" s="15"/>
      <c r="N39" s="29"/>
      <c r="P39" s="39"/>
      <c r="Q39" s="28"/>
      <c r="R39" s="31"/>
      <c r="T39" s="31"/>
      <c r="U39" s="31"/>
      <c r="V39" s="31"/>
      <c r="W39" s="49"/>
      <c r="X39" s="31"/>
    </row>
    <row r="40" spans="1:24" ht="15.75" customHeight="1" x14ac:dyDescent="0.25">
      <c r="A40" s="125" t="s">
        <v>24</v>
      </c>
      <c r="B40" s="125"/>
      <c r="C40" s="371"/>
      <c r="D40" s="371"/>
      <c r="E40" s="371"/>
      <c r="F40" s="55"/>
      <c r="G40" s="55"/>
      <c r="H40" s="55"/>
      <c r="I40" s="55"/>
      <c r="J40" s="55"/>
      <c r="K40" s="42"/>
      <c r="L40" s="15"/>
      <c r="N40" s="29"/>
      <c r="P40" s="39"/>
      <c r="Q40" s="28"/>
      <c r="R40" s="31"/>
      <c r="T40" s="31"/>
      <c r="U40" s="31"/>
    </row>
    <row r="41" spans="1:24" ht="16.5" customHeight="1" x14ac:dyDescent="0.25">
      <c r="A41" s="137"/>
      <c r="B41" s="136"/>
      <c r="C41" s="127"/>
      <c r="D41" s="127"/>
      <c r="E41" s="127"/>
      <c r="F41" s="127"/>
      <c r="G41" s="127"/>
      <c r="H41" s="127"/>
      <c r="I41" s="127"/>
      <c r="J41" s="127"/>
      <c r="K41" s="42"/>
      <c r="L41" s="15"/>
      <c r="N41" s="29"/>
      <c r="P41" s="39"/>
      <c r="Q41" s="28"/>
      <c r="R41" s="31"/>
      <c r="T41" s="31"/>
      <c r="U41" s="31"/>
    </row>
    <row r="42" spans="1:24" ht="15.75" customHeight="1" x14ac:dyDescent="0.25">
      <c r="A42" s="125"/>
      <c r="B42" s="125"/>
      <c r="C42" s="55"/>
      <c r="D42" s="55"/>
      <c r="E42" s="55"/>
      <c r="F42" s="55"/>
      <c r="G42" s="55"/>
      <c r="H42" s="55"/>
      <c r="I42" s="55"/>
      <c r="J42" s="55"/>
      <c r="K42" s="42"/>
      <c r="L42" s="15"/>
      <c r="N42" s="29"/>
      <c r="P42" s="39"/>
      <c r="Q42" s="28"/>
      <c r="R42" s="31"/>
      <c r="T42" s="31"/>
      <c r="U42" s="31"/>
    </row>
    <row r="43" spans="1:24" ht="15.75" customHeight="1" x14ac:dyDescent="0.25">
      <c r="A43" s="125"/>
      <c r="B43" s="125"/>
      <c r="C43" s="55"/>
      <c r="D43" s="55"/>
      <c r="E43" s="55"/>
      <c r="F43" s="55"/>
      <c r="G43" s="55"/>
      <c r="H43" s="55"/>
      <c r="I43" s="55"/>
      <c r="J43" s="55"/>
      <c r="K43" s="42"/>
      <c r="L43" s="15"/>
      <c r="N43" s="29"/>
      <c r="P43" s="39"/>
      <c r="Q43" s="28"/>
      <c r="R43" s="31"/>
      <c r="T43" s="31"/>
      <c r="U43" s="31"/>
    </row>
    <row r="44" spans="1:24" ht="15.75" customHeight="1" x14ac:dyDescent="0.25">
      <c r="A44" s="125"/>
      <c r="B44" s="125"/>
      <c r="C44" s="55"/>
      <c r="D44" s="55"/>
      <c r="E44" s="55"/>
      <c r="F44" s="55"/>
      <c r="G44" s="55"/>
      <c r="H44" s="55"/>
      <c r="I44" s="55"/>
      <c r="J44" s="55"/>
      <c r="K44" s="42"/>
      <c r="L44" s="15"/>
      <c r="N44" s="29"/>
      <c r="P44" s="39"/>
      <c r="Q44" s="28"/>
      <c r="R44" s="31"/>
      <c r="T44" s="31"/>
      <c r="U44" s="31"/>
    </row>
    <row r="45" spans="1:24" ht="15.75" customHeight="1" x14ac:dyDescent="0.25">
      <c r="A45" s="125"/>
      <c r="B45" s="125"/>
      <c r="C45" s="55"/>
      <c r="D45" s="55"/>
      <c r="E45" s="55"/>
      <c r="F45" s="55"/>
      <c r="G45" s="55"/>
      <c r="H45" s="55"/>
      <c r="I45" s="55"/>
      <c r="J45" s="55"/>
      <c r="K45" s="42"/>
      <c r="L45" s="15"/>
      <c r="N45" s="29"/>
      <c r="P45" s="39"/>
      <c r="Q45" s="28"/>
      <c r="R45" s="31"/>
      <c r="T45" s="31"/>
      <c r="U45" s="31"/>
    </row>
    <row r="46" spans="1:24" ht="15.75" customHeight="1" x14ac:dyDescent="0.25">
      <c r="A46" s="125"/>
      <c r="B46" s="125"/>
      <c r="C46" s="55"/>
      <c r="D46" s="55"/>
      <c r="E46" s="55"/>
      <c r="F46" s="55"/>
      <c r="G46" s="55"/>
      <c r="H46" s="55"/>
      <c r="I46" s="55"/>
      <c r="J46" s="55"/>
      <c r="K46" s="42"/>
      <c r="L46" s="15"/>
      <c r="N46" s="29"/>
      <c r="P46" s="39"/>
      <c r="Q46" s="28"/>
      <c r="R46" s="31"/>
      <c r="T46" s="31"/>
      <c r="U46" s="31"/>
    </row>
    <row r="47" spans="1:24" ht="15.75" customHeight="1" x14ac:dyDescent="0.25">
      <c r="A47" s="125"/>
      <c r="B47" s="125"/>
      <c r="C47" s="55"/>
      <c r="D47" s="55"/>
      <c r="E47" s="55"/>
      <c r="F47" s="55"/>
      <c r="G47" s="55"/>
      <c r="H47" s="55"/>
      <c r="I47" s="55"/>
      <c r="J47" s="55"/>
      <c r="K47" s="42"/>
      <c r="L47" s="15"/>
      <c r="N47" s="29"/>
      <c r="P47" s="39"/>
      <c r="Q47" s="28"/>
      <c r="R47" s="31"/>
      <c r="T47" s="31"/>
      <c r="U47" s="31"/>
    </row>
    <row r="48" spans="1:24" ht="15.75" customHeight="1" x14ac:dyDescent="0.25">
      <c r="A48" s="125"/>
      <c r="B48" s="125"/>
      <c r="C48" s="55"/>
      <c r="D48" s="55"/>
      <c r="E48" s="55"/>
      <c r="F48" s="55"/>
      <c r="G48" s="55"/>
      <c r="H48" s="55"/>
      <c r="I48" s="55"/>
      <c r="J48" s="55"/>
      <c r="K48" s="42"/>
      <c r="L48" s="15"/>
      <c r="N48" s="29"/>
      <c r="P48" s="39"/>
      <c r="Q48" s="28"/>
      <c r="R48" s="31"/>
      <c r="T48" s="31"/>
      <c r="U48" s="31"/>
    </row>
    <row r="49" spans="1:21" ht="15.75" customHeight="1" x14ac:dyDescent="0.25">
      <c r="A49" s="125"/>
      <c r="B49" s="125"/>
      <c r="C49" s="55"/>
      <c r="D49" s="55"/>
      <c r="E49" s="55"/>
      <c r="F49" s="56"/>
      <c r="G49" s="56"/>
      <c r="H49" s="56"/>
      <c r="I49" s="56"/>
      <c r="J49" s="56"/>
      <c r="K49" s="42"/>
      <c r="L49" s="15"/>
      <c r="N49" s="29"/>
      <c r="P49" s="39"/>
      <c r="Q49" s="28"/>
      <c r="R49" s="31"/>
      <c r="T49" s="31"/>
      <c r="U49" s="31"/>
    </row>
    <row r="50" spans="1:21" ht="15.75" customHeight="1" x14ac:dyDescent="0.25">
      <c r="A50" s="59" t="s">
        <v>20</v>
      </c>
      <c r="B50" s="59"/>
      <c r="C50" s="56"/>
      <c r="D50" s="56"/>
      <c r="E50" s="56"/>
      <c r="F50" s="56"/>
      <c r="G50" s="56"/>
      <c r="H50" s="56"/>
      <c r="I50" s="56"/>
      <c r="J50" s="56"/>
      <c r="K50" s="31"/>
      <c r="L50" s="15"/>
      <c r="N50" s="29"/>
      <c r="P50" s="29"/>
      <c r="Q50" s="31"/>
      <c r="R50" s="31"/>
      <c r="T50" s="31"/>
      <c r="U50" s="29"/>
    </row>
    <row r="51" spans="1:21" ht="15.75" customHeight="1" x14ac:dyDescent="0.25">
      <c r="A51" s="59" t="s">
        <v>168</v>
      </c>
      <c r="B51" s="59"/>
      <c r="C51" s="56"/>
      <c r="D51" s="56"/>
      <c r="E51" s="56"/>
      <c r="F51" s="56"/>
      <c r="G51" s="56"/>
      <c r="H51" s="56"/>
      <c r="I51" s="56"/>
      <c r="J51" s="129" t="s">
        <v>58</v>
      </c>
      <c r="K51" s="31"/>
      <c r="L51" s="15"/>
    </row>
    <row r="52" spans="1:21" x14ac:dyDescent="0.25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15"/>
      <c r="L52" s="15"/>
      <c r="M52" s="15"/>
    </row>
    <row r="53" spans="1:21" ht="15.75" customHeight="1" x14ac:dyDescent="0.25"/>
    <row r="54" spans="1:21" ht="30.75" customHeight="1" x14ac:dyDescent="0.25">
      <c r="A54" s="54"/>
      <c r="B54" s="54"/>
      <c r="C54" s="54"/>
      <c r="D54" s="54"/>
      <c r="E54" s="54"/>
      <c r="F54" s="54"/>
      <c r="G54" s="54"/>
      <c r="H54" s="54"/>
      <c r="I54" s="54"/>
      <c r="J54" s="54"/>
    </row>
    <row r="55" spans="1:21" ht="15.9" customHeight="1" x14ac:dyDescent="0.25"/>
    <row r="56" spans="1:21" ht="15.9" customHeight="1" x14ac:dyDescent="0.25"/>
  </sheetData>
  <sheetProtection algorithmName="SHA-512" hashValue="yZFTTeHT6A72Qt3tKFfvehwLvYQ2mICy0zUXFK4qfVuuxLXZesT/EwpcLCyKG7ajto6/vAk0jp2EmDduTkdrQQ==" saltValue="JpWou8v87FGV8Esh984Gfg==" spinCount="100000" sheet="1" objects="1" scenarios="1"/>
  <protectedRanges>
    <protectedRange sqref="E16" name="Rango3_3_1_1_1_1_1_1_1_1"/>
    <protectedRange sqref="E13" name="Rango3_3_1_1_1_1_1_1_1_1_1_1"/>
    <protectedRange sqref="E11:E12" name="Rango3_3_1_1_1_1_1_1_1_1_2"/>
    <protectedRange sqref="E9 D11:D12 D10:E10" name="Rango3_3_1_1_1_1_1_2_1_1"/>
  </protectedRanges>
  <mergeCells count="19">
    <mergeCell ref="O11:P11"/>
    <mergeCell ref="A14:J14"/>
    <mergeCell ref="E24:F24"/>
    <mergeCell ref="E23:F23"/>
    <mergeCell ref="A36:J36"/>
    <mergeCell ref="E26:F26"/>
    <mergeCell ref="E25:F25"/>
    <mergeCell ref="A34:J34"/>
    <mergeCell ref="A35:J35"/>
    <mergeCell ref="A38:J38"/>
    <mergeCell ref="A1:J1"/>
    <mergeCell ref="A7:J7"/>
    <mergeCell ref="A6:J6"/>
    <mergeCell ref="A15:J15"/>
    <mergeCell ref="A37:J37"/>
    <mergeCell ref="C9:G9"/>
    <mergeCell ref="C10:G10"/>
    <mergeCell ref="C11:G11"/>
    <mergeCell ref="C12:G12"/>
  </mergeCells>
  <phoneticPr fontId="11" type="noConversion"/>
  <printOptions horizontalCentered="1"/>
  <pageMargins left="0.39370078740157483" right="0.39370078740157483" top="0.59055118110236227" bottom="0" header="0" footer="0"/>
  <pageSetup paperSize="274" scale="94" orientation="portrait" r:id="rId1"/>
  <headerFooter scaleWithDoc="0">
    <oddHeader>&amp;C&amp;G</oddHeader>
  </headerFooter>
  <drawing r:id="rId2"/>
  <legacyDrawing r:id="rId3"/>
  <legacyDrawingHF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3"/>
  <sheetViews>
    <sheetView showGridLines="0" zoomScaleNormal="100" zoomScaleSheetLayoutView="100" workbookViewId="0">
      <selection activeCell="E25" sqref="E25"/>
    </sheetView>
  </sheetViews>
  <sheetFormatPr baseColWidth="10" defaultColWidth="10.33203125" defaultRowHeight="13.8" x14ac:dyDescent="0.25"/>
  <cols>
    <col min="1" max="1" width="6.109375" style="14" customWidth="1"/>
    <col min="2" max="2" width="16.88671875" style="14" customWidth="1"/>
    <col min="3" max="3" width="14.6640625" style="14" customWidth="1"/>
    <col min="4" max="4" width="5.6640625" style="14" customWidth="1"/>
    <col min="5" max="5" width="15.109375" style="14" customWidth="1"/>
    <col min="6" max="6" width="13.88671875" style="14" customWidth="1"/>
    <col min="7" max="7" width="15.109375" style="14" customWidth="1"/>
    <col min="8" max="8" width="3.33203125" style="14" customWidth="1"/>
    <col min="9" max="9" width="15.109375" style="14" customWidth="1"/>
    <col min="10" max="10" width="16.33203125" style="14" customWidth="1"/>
    <col min="11" max="11" width="11.6640625" style="14" customWidth="1"/>
    <col min="12" max="12" width="7.6640625" style="14" customWidth="1"/>
    <col min="13" max="13" width="17.44140625" style="14" customWidth="1"/>
    <col min="14" max="19" width="7.33203125" style="14" customWidth="1"/>
    <col min="20" max="20" width="10.33203125" style="14"/>
    <col min="21" max="23" width="5.6640625" style="14" customWidth="1"/>
    <col min="24" max="16384" width="10.33203125" style="14"/>
  </cols>
  <sheetData>
    <row r="1" spans="1:20" ht="24.75" customHeight="1" x14ac:dyDescent="0.25">
      <c r="A1" s="538" t="s">
        <v>152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T1" s="295" t="s">
        <v>61</v>
      </c>
    </row>
    <row r="2" spans="1:20" ht="16.5" customHeight="1" x14ac:dyDescent="0.25">
      <c r="A2" s="317" t="s">
        <v>31</v>
      </c>
      <c r="B2" s="318"/>
      <c r="C2" s="318"/>
      <c r="D2" s="318"/>
      <c r="E2" s="318"/>
      <c r="F2" s="318"/>
      <c r="G2" s="318"/>
      <c r="H2" s="63"/>
      <c r="I2" s="63"/>
      <c r="J2" s="63"/>
      <c r="K2" s="319"/>
      <c r="L2" s="320"/>
      <c r="M2" s="15"/>
      <c r="N2" s="15"/>
      <c r="P2" s="16"/>
      <c r="Q2" s="16"/>
    </row>
    <row r="3" spans="1:20" ht="16.5" customHeight="1" x14ac:dyDescent="0.25">
      <c r="A3" s="321" t="s">
        <v>32</v>
      </c>
      <c r="B3" s="57"/>
      <c r="C3" s="322">
        <v>1</v>
      </c>
      <c r="D3" s="57" t="s">
        <v>39</v>
      </c>
      <c r="E3" s="323"/>
      <c r="F3" s="323"/>
      <c r="G3" s="57"/>
      <c r="H3" s="324"/>
      <c r="I3" s="324"/>
      <c r="J3" s="324"/>
      <c r="K3" s="324"/>
      <c r="L3" s="325"/>
      <c r="M3" s="15"/>
    </row>
    <row r="4" spans="1:20" ht="16.5" customHeight="1" x14ac:dyDescent="0.25">
      <c r="A4" s="321" t="s">
        <v>33</v>
      </c>
      <c r="B4" s="57"/>
      <c r="C4" s="375">
        <f>+balanza!C7</f>
        <v>-1.4899999999999999E-6</v>
      </c>
      <c r="D4" s="57"/>
      <c r="E4" s="323"/>
      <c r="F4" s="323"/>
      <c r="G4" s="57"/>
      <c r="H4" s="327"/>
      <c r="I4" s="327"/>
      <c r="J4" s="327"/>
      <c r="K4" s="327"/>
      <c r="L4" s="325"/>
      <c r="M4" s="15"/>
    </row>
    <row r="5" spans="1:20" ht="16.5" customHeight="1" x14ac:dyDescent="0.25">
      <c r="A5" s="321" t="s">
        <v>34</v>
      </c>
      <c r="B5" s="57"/>
      <c r="C5" s="326" t="str">
        <f>+balanza!C11</f>
        <v>EQP-0054</v>
      </c>
      <c r="D5" s="57"/>
      <c r="E5" s="323"/>
      <c r="F5" s="323"/>
      <c r="G5" s="57"/>
      <c r="H5" s="71"/>
      <c r="I5" s="71"/>
      <c r="J5" s="72"/>
      <c r="K5" s="328"/>
      <c r="L5" s="325"/>
      <c r="M5" s="15"/>
    </row>
    <row r="6" spans="1:20" ht="16.5" customHeight="1" x14ac:dyDescent="0.25">
      <c r="A6" s="329" t="s">
        <v>36</v>
      </c>
      <c r="B6" s="275"/>
      <c r="C6" s="330">
        <f>+balanza!D12</f>
        <v>46160</v>
      </c>
      <c r="D6" s="275"/>
      <c r="E6" s="331"/>
      <c r="F6" s="332"/>
      <c r="G6" s="275"/>
      <c r="H6" s="333"/>
      <c r="I6" s="333"/>
      <c r="J6" s="333"/>
      <c r="K6" s="333"/>
      <c r="L6" s="334"/>
      <c r="M6" s="15"/>
    </row>
    <row r="7" spans="1:20" ht="15.75" customHeight="1" x14ac:dyDescent="0.25">
      <c r="A7" s="103"/>
      <c r="B7" s="63"/>
      <c r="C7" s="63"/>
      <c r="D7" s="63"/>
      <c r="E7" s="63"/>
      <c r="F7" s="63"/>
      <c r="G7" s="63"/>
      <c r="H7" s="63"/>
      <c r="I7" s="63"/>
      <c r="J7" s="63"/>
      <c r="K7" s="336"/>
      <c r="L7" s="337"/>
      <c r="M7" s="335"/>
      <c r="N7" s="22"/>
      <c r="O7" s="23"/>
      <c r="P7" s="23"/>
      <c r="Q7" s="23"/>
      <c r="R7" s="23"/>
      <c r="S7" s="23"/>
      <c r="T7" s="23"/>
    </row>
    <row r="8" spans="1:20" ht="25.95" customHeight="1" x14ac:dyDescent="0.25">
      <c r="A8" s="60"/>
      <c r="B8" s="531" t="s">
        <v>51</v>
      </c>
      <c r="C8" s="532"/>
      <c r="D8" s="284" t="s">
        <v>38</v>
      </c>
      <c r="E8" s="66" t="s">
        <v>37</v>
      </c>
      <c r="F8" s="132"/>
      <c r="I8" s="305" t="s">
        <v>133</v>
      </c>
      <c r="J8" s="307" t="s">
        <v>56</v>
      </c>
      <c r="L8" s="338"/>
      <c r="M8" s="21"/>
      <c r="N8" s="22"/>
      <c r="O8" s="23"/>
      <c r="P8" s="23"/>
      <c r="Q8" s="23"/>
      <c r="R8" s="23"/>
      <c r="S8" s="23"/>
      <c r="T8" s="23"/>
    </row>
    <row r="9" spans="1:20" ht="18.75" customHeight="1" x14ac:dyDescent="0.25">
      <c r="A9" s="60"/>
      <c r="B9" s="478" t="s">
        <v>52</v>
      </c>
      <c r="C9" s="479"/>
      <c r="D9" s="61" t="s">
        <v>39</v>
      </c>
      <c r="E9" s="294">
        <f>+FORMATO!E18</f>
        <v>0</v>
      </c>
      <c r="F9" s="132"/>
      <c r="I9" s="140" t="s">
        <v>134</v>
      </c>
      <c r="J9" s="308" t="s">
        <v>56</v>
      </c>
      <c r="L9" s="339"/>
      <c r="M9" s="21"/>
      <c r="N9" s="23"/>
      <c r="O9" s="23"/>
      <c r="P9" s="23"/>
      <c r="Q9" s="23"/>
      <c r="R9" s="23"/>
      <c r="S9" s="23"/>
      <c r="T9" s="23"/>
    </row>
    <row r="10" spans="1:20" ht="18.75" customHeight="1" x14ac:dyDescent="0.25">
      <c r="A10" s="60"/>
      <c r="B10" s="478" t="s">
        <v>53</v>
      </c>
      <c r="C10" s="479"/>
      <c r="D10" s="61" t="s">
        <v>39</v>
      </c>
      <c r="E10" s="294">
        <f>+FORMATO!E19</f>
        <v>0</v>
      </c>
      <c r="F10" s="132"/>
      <c r="I10" s="264" t="s">
        <v>131</v>
      </c>
      <c r="J10" s="265">
        <f>+FORMATO!J18</f>
        <v>0</v>
      </c>
      <c r="L10" s="106"/>
      <c r="M10" s="21"/>
      <c r="N10" s="23"/>
      <c r="O10" s="23"/>
      <c r="P10" s="23"/>
      <c r="Q10" s="23"/>
      <c r="R10" s="23"/>
      <c r="S10" s="23"/>
      <c r="T10" s="23"/>
    </row>
    <row r="11" spans="1:20" ht="24.75" customHeight="1" x14ac:dyDescent="0.25">
      <c r="A11" s="60"/>
      <c r="B11" s="533" t="s">
        <v>54</v>
      </c>
      <c r="C11" s="533"/>
      <c r="D11" s="61" t="s">
        <v>39</v>
      </c>
      <c r="E11" s="294">
        <f>+FORMATO!E20</f>
        <v>0</v>
      </c>
      <c r="F11" s="132"/>
      <c r="I11" s="306" t="s">
        <v>140</v>
      </c>
      <c r="J11" s="130">
        <f>+FORMATO!J19</f>
        <v>0</v>
      </c>
      <c r="K11" s="296" t="str">
        <f>IF(AND(J11&gt;=4975,J11&lt;=5025),"Cumple","No Cumple")</f>
        <v>No Cumple</v>
      </c>
      <c r="L11" s="339"/>
      <c r="M11" s="21"/>
      <c r="N11" s="23"/>
      <c r="O11" s="23"/>
      <c r="P11" s="23"/>
      <c r="Q11" s="23"/>
      <c r="R11" s="23"/>
      <c r="S11" s="23"/>
      <c r="T11" s="23"/>
    </row>
    <row r="12" spans="1:20" ht="18.75" customHeight="1" x14ac:dyDescent="0.25">
      <c r="A12" s="60"/>
      <c r="B12" s="367" t="s">
        <v>55</v>
      </c>
      <c r="C12" s="367"/>
      <c r="D12" s="368"/>
      <c r="E12" s="368" t="e">
        <f>(E10-E11)/E11*100</f>
        <v>#DIV/0!</v>
      </c>
      <c r="F12" s="310" t="e">
        <f>IF(E12&lt;0.1,"cumple","no cumple")</f>
        <v>#DIV/0!</v>
      </c>
      <c r="I12" s="218" t="s">
        <v>119</v>
      </c>
      <c r="J12" s="309" t="s">
        <v>56</v>
      </c>
      <c r="K12" s="14">
        <f>+FORMATO!H11</f>
        <v>0</v>
      </c>
      <c r="L12" s="339"/>
      <c r="M12" s="21"/>
      <c r="N12" s="23"/>
      <c r="O12" s="23"/>
      <c r="P12" s="23"/>
      <c r="Q12" s="23"/>
      <c r="R12" s="23"/>
      <c r="S12" s="23"/>
      <c r="T12" s="23"/>
    </row>
    <row r="13" spans="1:20" ht="15.75" customHeight="1" x14ac:dyDescent="0.25">
      <c r="A13" s="60"/>
      <c r="B13" s="65"/>
      <c r="C13" s="65"/>
      <c r="D13" s="65"/>
      <c r="E13" s="65"/>
      <c r="F13" s="132"/>
      <c r="G13" s="132"/>
      <c r="L13" s="340"/>
      <c r="M13" s="21"/>
      <c r="N13" s="23"/>
      <c r="O13" s="23"/>
      <c r="P13" s="23"/>
      <c r="Q13" s="23"/>
      <c r="R13" s="23"/>
      <c r="S13" s="23"/>
      <c r="T13" s="23"/>
    </row>
    <row r="14" spans="1:20" ht="15.75" customHeight="1" x14ac:dyDescent="0.25">
      <c r="A14" s="107"/>
      <c r="B14" s="546" t="s">
        <v>29</v>
      </c>
      <c r="C14" s="547"/>
      <c r="D14" s="548"/>
      <c r="E14" s="541" t="s">
        <v>135</v>
      </c>
      <c r="F14" s="541" t="s">
        <v>136</v>
      </c>
      <c r="G14" s="543" t="s">
        <v>137</v>
      </c>
      <c r="H14" s="290"/>
      <c r="I14" s="545" t="s">
        <v>142</v>
      </c>
      <c r="J14" s="545"/>
      <c r="L14" s="339"/>
      <c r="M14" s="21"/>
      <c r="N14" s="23"/>
      <c r="O14" s="27"/>
      <c r="P14" s="27"/>
      <c r="Q14" s="26"/>
      <c r="R14" s="539"/>
      <c r="S14" s="539"/>
      <c r="T14" s="539"/>
    </row>
    <row r="15" spans="1:20" ht="15.75" customHeight="1" x14ac:dyDescent="0.25">
      <c r="A15" s="107"/>
      <c r="B15" s="133" t="s">
        <v>27</v>
      </c>
      <c r="C15" s="283" t="s">
        <v>28</v>
      </c>
      <c r="D15" s="62"/>
      <c r="E15" s="542"/>
      <c r="F15" s="542"/>
      <c r="G15" s="544"/>
      <c r="H15" s="341"/>
      <c r="I15" s="140" t="s">
        <v>138</v>
      </c>
      <c r="J15" s="140" t="s">
        <v>139</v>
      </c>
      <c r="K15" s="297"/>
      <c r="L15" s="342"/>
      <c r="M15" s="297"/>
      <c r="N15" s="23"/>
      <c r="O15" s="26"/>
      <c r="Q15" s="28"/>
      <c r="R15" s="26"/>
      <c r="S15" s="30"/>
    </row>
    <row r="16" spans="1:20" ht="19.5" customHeight="1" x14ac:dyDescent="0.25">
      <c r="A16" s="107"/>
      <c r="B16" s="282">
        <v>3</v>
      </c>
      <c r="C16" s="313">
        <v>2.5</v>
      </c>
      <c r="D16" s="62"/>
      <c r="E16" s="130"/>
      <c r="F16" s="135">
        <f>E16+C4*E16</f>
        <v>0</v>
      </c>
      <c r="G16" s="296" t="str">
        <f>IF(J9="-","",IF(J9=2,"",IF(J9=3,"",IF(AND(J9=1,AND(F16&gt;=I16,F16&lt;=J16)),"Cumple","No Cumple"))))</f>
        <v/>
      </c>
      <c r="H16" s="343"/>
      <c r="I16" s="312" t="str">
        <f>IF(J9=1,2450,"")</f>
        <v/>
      </c>
      <c r="J16" s="312" t="str">
        <f>IF(J9=1,2550,"")</f>
        <v/>
      </c>
      <c r="K16" s="298"/>
      <c r="L16" s="344"/>
      <c r="M16" s="299"/>
      <c r="N16" s="23"/>
      <c r="O16" s="26"/>
      <c r="Q16" s="31"/>
      <c r="R16" s="26"/>
      <c r="S16" s="30"/>
    </row>
    <row r="17" spans="1:23" ht="19.5" customHeight="1" x14ac:dyDescent="0.25">
      <c r="A17" s="107"/>
      <c r="B17" s="134">
        <v>2.5</v>
      </c>
      <c r="C17" s="314">
        <v>2</v>
      </c>
      <c r="D17" s="62"/>
      <c r="E17" s="130"/>
      <c r="F17" s="135">
        <f>E17+C4*E17</f>
        <v>0</v>
      </c>
      <c r="G17" s="296" t="str">
        <f>IF(J9="-","",IF(J9=2,"",IF(J9=3,"",IF(AND(J9=1,AND(F17&gt;=I17,F17&lt;=J17)),"Cumple","No Cumple"))))</f>
        <v/>
      </c>
      <c r="H17" s="343"/>
      <c r="I17" s="312" t="str">
        <f>IF(J9=1,2450,"")</f>
        <v/>
      </c>
      <c r="J17" s="312" t="str">
        <f>IF(J9=1,2550,"")</f>
        <v/>
      </c>
      <c r="K17" s="298"/>
      <c r="L17" s="345"/>
      <c r="M17" s="299"/>
      <c r="N17" s="23"/>
      <c r="O17" s="32"/>
      <c r="P17" s="32"/>
      <c r="Q17" s="32"/>
      <c r="R17" s="26"/>
      <c r="S17" s="33"/>
    </row>
    <row r="18" spans="1:23" ht="19.5" customHeight="1" x14ac:dyDescent="0.25">
      <c r="A18" s="107"/>
      <c r="B18" s="282">
        <v>2</v>
      </c>
      <c r="C18" s="313">
        <v>1.5</v>
      </c>
      <c r="D18" s="62"/>
      <c r="E18" s="130"/>
      <c r="F18" s="135">
        <f>E18+C4*E18</f>
        <v>0</v>
      </c>
      <c r="G18" s="296" t="str">
        <f>IF(J9="-","",IF(J9=3,"",IF(AND(F18&gt;=I18,F18&lt;=J18),"Cumple","No Cumple")))</f>
        <v/>
      </c>
      <c r="H18" s="343"/>
      <c r="I18" s="312" t="str">
        <f>IF(J9=1,4950,IF(J9=2,4950,""))</f>
        <v/>
      </c>
      <c r="J18" s="312" t="str">
        <f>IF(J9=1,5050,IF(J9=2,5050,""))</f>
        <v/>
      </c>
      <c r="K18" s="298"/>
      <c r="L18" s="346"/>
      <c r="M18" s="299"/>
      <c r="N18" s="23"/>
      <c r="O18" s="32"/>
      <c r="P18" s="32"/>
      <c r="Q18" s="32"/>
      <c r="R18" s="32"/>
      <c r="S18" s="32"/>
      <c r="T18" s="32"/>
    </row>
    <row r="19" spans="1:23" ht="19.5" customHeight="1" x14ac:dyDescent="0.25">
      <c r="A19" s="107"/>
      <c r="B19" s="134">
        <v>1.5</v>
      </c>
      <c r="C19" s="314">
        <v>1</v>
      </c>
      <c r="D19" s="62"/>
      <c r="E19" s="130"/>
      <c r="F19" s="135">
        <f>E19+C4*E19</f>
        <v>0</v>
      </c>
      <c r="G19" s="296" t="str">
        <f>IF(J9="-","",IF(J9=1,"",IF(AND(F19&gt;=I19,F19&lt;=J19),"Cumple","No Cumple")))</f>
        <v/>
      </c>
      <c r="H19" s="343"/>
      <c r="I19" s="312" t="str">
        <f>IF(J9=2,4975,IF(J9=3,4975,""))</f>
        <v/>
      </c>
      <c r="J19" s="312" t="str">
        <f>IF(J9=2,5025,IF(J9=3,5025,""))</f>
        <v/>
      </c>
      <c r="K19" s="300"/>
      <c r="L19" s="346"/>
      <c r="M19" s="298"/>
      <c r="N19" s="23"/>
      <c r="O19" s="540"/>
      <c r="P19" s="540"/>
      <c r="Q19" s="540"/>
      <c r="R19" s="540"/>
      <c r="S19" s="540"/>
      <c r="T19" s="35"/>
      <c r="U19" s="534"/>
      <c r="V19" s="534"/>
      <c r="W19" s="534"/>
    </row>
    <row r="20" spans="1:23" ht="19.5" customHeight="1" x14ac:dyDescent="0.25">
      <c r="A20" s="107"/>
      <c r="B20" s="282">
        <v>1</v>
      </c>
      <c r="C20" s="313">
        <v>0.75</v>
      </c>
      <c r="D20" s="62"/>
      <c r="E20" s="130"/>
      <c r="F20" s="135">
        <f>E20+C4*E20</f>
        <v>0</v>
      </c>
      <c r="G20" s="296" t="str">
        <f>IF(J9="-","",IF(J9=1,"",IF(J9=2,"",IF(AND(F20&gt;=I20,F20&lt;=J20),"Cumple","No Cumple"))))</f>
        <v/>
      </c>
      <c r="H20" s="343"/>
      <c r="I20" s="312" t="str">
        <f>IF(J9=3,4975,"")</f>
        <v/>
      </c>
      <c r="J20" s="312" t="str">
        <f>IF(J9=3,5025,"")</f>
        <v/>
      </c>
      <c r="K20" s="300"/>
      <c r="L20" s="347"/>
      <c r="M20" s="298"/>
      <c r="N20" s="23"/>
      <c r="O20" s="35"/>
      <c r="P20" s="35"/>
      <c r="Q20" s="35"/>
      <c r="R20" s="35"/>
      <c r="S20" s="35"/>
      <c r="T20" s="35"/>
      <c r="U20" s="534"/>
      <c r="V20" s="534"/>
      <c r="W20" s="534"/>
    </row>
    <row r="21" spans="1:23" ht="19.5" customHeight="1" x14ac:dyDescent="0.25">
      <c r="A21" s="107"/>
      <c r="B21" s="536" t="s">
        <v>66</v>
      </c>
      <c r="C21" s="537"/>
      <c r="D21" s="62"/>
      <c r="E21" s="301">
        <f>SUM(E16:E20)</f>
        <v>0</v>
      </c>
      <c r="F21" s="311">
        <f>SUM(F16:F20)</f>
        <v>0</v>
      </c>
      <c r="G21" s="296" t="str">
        <f>IF(J9="-","",IF(AND(F21&gt;=I21,F21&lt;=J21),"Cumple","No Cumple"))</f>
        <v/>
      </c>
      <c r="H21" s="343"/>
      <c r="I21" s="312" t="str">
        <f>IF(J9="-","",IF(J9=1,9900,IF(J9=2,9925,IF(J9=3,9950))))</f>
        <v/>
      </c>
      <c r="J21" s="312" t="str">
        <f>IF(J9="-","",IF(J9=1,10100,IF(J9=2,10075,IF(J9=3,10050))))</f>
        <v/>
      </c>
      <c r="K21" s="298"/>
      <c r="L21" s="346"/>
      <c r="M21" s="298"/>
      <c r="N21" s="23"/>
      <c r="O21" s="35"/>
      <c r="P21" s="35"/>
      <c r="Q21" s="35"/>
      <c r="R21" s="35"/>
      <c r="S21" s="35"/>
      <c r="T21" s="35"/>
      <c r="U21" s="139"/>
      <c r="V21" s="139"/>
      <c r="W21" s="139"/>
    </row>
    <row r="22" spans="1:23" ht="15.75" customHeight="1" x14ac:dyDescent="0.25">
      <c r="A22" s="107"/>
      <c r="B22" s="120"/>
      <c r="C22" s="120"/>
      <c r="D22" s="120"/>
      <c r="E22" s="120"/>
      <c r="F22" s="120"/>
      <c r="G22" s="348"/>
      <c r="H22" s="348"/>
      <c r="I22" s="349"/>
      <c r="J22" s="70"/>
      <c r="K22" s="70"/>
      <c r="L22" s="350"/>
      <c r="M22" s="21"/>
      <c r="N22" s="23"/>
      <c r="O22" s="38"/>
      <c r="Q22" s="39"/>
      <c r="S22" s="31"/>
      <c r="T22" s="31"/>
      <c r="U22" s="34"/>
      <c r="V22" s="34"/>
      <c r="W22" s="34"/>
    </row>
    <row r="23" spans="1:23" ht="15.75" customHeight="1" x14ac:dyDescent="0.25">
      <c r="A23" s="260" t="s">
        <v>77</v>
      </c>
      <c r="B23" s="531" t="s">
        <v>51</v>
      </c>
      <c r="C23" s="532"/>
      <c r="D23" s="284" t="s">
        <v>38</v>
      </c>
      <c r="E23" s="66" t="s">
        <v>134</v>
      </c>
      <c r="F23" s="133" t="s">
        <v>136</v>
      </c>
      <c r="G23" s="348"/>
      <c r="K23" s="303"/>
      <c r="L23" s="351"/>
      <c r="M23" s="21"/>
      <c r="N23" s="23"/>
      <c r="O23" s="38"/>
      <c r="Q23" s="39"/>
      <c r="S23" s="31"/>
      <c r="T23" s="31"/>
      <c r="U23" s="34"/>
      <c r="V23" s="34"/>
      <c r="W23" s="34"/>
    </row>
    <row r="24" spans="1:23" ht="25.5" customHeight="1" x14ac:dyDescent="0.25">
      <c r="A24" s="261" t="s">
        <v>129</v>
      </c>
      <c r="B24" s="478" t="s">
        <v>144</v>
      </c>
      <c r="C24" s="479"/>
      <c r="D24" s="61" t="s">
        <v>39</v>
      </c>
      <c r="E24" s="131"/>
      <c r="F24" s="135">
        <f>+F21</f>
        <v>0</v>
      </c>
      <c r="G24" s="348"/>
      <c r="K24" s="303"/>
      <c r="L24" s="351"/>
      <c r="M24" s="21"/>
      <c r="N24" s="23"/>
      <c r="O24" s="38"/>
      <c r="Q24" s="39"/>
      <c r="S24" s="31"/>
      <c r="T24" s="31"/>
      <c r="U24" s="34"/>
      <c r="V24" s="34"/>
      <c r="W24" s="34"/>
    </row>
    <row r="25" spans="1:23" ht="25.5" customHeight="1" x14ac:dyDescent="0.25">
      <c r="A25" s="261" t="s">
        <v>62</v>
      </c>
      <c r="B25" s="473" t="s">
        <v>146</v>
      </c>
      <c r="C25" s="474"/>
      <c r="D25" s="64" t="s">
        <v>39</v>
      </c>
      <c r="E25" s="130"/>
      <c r="F25" s="135">
        <f t="shared" ref="F25:F27" si="0">E25+$C$4*E25</f>
        <v>0</v>
      </c>
      <c r="G25" s="357"/>
      <c r="K25" s="303"/>
      <c r="L25" s="351"/>
      <c r="M25" s="21"/>
      <c r="N25" s="23"/>
      <c r="O25" s="38"/>
      <c r="Q25" s="39"/>
      <c r="S25" s="31"/>
      <c r="T25" s="31"/>
      <c r="U25" s="34"/>
      <c r="V25" s="34"/>
      <c r="W25" s="34"/>
    </row>
    <row r="26" spans="1:23" ht="25.5" customHeight="1" x14ac:dyDescent="0.25">
      <c r="A26" s="61" t="s">
        <v>63</v>
      </c>
      <c r="B26" s="473" t="s">
        <v>147</v>
      </c>
      <c r="C26" s="474"/>
      <c r="D26" s="64" t="s">
        <v>39</v>
      </c>
      <c r="E26" s="130"/>
      <c r="F26" s="135">
        <f t="shared" si="0"/>
        <v>0</v>
      </c>
      <c r="G26" s="359">
        <f>+IF(J8="NO",F25,F27)</f>
        <v>0</v>
      </c>
      <c r="H26" s="348"/>
      <c r="I26" s="290"/>
      <c r="J26" s="70"/>
      <c r="K26" s="303"/>
      <c r="L26" s="351"/>
      <c r="M26" s="21"/>
      <c r="N26" s="23"/>
      <c r="O26" s="38"/>
      <c r="Q26" s="39"/>
      <c r="S26" s="31"/>
      <c r="T26" s="31"/>
      <c r="U26" s="34"/>
      <c r="V26" s="34"/>
      <c r="W26" s="34"/>
    </row>
    <row r="27" spans="1:23" ht="25.5" customHeight="1" x14ac:dyDescent="0.25">
      <c r="A27" s="61" t="s">
        <v>64</v>
      </c>
      <c r="B27" s="473" t="s">
        <v>148</v>
      </c>
      <c r="C27" s="474"/>
      <c r="D27" s="64" t="s">
        <v>39</v>
      </c>
      <c r="E27" s="130"/>
      <c r="F27" s="135">
        <f t="shared" si="0"/>
        <v>0</v>
      </c>
      <c r="G27" s="358"/>
      <c r="H27" s="348"/>
      <c r="I27" s="349"/>
      <c r="J27" s="70"/>
      <c r="K27" s="303"/>
      <c r="L27" s="351"/>
      <c r="M27" s="21"/>
      <c r="N27" s="23"/>
      <c r="O27" s="38"/>
      <c r="Q27" s="39"/>
      <c r="S27" s="31"/>
      <c r="T27" s="31"/>
      <c r="U27" s="34"/>
      <c r="V27" s="34"/>
      <c r="W27" s="34"/>
    </row>
    <row r="28" spans="1:23" ht="25.5" customHeight="1" x14ac:dyDescent="0.25">
      <c r="A28" s="61" t="s">
        <v>65</v>
      </c>
      <c r="B28" s="473" t="s">
        <v>149</v>
      </c>
      <c r="C28" s="474"/>
      <c r="D28" s="64" t="s">
        <v>39</v>
      </c>
      <c r="E28" s="302"/>
      <c r="F28" s="301">
        <f>IF(J8="no",F24-F25,F24-F27)</f>
        <v>0</v>
      </c>
      <c r="G28" s="348"/>
      <c r="H28" s="348"/>
      <c r="I28" s="349"/>
      <c r="J28" s="70"/>
      <c r="K28" s="303"/>
      <c r="L28" s="351"/>
      <c r="M28" s="21"/>
      <c r="N28" s="23"/>
      <c r="O28" s="38"/>
      <c r="Q28" s="39"/>
      <c r="S28" s="31"/>
      <c r="T28" s="31"/>
      <c r="U28" s="34"/>
      <c r="V28" s="34"/>
      <c r="W28" s="34"/>
    </row>
    <row r="29" spans="1:23" ht="25.5" customHeight="1" x14ac:dyDescent="0.25">
      <c r="A29" s="61" t="s">
        <v>130</v>
      </c>
      <c r="B29" s="473" t="s">
        <v>141</v>
      </c>
      <c r="C29" s="474"/>
      <c r="D29" s="64" t="s">
        <v>40</v>
      </c>
      <c r="E29" s="304"/>
      <c r="F29" s="68" t="e">
        <f>(F28/F24)*100</f>
        <v>#DIV/0!</v>
      </c>
      <c r="G29" s="348"/>
      <c r="H29" s="348"/>
      <c r="I29" s="349"/>
      <c r="J29" s="70"/>
      <c r="K29" s="303"/>
      <c r="L29" s="351"/>
      <c r="M29" s="21"/>
      <c r="N29" s="23"/>
      <c r="O29" s="38"/>
      <c r="Q29" s="39"/>
      <c r="S29" s="31"/>
      <c r="T29" s="31"/>
      <c r="U29" s="34"/>
      <c r="V29" s="34"/>
      <c r="W29" s="34"/>
    </row>
    <row r="30" spans="1:23" ht="25.5" customHeight="1" x14ac:dyDescent="0.25">
      <c r="A30" s="61"/>
      <c r="B30" s="473" t="s">
        <v>145</v>
      </c>
      <c r="C30" s="477"/>
      <c r="D30" s="64" t="s">
        <v>40</v>
      </c>
      <c r="E30" s="302" t="e">
        <f>IF(J8="NO","",(E25-E27)/E21*100)</f>
        <v>#DIV/0!</v>
      </c>
      <c r="F30" s="296" t="e">
        <f>IF(J8="NO","",IF(E30&lt;0.2,"cumple","no cumple"))</f>
        <v>#DIV/0!</v>
      </c>
      <c r="G30" s="348"/>
      <c r="H30" s="348"/>
      <c r="I30" s="349"/>
      <c r="J30" s="70"/>
      <c r="K30" s="303"/>
      <c r="L30" s="351"/>
      <c r="M30" s="21"/>
      <c r="N30" s="23"/>
      <c r="O30" s="38"/>
      <c r="Q30" s="39"/>
      <c r="S30" s="31"/>
      <c r="T30" s="31"/>
      <c r="U30" s="34"/>
      <c r="V30" s="34"/>
      <c r="W30" s="34"/>
    </row>
    <row r="31" spans="1:23" ht="21" customHeight="1" x14ac:dyDescent="0.25">
      <c r="A31" s="355"/>
      <c r="B31" s="370" t="s">
        <v>55</v>
      </c>
      <c r="C31" s="315"/>
      <c r="D31" s="316"/>
      <c r="E31" s="366" t="e">
        <f>IF(J8="NO","",(E26-E27)/E27*100)</f>
        <v>#DIV/0!</v>
      </c>
      <c r="F31" s="296" t="e">
        <f>IF(J8="NO","",IF(E31&lt;0.1,"cumple","no cumple"))</f>
        <v>#DIV/0!</v>
      </c>
      <c r="G31" s="348"/>
      <c r="H31" s="348"/>
      <c r="I31" s="349"/>
      <c r="J31" s="70"/>
      <c r="K31" s="303"/>
      <c r="L31" s="351"/>
      <c r="M31" s="21"/>
      <c r="N31" s="23"/>
      <c r="O31" s="38"/>
      <c r="Q31" s="39"/>
      <c r="S31" s="31"/>
      <c r="T31" s="31"/>
      <c r="U31" s="34"/>
      <c r="V31" s="34"/>
      <c r="W31" s="34"/>
    </row>
    <row r="32" spans="1:23" ht="15.75" customHeight="1" x14ac:dyDescent="0.25">
      <c r="A32" s="115"/>
      <c r="B32" s="116"/>
      <c r="C32" s="116"/>
      <c r="D32" s="116"/>
      <c r="E32" s="116"/>
      <c r="F32" s="116"/>
      <c r="G32" s="352"/>
      <c r="H32" s="352"/>
      <c r="I32" s="352"/>
      <c r="J32" s="353"/>
      <c r="K32" s="353"/>
      <c r="L32" s="354"/>
      <c r="M32" s="21"/>
      <c r="N32" s="23"/>
      <c r="O32" s="38"/>
      <c r="Q32" s="39"/>
      <c r="S32" s="31"/>
      <c r="T32" s="31"/>
      <c r="U32" s="34"/>
      <c r="V32" s="34"/>
      <c r="W32" s="34"/>
    </row>
    <row r="33" spans="1:23" ht="15.75" customHeight="1" x14ac:dyDescent="0.25">
      <c r="G33" s="132"/>
      <c r="H33" s="13"/>
      <c r="I33" s="13"/>
      <c r="J33" s="36"/>
      <c r="K33" s="36"/>
      <c r="L33" s="37"/>
      <c r="M33" s="21"/>
      <c r="N33" s="23"/>
      <c r="O33" s="38"/>
      <c r="Q33" s="39"/>
      <c r="S33" s="31"/>
      <c r="T33" s="31"/>
      <c r="U33" s="34"/>
      <c r="V33" s="34"/>
      <c r="W33" s="34"/>
    </row>
    <row r="34" spans="1:23" ht="15.75" customHeight="1" x14ac:dyDescent="0.25">
      <c r="G34" s="13"/>
      <c r="H34" s="13"/>
      <c r="I34" s="13"/>
      <c r="J34" s="36"/>
      <c r="K34" s="36"/>
      <c r="L34" s="37"/>
      <c r="M34" s="21"/>
      <c r="N34" s="23"/>
      <c r="O34" s="38"/>
      <c r="Q34" s="39"/>
      <c r="S34" s="31"/>
      <c r="T34" s="31"/>
      <c r="U34" s="34"/>
      <c r="V34" s="34"/>
      <c r="W34" s="34"/>
    </row>
    <row r="35" spans="1:23" ht="15.75" customHeight="1" x14ac:dyDescent="0.25">
      <c r="G35" s="13"/>
      <c r="H35" s="13"/>
      <c r="I35" s="13"/>
      <c r="J35" s="36"/>
      <c r="K35" s="36"/>
      <c r="L35" s="37"/>
      <c r="M35" s="21"/>
      <c r="N35" s="23"/>
      <c r="O35" s="38"/>
      <c r="Q35" s="39"/>
      <c r="S35" s="31"/>
      <c r="T35" s="31"/>
      <c r="U35" s="34"/>
      <c r="V35" s="34"/>
      <c r="W35" s="34"/>
    </row>
    <row r="36" spans="1:23" ht="15" customHeight="1" x14ac:dyDescent="0.25">
      <c r="A36" s="40"/>
      <c r="B36" s="41"/>
      <c r="C36" s="41"/>
      <c r="J36" s="42"/>
      <c r="M36" s="15"/>
      <c r="N36" s="23"/>
      <c r="O36" s="38"/>
      <c r="Q36" s="39"/>
      <c r="S36" s="31"/>
      <c r="T36" s="31"/>
      <c r="U36" s="42"/>
      <c r="V36" s="43"/>
      <c r="W36" s="42"/>
    </row>
    <row r="37" spans="1:23" ht="17.25" customHeight="1" x14ac:dyDescent="0.25">
      <c r="A37" s="44"/>
      <c r="B37" s="535"/>
      <c r="C37" s="535"/>
      <c r="J37" s="42"/>
      <c r="M37" s="15"/>
      <c r="N37" s="23"/>
      <c r="O37" s="38"/>
      <c r="Q37" s="39"/>
      <c r="S37" s="31"/>
      <c r="T37" s="31"/>
      <c r="U37" s="42"/>
      <c r="V37" s="43"/>
      <c r="W37" s="42"/>
    </row>
    <row r="38" spans="1:23" ht="10.5" customHeight="1" x14ac:dyDescent="0.25">
      <c r="A38" s="21"/>
      <c r="B38" s="41"/>
      <c r="C38" s="41"/>
      <c r="J38" s="42"/>
      <c r="M38" s="15"/>
      <c r="N38" s="23"/>
      <c r="O38" s="38"/>
      <c r="Q38" s="39"/>
      <c r="S38" s="31"/>
      <c r="T38" s="31"/>
      <c r="U38" s="42"/>
      <c r="V38" s="43"/>
      <c r="W38" s="42"/>
    </row>
    <row r="39" spans="1:23" ht="15.75" customHeight="1" x14ac:dyDescent="0.25">
      <c r="A39" s="45"/>
      <c r="J39" s="42"/>
      <c r="M39" s="15"/>
      <c r="N39" s="23"/>
      <c r="O39" s="38"/>
      <c r="Q39" s="39"/>
      <c r="S39" s="31"/>
      <c r="T39" s="31"/>
      <c r="U39" s="42"/>
      <c r="V39" s="43"/>
      <c r="W39" s="42"/>
    </row>
    <row r="40" spans="1:23" ht="15.75" customHeight="1" x14ac:dyDescent="0.25">
      <c r="A40" s="46"/>
      <c r="J40" s="42"/>
      <c r="M40" s="15"/>
      <c r="N40" s="23"/>
      <c r="O40" s="29"/>
      <c r="Q40" s="39"/>
      <c r="S40" s="31"/>
      <c r="T40" s="31"/>
      <c r="U40" s="42"/>
      <c r="V40" s="43"/>
      <c r="W40" s="42"/>
    </row>
    <row r="41" spans="1:23" ht="15.75" customHeight="1" x14ac:dyDescent="0.25">
      <c r="A41" s="47"/>
      <c r="J41" s="42"/>
      <c r="M41" s="15"/>
      <c r="N41" s="23"/>
      <c r="O41" s="29"/>
      <c r="Q41" s="39"/>
      <c r="S41" s="31"/>
      <c r="T41" s="31"/>
      <c r="U41" s="42"/>
      <c r="V41" s="43"/>
      <c r="W41" s="42"/>
    </row>
    <row r="42" spans="1:23" ht="26.25" customHeight="1" x14ac:dyDescent="0.25">
      <c r="A42" s="530"/>
      <c r="B42" s="530"/>
      <c r="C42" s="530"/>
      <c r="D42" s="530"/>
      <c r="E42" s="530"/>
      <c r="F42" s="530"/>
      <c r="G42" s="530"/>
      <c r="H42" s="530"/>
      <c r="I42" s="530"/>
      <c r="J42" s="530"/>
      <c r="K42" s="530"/>
      <c r="L42" s="42"/>
      <c r="M42" s="15"/>
      <c r="N42" s="48"/>
      <c r="O42" s="29"/>
      <c r="Q42" s="39"/>
      <c r="S42" s="31"/>
      <c r="T42" s="31"/>
      <c r="U42" s="42"/>
      <c r="V42" s="43"/>
      <c r="W42" s="42"/>
    </row>
    <row r="43" spans="1:23" ht="15.75" customHeight="1" x14ac:dyDescent="0.25">
      <c r="A43" s="47"/>
      <c r="L43" s="42"/>
      <c r="M43" s="15"/>
      <c r="O43" s="29"/>
      <c r="Q43" s="39"/>
      <c r="S43" s="31"/>
      <c r="T43" s="31"/>
      <c r="U43" s="31"/>
      <c r="V43" s="49"/>
      <c r="W43" s="31"/>
    </row>
    <row r="44" spans="1:23" ht="15.75" customHeight="1" x14ac:dyDescent="0.25">
      <c r="A44" s="50"/>
      <c r="B44" s="51"/>
      <c r="C44" s="51"/>
      <c r="L44" s="42"/>
      <c r="M44" s="15"/>
      <c r="O44" s="29"/>
      <c r="Q44" s="39"/>
      <c r="S44" s="31"/>
      <c r="T44" s="31"/>
      <c r="U44" s="31"/>
      <c r="V44" s="49"/>
      <c r="W44" s="31"/>
    </row>
    <row r="45" spans="1:23" ht="15.75" customHeight="1" x14ac:dyDescent="0.25">
      <c r="A45" s="50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42"/>
      <c r="M45" s="15"/>
      <c r="O45" s="29"/>
      <c r="Q45" s="39"/>
      <c r="S45" s="31"/>
      <c r="T45" s="31"/>
    </row>
    <row r="46" spans="1:23" ht="15.75" customHeight="1" x14ac:dyDescent="0.25">
      <c r="A46" s="50"/>
      <c r="B46" s="51"/>
      <c r="C46" s="51"/>
      <c r="L46" s="42"/>
      <c r="M46" s="15"/>
      <c r="O46" s="29"/>
      <c r="Q46" s="39"/>
      <c r="S46" s="31"/>
      <c r="T46" s="31"/>
    </row>
    <row r="47" spans="1:23" ht="15.75" customHeight="1" x14ac:dyDescent="0.25">
      <c r="A47" s="19"/>
      <c r="L47" s="31"/>
      <c r="M47" s="15"/>
      <c r="O47" s="29"/>
      <c r="Q47" s="29"/>
      <c r="S47" s="31"/>
      <c r="T47" s="29"/>
    </row>
    <row r="48" spans="1:23" ht="15.75" customHeight="1" x14ac:dyDescent="0.25">
      <c r="A48" s="19"/>
      <c r="K48" s="52"/>
      <c r="L48" s="31"/>
      <c r="M48" s="15"/>
    </row>
    <row r="49" spans="1:14" x14ac:dyDescent="0.25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15"/>
      <c r="M49" s="15"/>
      <c r="N49" s="15"/>
    </row>
    <row r="50" spans="1:14" ht="15.75" customHeight="1" x14ac:dyDescent="0.25"/>
    <row r="51" spans="1:14" ht="30.75" customHeight="1" x14ac:dyDescent="0.25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</row>
    <row r="52" spans="1:14" ht="15.9" customHeight="1" x14ac:dyDescent="0.25"/>
    <row r="53" spans="1:14" ht="15.9" customHeight="1" x14ac:dyDescent="0.25"/>
  </sheetData>
  <sheetProtection algorithmName="SHA-512" hashValue="puhKfWQSs43pA/46zaQRwJzNh62wmcHbcfi2oR6qXNSu44IuPfcAq9JynN8BIBO/1YHuH272WvPAym+2JlL+Tw==" saltValue="Pg6ahRRaoUZNJUkda5MSLQ==" spinCount="100000" sheet="1" objects="1" scenarios="1"/>
  <protectedRanges>
    <protectedRange sqref="C5" name="Rango3_3_1_1_1_1_1_1_1_1"/>
    <protectedRange sqref="C2" name="Rango3_3_1_1_1_1_1_1_1_1_1_1"/>
  </protectedRanges>
  <mergeCells count="25">
    <mergeCell ref="A1:L1"/>
    <mergeCell ref="B30:C30"/>
    <mergeCell ref="R14:T14"/>
    <mergeCell ref="O19:Q19"/>
    <mergeCell ref="R19:S19"/>
    <mergeCell ref="E14:E15"/>
    <mergeCell ref="F14:F15"/>
    <mergeCell ref="G14:G15"/>
    <mergeCell ref="I14:J14"/>
    <mergeCell ref="B14:D14"/>
    <mergeCell ref="U19:W20"/>
    <mergeCell ref="B37:C37"/>
    <mergeCell ref="B27:C27"/>
    <mergeCell ref="B29:C29"/>
    <mergeCell ref="B21:C21"/>
    <mergeCell ref="B28:C28"/>
    <mergeCell ref="A42:K42"/>
    <mergeCell ref="B8:C8"/>
    <mergeCell ref="B9:C9"/>
    <mergeCell ref="B10:C10"/>
    <mergeCell ref="B11:C11"/>
    <mergeCell ref="B23:C23"/>
    <mergeCell ref="B24:C24"/>
    <mergeCell ref="B25:C25"/>
    <mergeCell ref="B26:C26"/>
  </mergeCells>
  <conditionalFormatting sqref="F30:F31">
    <cfRule type="cellIs" dxfId="2" priority="1" operator="equal">
      <formula>"No Cumple"</formula>
    </cfRule>
  </conditionalFormatting>
  <conditionalFormatting sqref="G16:G21">
    <cfRule type="cellIs" dxfId="1" priority="5" operator="equal">
      <formula>"No Cumple"</formula>
    </cfRule>
  </conditionalFormatting>
  <conditionalFormatting sqref="K11">
    <cfRule type="cellIs" dxfId="0" priority="3" operator="equal">
      <formula>"No Cumple"</formula>
    </cfRule>
  </conditionalFormatting>
  <dataValidations count="3">
    <dataValidation type="list" allowBlank="1" showInputMessage="1" showErrorMessage="1" sqref="J12" xr:uid="{C9A3246E-2769-4D91-BDCD-76407865C2D3}">
      <formula1>"-,HARNOLD,DEIVY,BEATRIZ"</formula1>
    </dataValidation>
    <dataValidation type="list" allowBlank="1" showInputMessage="1" showErrorMessage="1" sqref="J9" xr:uid="{4ACF0AC6-6EE5-4A43-A8AC-F3ED30ECA379}">
      <formula1>"-, 1, 2, 3"</formula1>
    </dataValidation>
    <dataValidation type="list" allowBlank="1" showInputMessage="1" showErrorMessage="1" sqref="J8" xr:uid="{33569DD6-9CBA-433F-B353-4E3B50BC3BD1}">
      <formula1>"-,SI,NO"</formula1>
    </dataValidation>
  </dataValidations>
  <printOptions horizontalCentered="1" verticalCentered="1"/>
  <pageMargins left="0" right="0" top="0.39370078740157483" bottom="0" header="0.11811023622047245" footer="0"/>
  <pageSetup paperSize="274" scale="95" orientation="portrait" r:id="rId1"/>
  <headerFooter scaleWithDoc="0">
    <oddHeader>&amp;C&amp;G</oddHead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076ED-B54E-496A-8220-DA7A6A6B4C8D}">
  <dimension ref="A1:Z54"/>
  <sheetViews>
    <sheetView topLeftCell="A31" zoomScale="90" zoomScaleNormal="90" workbookViewId="0">
      <selection activeCell="C39" sqref="C39"/>
    </sheetView>
  </sheetViews>
  <sheetFormatPr baseColWidth="10" defaultColWidth="11.44140625" defaultRowHeight="13.2" x14ac:dyDescent="0.25"/>
  <cols>
    <col min="1" max="1" width="25.44140625" style="160" customWidth="1"/>
    <col min="2" max="2" width="9.44140625" style="160" customWidth="1"/>
    <col min="3" max="3" width="13.109375" style="160" customWidth="1"/>
    <col min="4" max="4" width="13.33203125" style="160" customWidth="1"/>
    <col min="5" max="5" width="12.5546875" style="160" customWidth="1"/>
    <col min="6" max="6" width="14.5546875" style="160" customWidth="1"/>
    <col min="7" max="8" width="12.109375" style="160" customWidth="1"/>
    <col min="9" max="9" width="9.88671875" style="160" customWidth="1"/>
    <col min="10" max="10" width="14.44140625" style="160" customWidth="1"/>
    <col min="11" max="11" width="16" style="160" customWidth="1"/>
    <col min="12" max="12" width="12.88671875" style="160" customWidth="1"/>
    <col min="13" max="13" width="13.6640625" style="160" customWidth="1"/>
    <col min="14" max="14" width="12.109375" style="160" customWidth="1"/>
    <col min="15" max="15" width="10.109375" style="160" customWidth="1"/>
    <col min="16" max="16" width="14.88671875" style="160" customWidth="1"/>
    <col min="17" max="17" width="16" style="160" customWidth="1"/>
    <col min="18" max="18" width="12.88671875" style="160" customWidth="1"/>
    <col min="19" max="19" width="11.44140625" style="160"/>
    <col min="20" max="20" width="13.88671875" style="160" customWidth="1"/>
    <col min="21" max="21" width="10.109375" style="160" customWidth="1"/>
    <col min="22" max="22" width="12.33203125" style="160" customWidth="1"/>
    <col min="23" max="23" width="16.5546875" style="160" customWidth="1"/>
    <col min="24" max="24" width="12.88671875" style="160" customWidth="1"/>
    <col min="25" max="25" width="12.5546875" style="160" customWidth="1"/>
    <col min="26" max="26" width="12" style="160" customWidth="1"/>
    <col min="27" max="16384" width="11.44140625" style="160"/>
  </cols>
  <sheetData>
    <row r="1" spans="1:10" ht="12.75" customHeight="1" x14ac:dyDescent="0.25">
      <c r="A1" s="557"/>
      <c r="B1" s="558"/>
      <c r="C1" s="563" t="s">
        <v>83</v>
      </c>
      <c r="D1" s="564"/>
      <c r="E1" s="564"/>
      <c r="F1" s="564"/>
      <c r="G1" s="564"/>
      <c r="H1" s="565"/>
      <c r="I1" s="167" t="s">
        <v>84</v>
      </c>
      <c r="J1" s="167" t="s">
        <v>85</v>
      </c>
    </row>
    <row r="2" spans="1:10" ht="12.75" customHeight="1" x14ac:dyDescent="0.25">
      <c r="A2" s="559"/>
      <c r="B2" s="560"/>
      <c r="C2" s="566"/>
      <c r="D2" s="567"/>
      <c r="E2" s="567"/>
      <c r="F2" s="567"/>
      <c r="G2" s="567"/>
      <c r="H2" s="568"/>
      <c r="I2" s="167" t="s">
        <v>86</v>
      </c>
      <c r="J2" s="168">
        <v>3</v>
      </c>
    </row>
    <row r="3" spans="1:10" ht="12.75" customHeight="1" x14ac:dyDescent="0.25">
      <c r="A3" s="559"/>
      <c r="B3" s="560"/>
      <c r="C3" s="566"/>
      <c r="D3" s="567"/>
      <c r="E3" s="567"/>
      <c r="F3" s="567"/>
      <c r="G3" s="567"/>
      <c r="H3" s="568"/>
      <c r="I3" s="167" t="s">
        <v>87</v>
      </c>
      <c r="J3" s="378">
        <v>46146</v>
      </c>
    </row>
    <row r="4" spans="1:10" ht="12.75" customHeight="1" x14ac:dyDescent="0.25">
      <c r="A4" s="561"/>
      <c r="B4" s="562"/>
      <c r="C4" s="569"/>
      <c r="D4" s="570"/>
      <c r="E4" s="570"/>
      <c r="F4" s="570"/>
      <c r="G4" s="570"/>
      <c r="H4" s="571"/>
      <c r="I4" s="167" t="s">
        <v>88</v>
      </c>
      <c r="J4" s="167" t="s">
        <v>89</v>
      </c>
    </row>
    <row r="5" spans="1:10" ht="7.5" customHeight="1" x14ac:dyDescent="0.25"/>
    <row r="6" spans="1:10" ht="32.25" customHeight="1" x14ac:dyDescent="0.25">
      <c r="A6" s="169" t="s">
        <v>90</v>
      </c>
      <c r="B6" s="573" t="s">
        <v>122</v>
      </c>
      <c r="C6" s="574"/>
      <c r="D6" s="574"/>
      <c r="E6" s="574"/>
      <c r="F6" s="574"/>
      <c r="G6" s="574"/>
      <c r="H6" s="574"/>
      <c r="I6" s="574"/>
      <c r="J6" s="575"/>
    </row>
    <row r="7" spans="1:10" ht="16.5" customHeight="1" x14ac:dyDescent="0.25">
      <c r="A7" s="169" t="s">
        <v>91</v>
      </c>
      <c r="B7" s="360" t="s">
        <v>151</v>
      </c>
      <c r="C7" s="361"/>
      <c r="D7" s="361"/>
      <c r="E7" s="361"/>
      <c r="F7" s="246"/>
      <c r="G7" s="246"/>
      <c r="H7" s="246"/>
      <c r="I7" s="246"/>
      <c r="J7" s="362"/>
    </row>
    <row r="8" spans="1:10" ht="16.5" customHeight="1" x14ac:dyDescent="0.25">
      <c r="A8" s="169" t="s">
        <v>92</v>
      </c>
      <c r="B8" s="360" t="s">
        <v>120</v>
      </c>
      <c r="C8" s="361"/>
      <c r="D8" s="361"/>
      <c r="E8" s="361"/>
      <c r="F8" s="246"/>
      <c r="G8" s="246"/>
      <c r="H8" s="246"/>
      <c r="I8" s="246"/>
      <c r="J8" s="362"/>
    </row>
    <row r="9" spans="1:10" ht="16.5" customHeight="1" x14ac:dyDescent="0.25">
      <c r="A9" s="170" t="s">
        <v>159</v>
      </c>
      <c r="B9" s="360" t="s">
        <v>121</v>
      </c>
      <c r="C9" s="361"/>
      <c r="D9" s="361"/>
      <c r="E9" s="361"/>
      <c r="F9" s="246"/>
      <c r="G9" s="246"/>
      <c r="H9" s="246"/>
      <c r="I9" s="246"/>
      <c r="J9" s="362"/>
    </row>
    <row r="11" spans="1:10" ht="15" customHeight="1" x14ac:dyDescent="0.25">
      <c r="A11" s="158" t="s">
        <v>160</v>
      </c>
      <c r="B11" s="171"/>
      <c r="C11" s="171"/>
      <c r="D11" s="171"/>
      <c r="E11" s="158" t="s">
        <v>96</v>
      </c>
      <c r="F11" s="171"/>
      <c r="G11" s="171"/>
      <c r="H11" s="171"/>
    </row>
    <row r="12" spans="1:10" ht="6" customHeight="1" x14ac:dyDescent="0.25">
      <c r="A12" s="158"/>
      <c r="B12" s="171"/>
      <c r="C12" s="171"/>
      <c r="D12" s="171"/>
      <c r="E12" s="171"/>
      <c r="F12" s="171"/>
      <c r="G12" s="171"/>
      <c r="H12" s="171"/>
    </row>
    <row r="13" spans="1:10" ht="15" customHeight="1" x14ac:dyDescent="0.25">
      <c r="A13" s="172" t="s">
        <v>93</v>
      </c>
      <c r="B13" s="171"/>
      <c r="C13" s="171"/>
      <c r="D13" s="171"/>
      <c r="E13" s="171"/>
      <c r="G13" s="171"/>
      <c r="H13" s="171"/>
    </row>
    <row r="14" spans="1:10" ht="8.25" customHeight="1" x14ac:dyDescent="0.25">
      <c r="A14" s="171"/>
      <c r="B14" s="171"/>
      <c r="C14" s="171"/>
      <c r="D14" s="171"/>
      <c r="E14" s="171"/>
      <c r="F14" s="171"/>
      <c r="G14" s="171"/>
      <c r="H14" s="171"/>
    </row>
    <row r="15" spans="1:10" ht="15" customHeight="1" x14ac:dyDescent="0.25">
      <c r="A15" s="173" t="s">
        <v>123</v>
      </c>
      <c r="B15" s="171"/>
      <c r="C15" s="171"/>
      <c r="D15" s="171"/>
      <c r="E15" s="171"/>
      <c r="F15" s="171"/>
      <c r="G15" s="171"/>
      <c r="H15" s="171"/>
    </row>
    <row r="16" spans="1:10" ht="15" customHeight="1" x14ac:dyDescent="0.25">
      <c r="A16" s="173" t="s">
        <v>125</v>
      </c>
      <c r="B16" s="171"/>
      <c r="C16" s="171"/>
      <c r="D16" s="171"/>
      <c r="E16" s="171"/>
      <c r="F16" s="171"/>
      <c r="G16" s="174"/>
      <c r="H16" s="171"/>
    </row>
    <row r="17" spans="1:26" ht="15" customHeight="1" x14ac:dyDescent="0.25">
      <c r="A17" s="173" t="s">
        <v>126</v>
      </c>
      <c r="B17" s="171"/>
      <c r="C17" s="171"/>
      <c r="D17" s="171"/>
      <c r="E17" s="171"/>
      <c r="F17" s="171"/>
      <c r="G17" s="171"/>
      <c r="H17" s="171"/>
    </row>
    <row r="18" spans="1:26" ht="8.25" customHeight="1" x14ac:dyDescent="0.25">
      <c r="A18" s="176"/>
      <c r="B18" s="171"/>
      <c r="C18" s="171"/>
      <c r="D18" s="171"/>
      <c r="E18" s="171"/>
      <c r="F18" s="171"/>
      <c r="G18" s="171"/>
      <c r="H18" s="171"/>
      <c r="I18" s="160" t="s">
        <v>164</v>
      </c>
    </row>
    <row r="19" spans="1:26" ht="15" customHeight="1" x14ac:dyDescent="0.25">
      <c r="A19" s="172" t="s">
        <v>95</v>
      </c>
      <c r="B19" s="171"/>
      <c r="C19" s="171"/>
      <c r="D19" s="171"/>
      <c r="E19" s="171"/>
      <c r="F19" s="171"/>
      <c r="G19" s="174"/>
      <c r="H19" s="171"/>
    </row>
    <row r="20" spans="1:26" ht="9" customHeight="1" x14ac:dyDescent="0.25">
      <c r="A20" s="171"/>
      <c r="B20" s="171"/>
      <c r="C20" s="171"/>
      <c r="D20" s="171"/>
      <c r="E20" s="171"/>
      <c r="F20" s="171"/>
      <c r="G20" s="171"/>
      <c r="H20" s="171"/>
    </row>
    <row r="21" spans="1:26" ht="15" customHeight="1" x14ac:dyDescent="0.25">
      <c r="A21" s="175" t="s">
        <v>124</v>
      </c>
      <c r="B21" s="171"/>
      <c r="C21" s="171"/>
      <c r="D21" s="171"/>
      <c r="E21" s="171"/>
      <c r="F21" s="171"/>
      <c r="G21" s="174"/>
      <c r="H21" s="171"/>
    </row>
    <row r="22" spans="1:26" ht="5.25" customHeight="1" x14ac:dyDescent="0.25">
      <c r="A22" s="171"/>
      <c r="B22" s="171"/>
      <c r="C22" s="171"/>
      <c r="D22" s="171"/>
      <c r="E22" s="171"/>
      <c r="F22" s="171"/>
      <c r="G22" s="171"/>
      <c r="H22" s="171"/>
    </row>
    <row r="23" spans="1:26" ht="15" customHeight="1" x14ac:dyDescent="0.25">
      <c r="A23" s="172" t="s">
        <v>94</v>
      </c>
      <c r="B23" s="171"/>
      <c r="C23" s="171"/>
      <c r="D23" s="171"/>
      <c r="E23" s="171"/>
      <c r="F23" s="171"/>
      <c r="G23" s="171"/>
      <c r="H23" s="171"/>
    </row>
    <row r="24" spans="1:26" ht="12" customHeight="1" x14ac:dyDescent="0.25">
      <c r="A24" s="171"/>
      <c r="B24" s="171"/>
      <c r="C24" s="171"/>
      <c r="D24" s="171"/>
      <c r="E24" s="171"/>
      <c r="F24" s="171"/>
      <c r="G24" s="171"/>
      <c r="H24" s="171"/>
    </row>
    <row r="25" spans="1:26" ht="12" customHeight="1" x14ac:dyDescent="0.25">
      <c r="A25" s="143"/>
      <c r="B25" s="143"/>
      <c r="C25" s="143"/>
      <c r="D25" s="143"/>
      <c r="E25" s="143"/>
      <c r="F25" s="143"/>
      <c r="G25" s="143"/>
      <c r="H25" s="143"/>
    </row>
    <row r="26" spans="1:26" ht="12" customHeight="1" x14ac:dyDescent="0.25">
      <c r="A26" s="143"/>
      <c r="B26" s="143"/>
      <c r="C26" s="143"/>
      <c r="D26" s="143"/>
      <c r="E26" s="143"/>
      <c r="F26" s="143"/>
      <c r="G26" s="143"/>
      <c r="H26" s="143"/>
    </row>
    <row r="27" spans="1:26" ht="21" customHeight="1" x14ac:dyDescent="0.25">
      <c r="A27" s="179" t="s">
        <v>161</v>
      </c>
      <c r="B27" s="180"/>
      <c r="C27" s="180"/>
      <c r="D27" s="181"/>
      <c r="E27" s="180"/>
      <c r="F27" s="180"/>
      <c r="G27" s="180"/>
      <c r="H27" s="180"/>
      <c r="I27" s="208"/>
      <c r="J27" s="208"/>
    </row>
    <row r="28" spans="1:26" ht="37.5" customHeight="1" x14ac:dyDescent="0.25">
      <c r="A28" s="219" t="s">
        <v>97</v>
      </c>
      <c r="B28" s="220" t="s">
        <v>98</v>
      </c>
      <c r="C28" s="219" t="s">
        <v>99</v>
      </c>
      <c r="D28" s="220" t="s">
        <v>100</v>
      </c>
      <c r="E28" s="220" t="s">
        <v>101</v>
      </c>
      <c r="F28" s="220" t="s">
        <v>102</v>
      </c>
      <c r="G28" s="220" t="s">
        <v>103</v>
      </c>
      <c r="H28" s="220" t="s">
        <v>104</v>
      </c>
      <c r="I28" s="165"/>
      <c r="J28" s="209"/>
      <c r="K28" s="209"/>
      <c r="L28" s="209"/>
      <c r="M28" s="209"/>
      <c r="N28" s="209"/>
      <c r="O28" s="165"/>
      <c r="P28" s="209"/>
      <c r="Q28" s="209"/>
      <c r="R28" s="209"/>
      <c r="S28" s="209"/>
      <c r="T28" s="209"/>
      <c r="U28" s="165"/>
      <c r="V28" s="209"/>
      <c r="W28" s="209"/>
      <c r="X28" s="209"/>
      <c r="Y28" s="209"/>
      <c r="Z28" s="209"/>
    </row>
    <row r="29" spans="1:26" s="178" customFormat="1" ht="21.75" customHeight="1" x14ac:dyDescent="0.2">
      <c r="A29" s="221" t="s">
        <v>117</v>
      </c>
      <c r="B29" s="276"/>
      <c r="C29" s="222" t="e">
        <f>+(C30-C34)/C30*100</f>
        <v>#DIV/0!</v>
      </c>
      <c r="D29" s="223" t="s">
        <v>105</v>
      </c>
      <c r="E29" s="223" t="s">
        <v>105</v>
      </c>
      <c r="F29" s="223" t="s">
        <v>105</v>
      </c>
      <c r="G29" s="223" t="s">
        <v>105</v>
      </c>
      <c r="H29" s="223" t="s">
        <v>105</v>
      </c>
      <c r="I29" s="194"/>
      <c r="J29" s="195"/>
      <c r="K29" s="195"/>
      <c r="L29" s="195"/>
      <c r="M29" s="195"/>
      <c r="N29" s="195"/>
      <c r="O29" s="194"/>
      <c r="P29" s="195"/>
      <c r="Q29" s="195"/>
      <c r="R29" s="195"/>
      <c r="S29" s="195"/>
      <c r="T29" s="195"/>
      <c r="U29" s="194"/>
      <c r="V29" s="195"/>
      <c r="W29" s="195"/>
      <c r="X29" s="195"/>
      <c r="Y29" s="195"/>
      <c r="Z29" s="195"/>
    </row>
    <row r="30" spans="1:26" s="178" customFormat="1" ht="21.75" customHeight="1" x14ac:dyDescent="0.2">
      <c r="A30" s="254" t="s">
        <v>68</v>
      </c>
      <c r="B30" s="277" t="s">
        <v>39</v>
      </c>
      <c r="C30" s="224">
        <f>+DATOS!F24</f>
        <v>0</v>
      </c>
      <c r="D30" s="225" t="s">
        <v>105</v>
      </c>
      <c r="E30" s="226" t="s">
        <v>105</v>
      </c>
      <c r="F30" s="227">
        <f>SQRT((F31*F31)+(F32*F32)+(F33*F33))</f>
        <v>1.1060440015358037</v>
      </c>
      <c r="G30" s="364" t="e">
        <f>100*C34/C30/C30</f>
        <v>#DIV/0!</v>
      </c>
      <c r="H30" s="364" t="e">
        <f>+G30*F30</f>
        <v>#DIV/0!</v>
      </c>
      <c r="I30" s="258" t="s">
        <v>127</v>
      </c>
      <c r="J30" s="211"/>
      <c r="K30" s="196"/>
      <c r="L30" s="212"/>
      <c r="M30" s="196"/>
      <c r="N30" s="196"/>
      <c r="O30" s="210"/>
      <c r="P30" s="211"/>
      <c r="Q30" s="196"/>
      <c r="R30" s="212"/>
      <c r="S30" s="196"/>
      <c r="T30" s="196"/>
      <c r="U30" s="210"/>
      <c r="V30" s="211"/>
      <c r="W30" s="196"/>
      <c r="X30" s="212"/>
      <c r="Y30" s="196"/>
      <c r="Z30" s="196"/>
    </row>
    <row r="31" spans="1:26" s="178" customFormat="1" ht="21.75" customHeight="1" x14ac:dyDescent="0.2">
      <c r="A31" s="228" t="s">
        <v>106</v>
      </c>
      <c r="B31" s="277" t="s">
        <v>39</v>
      </c>
      <c r="C31" s="229"/>
      <c r="D31" s="230">
        <f>+balanza!E24</f>
        <v>0</v>
      </c>
      <c r="E31" s="231" t="s">
        <v>107</v>
      </c>
      <c r="F31" s="232">
        <f>+D31</f>
        <v>0</v>
      </c>
      <c r="G31" s="233" t="s">
        <v>105</v>
      </c>
      <c r="H31" s="234" t="s">
        <v>105</v>
      </c>
      <c r="I31" s="259"/>
      <c r="J31" s="199"/>
      <c r="K31" s="200"/>
      <c r="L31" s="198"/>
      <c r="M31" s="213"/>
      <c r="N31" s="197"/>
      <c r="P31" s="199"/>
      <c r="Q31" s="200"/>
      <c r="R31" s="198"/>
      <c r="S31" s="213"/>
      <c r="T31" s="197"/>
      <c r="V31" s="199"/>
      <c r="W31" s="200"/>
      <c r="X31" s="198"/>
      <c r="Y31" s="213"/>
      <c r="Z31" s="197"/>
    </row>
    <row r="32" spans="1:26" s="178" customFormat="1" ht="21.75" customHeight="1" x14ac:dyDescent="0.2">
      <c r="A32" s="228" t="s">
        <v>108</v>
      </c>
      <c r="B32" s="277" t="s">
        <v>39</v>
      </c>
      <c r="C32" s="229"/>
      <c r="D32" s="363">
        <f>2*(SQRT(balanza!$C$8+balanza!$D$8*(POWER(C30,2))))</f>
        <v>2.1354156504062622</v>
      </c>
      <c r="E32" s="231" t="s">
        <v>109</v>
      </c>
      <c r="F32" s="232">
        <f>+D32/2</f>
        <v>1.0677078252031311</v>
      </c>
      <c r="G32" s="233" t="s">
        <v>105</v>
      </c>
      <c r="H32" s="234" t="s">
        <v>105</v>
      </c>
      <c r="I32" s="259"/>
      <c r="J32" s="214"/>
      <c r="K32" s="200"/>
      <c r="L32" s="198"/>
      <c r="M32" s="213"/>
      <c r="N32" s="197"/>
      <c r="P32" s="214"/>
      <c r="Q32" s="200"/>
      <c r="R32" s="198"/>
      <c r="S32" s="213"/>
      <c r="T32" s="197"/>
      <c r="V32" s="214"/>
      <c r="W32" s="200"/>
      <c r="X32" s="198"/>
      <c r="Y32" s="213"/>
      <c r="Z32" s="197"/>
    </row>
    <row r="33" spans="1:26" s="178" customFormat="1" ht="21.75" customHeight="1" x14ac:dyDescent="0.2">
      <c r="A33" s="228" t="s">
        <v>110</v>
      </c>
      <c r="B33" s="277" t="s">
        <v>39</v>
      </c>
      <c r="C33" s="229"/>
      <c r="D33" s="235">
        <f>+balanza!C10</f>
        <v>1</v>
      </c>
      <c r="E33" s="236" t="s">
        <v>111</v>
      </c>
      <c r="F33" s="232">
        <f>+D33/SQRT(3)/2</f>
        <v>0.28867513459481292</v>
      </c>
      <c r="G33" s="233" t="s">
        <v>105</v>
      </c>
      <c r="H33" s="234" t="s">
        <v>105</v>
      </c>
      <c r="I33" s="259"/>
      <c r="J33" s="206"/>
      <c r="K33" s="215"/>
      <c r="L33" s="198"/>
      <c r="M33" s="213"/>
      <c r="N33" s="197"/>
      <c r="P33" s="206"/>
      <c r="Q33" s="215"/>
      <c r="R33" s="198"/>
      <c r="S33" s="213"/>
      <c r="T33" s="197"/>
      <c r="V33" s="206"/>
      <c r="W33" s="215"/>
      <c r="X33" s="198"/>
      <c r="Y33" s="213"/>
      <c r="Z33" s="197"/>
    </row>
    <row r="34" spans="1:26" s="178" customFormat="1" ht="21.75" customHeight="1" x14ac:dyDescent="0.2">
      <c r="A34" s="255" t="s">
        <v>69</v>
      </c>
      <c r="B34" s="277" t="s">
        <v>39</v>
      </c>
      <c r="C34" s="135">
        <f>+DATOS!G26</f>
        <v>0</v>
      </c>
      <c r="D34" s="237"/>
      <c r="E34" s="238" t="s">
        <v>105</v>
      </c>
      <c r="F34" s="227">
        <f>SQRT((F35*F35)+(F36*F36)+(F37*F37))</f>
        <v>1.1060440015358037</v>
      </c>
      <c r="G34" s="365" t="e">
        <f>100/C30</f>
        <v>#DIV/0!</v>
      </c>
      <c r="H34" s="232" t="e">
        <f>+G34*F34</f>
        <v>#DIV/0!</v>
      </c>
      <c r="I34" s="258" t="s">
        <v>128</v>
      </c>
      <c r="J34" s="216"/>
      <c r="K34" s="202"/>
      <c r="L34" s="212"/>
      <c r="M34" s="217"/>
      <c r="N34" s="198"/>
      <c r="O34" s="210"/>
      <c r="P34" s="216"/>
      <c r="Q34" s="202"/>
      <c r="R34" s="212"/>
      <c r="S34" s="217"/>
      <c r="T34" s="198"/>
      <c r="U34" s="210"/>
      <c r="V34" s="216"/>
      <c r="W34" s="202"/>
      <c r="X34" s="212"/>
      <c r="Y34" s="217"/>
      <c r="Z34" s="198"/>
    </row>
    <row r="35" spans="1:26" s="178" customFormat="1" ht="21.75" customHeight="1" x14ac:dyDescent="0.2">
      <c r="A35" s="228" t="s">
        <v>106</v>
      </c>
      <c r="B35" s="277" t="s">
        <v>39</v>
      </c>
      <c r="C35" s="229"/>
      <c r="D35" s="230">
        <f>+balanza!E25</f>
        <v>0</v>
      </c>
      <c r="E35" s="231" t="s">
        <v>107</v>
      </c>
      <c r="F35" s="232">
        <f>+D35</f>
        <v>0</v>
      </c>
      <c r="G35" s="233" t="s">
        <v>105</v>
      </c>
      <c r="H35" s="234" t="s">
        <v>105</v>
      </c>
      <c r="J35" s="199"/>
      <c r="K35" s="200"/>
      <c r="L35" s="198"/>
      <c r="M35" s="213"/>
      <c r="N35" s="197"/>
      <c r="P35" s="199"/>
      <c r="Q35" s="200"/>
      <c r="R35" s="198"/>
      <c r="S35" s="213"/>
      <c r="T35" s="197"/>
      <c r="V35" s="199"/>
      <c r="W35" s="200"/>
      <c r="X35" s="198"/>
      <c r="Y35" s="213"/>
      <c r="Z35" s="197"/>
    </row>
    <row r="36" spans="1:26" s="178" customFormat="1" ht="21.75" customHeight="1" x14ac:dyDescent="0.2">
      <c r="A36" s="228" t="s">
        <v>108</v>
      </c>
      <c r="B36" s="277" t="s">
        <v>39</v>
      </c>
      <c r="C36" s="229"/>
      <c r="D36" s="363">
        <f>2*(SQRT(balanza!$C$8+balanza!$D$8*(POWER(C34,2))))</f>
        <v>2.1354156504062622</v>
      </c>
      <c r="E36" s="231" t="s">
        <v>109</v>
      </c>
      <c r="F36" s="232">
        <f>+D36/2</f>
        <v>1.0677078252031311</v>
      </c>
      <c r="G36" s="233" t="s">
        <v>105</v>
      </c>
      <c r="H36" s="234" t="s">
        <v>105</v>
      </c>
      <c r="J36" s="214"/>
      <c r="K36" s="200"/>
      <c r="L36" s="198"/>
      <c r="M36" s="213"/>
      <c r="N36" s="197"/>
      <c r="P36" s="214"/>
      <c r="Q36" s="200"/>
      <c r="R36" s="198"/>
      <c r="S36" s="213"/>
      <c r="T36" s="197"/>
      <c r="V36" s="214"/>
      <c r="W36" s="200"/>
      <c r="X36" s="198"/>
      <c r="Y36" s="213"/>
      <c r="Z36" s="197"/>
    </row>
    <row r="37" spans="1:26" s="178" customFormat="1" ht="21.75" customHeight="1" x14ac:dyDescent="0.2">
      <c r="A37" s="228" t="s">
        <v>110</v>
      </c>
      <c r="B37" s="277" t="s">
        <v>39</v>
      </c>
      <c r="C37" s="229"/>
      <c r="D37" s="235">
        <f>+balanza!C10</f>
        <v>1</v>
      </c>
      <c r="E37" s="236" t="s">
        <v>111</v>
      </c>
      <c r="F37" s="232">
        <f>+D37/SQRT(3)/2</f>
        <v>0.28867513459481292</v>
      </c>
      <c r="G37" s="233" t="s">
        <v>105</v>
      </c>
      <c r="H37" s="234" t="s">
        <v>105</v>
      </c>
      <c r="J37" s="206"/>
      <c r="K37" s="215"/>
      <c r="L37" s="198"/>
      <c r="M37" s="213"/>
      <c r="N37" s="197"/>
      <c r="P37" s="206"/>
      <c r="Q37" s="215"/>
      <c r="R37" s="198"/>
      <c r="S37" s="213"/>
      <c r="T37" s="197"/>
      <c r="V37" s="206"/>
      <c r="W37" s="215"/>
      <c r="X37" s="198"/>
      <c r="Y37" s="213"/>
      <c r="Z37" s="197"/>
    </row>
    <row r="38" spans="1:26" s="178" customFormat="1" ht="21.75" customHeight="1" x14ac:dyDescent="0.2">
      <c r="A38" s="239" t="s">
        <v>118</v>
      </c>
      <c r="B38" s="278" t="s">
        <v>40</v>
      </c>
      <c r="C38" s="240">
        <f>+precision!B7</f>
        <v>9.0531621221234589E-3</v>
      </c>
      <c r="D38" s="241"/>
      <c r="E38" s="242" t="s">
        <v>113</v>
      </c>
      <c r="F38" s="243">
        <f>C38/SQRT(1)</f>
        <v>9.0531621221234589E-3</v>
      </c>
      <c r="G38" s="244">
        <v>1</v>
      </c>
      <c r="H38" s="243">
        <f>+F38*G38</f>
        <v>9.0531621221234589E-3</v>
      </c>
      <c r="I38" s="199"/>
      <c r="J38" s="182"/>
      <c r="K38" s="200"/>
      <c r="L38" s="198"/>
      <c r="M38" s="201"/>
      <c r="N38" s="198"/>
      <c r="O38" s="199"/>
      <c r="P38" s="182"/>
      <c r="Q38" s="200"/>
      <c r="R38" s="198"/>
      <c r="S38" s="201"/>
      <c r="T38" s="198"/>
      <c r="U38" s="199"/>
      <c r="V38" s="182"/>
      <c r="W38" s="200"/>
      <c r="X38" s="198"/>
      <c r="Y38" s="201"/>
      <c r="Z38" s="198"/>
    </row>
    <row r="39" spans="1:26" s="178" customFormat="1" ht="21.75" customHeight="1" x14ac:dyDescent="0.25">
      <c r="A39" s="245" t="s">
        <v>114</v>
      </c>
      <c r="B39" s="246"/>
      <c r="C39" s="247"/>
      <c r="D39" s="247"/>
      <c r="E39" s="248"/>
      <c r="F39" s="247"/>
      <c r="G39" s="249" t="s">
        <v>40</v>
      </c>
      <c r="H39" s="252" t="e">
        <f>SQRT((H30*H30)+(H34*H34)+(H38*H38))</f>
        <v>#DIV/0!</v>
      </c>
      <c r="I39" s="202"/>
      <c r="J39" s="202"/>
      <c r="K39" s="200"/>
      <c r="L39" s="203"/>
      <c r="M39" s="204"/>
      <c r="N39" s="205"/>
      <c r="O39" s="206"/>
      <c r="P39" s="202"/>
      <c r="Q39" s="200"/>
      <c r="R39" s="203"/>
      <c r="S39" s="204"/>
      <c r="T39" s="205"/>
      <c r="U39" s="206"/>
      <c r="V39" s="202"/>
      <c r="W39" s="200"/>
      <c r="X39" s="203"/>
      <c r="Y39" s="204"/>
      <c r="Z39" s="205"/>
    </row>
    <row r="40" spans="1:26" s="178" customFormat="1" ht="21.75" customHeight="1" x14ac:dyDescent="0.2">
      <c r="A40" s="245" t="s">
        <v>112</v>
      </c>
      <c r="B40" s="250"/>
      <c r="C40" s="250"/>
      <c r="D40" s="246"/>
      <c r="E40" s="250"/>
      <c r="F40" s="246"/>
      <c r="G40" s="251" t="s">
        <v>40</v>
      </c>
      <c r="H40" s="253" t="e">
        <f>+H39*2</f>
        <v>#DIV/0!</v>
      </c>
      <c r="I40" s="207"/>
      <c r="J40" s="208"/>
    </row>
    <row r="41" spans="1:26" ht="9" customHeight="1" x14ac:dyDescent="0.25">
      <c r="D41" s="177"/>
      <c r="E41" s="177"/>
      <c r="F41" s="177"/>
      <c r="G41" s="177"/>
      <c r="H41" s="182"/>
      <c r="I41" s="177"/>
      <c r="J41" s="177"/>
    </row>
    <row r="42" spans="1:26" ht="11.25" customHeight="1" x14ac:dyDescent="0.25">
      <c r="D42" s="177"/>
      <c r="E42" s="177"/>
      <c r="F42" s="177"/>
      <c r="G42" s="177"/>
      <c r="H42" s="182"/>
      <c r="I42" s="177"/>
      <c r="J42" s="177"/>
      <c r="M42" s="143"/>
    </row>
    <row r="43" spans="1:26" x14ac:dyDescent="0.25">
      <c r="A43" s="576" t="s">
        <v>162</v>
      </c>
      <c r="B43" s="576"/>
      <c r="C43" s="576"/>
      <c r="D43" s="576"/>
      <c r="E43" s="177"/>
      <c r="F43" s="177"/>
      <c r="G43" s="177"/>
      <c r="H43" s="177"/>
      <c r="I43" s="177"/>
      <c r="J43" s="177"/>
      <c r="M43" s="143"/>
    </row>
    <row r="44" spans="1:26" ht="24" customHeight="1" x14ac:dyDescent="0.25">
      <c r="A44" s="572" t="s">
        <v>115</v>
      </c>
      <c r="B44" s="572"/>
      <c r="C44" s="183" t="s">
        <v>116</v>
      </c>
      <c r="D44" s="183" t="s">
        <v>40</v>
      </c>
      <c r="E44" s="177"/>
      <c r="F44" s="177"/>
      <c r="G44" s="177"/>
      <c r="H44" s="177"/>
      <c r="I44" s="177"/>
      <c r="J44" s="177"/>
      <c r="M44" s="143"/>
      <c r="P44" s="143"/>
    </row>
    <row r="45" spans="1:26" ht="19.5" customHeight="1" x14ac:dyDescent="0.25">
      <c r="A45" s="266"/>
      <c r="B45" s="267" t="str">
        <f>+A30</f>
        <v>Masa de la muestra de prueba</v>
      </c>
      <c r="C45" s="268" t="e">
        <f>+H30</f>
        <v>#DIV/0!</v>
      </c>
      <c r="D45" s="189" t="e">
        <f>+C45/$C$48</f>
        <v>#DIV/0!</v>
      </c>
      <c r="E45" s="177"/>
      <c r="F45" s="177"/>
      <c r="G45" s="177"/>
      <c r="H45" s="177"/>
      <c r="I45" s="177"/>
      <c r="J45" s="177"/>
      <c r="P45" s="143"/>
    </row>
    <row r="46" spans="1:26" ht="19.5" customHeight="1" x14ac:dyDescent="0.25">
      <c r="A46" s="184"/>
      <c r="B46" s="185" t="str">
        <f>+A34</f>
        <v>Masa final de la muestra</v>
      </c>
      <c r="C46" s="186" t="e">
        <f>+H34</f>
        <v>#DIV/0!</v>
      </c>
      <c r="D46" s="187" t="e">
        <f>+C46/$C$48</f>
        <v>#DIV/0!</v>
      </c>
      <c r="E46" s="177"/>
      <c r="F46" s="177"/>
      <c r="G46" s="177"/>
      <c r="H46" s="177"/>
      <c r="I46" s="177"/>
      <c r="J46" s="177"/>
      <c r="P46" s="143"/>
    </row>
    <row r="47" spans="1:26" ht="19.5" customHeight="1" x14ac:dyDescent="0.25">
      <c r="A47" s="266"/>
      <c r="B47" s="267" t="str">
        <f>+A38</f>
        <v xml:space="preserve">factor de presición </v>
      </c>
      <c r="C47" s="268">
        <f>+H38</f>
        <v>9.0531621221234589E-3</v>
      </c>
      <c r="D47" s="189" t="e">
        <f>+C47/$C$48</f>
        <v>#DIV/0!</v>
      </c>
      <c r="E47" s="177"/>
      <c r="F47" s="177"/>
      <c r="G47" s="177"/>
      <c r="H47" s="177"/>
      <c r="I47" s="177"/>
      <c r="J47" s="177"/>
    </row>
    <row r="48" spans="1:26" ht="19.5" customHeight="1" x14ac:dyDescent="0.25">
      <c r="A48" s="256"/>
      <c r="B48" s="257"/>
      <c r="C48" s="188" t="e">
        <f>SUM(C45:C47)</f>
        <v>#DIV/0!</v>
      </c>
      <c r="D48" s="189" t="e">
        <f>+C48/$C$48</f>
        <v>#DIV/0!</v>
      </c>
    </row>
    <row r="51" spans="1:9" x14ac:dyDescent="0.25">
      <c r="A51" s="379" t="s">
        <v>153</v>
      </c>
      <c r="B51" s="549" t="s">
        <v>154</v>
      </c>
      <c r="C51" s="550"/>
      <c r="D51" s="380"/>
      <c r="E51" s="551" t="s">
        <v>155</v>
      </c>
      <c r="F51" s="551"/>
      <c r="G51" s="552" t="s">
        <v>156</v>
      </c>
      <c r="H51" s="553"/>
      <c r="I51" s="171"/>
    </row>
    <row r="52" spans="1:9" x14ac:dyDescent="0.25">
      <c r="A52" s="171"/>
      <c r="B52" s="171"/>
      <c r="C52" s="171"/>
      <c r="D52" s="171"/>
      <c r="E52" s="171"/>
      <c r="F52" s="171"/>
      <c r="G52" s="171"/>
      <c r="H52" s="171"/>
      <c r="I52" s="171"/>
    </row>
    <row r="53" spans="1:9" x14ac:dyDescent="0.25">
      <c r="A53" s="381" t="s">
        <v>157</v>
      </c>
      <c r="B53" s="554">
        <v>45604</v>
      </c>
      <c r="C53" s="555"/>
      <c r="D53" s="171"/>
      <c r="E53" s="556" t="s">
        <v>158</v>
      </c>
      <c r="F53" s="556"/>
      <c r="G53" s="554">
        <v>45605</v>
      </c>
      <c r="H53" s="555"/>
      <c r="I53" s="171"/>
    </row>
    <row r="54" spans="1:9" ht="13.8" x14ac:dyDescent="0.3">
      <c r="D54" s="190"/>
    </row>
  </sheetData>
  <sheetProtection algorithmName="SHA-512" hashValue="WnakG9b2+KFY7KUJ1FRTPtBZcRMVBGtSwjnmFUbl3JunMT2lACh16v6BaQQSu6NvxTQ8y3ZAFE75ggf6peBN9A==" saltValue="1kkdm0zTKwaCrCcKsSMpLQ==" spinCount="100000" sheet="1" objects="1" scenarios="1"/>
  <mergeCells count="11">
    <mergeCell ref="A1:B4"/>
    <mergeCell ref="C1:H4"/>
    <mergeCell ref="A44:B44"/>
    <mergeCell ref="B6:J6"/>
    <mergeCell ref="A43:D43"/>
    <mergeCell ref="B51:C51"/>
    <mergeCell ref="E51:F51"/>
    <mergeCell ref="G51:H51"/>
    <mergeCell ref="B53:C53"/>
    <mergeCell ref="E53:F53"/>
    <mergeCell ref="G53:H5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E135B-A2D1-4879-A17D-4CFFCF57688B}">
  <dimension ref="A1:K25"/>
  <sheetViews>
    <sheetView topLeftCell="A6" workbookViewId="0">
      <selection activeCell="M11" sqref="M11"/>
    </sheetView>
  </sheetViews>
  <sheetFormatPr baseColWidth="10" defaultRowHeight="13.2" x14ac:dyDescent="0.25"/>
  <cols>
    <col min="1" max="1" width="5.5546875" customWidth="1"/>
    <col min="3" max="3" width="14.88671875" customWidth="1"/>
  </cols>
  <sheetData>
    <row r="1" spans="1:11" ht="6" customHeight="1" x14ac:dyDescent="0.25">
      <c r="A1" s="141"/>
      <c r="B1" s="141"/>
      <c r="C1" s="141"/>
      <c r="D1" s="141"/>
      <c r="E1" s="141"/>
      <c r="F1" s="141"/>
      <c r="G1" s="141"/>
      <c r="H1" s="141"/>
      <c r="I1" s="141"/>
      <c r="J1" s="141"/>
      <c r="K1" s="141"/>
    </row>
    <row r="2" spans="1:11" x14ac:dyDescent="0.25">
      <c r="A2" s="141"/>
      <c r="B2" s="577" t="s">
        <v>72</v>
      </c>
      <c r="C2" s="577"/>
      <c r="D2" s="577"/>
      <c r="E2" s="577"/>
      <c r="F2" s="577"/>
      <c r="G2" s="577"/>
      <c r="H2" s="141"/>
      <c r="I2" s="141"/>
      <c r="J2" s="141"/>
      <c r="K2" s="141"/>
    </row>
    <row r="3" spans="1:11" x14ac:dyDescent="0.25">
      <c r="A3" s="141"/>
      <c r="B3" s="141"/>
      <c r="C3" s="141"/>
      <c r="D3" s="141"/>
      <c r="E3" s="141"/>
      <c r="F3" s="141"/>
      <c r="G3" s="141"/>
      <c r="H3" s="141"/>
      <c r="I3" s="141"/>
      <c r="J3" s="141"/>
      <c r="K3" s="141"/>
    </row>
    <row r="4" spans="1:11" x14ac:dyDescent="0.25">
      <c r="A4" s="141"/>
      <c r="B4" s="141"/>
      <c r="C4" s="141"/>
      <c r="D4" s="141"/>
      <c r="E4" s="141"/>
      <c r="F4" s="141"/>
      <c r="G4" s="141"/>
      <c r="H4" s="141"/>
      <c r="I4" s="141"/>
      <c r="J4" s="141"/>
      <c r="K4" s="141"/>
    </row>
    <row r="5" spans="1:11" x14ac:dyDescent="0.25">
      <c r="A5" s="141"/>
      <c r="B5" s="141"/>
      <c r="C5" s="141"/>
      <c r="D5" s="141"/>
      <c r="E5" s="141"/>
      <c r="F5" s="141"/>
      <c r="G5" s="141"/>
      <c r="H5" s="141"/>
      <c r="I5" s="141"/>
      <c r="J5" s="141"/>
      <c r="K5" s="141"/>
    </row>
    <row r="6" spans="1:11" x14ac:dyDescent="0.25">
      <c r="A6" s="141"/>
      <c r="B6" s="141"/>
      <c r="C6" s="141"/>
      <c r="D6" s="141"/>
      <c r="E6" s="141"/>
      <c r="F6" s="141"/>
      <c r="G6" s="141"/>
      <c r="H6" s="141"/>
      <c r="I6" s="578"/>
      <c r="J6" s="579"/>
      <c r="K6" s="141"/>
    </row>
    <row r="7" spans="1:11" x14ac:dyDescent="0.25">
      <c r="A7" s="141"/>
      <c r="B7" s="142" t="s">
        <v>33</v>
      </c>
      <c r="C7" s="373">
        <v>-1.4899999999999999E-6</v>
      </c>
      <c r="D7" s="271"/>
      <c r="E7" s="271"/>
      <c r="F7" s="271"/>
      <c r="G7" s="143"/>
      <c r="H7" s="143"/>
      <c r="I7" s="146"/>
      <c r="J7" s="146"/>
      <c r="K7" s="141"/>
    </row>
    <row r="8" spans="1:11" x14ac:dyDescent="0.25">
      <c r="A8" s="141"/>
      <c r="B8" s="145" t="s">
        <v>73</v>
      </c>
      <c r="C8" s="272">
        <v>1.1399999999999999</v>
      </c>
      <c r="D8" s="374">
        <v>2.4800000000000002E-10</v>
      </c>
      <c r="E8" s="271"/>
      <c r="F8" s="271"/>
      <c r="G8" s="143"/>
      <c r="H8" s="143"/>
      <c r="I8" s="143"/>
      <c r="J8" s="143"/>
      <c r="K8" s="141"/>
    </row>
    <row r="9" spans="1:11" x14ac:dyDescent="0.25">
      <c r="A9" s="141"/>
      <c r="B9" s="145" t="s">
        <v>74</v>
      </c>
      <c r="C9" s="273" t="s">
        <v>163</v>
      </c>
      <c r="D9" s="274"/>
      <c r="E9" s="271"/>
      <c r="F9" s="272" t="s">
        <v>39</v>
      </c>
      <c r="G9" s="143"/>
      <c r="H9" s="143"/>
      <c r="I9" s="143"/>
      <c r="J9" s="143"/>
      <c r="K9" s="141"/>
    </row>
    <row r="10" spans="1:11" x14ac:dyDescent="0.25">
      <c r="A10" s="141"/>
      <c r="B10" s="145" t="s">
        <v>75</v>
      </c>
      <c r="C10" s="274">
        <v>1</v>
      </c>
      <c r="D10" s="274" t="s">
        <v>39</v>
      </c>
      <c r="E10" s="271"/>
      <c r="F10" s="271"/>
      <c r="G10" s="143"/>
      <c r="H10" s="143"/>
      <c r="I10" s="143"/>
      <c r="J10" s="143"/>
      <c r="K10" s="141"/>
    </row>
    <row r="11" spans="1:11" x14ac:dyDescent="0.25">
      <c r="A11" s="141"/>
      <c r="B11" s="145" t="s">
        <v>76</v>
      </c>
      <c r="C11" s="274" t="s">
        <v>35</v>
      </c>
      <c r="D11" s="271"/>
      <c r="E11" s="271"/>
      <c r="F11" s="271"/>
      <c r="G11" s="143"/>
      <c r="H11" s="143"/>
      <c r="I11" s="143"/>
      <c r="J11" s="143"/>
      <c r="K11" s="141"/>
    </row>
    <row r="12" spans="1:11" x14ac:dyDescent="0.25">
      <c r="A12" s="141"/>
      <c r="B12" s="275" t="s">
        <v>36</v>
      </c>
      <c r="C12" s="57"/>
      <c r="D12" s="382">
        <v>46160</v>
      </c>
      <c r="E12" s="143"/>
      <c r="F12" s="143"/>
      <c r="G12" s="143"/>
      <c r="H12" s="143"/>
      <c r="I12" s="143"/>
      <c r="J12" s="143"/>
      <c r="K12" s="141"/>
    </row>
    <row r="13" spans="1:11" x14ac:dyDescent="0.25">
      <c r="A13" s="141"/>
      <c r="B13" s="147" t="s">
        <v>77</v>
      </c>
      <c r="C13" s="148" t="s">
        <v>78</v>
      </c>
      <c r="D13" s="149">
        <v>500</v>
      </c>
      <c r="E13" s="149">
        <v>1000</v>
      </c>
      <c r="F13" s="149">
        <v>5000</v>
      </c>
      <c r="G13" s="149">
        <v>10000</v>
      </c>
      <c r="H13" s="149">
        <v>15000</v>
      </c>
      <c r="I13" s="150">
        <v>20000</v>
      </c>
      <c r="J13" s="150"/>
      <c r="K13" s="141"/>
    </row>
    <row r="14" spans="1:11" x14ac:dyDescent="0.25">
      <c r="A14" s="141"/>
      <c r="B14" s="269"/>
      <c r="C14" s="270"/>
      <c r="D14" s="151"/>
      <c r="E14" s="151"/>
      <c r="F14" s="151"/>
      <c r="G14" s="151"/>
      <c r="H14" s="151"/>
      <c r="I14" s="151"/>
      <c r="J14" s="152"/>
      <c r="K14" s="141"/>
    </row>
    <row r="15" spans="1:11" x14ac:dyDescent="0.25">
      <c r="A15" s="141"/>
      <c r="B15" s="269"/>
      <c r="C15" s="270"/>
      <c r="D15" s="151"/>
      <c r="E15" s="151"/>
      <c r="F15" s="151"/>
      <c r="G15" s="151"/>
      <c r="H15" s="151"/>
      <c r="I15" s="152"/>
      <c r="J15" s="152"/>
      <c r="K15" s="141"/>
    </row>
    <row r="16" spans="1:11" x14ac:dyDescent="0.25">
      <c r="A16" s="141"/>
      <c r="B16" s="143"/>
      <c r="C16" s="143"/>
      <c r="D16" s="143"/>
      <c r="E16" s="143"/>
      <c r="F16" s="143"/>
      <c r="G16" s="143"/>
      <c r="H16" s="143"/>
      <c r="I16" s="143"/>
      <c r="J16" s="143"/>
      <c r="K16" s="141"/>
    </row>
    <row r="17" spans="1:11" x14ac:dyDescent="0.25">
      <c r="A17" s="141"/>
      <c r="B17" s="144"/>
      <c r="C17" s="153" t="s">
        <v>79</v>
      </c>
      <c r="D17" s="154">
        <v>0</v>
      </c>
      <c r="E17" s="154">
        <v>0</v>
      </c>
      <c r="F17" s="154">
        <v>0</v>
      </c>
      <c r="G17" s="154">
        <v>0</v>
      </c>
      <c r="H17" s="154">
        <v>0</v>
      </c>
      <c r="I17" s="154"/>
      <c r="J17" s="154"/>
      <c r="K17" s="141"/>
    </row>
    <row r="18" spans="1:11" x14ac:dyDescent="0.25">
      <c r="A18" s="141"/>
      <c r="B18" s="146"/>
      <c r="C18" s="145"/>
      <c r="D18" s="155"/>
      <c r="E18" s="155"/>
      <c r="F18" s="155"/>
      <c r="G18" s="155"/>
      <c r="H18" s="155"/>
      <c r="I18" s="155"/>
      <c r="J18" s="155"/>
      <c r="K18" s="141"/>
    </row>
    <row r="19" spans="1:11" x14ac:dyDescent="0.25">
      <c r="A19" s="141"/>
      <c r="B19" s="156" t="s">
        <v>80</v>
      </c>
      <c r="C19" s="156"/>
      <c r="D19" s="156"/>
      <c r="E19" s="156"/>
      <c r="F19" s="143"/>
      <c r="G19" s="143"/>
      <c r="H19" s="143"/>
      <c r="I19" s="143"/>
      <c r="J19" s="143"/>
      <c r="K19" s="143"/>
    </row>
    <row r="20" spans="1:11" x14ac:dyDescent="0.25">
      <c r="A20" s="141"/>
      <c r="B20" s="141"/>
      <c r="C20" s="141"/>
      <c r="D20" s="150">
        <f>+D13</f>
        <v>500</v>
      </c>
      <c r="E20" s="150">
        <f>+E13</f>
        <v>1000</v>
      </c>
      <c r="F20" s="150">
        <f>+F13</f>
        <v>5000</v>
      </c>
      <c r="G20" s="150">
        <f>+G13</f>
        <v>10000</v>
      </c>
      <c r="H20" s="150">
        <f>+H13</f>
        <v>15000</v>
      </c>
      <c r="I20" s="150"/>
      <c r="J20" s="150"/>
      <c r="K20" s="141"/>
    </row>
    <row r="21" spans="1:11" x14ac:dyDescent="0.25">
      <c r="A21" s="141"/>
      <c r="B21" s="141"/>
      <c r="C21" s="141"/>
      <c r="D21" s="157">
        <f>D17</f>
        <v>0</v>
      </c>
      <c r="E21" s="157">
        <f>E17</f>
        <v>0</v>
      </c>
      <c r="F21" s="157">
        <f>F17</f>
        <v>0</v>
      </c>
      <c r="G21" s="157">
        <f>G17</f>
        <v>0</v>
      </c>
      <c r="H21" s="157">
        <f>H17</f>
        <v>0</v>
      </c>
      <c r="I21" s="157"/>
      <c r="J21" s="157"/>
      <c r="K21" s="141"/>
    </row>
    <row r="22" spans="1:11" x14ac:dyDescent="0.25">
      <c r="A22" s="141"/>
      <c r="B22" s="158"/>
      <c r="C22" s="158"/>
      <c r="D22" s="141"/>
      <c r="E22" s="141"/>
      <c r="F22" s="141"/>
      <c r="G22" s="143"/>
      <c r="H22" s="143"/>
      <c r="I22" s="143"/>
      <c r="J22" s="143"/>
      <c r="K22" s="143"/>
    </row>
    <row r="23" spans="1:11" x14ac:dyDescent="0.25">
      <c r="A23" s="141"/>
      <c r="B23" s="159" t="s">
        <v>81</v>
      </c>
      <c r="C23" s="158"/>
      <c r="D23" s="141"/>
      <c r="E23" s="141"/>
      <c r="F23" s="141"/>
      <c r="G23" s="143"/>
      <c r="H23" s="143"/>
      <c r="I23" s="143"/>
      <c r="J23" s="143"/>
      <c r="K23" s="141"/>
    </row>
    <row r="24" spans="1:11" ht="19.5" customHeight="1" x14ac:dyDescent="0.25">
      <c r="A24" s="141"/>
      <c r="B24" s="478" t="s">
        <v>68</v>
      </c>
      <c r="C24" s="479"/>
      <c r="D24" s="191">
        <f>+DATOS!F24</f>
        <v>0</v>
      </c>
      <c r="E24" s="193">
        <f>IF(D24&lt;=$D$20,$D$21,IF(AND(D24&gt;$D$20,D24&lt;=$E$20),$E$21,IF(AND(D24&gt;$E$20,D24&lt;=$F$20),$F$21,IF(AND(D24&gt;$F$20,D24&lt;=$G$20),$G$21,IF(AND(D24&gt;$G$20,D24&lt;=$H$20),$H$21,$H$21)))))</f>
        <v>0</v>
      </c>
    </row>
    <row r="25" spans="1:11" ht="30.75" customHeight="1" x14ac:dyDescent="0.25">
      <c r="B25" s="580" t="s">
        <v>71</v>
      </c>
      <c r="C25" s="581"/>
      <c r="D25" s="192">
        <f>+DATOS!G26</f>
        <v>0</v>
      </c>
      <c r="E25" s="193">
        <f>IF(D25&lt;=$D$20,$D$21,IF(AND(D25&gt;$D$20,D25&lt;=$E$20),$E$21,IF(AND(D25&gt;$E$20,D25&lt;=$F$20),$F$21,IF(AND(D25&gt;$F$20,D25&lt;=$G$20),$G$21,IF(AND(D25&gt;$G$20,D25&lt;=$H$20),$H$21,$H$21)))))</f>
        <v>0</v>
      </c>
    </row>
  </sheetData>
  <sheetProtection algorithmName="SHA-512" hashValue="bEsz7hXXAnf+g2489EYQJhHSWoRTaIzq5UMWy15g/nPTYV9qIFZ2Ku82SZooOLMLAOvA/9tCKdx8IRI89ZYXDw==" saltValue="ZjgYS71W8VE9XjKi8nrqQA==" spinCount="100000" sheet="1" objects="1" scenarios="1"/>
  <mergeCells count="4">
    <mergeCell ref="B2:G2"/>
    <mergeCell ref="I6:J6"/>
    <mergeCell ref="B24:C24"/>
    <mergeCell ref="B25:C25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385F2-0810-43C8-9DE2-24F7507247B1}">
  <dimension ref="A1:E8"/>
  <sheetViews>
    <sheetView workbookViewId="0">
      <selection activeCell="F8" sqref="F8"/>
    </sheetView>
  </sheetViews>
  <sheetFormatPr baseColWidth="10" defaultRowHeight="13.2" x14ac:dyDescent="0.25"/>
  <cols>
    <col min="1" max="1" width="24" customWidth="1"/>
  </cols>
  <sheetData>
    <row r="1" spans="1:5" x14ac:dyDescent="0.25">
      <c r="A1" s="160"/>
      <c r="B1" s="160"/>
      <c r="C1" s="160"/>
      <c r="D1" s="160"/>
      <c r="E1" s="160"/>
    </row>
    <row r="2" spans="1:5" ht="14.4" x14ac:dyDescent="0.3">
      <c r="A2" s="161"/>
      <c r="B2" s="160"/>
      <c r="C2" s="160"/>
      <c r="D2" s="160"/>
      <c r="E2" s="160"/>
    </row>
    <row r="3" spans="1:5" ht="13.8" x14ac:dyDescent="0.25">
      <c r="A3" s="162" t="s">
        <v>167</v>
      </c>
      <c r="B3" s="160"/>
      <c r="C3" s="160"/>
      <c r="D3" s="160"/>
      <c r="E3" s="160"/>
    </row>
    <row r="4" spans="1:5" ht="13.8" x14ac:dyDescent="0.25">
      <c r="A4" s="162" t="s">
        <v>82</v>
      </c>
      <c r="B4" s="163">
        <v>45790</v>
      </c>
      <c r="C4" s="160"/>
      <c r="D4" s="160"/>
      <c r="E4" s="160"/>
    </row>
    <row r="5" spans="1:5" ht="13.8" x14ac:dyDescent="0.25">
      <c r="A5" s="162"/>
      <c r="B5" s="164"/>
      <c r="C5" s="160"/>
      <c r="D5" s="160"/>
      <c r="E5" s="160"/>
    </row>
    <row r="6" spans="1:5" ht="14.4" x14ac:dyDescent="0.3">
      <c r="A6" s="372" t="s">
        <v>150</v>
      </c>
      <c r="B6" s="160"/>
      <c r="C6" s="160"/>
      <c r="D6" s="161"/>
      <c r="E6" s="160"/>
    </row>
    <row r="7" spans="1:5" ht="30" x14ac:dyDescent="0.25">
      <c r="A7" s="166" t="s">
        <v>165</v>
      </c>
      <c r="B7" s="582">
        <v>9.0531621221234589E-3</v>
      </c>
      <c r="C7" s="582"/>
      <c r="D7" s="582"/>
    </row>
    <row r="8" spans="1:5" ht="30" x14ac:dyDescent="0.25">
      <c r="A8" s="166" t="s">
        <v>166</v>
      </c>
      <c r="B8" s="583">
        <v>1.7951817913661365E-3</v>
      </c>
      <c r="C8" s="583"/>
      <c r="D8" s="583"/>
    </row>
  </sheetData>
  <sheetProtection algorithmName="SHA-512" hashValue="kx95A5hTynsyU7blcEsS5tlD7yCb2kjCkGJLwcTBpdgNp98Z2L+KdYTx6mJJYTWOzhHnJD0gTotl9NQF8d13pA==" saltValue="fYngoKT1w/kUCRXt4zKmow==" spinCount="100000" sheet="1" objects="1" scenarios="1"/>
  <mergeCells count="2">
    <mergeCell ref="B7:D7"/>
    <mergeCell ref="B8:D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2:M9"/>
  <sheetViews>
    <sheetView workbookViewId="0">
      <selection activeCell="D26" sqref="D26"/>
    </sheetView>
  </sheetViews>
  <sheetFormatPr baseColWidth="10" defaultRowHeight="13.2" x14ac:dyDescent="0.25"/>
  <cols>
    <col min="1" max="2" width="10.44140625" customWidth="1"/>
    <col min="3" max="3" width="18.33203125" customWidth="1"/>
    <col min="4" max="4" width="20" customWidth="1"/>
    <col min="6" max="6" width="12.44140625" customWidth="1"/>
    <col min="11" max="11" width="17.6640625" customWidth="1"/>
    <col min="12" max="12" width="12.44140625" customWidth="1"/>
    <col min="13" max="13" width="15.44140625" customWidth="1"/>
  </cols>
  <sheetData>
    <row r="2" spans="1:13" ht="18.75" customHeight="1" x14ac:dyDescent="0.25">
      <c r="A2" s="584" t="s">
        <v>10</v>
      </c>
      <c r="B2" s="584"/>
      <c r="C2" s="5" t="s">
        <v>11</v>
      </c>
      <c r="D2" s="4" t="s">
        <v>3</v>
      </c>
      <c r="E2" s="4" t="s">
        <v>1</v>
      </c>
      <c r="F2" s="4" t="s">
        <v>2</v>
      </c>
      <c r="G2" s="4" t="s">
        <v>4</v>
      </c>
      <c r="H2" s="4" t="s">
        <v>5</v>
      </c>
      <c r="I2" s="4" t="s">
        <v>7</v>
      </c>
      <c r="J2" s="4" t="s">
        <v>6</v>
      </c>
      <c r="K2" s="4" t="s">
        <v>8</v>
      </c>
      <c r="L2" s="4" t="s">
        <v>9</v>
      </c>
      <c r="M2" s="4" t="s">
        <v>12</v>
      </c>
    </row>
    <row r="3" spans="1:13" ht="18.75" customHeight="1" x14ac:dyDescent="0.25">
      <c r="A3" s="7">
        <v>4400</v>
      </c>
      <c r="B3" s="1">
        <f>+A3+1</f>
        <v>4401</v>
      </c>
      <c r="C3" s="11" t="str">
        <f t="shared" ref="C3:C8" si="0">A3&amp;"-"&amp;B3</f>
        <v>4400-4401</v>
      </c>
      <c r="D3" s="7" t="s">
        <v>15</v>
      </c>
      <c r="E3" s="7">
        <v>350</v>
      </c>
      <c r="F3" s="8">
        <v>42347</v>
      </c>
      <c r="G3" s="1">
        <v>7</v>
      </c>
      <c r="H3" s="9">
        <v>15.05</v>
      </c>
      <c r="I3" s="7">
        <v>49900</v>
      </c>
      <c r="J3" s="2">
        <f t="shared" ref="J3:J8" si="1">H3*H3*PI()/4</f>
        <v>177.89464750493056</v>
      </c>
      <c r="K3" s="10">
        <f t="shared" ref="K3:K8" si="2">I3/J3</f>
        <v>280.50309944607505</v>
      </c>
      <c r="L3" s="3">
        <f t="shared" ref="L3:L8" si="3">+K3/E3</f>
        <v>0.80143742698878584</v>
      </c>
      <c r="M3" s="12" t="s">
        <v>13</v>
      </c>
    </row>
    <row r="4" spans="1:13" ht="18.75" customHeight="1" x14ac:dyDescent="0.25">
      <c r="A4" s="1"/>
      <c r="B4" s="1"/>
      <c r="C4" s="6" t="str">
        <f t="shared" si="0"/>
        <v>-</v>
      </c>
      <c r="D4" s="1"/>
      <c r="E4" s="7">
        <v>350</v>
      </c>
      <c r="F4" s="1"/>
      <c r="G4" s="1">
        <v>7</v>
      </c>
      <c r="H4" s="9">
        <v>15.06</v>
      </c>
      <c r="I4" s="7">
        <v>50310</v>
      </c>
      <c r="J4" s="2">
        <f t="shared" si="1"/>
        <v>178.1311308919295</v>
      </c>
      <c r="K4" s="10">
        <f t="shared" si="2"/>
        <v>282.43238421094742</v>
      </c>
      <c r="L4" s="3">
        <f t="shared" si="3"/>
        <v>0.80694966917413546</v>
      </c>
      <c r="M4" s="12" t="s">
        <v>14</v>
      </c>
    </row>
    <row r="5" spans="1:13" ht="18.75" customHeight="1" x14ac:dyDescent="0.25">
      <c r="A5" s="1">
        <f>+B3+1</f>
        <v>4402</v>
      </c>
      <c r="B5" s="1">
        <f>+A5+1</f>
        <v>4403</v>
      </c>
      <c r="C5" s="6" t="str">
        <f t="shared" si="0"/>
        <v>4402-4403</v>
      </c>
      <c r="D5" s="1"/>
      <c r="E5" s="7">
        <v>350</v>
      </c>
      <c r="F5" s="1"/>
      <c r="G5" s="1">
        <v>14</v>
      </c>
      <c r="H5" s="9">
        <v>15.04</v>
      </c>
      <c r="I5" s="7">
        <v>56450</v>
      </c>
      <c r="J5" s="2">
        <f t="shared" si="1"/>
        <v>177.65832119756422</v>
      </c>
      <c r="K5" s="10">
        <f t="shared" si="2"/>
        <v>317.74475644867209</v>
      </c>
      <c r="L5" s="3">
        <f t="shared" si="3"/>
        <v>0.9078421612819203</v>
      </c>
      <c r="M5" s="12" t="s">
        <v>14</v>
      </c>
    </row>
    <row r="6" spans="1:13" ht="18.75" customHeight="1" x14ac:dyDescent="0.25">
      <c r="A6" s="1"/>
      <c r="B6" s="1"/>
      <c r="C6" s="6" t="str">
        <f t="shared" si="0"/>
        <v>-</v>
      </c>
      <c r="D6" s="1"/>
      <c r="E6" s="7">
        <v>350</v>
      </c>
      <c r="F6" s="1"/>
      <c r="G6" s="1">
        <v>14</v>
      </c>
      <c r="H6" s="9">
        <v>15</v>
      </c>
      <c r="I6" s="7">
        <v>59630</v>
      </c>
      <c r="J6" s="2">
        <f t="shared" si="1"/>
        <v>176.71458676442586</v>
      </c>
      <c r="K6" s="10">
        <f t="shared" si="2"/>
        <v>337.43677356692336</v>
      </c>
      <c r="L6" s="3">
        <f t="shared" si="3"/>
        <v>0.96410506733406676</v>
      </c>
      <c r="M6" s="12" t="s">
        <v>14</v>
      </c>
    </row>
    <row r="7" spans="1:13" ht="18.75" customHeight="1" x14ac:dyDescent="0.25">
      <c r="A7" s="1">
        <f>+B5+1</f>
        <v>4404</v>
      </c>
      <c r="B7" s="1">
        <f>+A7+1</f>
        <v>4405</v>
      </c>
      <c r="C7" s="6" t="str">
        <f t="shared" si="0"/>
        <v>4404-4405</v>
      </c>
      <c r="D7" s="1"/>
      <c r="E7" s="7">
        <v>350</v>
      </c>
      <c r="F7" s="1"/>
      <c r="G7" s="1">
        <v>28</v>
      </c>
      <c r="H7" s="9">
        <v>15.11</v>
      </c>
      <c r="I7" s="7">
        <v>65310</v>
      </c>
      <c r="J7" s="2">
        <f t="shared" si="1"/>
        <v>179.31590402141455</v>
      </c>
      <c r="K7" s="10">
        <f t="shared" si="2"/>
        <v>364.21755424549764</v>
      </c>
      <c r="L7" s="3">
        <f t="shared" si="3"/>
        <v>1.0406215835585646</v>
      </c>
      <c r="M7" s="12" t="s">
        <v>14</v>
      </c>
    </row>
    <row r="8" spans="1:13" ht="18.75" customHeight="1" x14ac:dyDescent="0.25">
      <c r="A8" s="1"/>
      <c r="B8" s="1"/>
      <c r="C8" s="6" t="str">
        <f t="shared" si="0"/>
        <v>-</v>
      </c>
      <c r="D8" s="1"/>
      <c r="E8" s="7">
        <v>350</v>
      </c>
      <c r="F8" s="1"/>
      <c r="G8" s="1">
        <v>28</v>
      </c>
      <c r="H8" s="9">
        <v>15.05</v>
      </c>
      <c r="I8" s="7">
        <v>64730</v>
      </c>
      <c r="J8" s="2">
        <f t="shared" si="1"/>
        <v>177.89464750493056</v>
      </c>
      <c r="K8" s="10">
        <f t="shared" si="2"/>
        <v>363.86704663616104</v>
      </c>
      <c r="L8" s="3">
        <f t="shared" si="3"/>
        <v>1.0396201332461743</v>
      </c>
      <c r="M8" s="12" t="s">
        <v>13</v>
      </c>
    </row>
    <row r="9" spans="1:13" ht="15" customHeight="1" x14ac:dyDescent="0.25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FORMATO</vt:lpstr>
      <vt:lpstr>INFORME</vt:lpstr>
      <vt:lpstr>DATOS</vt:lpstr>
      <vt:lpstr>incertidumbre</vt:lpstr>
      <vt:lpstr>balanza</vt:lpstr>
      <vt:lpstr>precision</vt:lpstr>
      <vt:lpstr>Hoja1</vt:lpstr>
      <vt:lpstr>DATOS!Área_de_impresión</vt:lpstr>
      <vt:lpstr>INFORME!Área_de_impresión</vt:lpstr>
    </vt:vector>
  </TitlesOfParts>
  <Company>Odebrecht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Equipo</cp:lastModifiedBy>
  <cp:lastPrinted>2026-06-13T17:22:54Z</cp:lastPrinted>
  <dcterms:created xsi:type="dcterms:W3CDTF">1999-11-07T15:11:55Z</dcterms:created>
  <dcterms:modified xsi:type="dcterms:W3CDTF">2026-06-13T17:23:12Z</dcterms:modified>
</cp:coreProperties>
</file>