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Users\Lenovo\Downloads\"/>
    </mc:Choice>
  </mc:AlternateContent>
  <xr:revisionPtr revIDLastSave="0" documentId="13_ncr:1_{76B851D5-9F5B-4C23-BC6C-A463E82060A6}" xr6:coauthVersionLast="47" xr6:coauthVersionMax="47" xr10:uidLastSave="{00000000-0000-0000-0000-000000000000}"/>
  <bookViews>
    <workbookView xWindow="-108" yWindow="-108" windowWidth="23256" windowHeight="12456" tabRatio="805" firstSheet="7" activeTab="7" xr2:uid="{00000000-000D-0000-FFFF-FFFF00000000}"/>
  </bookViews>
  <sheets>
    <sheet name="Hoja2" sheetId="2" state="hidden" r:id="rId1"/>
    <sheet name="ensayos en mecanica de suelos" sheetId="3" state="hidden" r:id="rId2"/>
    <sheet name="Ensayos en suelos" sheetId="7" state="hidden" r:id="rId3"/>
    <sheet name="Ensayos en Concreto" sheetId="4" state="hidden" r:id="rId4"/>
    <sheet name="Ensayos en agregado" sheetId="5" state="hidden" r:id="rId5"/>
    <sheet name="Ensayos en asfalto" sheetId="6" state="hidden" r:id="rId6"/>
    <sheet name="ENSAYO ANTIGUO" sheetId="51" state="hidden" r:id="rId7"/>
    <sheet name="MORT2" sheetId="578" r:id="rId8"/>
    <sheet name="COTIZACION INACAL ANTIGUO" sheetId="52" state="hidden" r:id="rId9"/>
    <sheet name="COTIZACION INACAL DENSIDAD" sheetId="40" state="hidden" r:id="rId10"/>
    <sheet name="COTIZACION INACAL PROBETAS" sheetId="39" state="hidden" r:id="rId11"/>
    <sheet name="COTIZACION INACAL VARIOS" sheetId="44" state="hidden" r:id="rId12"/>
    <sheet name="COTIZACION INACAL GH" sheetId="37" state="hidden" r:id="rId13"/>
    <sheet name="COTIZACION INACAL EQUIPO" sheetId="41" state="hidden" r:id="rId14"/>
    <sheet name="COTIZACION INACAL ASF" sheetId="38" state="hidden" r:id="rId15"/>
    <sheet name="APU" sheetId="36" state="hidden" r:id="rId16"/>
    <sheet name="CONDICIONES" sheetId="26" state="hidden" r:id="rId17"/>
    <sheet name="COTIZACION VARIOS " sheetId="25" state="hidden" r:id="rId18"/>
    <sheet name="COTIZACION PERSONAL" sheetId="28" state="hidden" r:id="rId19"/>
    <sheet name="COT.ESCANEOACERO" sheetId="27" state="hidden" r:id="rId20"/>
    <sheet name="COT.ING" sheetId="53" state="hidden" r:id="rId21"/>
    <sheet name="AMP.INACAL" sheetId="62" state="hidden" r:id="rId22"/>
  </sheets>
  <definedNames>
    <definedName name="_xlnm._FilterDatabase" localSheetId="20" hidden="1">'COT.ING'!$B$41:$D$48</definedName>
    <definedName name="_xlnm._FilterDatabase" localSheetId="8" hidden="1">'COTIZACION INACAL ANTIGUO'!$B$76:$C$83</definedName>
    <definedName name="_xlnm._FilterDatabase" localSheetId="14" hidden="1">'COTIZACION INACAL ASF'!$B$52:$C$59</definedName>
    <definedName name="_xlnm._FilterDatabase" localSheetId="9" hidden="1">'COTIZACION INACAL DENSIDAD'!$B$62:$C$69</definedName>
    <definedName name="_xlnm._FilterDatabase" localSheetId="13" hidden="1">'COTIZACION INACAL EQUIPO'!$B$62:$C$69</definedName>
    <definedName name="_xlnm._FilterDatabase" localSheetId="12" hidden="1">'COTIZACION INACAL GH'!$B$60:$C$67</definedName>
    <definedName name="_xlnm._FilterDatabase" localSheetId="10" hidden="1">'COTIZACION INACAL PROBETAS'!$B$53:$C$60</definedName>
    <definedName name="_xlnm._FilterDatabase" localSheetId="11" hidden="1">'COTIZACION INACAL VARIOS'!$B$64:$C$71</definedName>
    <definedName name="_xlnm._FilterDatabase" localSheetId="6" hidden="1">'ENSAYO ANTIGUO'!$C$1:$C$212</definedName>
    <definedName name="_xlnm._FilterDatabase" localSheetId="7" hidden="1">MORT2!$B$34:$E$38</definedName>
    <definedName name="_MON_1607936487" localSheetId="19">'COT.ESCANEOACERO'!$A$21</definedName>
    <definedName name="_MON_1607936487" localSheetId="20">'COT.ING'!#REF!</definedName>
    <definedName name="_MON_1607936487" localSheetId="8">'COTIZACION INACAL ANTIGUO'!#REF!</definedName>
    <definedName name="_MON_1607936487" localSheetId="14">'COTIZACION INACAL ASF'!#REF!</definedName>
    <definedName name="_MON_1607936487" localSheetId="9">'COTIZACION INACAL DENSIDAD'!#REF!</definedName>
    <definedName name="_MON_1607936487" localSheetId="13">'COTIZACION INACAL EQUIPO'!#REF!</definedName>
    <definedName name="_MON_1607936487" localSheetId="12">'COTIZACION INACAL GH'!#REF!</definedName>
    <definedName name="_MON_1607936487" localSheetId="10">'COTIZACION INACAL PROBETAS'!#REF!</definedName>
    <definedName name="_MON_1607936487" localSheetId="11">'COTIZACION INACAL VARIOS'!#REF!</definedName>
    <definedName name="_MON_1607936487" localSheetId="18">'COTIZACION PERSONAL'!#REF!</definedName>
    <definedName name="_MON_1607936487" localSheetId="17">'COTIZACION VARIOS '!#REF!</definedName>
    <definedName name="_MON_1607936487" localSheetId="7">MORT2!#REF!</definedName>
    <definedName name="_xlnm.Print_Area" localSheetId="19">'COT.ESCANEOACERO'!$A$1:$J$114</definedName>
    <definedName name="_xlnm.Print_Area" localSheetId="20">'COT.ING'!$B$1:$K$70</definedName>
    <definedName name="_xlnm.Print_Area" localSheetId="8">'COTIZACION INACAL ANTIGUO'!$B$1:$J$100</definedName>
    <definedName name="_xlnm.Print_Area" localSheetId="14">'COTIZACION INACAL ASF'!$B$1:$J$77</definedName>
    <definedName name="_xlnm.Print_Area" localSheetId="9">'COTIZACION INACAL DENSIDAD'!$B$1:$J$88</definedName>
    <definedName name="_xlnm.Print_Area" localSheetId="13">'COTIZACION INACAL EQUIPO'!$B$1:$J$87</definedName>
    <definedName name="_xlnm.Print_Area" localSheetId="12">'COTIZACION INACAL GH'!$B$1:$J$85</definedName>
    <definedName name="_xlnm.Print_Area" localSheetId="10">'COTIZACION INACAL PROBETAS'!$B$1:$J$79</definedName>
    <definedName name="_xlnm.Print_Area" localSheetId="11">'COTIZACION INACAL VARIOS'!$B$1:$J$88</definedName>
    <definedName name="_xlnm.Print_Area" localSheetId="18">'COTIZACION PERSONAL'!$A$1:$I$88</definedName>
    <definedName name="_xlnm.Print_Area" localSheetId="17">'COTIZACION VARIOS '!$A$1:$J$86</definedName>
    <definedName name="_xlnm.Print_Area" localSheetId="7">MORT2!$B$3:$N$60</definedName>
    <definedName name="asar">#REF!</definedName>
    <definedName name="BD_Clientes">#REF!</definedName>
    <definedName name="CLIENTE">#REF!</definedName>
    <definedName name="CLIENTE1">#REF!</definedName>
    <definedName name="CLIENTES">#REF!</definedName>
    <definedName name="clientes1">#REF!</definedName>
    <definedName name="CONDICIONES">CONDICIONES!$A$1:$K$58</definedName>
    <definedName name="MAMA">#REF!</definedName>
    <definedName name="SERVICIOENSAYOS" localSheetId="6">'ENSAYO ANTIGUO'!$B$4:$F$211</definedName>
    <definedName name="SERVICIOENSAYOS">#REF!</definedName>
    <definedName name="_xlnm.Print_Titles" localSheetId="18">'COTIZACION PERSONAL'!$1:$13</definedName>
    <definedName name="_xlnm.Print_Titles" localSheetId="17">'COTIZACION VARIOS '!$1:$5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7" i="53" l="1"/>
  <c r="K22" i="53" s="1"/>
  <c r="D10" i="53"/>
  <c r="D9" i="53"/>
  <c r="D8" i="53"/>
  <c r="D7" i="53"/>
  <c r="H5" i="53"/>
  <c r="D5" i="53"/>
  <c r="D4" i="53"/>
  <c r="H3" i="53"/>
  <c r="D3" i="53"/>
  <c r="U48" i="27"/>
  <c r="W45" i="27"/>
  <c r="W44" i="27"/>
  <c r="V43" i="27"/>
  <c r="V42" i="27"/>
  <c r="J24" i="27"/>
  <c r="J23" i="27"/>
  <c r="J22" i="27"/>
  <c r="J21" i="27"/>
  <c r="J20" i="27"/>
  <c r="J19" i="27"/>
  <c r="Y18" i="27"/>
  <c r="J18" i="27"/>
  <c r="P11" i="27"/>
  <c r="O10" i="27"/>
  <c r="O11" i="27" s="1"/>
  <c r="I46" i="28"/>
  <c r="I35" i="28"/>
  <c r="O17" i="28"/>
  <c r="P17" i="28" s="1"/>
  <c r="I16" i="28"/>
  <c r="D12" i="28"/>
  <c r="D11" i="28"/>
  <c r="D10" i="28"/>
  <c r="D9" i="28"/>
  <c r="D8" i="28"/>
  <c r="H43" i="25"/>
  <c r="J43" i="25" s="1"/>
  <c r="G43" i="25"/>
  <c r="B43" i="25"/>
  <c r="H42" i="25"/>
  <c r="J42" i="25" s="1"/>
  <c r="G42" i="25"/>
  <c r="B42" i="25"/>
  <c r="H41" i="25"/>
  <c r="J41" i="25" s="1"/>
  <c r="G41" i="25"/>
  <c r="B41" i="25"/>
  <c r="H40" i="25"/>
  <c r="J40" i="25" s="1"/>
  <c r="G40" i="25"/>
  <c r="B40" i="25"/>
  <c r="H39" i="25"/>
  <c r="J39" i="25" s="1"/>
  <c r="G39" i="25"/>
  <c r="B39" i="25"/>
  <c r="H38" i="25"/>
  <c r="J38" i="25" s="1"/>
  <c r="G38" i="25"/>
  <c r="B38" i="25"/>
  <c r="H37" i="25"/>
  <c r="J37" i="25" s="1"/>
  <c r="G37" i="25"/>
  <c r="B37" i="25"/>
  <c r="J35" i="25"/>
  <c r="J34" i="25"/>
  <c r="H33" i="25"/>
  <c r="J33" i="25" s="1"/>
  <c r="G33" i="25"/>
  <c r="B33" i="25"/>
  <c r="H32" i="25"/>
  <c r="J32" i="25" s="1"/>
  <c r="G32" i="25"/>
  <c r="B32" i="25"/>
  <c r="H31" i="25"/>
  <c r="J31" i="25" s="1"/>
  <c r="G31" i="25"/>
  <c r="B31" i="25"/>
  <c r="H30" i="25"/>
  <c r="J30" i="25" s="1"/>
  <c r="G30" i="25"/>
  <c r="B30" i="25"/>
  <c r="H29" i="25"/>
  <c r="J29" i="25" s="1"/>
  <c r="G29" i="25"/>
  <c r="B29" i="25"/>
  <c r="H28" i="25"/>
  <c r="J28" i="25" s="1"/>
  <c r="G28" i="25"/>
  <c r="B28" i="25"/>
  <c r="Q27" i="25"/>
  <c r="H26" i="25"/>
  <c r="J26" i="25" s="1"/>
  <c r="G26" i="25"/>
  <c r="B26" i="25"/>
  <c r="H25" i="25"/>
  <c r="J25" i="25" s="1"/>
  <c r="G25" i="25"/>
  <c r="B25" i="25"/>
  <c r="H24" i="25"/>
  <c r="J24" i="25" s="1"/>
  <c r="G24" i="25"/>
  <c r="B24" i="25"/>
  <c r="H23" i="25"/>
  <c r="J23" i="25" s="1"/>
  <c r="G23" i="25"/>
  <c r="B23" i="25"/>
  <c r="H22" i="25"/>
  <c r="J22" i="25" s="1"/>
  <c r="G22" i="25"/>
  <c r="B22" i="25"/>
  <c r="H21" i="25"/>
  <c r="J21" i="25" s="1"/>
  <c r="G21" i="25"/>
  <c r="B21" i="25"/>
  <c r="H20" i="25"/>
  <c r="J20" i="25" s="1"/>
  <c r="G20" i="25"/>
  <c r="B20" i="25"/>
  <c r="H19" i="25"/>
  <c r="J19" i="25" s="1"/>
  <c r="G19" i="25"/>
  <c r="B19" i="25"/>
  <c r="H18" i="25"/>
  <c r="J18" i="25" s="1"/>
  <c r="G18" i="25"/>
  <c r="B18" i="25"/>
  <c r="D15" i="25"/>
  <c r="D14" i="25"/>
  <c r="D13" i="25"/>
  <c r="D12" i="25"/>
  <c r="D11" i="25"/>
  <c r="D10" i="25"/>
  <c r="M51" i="26"/>
  <c r="M52" i="26" s="1"/>
  <c r="M2" i="26"/>
  <c r="N9" i="26" s="1"/>
  <c r="F27" i="36"/>
  <c r="L26" i="36"/>
  <c r="D19" i="36" s="1"/>
  <c r="E19" i="36" s="1"/>
  <c r="F26" i="36"/>
  <c r="D25" i="36"/>
  <c r="F25" i="36" s="1"/>
  <c r="C20" i="36"/>
  <c r="E20" i="36" s="1"/>
  <c r="I14" i="36"/>
  <c r="I15" i="36" s="1"/>
  <c r="C14" i="36"/>
  <c r="C15" i="36" s="1"/>
  <c r="J9" i="36"/>
  <c r="L9" i="36" s="1"/>
  <c r="D9" i="36"/>
  <c r="F9" i="36" s="1"/>
  <c r="J8" i="36"/>
  <c r="L8" i="36" s="1"/>
  <c r="D8" i="36"/>
  <c r="F8" i="36" s="1"/>
  <c r="L7" i="36"/>
  <c r="F7" i="36"/>
  <c r="L6" i="36"/>
  <c r="F6" i="36"/>
  <c r="L5" i="36"/>
  <c r="F5" i="36"/>
  <c r="L4" i="36"/>
  <c r="F4" i="36"/>
  <c r="G28" i="38"/>
  <c r="J28" i="38" s="1"/>
  <c r="F28" i="38"/>
  <c r="C28" i="38"/>
  <c r="G27" i="38"/>
  <c r="J27" i="38" s="1"/>
  <c r="F27" i="38"/>
  <c r="C27" i="38"/>
  <c r="G26" i="38"/>
  <c r="J26" i="38" s="1"/>
  <c r="F26" i="38"/>
  <c r="C26" i="38"/>
  <c r="G25" i="38"/>
  <c r="J25" i="38" s="1"/>
  <c r="F25" i="38"/>
  <c r="C25" i="38"/>
  <c r="G24" i="38"/>
  <c r="J24" i="38" s="1"/>
  <c r="F24" i="38"/>
  <c r="C24" i="38"/>
  <c r="G23" i="38"/>
  <c r="J23" i="38" s="1"/>
  <c r="F23" i="38"/>
  <c r="C23" i="38"/>
  <c r="G22" i="38"/>
  <c r="J22" i="38" s="1"/>
  <c r="F22" i="38"/>
  <c r="C22" i="38"/>
  <c r="G21" i="38"/>
  <c r="J21" i="38" s="1"/>
  <c r="C21" i="38"/>
  <c r="G20" i="38"/>
  <c r="J20" i="38" s="1"/>
  <c r="F20" i="38"/>
  <c r="C20" i="38"/>
  <c r="G19" i="38"/>
  <c r="J19" i="38" s="1"/>
  <c r="F19" i="38"/>
  <c r="C19" i="38"/>
  <c r="G18" i="38"/>
  <c r="J18" i="38" s="1"/>
  <c r="F18" i="38"/>
  <c r="C18" i="38"/>
  <c r="C11" i="38"/>
  <c r="C10" i="38"/>
  <c r="C9" i="38"/>
  <c r="C8" i="38"/>
  <c r="G6" i="38"/>
  <c r="C6" i="38"/>
  <c r="C5" i="38"/>
  <c r="G4" i="38"/>
  <c r="C4" i="38"/>
  <c r="J18" i="41"/>
  <c r="J26" i="41" s="1"/>
  <c r="C11" i="41"/>
  <c r="C10" i="41"/>
  <c r="C9" i="41"/>
  <c r="C8" i="41"/>
  <c r="G6" i="41"/>
  <c r="C6" i="41"/>
  <c r="C5" i="41"/>
  <c r="G4" i="41"/>
  <c r="C4" i="41"/>
  <c r="J32" i="37"/>
  <c r="G31" i="37"/>
  <c r="J31" i="37" s="1"/>
  <c r="C31" i="37"/>
  <c r="G30" i="37"/>
  <c r="J30" i="37" s="1"/>
  <c r="C30" i="37"/>
  <c r="G29" i="37"/>
  <c r="J29" i="37" s="1"/>
  <c r="F29" i="37"/>
  <c r="C29" i="37"/>
  <c r="G28" i="37"/>
  <c r="J28" i="37" s="1"/>
  <c r="F28" i="37"/>
  <c r="C28" i="37"/>
  <c r="G27" i="37"/>
  <c r="J27" i="37" s="1"/>
  <c r="F27" i="37"/>
  <c r="C27" i="37"/>
  <c r="G26" i="37"/>
  <c r="J26" i="37" s="1"/>
  <c r="F26" i="37"/>
  <c r="C26" i="37"/>
  <c r="G25" i="37"/>
  <c r="J25" i="37" s="1"/>
  <c r="F25" i="37"/>
  <c r="C25" i="37"/>
  <c r="G24" i="37"/>
  <c r="J24" i="37" s="1"/>
  <c r="F24" i="37"/>
  <c r="C24" i="37"/>
  <c r="G23" i="37"/>
  <c r="J23" i="37" s="1"/>
  <c r="F23" i="37"/>
  <c r="C23" i="37"/>
  <c r="G22" i="37"/>
  <c r="J22" i="37" s="1"/>
  <c r="F22" i="37"/>
  <c r="C22" i="37"/>
  <c r="G21" i="37"/>
  <c r="J21" i="37" s="1"/>
  <c r="F21" i="37"/>
  <c r="C21" i="37"/>
  <c r="I20" i="37"/>
  <c r="G20" i="37"/>
  <c r="F20" i="37"/>
  <c r="C20" i="37"/>
  <c r="I19" i="37"/>
  <c r="G19" i="37"/>
  <c r="F19" i="37"/>
  <c r="C19" i="37"/>
  <c r="I18" i="37"/>
  <c r="G18" i="37"/>
  <c r="F18" i="37"/>
  <c r="C18" i="37"/>
  <c r="C11" i="37"/>
  <c r="C10" i="37"/>
  <c r="C9" i="37"/>
  <c r="C8" i="37"/>
  <c r="G6" i="37"/>
  <c r="C6" i="37"/>
  <c r="C5" i="37"/>
  <c r="G4" i="37"/>
  <c r="C4" i="37"/>
  <c r="Z44" i="44"/>
  <c r="Z38" i="44"/>
  <c r="Z36" i="44"/>
  <c r="X35" i="44"/>
  <c r="W35" i="44"/>
  <c r="Z34" i="44"/>
  <c r="Z33" i="44"/>
  <c r="T29" i="44"/>
  <c r="V29" i="44" s="1"/>
  <c r="T27" i="44"/>
  <c r="V27" i="44" s="1"/>
  <c r="J25" i="44"/>
  <c r="F25" i="44"/>
  <c r="C25" i="44"/>
  <c r="J19" i="44"/>
  <c r="F19" i="44"/>
  <c r="C19" i="44"/>
  <c r="G18" i="44"/>
  <c r="J18" i="44" s="1"/>
  <c r="F18" i="44"/>
  <c r="C18" i="44"/>
  <c r="C11" i="44"/>
  <c r="C10" i="44"/>
  <c r="C9" i="44"/>
  <c r="C8" i="44"/>
  <c r="G6" i="44"/>
  <c r="C6" i="44"/>
  <c r="C5" i="44"/>
  <c r="G4" i="44"/>
  <c r="C4" i="44"/>
  <c r="G20" i="39"/>
  <c r="J20" i="39" s="1"/>
  <c r="F20" i="39"/>
  <c r="C20" i="39"/>
  <c r="G19" i="39"/>
  <c r="J19" i="39" s="1"/>
  <c r="F19" i="39"/>
  <c r="C19" i="39"/>
  <c r="G18" i="39"/>
  <c r="J18" i="39" s="1"/>
  <c r="F18" i="39"/>
  <c r="C18" i="39"/>
  <c r="S11" i="39"/>
  <c r="C11" i="39"/>
  <c r="S10" i="39"/>
  <c r="C10" i="39"/>
  <c r="C9" i="39"/>
  <c r="C8" i="39"/>
  <c r="G6" i="39"/>
  <c r="C6" i="39"/>
  <c r="C5" i="39"/>
  <c r="G4" i="39"/>
  <c r="C4" i="39"/>
  <c r="J27" i="40"/>
  <c r="F27" i="40"/>
  <c r="C27" i="40"/>
  <c r="G26" i="40"/>
  <c r="J26" i="40" s="1"/>
  <c r="F26" i="40"/>
  <c r="C26" i="40"/>
  <c r="G25" i="40"/>
  <c r="J25" i="40" s="1"/>
  <c r="F25" i="40"/>
  <c r="C25" i="40"/>
  <c r="G24" i="40"/>
  <c r="J24" i="40" s="1"/>
  <c r="F24" i="40"/>
  <c r="C24" i="40"/>
  <c r="G23" i="40"/>
  <c r="J23" i="40" s="1"/>
  <c r="F23" i="40"/>
  <c r="C23" i="40"/>
  <c r="G22" i="40"/>
  <c r="J22" i="40" s="1"/>
  <c r="F22" i="40"/>
  <c r="C22" i="40"/>
  <c r="G21" i="40"/>
  <c r="J21" i="40" s="1"/>
  <c r="F21" i="40"/>
  <c r="C21" i="40"/>
  <c r="G20" i="40"/>
  <c r="J20" i="40" s="1"/>
  <c r="F20" i="40"/>
  <c r="C20" i="40"/>
  <c r="G19" i="40"/>
  <c r="J19" i="40" s="1"/>
  <c r="F19" i="40"/>
  <c r="C19" i="40"/>
  <c r="G18" i="40"/>
  <c r="J18" i="40" s="1"/>
  <c r="F18" i="40"/>
  <c r="C18" i="40"/>
  <c r="C11" i="40"/>
  <c r="C10" i="40"/>
  <c r="C9" i="40"/>
  <c r="C8" i="40"/>
  <c r="G6" i="40"/>
  <c r="C6" i="40"/>
  <c r="C5" i="40"/>
  <c r="G4" i="40"/>
  <c r="C4" i="40"/>
  <c r="G28" i="52"/>
  <c r="J28" i="52" s="1"/>
  <c r="F28" i="52"/>
  <c r="C28" i="52"/>
  <c r="G27" i="52"/>
  <c r="J27" i="52" s="1"/>
  <c r="F27" i="52"/>
  <c r="C27" i="52"/>
  <c r="G26" i="52"/>
  <c r="J26" i="52" s="1"/>
  <c r="F26" i="52"/>
  <c r="C26" i="52"/>
  <c r="G25" i="52"/>
  <c r="J25" i="52" s="1"/>
  <c r="F25" i="52"/>
  <c r="C25" i="52"/>
  <c r="G24" i="52"/>
  <c r="J24" i="52" s="1"/>
  <c r="F24" i="52"/>
  <c r="C24" i="52"/>
  <c r="G23" i="52"/>
  <c r="J23" i="52" s="1"/>
  <c r="F23" i="52"/>
  <c r="C23" i="52"/>
  <c r="G22" i="52"/>
  <c r="J22" i="52" s="1"/>
  <c r="F22" i="52"/>
  <c r="C22" i="52"/>
  <c r="G21" i="52"/>
  <c r="J21" i="52" s="1"/>
  <c r="F21" i="52"/>
  <c r="C21" i="52"/>
  <c r="G20" i="52"/>
  <c r="J20" i="52" s="1"/>
  <c r="F20" i="52"/>
  <c r="C20" i="52"/>
  <c r="G19" i="52"/>
  <c r="J19" i="52" s="1"/>
  <c r="F19" i="52"/>
  <c r="C19" i="52"/>
  <c r="J18" i="52"/>
  <c r="C11" i="52"/>
  <c r="C10" i="52"/>
  <c r="C9" i="52"/>
  <c r="C8" i="52"/>
  <c r="G6" i="52"/>
  <c r="C6" i="52"/>
  <c r="C5" i="52"/>
  <c r="G4" i="52"/>
  <c r="C4" i="52"/>
  <c r="F158" i="51"/>
  <c r="F39" i="51"/>
  <c r="F28" i="36" l="1"/>
  <c r="D21" i="36" s="1"/>
  <c r="E21" i="36" s="1"/>
  <c r="N3" i="26"/>
  <c r="I51" i="28"/>
  <c r="J27" i="41"/>
  <c r="J28" i="41" s="1"/>
  <c r="J18" i="37"/>
  <c r="J20" i="37"/>
  <c r="F10" i="36"/>
  <c r="Z35" i="44"/>
  <c r="L10" i="36"/>
  <c r="L11" i="36" s="1"/>
  <c r="L12" i="36" s="1"/>
  <c r="N2" i="26"/>
  <c r="J29" i="44"/>
  <c r="J30" i="44" s="1"/>
  <c r="J31" i="44" s="1"/>
  <c r="N4" i="26"/>
  <c r="J27" i="27"/>
  <c r="J28" i="27" s="1"/>
  <c r="K24" i="53"/>
  <c r="K25" i="53" s="1"/>
  <c r="E22" i="36"/>
  <c r="F11" i="36"/>
  <c r="I52" i="28"/>
  <c r="I53" i="28" s="1"/>
  <c r="N5" i="26"/>
  <c r="J19" i="37"/>
  <c r="N6" i="26"/>
  <c r="A55" i="25" s="1"/>
  <c r="N7" i="26"/>
  <c r="N8" i="26"/>
  <c r="J44" i="25"/>
  <c r="J45" i="25" s="1"/>
  <c r="J46" i="25" s="1"/>
  <c r="J31" i="40"/>
  <c r="J29" i="52"/>
  <c r="J25" i="39"/>
  <c r="J29" i="38"/>
  <c r="F12" i="36" l="1"/>
  <c r="J33" i="37"/>
  <c r="J34" i="37" s="1"/>
  <c r="J35" i="37" s="1"/>
  <c r="J29" i="27"/>
  <c r="J30" i="52"/>
  <c r="J31" i="52" s="1"/>
  <c r="J32" i="40"/>
  <c r="J33" i="40" s="1"/>
  <c r="J30" i="38"/>
  <c r="J31" i="38" s="1"/>
  <c r="J26" i="39"/>
  <c r="J27"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Windows</author>
  </authors>
  <commentList>
    <comment ref="F3" authorId="0" shapeId="0" xr:uid="{00000000-0006-0000-0800-000001000000}">
      <text>
        <r>
          <rPr>
            <b/>
            <sz val="9"/>
            <color indexed="81"/>
            <rFont val="Tahoma"/>
            <family val="2"/>
          </rPr>
          <t>Usuario de Windows:</t>
        </r>
        <r>
          <rPr>
            <sz val="9"/>
            <color indexed="81"/>
            <rFont val="Tahoma"/>
            <family val="2"/>
          </rPr>
          <t xml:space="preserve">
Comercial
</t>
        </r>
      </text>
    </comment>
    <comment ref="H3" authorId="0" shapeId="0" xr:uid="{00000000-0006-0000-0800-000002000000}">
      <text>
        <r>
          <rPr>
            <b/>
            <sz val="9"/>
            <color indexed="81"/>
            <rFont val="Tahoma"/>
            <family val="2"/>
          </rPr>
          <t>Usuario de Windows:</t>
        </r>
        <r>
          <rPr>
            <sz val="9"/>
            <color indexed="81"/>
            <rFont val="Tahoma"/>
            <family val="2"/>
          </rPr>
          <t xml:space="preserve">
reajustado dependiendo la cantidad</t>
        </r>
      </text>
    </comment>
    <comment ref="I3" authorId="0" shapeId="0" xr:uid="{00000000-0006-0000-0800-000003000000}">
      <text>
        <r>
          <rPr>
            <b/>
            <sz val="9"/>
            <color indexed="81"/>
            <rFont val="Tahoma"/>
            <family val="2"/>
          </rPr>
          <t>Usuario de Windows:</t>
        </r>
        <r>
          <rPr>
            <sz val="9"/>
            <color indexed="81"/>
            <rFont val="Tahoma"/>
            <family val="2"/>
          </rPr>
          <t xml:space="preserve">
tarifa preferencial como a valles del peru
</t>
        </r>
      </text>
    </comment>
  </commentList>
</comments>
</file>

<file path=xl/sharedStrings.xml><?xml version="1.0" encoding="utf-8"?>
<sst xmlns="http://schemas.openxmlformats.org/spreadsheetml/2006/main" count="2246" uniqueCount="1195">
  <si>
    <t>ITEM</t>
  </si>
  <si>
    <t>Descripcion</t>
  </si>
  <si>
    <t>ASTM</t>
  </si>
  <si>
    <t>P.Unitario (S/.)</t>
  </si>
  <si>
    <t>Agregado grueso</t>
  </si>
  <si>
    <t xml:space="preserve">Granulometria </t>
  </si>
  <si>
    <t>D 422</t>
  </si>
  <si>
    <t>Abrasion los angeles</t>
  </si>
  <si>
    <t>C 131</t>
  </si>
  <si>
    <t>Equivalencia de Arena</t>
  </si>
  <si>
    <t>D 2419</t>
  </si>
  <si>
    <t>Particulas con una cara fracturada</t>
  </si>
  <si>
    <t>D 5821</t>
  </si>
  <si>
    <t>CBR (incluye proctor)</t>
  </si>
  <si>
    <t>D 1883</t>
  </si>
  <si>
    <t>Particulas con dos cara fracturada</t>
  </si>
  <si>
    <t>Particulas chatas y Alargadas</t>
  </si>
  <si>
    <t>D 4791</t>
  </si>
  <si>
    <t>Pérdidas con sulfatos de Magnesio</t>
  </si>
  <si>
    <t>C 88</t>
  </si>
  <si>
    <t>Limite Liquido</t>
  </si>
  <si>
    <t>D 4318</t>
  </si>
  <si>
    <t>Indice de Plasticidad (LL Y LP)</t>
  </si>
  <si>
    <t>Sales Solubles totales</t>
  </si>
  <si>
    <t>D 1888</t>
  </si>
  <si>
    <t>Limite de Plastico</t>
  </si>
  <si>
    <t>Movilidad</t>
  </si>
  <si>
    <t>Proctor Modificado</t>
  </si>
  <si>
    <t>D 1557</t>
  </si>
  <si>
    <t>Absorcion y peso especifico</t>
  </si>
  <si>
    <t>adherencia (riedel weber)</t>
  </si>
  <si>
    <t>Densidades de Campo (minimo 4 puntos por salida) no incluye mov.</t>
  </si>
  <si>
    <t>D 1556</t>
  </si>
  <si>
    <t>Ensayo de deflectometrica ( viga Benkelman) (x dia)</t>
  </si>
  <si>
    <t>Ensayos del Agua</t>
  </si>
  <si>
    <t xml:space="preserve">Contenido de sales solubles totales </t>
  </si>
  <si>
    <t>D5907</t>
  </si>
  <si>
    <t>Contenido de sulfatos</t>
  </si>
  <si>
    <t>D516</t>
  </si>
  <si>
    <t>Contenido de cloruros</t>
  </si>
  <si>
    <t>D512</t>
  </si>
  <si>
    <t>Sólidos en suspensión</t>
  </si>
  <si>
    <t>Determinación del pH</t>
  </si>
  <si>
    <t>D1293</t>
  </si>
  <si>
    <t>Bitumen</t>
  </si>
  <si>
    <t>viscosidad cinematica</t>
  </si>
  <si>
    <t>D 2170</t>
  </si>
  <si>
    <t>Punto de Inflamacion</t>
  </si>
  <si>
    <t>D 92</t>
  </si>
  <si>
    <t>Destilacion y determinacion del residuo</t>
  </si>
  <si>
    <t>D 244</t>
  </si>
  <si>
    <t xml:space="preserve">ductibilidad </t>
  </si>
  <si>
    <t>D 113</t>
  </si>
  <si>
    <t>Solubilidad en tricloetileno</t>
  </si>
  <si>
    <t>D 2042</t>
  </si>
  <si>
    <t>viscosidad saybolt furol</t>
  </si>
  <si>
    <t>D 244/D88</t>
  </si>
  <si>
    <t>estabilidad de almacenamiento</t>
  </si>
  <si>
    <t>tamizado malla N°20</t>
  </si>
  <si>
    <t>penetracion</t>
  </si>
  <si>
    <t>D 5</t>
  </si>
  <si>
    <t>ensayo de pelicula delgada (incl. Perdida por calentamiento, penetracion del residuo, ductibilidad del residuo)</t>
  </si>
  <si>
    <t>D 1754</t>
  </si>
  <si>
    <t>Ensayo de la mancha (Oliensis)</t>
  </si>
  <si>
    <t>AASHTO T102</t>
  </si>
  <si>
    <t>ENSAYO EN SUELOS</t>
  </si>
  <si>
    <t>Item</t>
  </si>
  <si>
    <t>Descripción</t>
  </si>
  <si>
    <t>NTP</t>
  </si>
  <si>
    <t>P.Unit (S/.)</t>
  </si>
  <si>
    <t>ENSAYO ESTÁNDAR</t>
  </si>
  <si>
    <t>Contenido Humedad</t>
  </si>
  <si>
    <t xml:space="preserve">D2216 </t>
  </si>
  <si>
    <t>Análisis granulométrico por tamizado</t>
  </si>
  <si>
    <t xml:space="preserve">D422 </t>
  </si>
  <si>
    <t>Límite líquido</t>
  </si>
  <si>
    <t xml:space="preserve">D4318 </t>
  </si>
  <si>
    <t>Límite plástico</t>
  </si>
  <si>
    <t>Límite de contracción</t>
  </si>
  <si>
    <t xml:space="preserve">D427 </t>
  </si>
  <si>
    <t>Peso volumétrico de suelos cohesivos</t>
  </si>
  <si>
    <t xml:space="preserve">BS 1377 </t>
  </si>
  <si>
    <t>Gravedad específica de sólidos</t>
  </si>
  <si>
    <t xml:space="preserve">D854 </t>
  </si>
  <si>
    <t>ENSAYO ESPECIALES</t>
  </si>
  <si>
    <t>Corte Directo</t>
  </si>
  <si>
    <t xml:space="preserve">D3080 </t>
  </si>
  <si>
    <t>Compresión no confinada</t>
  </si>
  <si>
    <t xml:space="preserve">D2166 </t>
  </si>
  <si>
    <t>Consolidación unidimensional</t>
  </si>
  <si>
    <t xml:space="preserve">D2435 </t>
  </si>
  <si>
    <t>ENSAYO DE COMPACTACION</t>
  </si>
  <si>
    <t>Próctor estándar</t>
  </si>
  <si>
    <t xml:space="preserve">D698 </t>
  </si>
  <si>
    <t>Próctor modificado</t>
  </si>
  <si>
    <t xml:space="preserve">D1557 </t>
  </si>
  <si>
    <t>Valor relativo de soporte CBR (incluye proctor)</t>
  </si>
  <si>
    <t xml:space="preserve">D1883 </t>
  </si>
  <si>
    <t xml:space="preserve">D1556 </t>
  </si>
  <si>
    <t>Densidad máxima y  minima</t>
  </si>
  <si>
    <t>INVE-136-07</t>
  </si>
  <si>
    <t>PRUBAS IN SITU</t>
  </si>
  <si>
    <t>Deflexion con Viga Benkelman</t>
  </si>
  <si>
    <t>MTC E 1002</t>
  </si>
  <si>
    <t>1500/DIA</t>
  </si>
  <si>
    <t>Servicio de Movilidad</t>
  </si>
  <si>
    <t>ENSAYO QUIMICOS EN SUELOS</t>
  </si>
  <si>
    <t>item</t>
  </si>
  <si>
    <t>P. Unit (S/.)</t>
  </si>
  <si>
    <t>Sales solubles totales</t>
  </si>
  <si>
    <t>Contenido de sulfatos solubles</t>
  </si>
  <si>
    <t>Contenido de cloruros solubles</t>
  </si>
  <si>
    <t>Determinacion del PH</t>
  </si>
  <si>
    <t>ENSAYO EN CONCRETO</t>
  </si>
  <si>
    <t>Diseño de Mezclas</t>
  </si>
  <si>
    <t>REC ACI 211</t>
  </si>
  <si>
    <t>Verificación de Diseño</t>
  </si>
  <si>
    <t>-</t>
  </si>
  <si>
    <t>Control calidad de concreto en obra</t>
  </si>
  <si>
    <t>Varias</t>
  </si>
  <si>
    <t>Exudación</t>
  </si>
  <si>
    <t>C 232</t>
  </si>
  <si>
    <t>Compresión</t>
  </si>
  <si>
    <t xml:space="preserve">C 39 </t>
  </si>
  <si>
    <t>Temperatura del concreto fresco</t>
  </si>
  <si>
    <t>C 1064</t>
  </si>
  <si>
    <t>Asentamiento</t>
  </si>
  <si>
    <t>C 143</t>
  </si>
  <si>
    <t>Extracción, tallado y compresión de testigos por corte diamantina</t>
  </si>
  <si>
    <t>C 42</t>
  </si>
  <si>
    <t>Densidad, Absorción y % de Vacíos Concreto Endurecido</t>
  </si>
  <si>
    <t>C642</t>
  </si>
  <si>
    <t>Refrentado con yeso y ensayo de Compresion</t>
  </si>
  <si>
    <t>REF. 339.037</t>
  </si>
  <si>
    <t>REF. C 617</t>
  </si>
  <si>
    <t>Ensayo de esclerometria</t>
  </si>
  <si>
    <t>C 805</t>
  </si>
  <si>
    <t>ENSAYO EN AGREGADOS</t>
  </si>
  <si>
    <t xml:space="preserve">Código </t>
  </si>
  <si>
    <t xml:space="preserve">NTP </t>
  </si>
  <si>
    <t xml:space="preserve">ASTM </t>
  </si>
  <si>
    <t xml:space="preserve">P.U. (S/.) </t>
  </si>
  <si>
    <t>Equivalente de arena</t>
  </si>
  <si>
    <t>D2419</t>
  </si>
  <si>
    <t>Partículas chatas y alargadas</t>
  </si>
  <si>
    <t>D4791</t>
  </si>
  <si>
    <t>Caras fracturadas</t>
  </si>
  <si>
    <t>---</t>
  </si>
  <si>
    <t>D5821</t>
  </si>
  <si>
    <t>Análisis Granulométrico por tamizado</t>
  </si>
  <si>
    <t>C 136</t>
  </si>
  <si>
    <t>Impurezas Orgánicas (Fino)</t>
  </si>
  <si>
    <t>C 40</t>
  </si>
  <si>
    <t>Terrones de arcilla y partículas friables</t>
  </si>
  <si>
    <t>C 142</t>
  </si>
  <si>
    <t>Material más fino Malla 200</t>
  </si>
  <si>
    <t>C 117</t>
  </si>
  <si>
    <t>Inalterabilidad (con sulfato de Magnesio)</t>
  </si>
  <si>
    <t>Peso específico y absorción (F, G)</t>
  </si>
  <si>
    <t>C 128</t>
  </si>
  <si>
    <t>Contenido de humedad (F, G o Glb)</t>
  </si>
  <si>
    <t>C 566</t>
  </si>
  <si>
    <t>Peso unitario</t>
  </si>
  <si>
    <t xml:space="preserve">C 29 </t>
  </si>
  <si>
    <t>desgaste por abracion</t>
  </si>
  <si>
    <t>MTC E 207</t>
  </si>
  <si>
    <t>granulometria - fraccion fino</t>
  </si>
  <si>
    <t>MTC E 204</t>
  </si>
  <si>
    <t>granulometria - global</t>
  </si>
  <si>
    <t>diseño de mezclas de agregados</t>
  </si>
  <si>
    <t>ENSAYO EN PAVIMENTO Y ASFALTO</t>
  </si>
  <si>
    <t xml:space="preserve">P.Unit (S/.) </t>
  </si>
  <si>
    <t>MEZCLA ASFALTICA</t>
  </si>
  <si>
    <t>Lavado asfáltico (incluye tricloroetileno)</t>
  </si>
  <si>
    <t>D2172</t>
  </si>
  <si>
    <t>Estabilidad Marshall (Incluye: elaboración de briqueta, estabilidad, flujo, % de vacíos) (costo por briqueta)</t>
  </si>
  <si>
    <t>D1559</t>
  </si>
  <si>
    <t>Densidad de briqueta de mezcla asfáltica</t>
  </si>
  <si>
    <t>D2726</t>
  </si>
  <si>
    <t>Densidad máxima teórica (Rice)</t>
  </si>
  <si>
    <t>D2041</t>
  </si>
  <si>
    <t>Porcentaje de vacíos (incluye: densidad de especimen y densidad máxima teórica (Rice)) (costo por briqueta)</t>
  </si>
  <si>
    <t>Elaboración de briquetas (juego de 3)</t>
  </si>
  <si>
    <t>Adherencia en agregado fino (Riedel y Weber)</t>
  </si>
  <si>
    <t>MTC E220</t>
  </si>
  <si>
    <t>Adherencia en agregado grueso (Revestimiento y desprendimiento)</t>
  </si>
  <si>
    <t>MTC E521</t>
  </si>
  <si>
    <t>D3625</t>
  </si>
  <si>
    <t>Textura del pavimento (Circulo de Arena)</t>
  </si>
  <si>
    <t>MTC 1005</t>
  </si>
  <si>
    <t>E 965</t>
  </si>
  <si>
    <t>extraccion de briquetas por corte diamantina</t>
  </si>
  <si>
    <t>Azul de Metileno</t>
  </si>
  <si>
    <t>Penetracion</t>
  </si>
  <si>
    <t>D5</t>
  </si>
  <si>
    <t>Punto de inflamacion</t>
  </si>
  <si>
    <t>D92</t>
  </si>
  <si>
    <t>solubilidad de tricloroetileno</t>
  </si>
  <si>
    <t>D2042</t>
  </si>
  <si>
    <t>ensayo de la mancha (oliensis)</t>
  </si>
  <si>
    <t>Ductibilidad</t>
  </si>
  <si>
    <t>D112</t>
  </si>
  <si>
    <t>Pelicula delgada</t>
  </si>
  <si>
    <t>D1754</t>
  </si>
  <si>
    <t>Punto de ablandamiento</t>
  </si>
  <si>
    <t xml:space="preserve">D36 </t>
  </si>
  <si>
    <t>Viscosidad saybolt furol</t>
  </si>
  <si>
    <t>D244</t>
  </si>
  <si>
    <t>Indice de penetracion</t>
  </si>
  <si>
    <t>Peso especifico</t>
  </si>
  <si>
    <t>D70</t>
  </si>
  <si>
    <t>Viscosidad cinematica</t>
  </si>
  <si>
    <t>D2170</t>
  </si>
  <si>
    <t>contenido de agua</t>
  </si>
  <si>
    <t>D95</t>
  </si>
  <si>
    <t>Perdida por calentamiento</t>
  </si>
  <si>
    <t>Estabilidad al almacenamiento</t>
  </si>
  <si>
    <t>Carga de particula</t>
  </si>
  <si>
    <t>Tamizado malla N° 20</t>
  </si>
  <si>
    <t>Destilacion y determiancion del residuo</t>
  </si>
  <si>
    <t>Evaporacion y determinacion del residuo</t>
  </si>
  <si>
    <t>sedimentacion a los 5 dias</t>
  </si>
  <si>
    <t>ID CLIENTE</t>
  </si>
  <si>
    <t>RUC</t>
  </si>
  <si>
    <t>CORREO</t>
  </si>
  <si>
    <t>SERVICIO</t>
  </si>
  <si>
    <t>GERENPRO</t>
  </si>
  <si>
    <t>DAVID WOODMAN CABALLERO</t>
  </si>
  <si>
    <t>dwoodman@gerenpro.com.pe</t>
  </si>
  <si>
    <t>EVALUACION ESTRUCTURAL</t>
  </si>
  <si>
    <t>VARIOS</t>
  </si>
  <si>
    <t>PRECIOS UNITARIOS DEL SERVICIO</t>
  </si>
  <si>
    <t>SUELOS</t>
  </si>
  <si>
    <t>CÓDIGO</t>
  </si>
  <si>
    <t>DESCRIPCION</t>
  </si>
  <si>
    <t>NORMA</t>
  </si>
  <si>
    <t>PRECIO A</t>
  </si>
  <si>
    <t>PRECIO B</t>
  </si>
  <si>
    <t>PRECIO C</t>
  </si>
  <si>
    <t>COMENTARIOS</t>
  </si>
  <si>
    <t>NORMA ADQUIRIDA</t>
  </si>
  <si>
    <t>PROCEDIMIENTO GEOFAL</t>
  </si>
  <si>
    <t>FORMATO</t>
  </si>
  <si>
    <t>CERTIFICADO</t>
  </si>
  <si>
    <t>SU03</t>
  </si>
  <si>
    <t>NTP 339.176</t>
  </si>
  <si>
    <t>D4972</t>
  </si>
  <si>
    <t>SI</t>
  </si>
  <si>
    <t>SU04</t>
  </si>
  <si>
    <t>Contenido de humedad con Speedy</t>
  </si>
  <si>
    <t xml:space="preserve"> NTP 339.25</t>
  </si>
  <si>
    <t>D4944</t>
  </si>
  <si>
    <t>SU05</t>
  </si>
  <si>
    <t>NTP 339.171</t>
  </si>
  <si>
    <t>D3080</t>
  </si>
  <si>
    <t>SU06A</t>
  </si>
  <si>
    <t>Densidad natural, cono de arena 6"</t>
  </si>
  <si>
    <t>NTP 339.143</t>
  </si>
  <si>
    <t>D1556</t>
  </si>
  <si>
    <t>Puede variar de acuerdo cantidad y servicio</t>
  </si>
  <si>
    <t>SU06B</t>
  </si>
  <si>
    <t xml:space="preserve">Densidad natural, cono de arena 12" </t>
  </si>
  <si>
    <t>SU07</t>
  </si>
  <si>
    <t xml:space="preserve">Valor relativo de soporte CBR </t>
  </si>
  <si>
    <t>NTP 339.145</t>
  </si>
  <si>
    <t>D1883</t>
  </si>
  <si>
    <t>SU08</t>
  </si>
  <si>
    <t>Próctor modificado (OBSOLETO)</t>
  </si>
  <si>
    <t>NTP 339.141</t>
  </si>
  <si>
    <t>D1557</t>
  </si>
  <si>
    <t>Puede variar de acuerdo a la prioridad</t>
  </si>
  <si>
    <t>SU09</t>
  </si>
  <si>
    <t>Peso específico relativo de partículas del suelo</t>
  </si>
  <si>
    <t xml:space="preserve">NTP 339.131 </t>
  </si>
  <si>
    <t>D854</t>
  </si>
  <si>
    <t>SU10</t>
  </si>
  <si>
    <t xml:space="preserve">Análisis granulométrico por tamizado </t>
  </si>
  <si>
    <t>NTP 339.128</t>
  </si>
  <si>
    <t>D422</t>
  </si>
  <si>
    <t>SU11</t>
  </si>
  <si>
    <t xml:space="preserve">Límite líquido y Limite Plastico </t>
  </si>
  <si>
    <t>NTP 339.129</t>
  </si>
  <si>
    <t>D4318</t>
  </si>
  <si>
    <t>SU12</t>
  </si>
  <si>
    <t>Contenido de humedad (OBSOLETO)</t>
  </si>
  <si>
    <t>NTP 339.127</t>
  </si>
  <si>
    <t>D 2216</t>
  </si>
  <si>
    <t>SU13</t>
  </si>
  <si>
    <t>NTP 339.152</t>
  </si>
  <si>
    <t>BS 1377</t>
  </si>
  <si>
    <t>SU14</t>
  </si>
  <si>
    <t>NTP 339.177</t>
  </si>
  <si>
    <t>AASHTO T291</t>
  </si>
  <si>
    <t>SU15</t>
  </si>
  <si>
    <t>NTP 339.178</t>
  </si>
  <si>
    <t>AASHTO T290</t>
  </si>
  <si>
    <t>SU16</t>
  </si>
  <si>
    <t>Ensayo de SPT</t>
  </si>
  <si>
    <t>SU17</t>
  </si>
  <si>
    <t>Equivalente de arena (OBSOLETO)</t>
  </si>
  <si>
    <t xml:space="preserve"> NTP 339.146</t>
  </si>
  <si>
    <t>SU18</t>
  </si>
  <si>
    <t>Ensayo de Placa de Carga</t>
  </si>
  <si>
    <t>ASTM D-1194</t>
  </si>
  <si>
    <t>SU19</t>
  </si>
  <si>
    <t xml:space="preserve">Próctor modificado </t>
  </si>
  <si>
    <t>ASTM D1557</t>
  </si>
  <si>
    <t>SU20</t>
  </si>
  <si>
    <t xml:space="preserve">Contenido de humedad </t>
  </si>
  <si>
    <t>ASTM D 2216</t>
  </si>
  <si>
    <t>SU21</t>
  </si>
  <si>
    <t xml:space="preserve">Equivalente de arena </t>
  </si>
  <si>
    <t>ASTM D2419</t>
  </si>
  <si>
    <t>SU22</t>
  </si>
  <si>
    <t xml:space="preserve">Clasificación suelo SUCS - AASHTO </t>
  </si>
  <si>
    <t>ASTM D2487 / 3282</t>
  </si>
  <si>
    <t>SU23</t>
  </si>
  <si>
    <t>ASTM D4318</t>
  </si>
  <si>
    <t>SU24</t>
  </si>
  <si>
    <t>ASTM D6913</t>
  </si>
  <si>
    <t>SU25</t>
  </si>
  <si>
    <t>NTP 339.134 / 339.135</t>
  </si>
  <si>
    <t>SU26</t>
  </si>
  <si>
    <t>Contenido de materia organica</t>
  </si>
  <si>
    <t>NTP 339.071</t>
  </si>
  <si>
    <t>SU27</t>
  </si>
  <si>
    <t>Solidos en suspensión</t>
  </si>
  <si>
    <t>ASTM C1603</t>
  </si>
  <si>
    <t>SU28</t>
  </si>
  <si>
    <t>Densidad de campo por metodo de reemplazo por agua</t>
  </si>
  <si>
    <t>ASTM D5030</t>
  </si>
  <si>
    <t>SU29</t>
  </si>
  <si>
    <t>Prueba de Infiltración</t>
  </si>
  <si>
    <t>ASTM D3385</t>
  </si>
  <si>
    <t>SU30</t>
  </si>
  <si>
    <t>Próctor Estándar</t>
  </si>
  <si>
    <t>ASTM D698</t>
  </si>
  <si>
    <t>SU31</t>
  </si>
  <si>
    <t>Correccion de proctor modificado</t>
  </si>
  <si>
    <t>ASTM D4718-87</t>
  </si>
  <si>
    <t>CBR insitu</t>
  </si>
  <si>
    <t>ASTM D-4429</t>
  </si>
  <si>
    <t>ESP01</t>
  </si>
  <si>
    <t>Compresión Triaxial UU</t>
  </si>
  <si>
    <t>ASTM D 2850</t>
  </si>
  <si>
    <t>ESP02</t>
  </si>
  <si>
    <t>ESP03</t>
  </si>
  <si>
    <t>ESP04</t>
  </si>
  <si>
    <t>COLAPSO</t>
  </si>
  <si>
    <t>ASTM D 5333</t>
  </si>
  <si>
    <t>CA1</t>
  </si>
  <si>
    <t>Calicata 1.5mt prof</t>
  </si>
  <si>
    <t>CA2</t>
  </si>
  <si>
    <t>Calicata 3mt prof</t>
  </si>
  <si>
    <t>MOV.</t>
  </si>
  <si>
    <t xml:space="preserve">Movilidad </t>
  </si>
  <si>
    <t>MOV</t>
  </si>
  <si>
    <t>MOV..</t>
  </si>
  <si>
    <t>Movilizacion y desmovilizacion de equipos</t>
  </si>
  <si>
    <t>ESCANEO ACERO</t>
  </si>
  <si>
    <t>E01</t>
  </si>
  <si>
    <t>Escaneo de acero de refuerzo x M2</t>
  </si>
  <si>
    <t>E02</t>
  </si>
  <si>
    <t>Escaneo de acero por portico</t>
  </si>
  <si>
    <t>E03</t>
  </si>
  <si>
    <t>Escaneo de acero por estructura</t>
  </si>
  <si>
    <t>EMS</t>
  </si>
  <si>
    <t>Estudio de suelos con fines de pavimentacion</t>
  </si>
  <si>
    <t>AGREGADOS</t>
  </si>
  <si>
    <t>AG01</t>
  </si>
  <si>
    <t>Peso unitario (f, g o glb.) (OBSOLETO)</t>
  </si>
  <si>
    <t>NTP 400.017</t>
  </si>
  <si>
    <t>C 29/C29M</t>
  </si>
  <si>
    <t>AG02</t>
  </si>
  <si>
    <t>Contenido de humedad (f g o glb) (OBSOLETO)</t>
  </si>
  <si>
    <t>NTP 339.185</t>
  </si>
  <si>
    <t>AG03</t>
  </si>
  <si>
    <t>Analisis granulométrico (f o g) (OBSOLETO)</t>
  </si>
  <si>
    <t>NTP 400.012</t>
  </si>
  <si>
    <t>AG04</t>
  </si>
  <si>
    <t>Peso específico y absorción (g)</t>
  </si>
  <si>
    <t>NTP 400.021</t>
  </si>
  <si>
    <t>ASTM C127</t>
  </si>
  <si>
    <t>AG05</t>
  </si>
  <si>
    <t>Peso específico y absorción (f) (OBSOLETO)</t>
  </si>
  <si>
    <t>NTP 400.022</t>
  </si>
  <si>
    <t>ASTM C128</t>
  </si>
  <si>
    <t>AG06</t>
  </si>
  <si>
    <t>Desgaste por abrasión (g)</t>
  </si>
  <si>
    <t>NTP 400.019</t>
  </si>
  <si>
    <t>ASTM C131</t>
  </si>
  <si>
    <t>AG07</t>
  </si>
  <si>
    <t>NTP 400.040</t>
  </si>
  <si>
    <t>ASTM D4791</t>
  </si>
  <si>
    <t>AG08</t>
  </si>
  <si>
    <t>Inalterabilidad (f o g) con sulfato de magnesio</t>
  </si>
  <si>
    <t>NTP 400.016</t>
  </si>
  <si>
    <t>ASTM C88</t>
  </si>
  <si>
    <t>AG09</t>
  </si>
  <si>
    <t>Indice de durabilidad</t>
  </si>
  <si>
    <t>MTC E-214</t>
  </si>
  <si>
    <t>AG10</t>
  </si>
  <si>
    <t>ASTM D5821</t>
  </si>
  <si>
    <t>AG11</t>
  </si>
  <si>
    <t>MTC E-219</t>
  </si>
  <si>
    <t>AG12</t>
  </si>
  <si>
    <t>Riedel  Weber</t>
  </si>
  <si>
    <t>MTC E 220-20</t>
  </si>
  <si>
    <t>AG13</t>
  </si>
  <si>
    <t>Impurezas Organicas (f)</t>
  </si>
  <si>
    <t>ASTM C40-99</t>
  </si>
  <si>
    <t>AG14</t>
  </si>
  <si>
    <t>Material que pasa la malla N° 200 (OBSOLETO)</t>
  </si>
  <si>
    <t>NTP 400.018</t>
  </si>
  <si>
    <t>AG15</t>
  </si>
  <si>
    <t>Materia organica</t>
  </si>
  <si>
    <t>AG16</t>
  </si>
  <si>
    <t>NTP 400.042</t>
  </si>
  <si>
    <t>AG17</t>
  </si>
  <si>
    <t>AG18</t>
  </si>
  <si>
    <t xml:space="preserve">Peso específico y absorción (f) </t>
  </si>
  <si>
    <t>AG19</t>
  </si>
  <si>
    <t xml:space="preserve">Analisis granulométrico (f o g) </t>
  </si>
  <si>
    <t>ASTM C136</t>
  </si>
  <si>
    <t>AG20</t>
  </si>
  <si>
    <t xml:space="preserve">Contenido de humedad del agregado </t>
  </si>
  <si>
    <t>ASTM C566</t>
  </si>
  <si>
    <t>AG22</t>
  </si>
  <si>
    <t xml:space="preserve">Peso unitario del agregado </t>
  </si>
  <si>
    <t>ASTM C29</t>
  </si>
  <si>
    <t>AG23</t>
  </si>
  <si>
    <t xml:space="preserve">Material que pasa la malla N° 200 </t>
  </si>
  <si>
    <t>ASTM C117</t>
  </si>
  <si>
    <t>AG24</t>
  </si>
  <si>
    <t>Carbón y lignito</t>
  </si>
  <si>
    <t>NTP 400.023</t>
  </si>
  <si>
    <t>Método de prueba para la determinación del valor azul de metileno</t>
  </si>
  <si>
    <t>AASHTO TP57</t>
  </si>
  <si>
    <t>AG25</t>
  </si>
  <si>
    <t xml:space="preserve">Terrones de arcilla y partículas friables </t>
  </si>
  <si>
    <t>NTP 400.015</t>
  </si>
  <si>
    <t xml:space="preserve">Analisis granulométrico (glb) </t>
  </si>
  <si>
    <t>CONCRETO</t>
  </si>
  <si>
    <t>CO01</t>
  </si>
  <si>
    <t>NTP 339.034</t>
  </si>
  <si>
    <t>C 39</t>
  </si>
  <si>
    <t>Puede variar de acuerdo al servicio y cantidad</t>
  </si>
  <si>
    <t>CO03A</t>
  </si>
  <si>
    <t>Extracción, tallado y ensayo de compresión de tes. diam. broca de 2" en lab.</t>
  </si>
  <si>
    <t>NTP 339.059</t>
  </si>
  <si>
    <t>CO03B</t>
  </si>
  <si>
    <t>Extracción, tallado y ensayo de compresión de tes. diam. broca de 3" en lab.</t>
  </si>
  <si>
    <t>CO03C</t>
  </si>
  <si>
    <t>Extracción, tallado y ensayo de compresión de tes. diam. broca de 4" en lab.</t>
  </si>
  <si>
    <t>CO03D</t>
  </si>
  <si>
    <t xml:space="preserve">Extracción 2 pulg (no incluye tallado ni compresión) </t>
  </si>
  <si>
    <t>CO03E</t>
  </si>
  <si>
    <t xml:space="preserve">Extracción 3 pulg (no incluye tallado ni compresión) </t>
  </si>
  <si>
    <t>CO03F</t>
  </si>
  <si>
    <t xml:space="preserve">Extracción 4 pulg (no incluye tallado ni compresión) </t>
  </si>
  <si>
    <t>CO03G</t>
  </si>
  <si>
    <t>Extracción de diamantina de concreto asfaltico y su evaluación</t>
  </si>
  <si>
    <t>CO03H</t>
  </si>
  <si>
    <t>Ensayo de compresion, tallado y refrentado, de Testigos Diamantinos</t>
  </si>
  <si>
    <t>CO04</t>
  </si>
  <si>
    <t>Esclerometría</t>
  </si>
  <si>
    <t>NTP 339.181</t>
  </si>
  <si>
    <t>CO05</t>
  </si>
  <si>
    <t>Muestreo del concreto fresco</t>
  </si>
  <si>
    <t>NTP 339.036</t>
  </si>
  <si>
    <t>CO06</t>
  </si>
  <si>
    <t>Procedimiento para la medicion asentamiento</t>
  </si>
  <si>
    <t>NTP 339-035</t>
  </si>
  <si>
    <t>CO07</t>
  </si>
  <si>
    <t>Flexión</t>
  </si>
  <si>
    <t>NTP 339.078/079</t>
  </si>
  <si>
    <t>CO08</t>
  </si>
  <si>
    <t>Resistencia a la compresión de mortero con especimen cubicos de 50ml de lado</t>
  </si>
  <si>
    <t>NTP 334.051</t>
  </si>
  <si>
    <t>CO09</t>
  </si>
  <si>
    <t>ASTM C143</t>
  </si>
  <si>
    <t>CO10</t>
  </si>
  <si>
    <t>Determinación PH concreto endurecido / Carbonatación</t>
  </si>
  <si>
    <t>ASTM D1293</t>
  </si>
  <si>
    <t>CO11</t>
  </si>
  <si>
    <t>Control de calidad del concreto fresco en obra, 6 probetas y ensayo Slump</t>
  </si>
  <si>
    <t>DIS01</t>
  </si>
  <si>
    <t xml:space="preserve">Diseño de mezclas </t>
  </si>
  <si>
    <t>ACI 211</t>
  </si>
  <si>
    <t>Puede variar de acuerdo cantidad</t>
  </si>
  <si>
    <t>DIS02</t>
  </si>
  <si>
    <t>Diseño de mezclas Calc.</t>
  </si>
  <si>
    <t>DIS03</t>
  </si>
  <si>
    <t>Verificación de diseño</t>
  </si>
  <si>
    <t>Tallado, refrentado con yeso y ensayo de compresión</t>
  </si>
  <si>
    <t>Extracción de testigo diamantino de 4 pulg. en m.asfaltica</t>
  </si>
  <si>
    <t>minimo 3</t>
  </si>
  <si>
    <t>CO12</t>
  </si>
  <si>
    <t>CO13</t>
  </si>
  <si>
    <t>CO14</t>
  </si>
  <si>
    <t>Peso por metro cúbico, rendimiento, cont. aire</t>
  </si>
  <si>
    <t>C 138</t>
  </si>
  <si>
    <t>CO15</t>
  </si>
  <si>
    <t>Medición contenido de aire del concreto fresco</t>
  </si>
  <si>
    <t>C 231</t>
  </si>
  <si>
    <t>CO16</t>
  </si>
  <si>
    <t>Tiempo de fraguado</t>
  </si>
  <si>
    <t>C 403</t>
  </si>
  <si>
    <t>CO17</t>
  </si>
  <si>
    <t>Cambio de longitud en morteros y concreto</t>
  </si>
  <si>
    <t>C 1012</t>
  </si>
  <si>
    <t>CO18</t>
  </si>
  <si>
    <t>Control de calidad de concreto fresco en obra</t>
  </si>
  <si>
    <t>VARIAS</t>
  </si>
  <si>
    <t>CO19</t>
  </si>
  <si>
    <t>Compresión tarifa preferencial (mínimo 02 prob)</t>
  </si>
  <si>
    <t>CO20</t>
  </si>
  <si>
    <t>339.078/079</t>
  </si>
  <si>
    <t>C 78 / C 293</t>
  </si>
  <si>
    <t>CO21</t>
  </si>
  <si>
    <t>Tracción por compresión diametral</t>
  </si>
  <si>
    <t>C 496</t>
  </si>
  <si>
    <t>CO22</t>
  </si>
  <si>
    <t>Extracción, tallado y ensayo de compresión de testigos diamantinos en laboratorio:</t>
  </si>
  <si>
    <t>CO23</t>
  </si>
  <si>
    <t>CO24</t>
  </si>
  <si>
    <t>Asentamiento (03 resultados-lab.)</t>
  </si>
  <si>
    <t>CO25</t>
  </si>
  <si>
    <t>Corte testigo (tallado dos lados)</t>
  </si>
  <si>
    <t>CO26</t>
  </si>
  <si>
    <t>Densidad, absorción y % de vacíos concreto endurecido (no incluye tallado)</t>
  </si>
  <si>
    <t>C 642</t>
  </si>
  <si>
    <t>CO27</t>
  </si>
  <si>
    <t>Determinación de error del equipo esclerométrico</t>
  </si>
  <si>
    <t>CO28</t>
  </si>
  <si>
    <t>Servicios varios lac</t>
  </si>
  <si>
    <t>-----</t>
  </si>
  <si>
    <t>CO29</t>
  </si>
  <si>
    <t>Tenacidad</t>
  </si>
  <si>
    <t>C 1018</t>
  </si>
  <si>
    <t>CO30</t>
  </si>
  <si>
    <t>Corte de panel de shotcrete (06 lados, obtención de viga)</t>
  </si>
  <si>
    <t>ASFALTO</t>
  </si>
  <si>
    <t>MA01</t>
  </si>
  <si>
    <t>Lavado asfaltico</t>
  </si>
  <si>
    <t>ASTM D 2172</t>
  </si>
  <si>
    <t>MA02</t>
  </si>
  <si>
    <t>Densidad de briqueta de mezcla asfaltica</t>
  </si>
  <si>
    <t>ASTM D 2756</t>
  </si>
  <si>
    <t>MA03</t>
  </si>
  <si>
    <t>ASTM D1559</t>
  </si>
  <si>
    <t>MA04</t>
  </si>
  <si>
    <t>ASTM D2041</t>
  </si>
  <si>
    <t>ALBAÑILERIA</t>
  </si>
  <si>
    <t>ALB01</t>
  </si>
  <si>
    <t>Absorción</t>
  </si>
  <si>
    <t>NTP 399.613</t>
  </si>
  <si>
    <t>ALB02</t>
  </si>
  <si>
    <t>Alabeo</t>
  </si>
  <si>
    <t>ALB03</t>
  </si>
  <si>
    <t xml:space="preserve">Compresión de ladrillos de arcilla </t>
  </si>
  <si>
    <t>ALB04</t>
  </si>
  <si>
    <t>Eflorescencia</t>
  </si>
  <si>
    <t>ALB05</t>
  </si>
  <si>
    <t>Dimensionamiento</t>
  </si>
  <si>
    <t>ALB06</t>
  </si>
  <si>
    <t>Medidas del area de vacios en unidades perforadas</t>
  </si>
  <si>
    <t>ALB07</t>
  </si>
  <si>
    <t>Compresión en pilas de ladrillo</t>
  </si>
  <si>
    <t>NTP 399.605</t>
  </si>
  <si>
    <t>Compresión de bloques de concreto, adoquines, ladrillos de concreto</t>
  </si>
  <si>
    <t>Densidad</t>
  </si>
  <si>
    <t>ALB08</t>
  </si>
  <si>
    <t>Compresión en pilas de ladrillo (sólo ensayo)</t>
  </si>
  <si>
    <t>ALB09</t>
  </si>
  <si>
    <t>Compresión en pilas de ladrillo (fabricacion de prisma y ensayo)</t>
  </si>
  <si>
    <t>ALB10</t>
  </si>
  <si>
    <t>Compresión en pilas de bloques</t>
  </si>
  <si>
    <t>ALB11</t>
  </si>
  <si>
    <t>Compresión en pilas de bloques (fabricacion de prisma y ensayo)</t>
  </si>
  <si>
    <t>ALB12</t>
  </si>
  <si>
    <t>Succión</t>
  </si>
  <si>
    <t>ALB13</t>
  </si>
  <si>
    <t>Flexotracción (ladrillo de techo)</t>
  </si>
  <si>
    <t>ALB14</t>
  </si>
  <si>
    <t>Porcentaje de vacio</t>
  </si>
  <si>
    <t>ALB15</t>
  </si>
  <si>
    <t>Compresión de prismas de grout</t>
  </si>
  <si>
    <t>C1019</t>
  </si>
  <si>
    <t>ROCA</t>
  </si>
  <si>
    <t>RO01</t>
  </si>
  <si>
    <t>Carga Puntual (incluye tallado y ensayo 3 especimenes)</t>
  </si>
  <si>
    <t>ASTM D 5731</t>
  </si>
  <si>
    <t>D 5731</t>
  </si>
  <si>
    <t>CEM</t>
  </si>
  <si>
    <t>CEM01</t>
  </si>
  <si>
    <t>Densidad del cemento</t>
  </si>
  <si>
    <t>C 188</t>
  </si>
  <si>
    <t>CEM02</t>
  </si>
  <si>
    <t>Consistencia normal</t>
  </si>
  <si>
    <t>C 305</t>
  </si>
  <si>
    <t>CEM03</t>
  </si>
  <si>
    <t>Elaboración, curado y ensayo compresión de cubos (3,7 y 28 d)</t>
  </si>
  <si>
    <t>C 109</t>
  </si>
  <si>
    <t>CEM06</t>
  </si>
  <si>
    <t>Flujo</t>
  </si>
  <si>
    <t>PAVIMENTOS</t>
  </si>
  <si>
    <t>PAV01</t>
  </si>
  <si>
    <t>Medida de la Irregularidad superficial de un pavimento mediante el Rugosimetro Merlin</t>
  </si>
  <si>
    <t>MTC E 1001</t>
  </si>
  <si>
    <t>SUJETO X KM</t>
  </si>
  <si>
    <t>PAV02</t>
  </si>
  <si>
    <t>Medida de la deflexion de un pavimento empleando la viga Benkelman.</t>
  </si>
  <si>
    <t>PAV03</t>
  </si>
  <si>
    <t>Determinacion del coeficiente de resistencia al deslizamiento en el pavimento con Pendulo Britanico (TRRL)</t>
  </si>
  <si>
    <t>MTC E 1004</t>
  </si>
  <si>
    <t>PAV04</t>
  </si>
  <si>
    <t xml:space="preserve">Determinacion de la textura superficial del pavimento mediante ensayo del Circulo de Arena </t>
  </si>
  <si>
    <t>MTC E 1005</t>
  </si>
  <si>
    <t>PAV05</t>
  </si>
  <si>
    <t>Tasa de imprimación y riego de liga</t>
  </si>
  <si>
    <t>PAV06</t>
  </si>
  <si>
    <t>Espesor o altura de especimenes compactados de mezcla asfaltica</t>
  </si>
  <si>
    <t>MTC E 507</t>
  </si>
  <si>
    <t>PAV07</t>
  </si>
  <si>
    <t>Peso especifivo y peso unitario de mezcla asfalticas compactado empleando SSS</t>
  </si>
  <si>
    <t>MTC E 514</t>
  </si>
  <si>
    <t>PAV08</t>
  </si>
  <si>
    <t>Ensayo estandar para la determinación de resistencia de mezclas bituminosas empleando el aparato Marshall</t>
  </si>
  <si>
    <t>MTC E 504</t>
  </si>
  <si>
    <t>PAV09</t>
  </si>
  <si>
    <t>Extraccíón cuantitativa de asfalto en mezclas para pavimentos</t>
  </si>
  <si>
    <t>MTC E 502</t>
  </si>
  <si>
    <t>PAV10</t>
  </si>
  <si>
    <t>Ensayo estandar para la determinación del grado de compactación de una mezcla asfaltica</t>
  </si>
  <si>
    <t>MTC E 509</t>
  </si>
  <si>
    <t>CAM</t>
  </si>
  <si>
    <t>Camion Volquete</t>
  </si>
  <si>
    <t>AS01</t>
  </si>
  <si>
    <t>Penetración</t>
  </si>
  <si>
    <t>AS02</t>
  </si>
  <si>
    <t>Punto de inflamación</t>
  </si>
  <si>
    <t>AS03</t>
  </si>
  <si>
    <t>Solubilidad en tricloroetileno</t>
  </si>
  <si>
    <t>AS04</t>
  </si>
  <si>
    <t>AS05</t>
  </si>
  <si>
    <t>Ductilidad</t>
  </si>
  <si>
    <t>D113</t>
  </si>
  <si>
    <t>AS06</t>
  </si>
  <si>
    <t>Película delgada (Incluye: pérdida por calentamiento, penetración del residuo, ductilidad del residuo)</t>
  </si>
  <si>
    <t>AS07</t>
  </si>
  <si>
    <t>D36</t>
  </si>
  <si>
    <t>AS08</t>
  </si>
  <si>
    <t>Viscosidad Saybolt Furol</t>
  </si>
  <si>
    <t>D244 / D88</t>
  </si>
  <si>
    <t>AS09</t>
  </si>
  <si>
    <t>Índice de penetración (incluye 3 ensayos de penetración)</t>
  </si>
  <si>
    <t>AS10</t>
  </si>
  <si>
    <t>Control de calidad de asfalto emulsificado (Incluye: Viscosidad SF, estabilidad al almacenamiento, carga de partícula, tamizado, destilación, ensayos en residuo: penetración, ductilidad y solubilidad)</t>
  </si>
  <si>
    <t>D2397 / D977</t>
  </si>
  <si>
    <t>AS11</t>
  </si>
  <si>
    <t>Peso específico</t>
  </si>
  <si>
    <t>AS12</t>
  </si>
  <si>
    <t>Viscosidad cinemática</t>
  </si>
  <si>
    <t>AS13</t>
  </si>
  <si>
    <t>Control de calidad de asfaltos líquidos (Incluye: viscosidad cinemática, punto de inflamación, destilación y determinación del residuo, ensayos en residuo: penetración, ductilidad y solubilidad; contenido de agua)</t>
  </si>
  <si>
    <t>321.026 321.027 321.028</t>
  </si>
  <si>
    <t>D2026 D2027 D2028</t>
  </si>
  <si>
    <t>AS14</t>
  </si>
  <si>
    <t>Ensayos al residuo de destilación (Incluye: destilación, penetración, ductilidad y solubilidad)</t>
  </si>
  <si>
    <t>AS15</t>
  </si>
  <si>
    <t>Contenido de agua</t>
  </si>
  <si>
    <t>AS16</t>
  </si>
  <si>
    <t>Control de calidad de cementos asfálticos (Incluye: penetración, punto de inflamación, solubilidad, ductilidad, pérdida por calentamiento, penetración retenida y ductilidad del residuo)</t>
  </si>
  <si>
    <t>D946</t>
  </si>
  <si>
    <t>AS17</t>
  </si>
  <si>
    <t>Pérdida por calentamiento</t>
  </si>
  <si>
    <t>AS18</t>
  </si>
  <si>
    <t>AS19</t>
  </si>
  <si>
    <t>Carga de partícula</t>
  </si>
  <si>
    <t>AS20</t>
  </si>
  <si>
    <t>AS21</t>
  </si>
  <si>
    <t>Destilación y determinación del residuo</t>
  </si>
  <si>
    <t>AS22</t>
  </si>
  <si>
    <t>Evaporación y determinación del residuo</t>
  </si>
  <si>
    <t>AS23</t>
  </si>
  <si>
    <t>Sedimentación a los 5 días</t>
  </si>
  <si>
    <t>AS24</t>
  </si>
  <si>
    <t>Ensayos al residuo de evaporación (Incluye: evaporación y determinación del residuo, penetración, solubilidad, punto de ablandamiento)</t>
  </si>
  <si>
    <t>AS25</t>
  </si>
  <si>
    <t>Control de calidad de emulsión catiónica modificada con polímeros (Incluye: Viscosidad SF, Estabilidad al almacenamiento, carga de partícula, tamizado, sedimentación, evaporación, ensayos en residuo: penetración, solubilidad y punto de ablandamiento)</t>
  </si>
  <si>
    <t>D2397</t>
  </si>
  <si>
    <t>Lavado asfáltico (no incluye tricloroetileno)</t>
  </si>
  <si>
    <t>MA01a</t>
  </si>
  <si>
    <t>Estabilidad Marshall (incluye estabilidad, flujo, no incluye elaboración de briqueta) (costo por briqueta)</t>
  </si>
  <si>
    <t>MA02a</t>
  </si>
  <si>
    <t>MA04a</t>
  </si>
  <si>
    <t>Porcentaje de vacíos (incluye: densidad de espécimen y densidad máxima teórica (Rice)) (costo por briqueta)</t>
  </si>
  <si>
    <t>MA05</t>
  </si>
  <si>
    <t>Diseño de mezcla asfáltica en caliente (Diseño Marshall)</t>
  </si>
  <si>
    <t>MA06</t>
  </si>
  <si>
    <t>MA09</t>
  </si>
  <si>
    <t>Diseño mezcla en frío (teórico, por áreas equivalentes)</t>
  </si>
  <si>
    <t>MA11</t>
  </si>
  <si>
    <t>D3625 (MTC E521)</t>
  </si>
  <si>
    <t>MA12</t>
  </si>
  <si>
    <t>MA13</t>
  </si>
  <si>
    <t>determinacion del grado de compactacion de mezclas vituminosas</t>
  </si>
  <si>
    <t>SU32</t>
  </si>
  <si>
    <t>E04</t>
  </si>
  <si>
    <t>Partículas Planas y Alargadas agr. Grueso</t>
  </si>
  <si>
    <t>Porcentaje de Caras fracturadas agregado</t>
  </si>
  <si>
    <t>AG26</t>
  </si>
  <si>
    <t>SER01</t>
  </si>
  <si>
    <t>SER02</t>
  </si>
  <si>
    <r>
      <rPr>
        <b/>
        <sz val="12"/>
        <color theme="1"/>
        <rFont val="Arial"/>
        <family val="2"/>
      </rPr>
      <t>RAZON SOCIAL:</t>
    </r>
    <r>
      <rPr>
        <sz val="12"/>
        <color theme="1"/>
        <rFont val="Arial"/>
        <family val="2"/>
      </rPr>
      <t xml:space="preserve"> Geofal S.A.C. </t>
    </r>
    <r>
      <rPr>
        <b/>
        <sz val="12"/>
        <color theme="1"/>
        <rFont val="Arial"/>
        <family val="2"/>
      </rPr>
      <t>RUC:</t>
    </r>
    <r>
      <rPr>
        <sz val="12"/>
        <color theme="1"/>
        <rFont val="Arial"/>
        <family val="2"/>
      </rPr>
      <t xml:space="preserve"> 20549356762</t>
    </r>
  </si>
  <si>
    <t>Sírvase realizar el depósito correspondiente de los servicios a nuestra cuenta bancaria:</t>
  </si>
  <si>
    <t>Cuenta de detraccion Banco de La Nación:</t>
  </si>
  <si>
    <t>- Cuenta de detraccion Banco de La Nación: Nº 00-074-045472</t>
  </si>
  <si>
    <t>Cuenta corriente BCP:</t>
  </si>
  <si>
    <t>- Cuenta Corriente en Soles del Banco de Credito del Perú (BCP):  Nº 192 2024 3030 04</t>
  </si>
  <si>
    <t>- Código Interbancario (CCI) del Banco de Crédito del Perú: Nº 002-192-002 02430 3004-34</t>
  </si>
  <si>
    <t>Le agradeceremos que nos envie el comprobante del depósito realizado via correo electronico</t>
  </si>
  <si>
    <t xml:space="preserve">Atentamente,      </t>
  </si>
  <si>
    <t>Av. Marañón N° 763, Los Olivos, Lima</t>
  </si>
  <si>
    <t>Web: www.geofal.com.pe</t>
  </si>
  <si>
    <t>Fin del documento</t>
  </si>
  <si>
    <t>EXTRACCION DE DIAMANTINA</t>
  </si>
  <si>
    <t>CLIENTE:</t>
  </si>
  <si>
    <t>PROYECTO:</t>
  </si>
  <si>
    <t>R.U.C.:</t>
  </si>
  <si>
    <t>DIRECCIÓN:</t>
  </si>
  <si>
    <t>UBICACIÓN:</t>
  </si>
  <si>
    <t>CONTACTO:</t>
  </si>
  <si>
    <t>ASESOR COMERCIAL:</t>
  </si>
  <si>
    <t>MILAGROS REMÓN PALOMINO</t>
  </si>
  <si>
    <t>TELÉFONO:</t>
  </si>
  <si>
    <t>982 429 895</t>
  </si>
  <si>
    <t>FECHA SOLICITUD:</t>
  </si>
  <si>
    <t xml:space="preserve"> </t>
  </si>
  <si>
    <t>CORREO:</t>
  </si>
  <si>
    <t>FECHA DE EMISIÓN:</t>
  </si>
  <si>
    <r>
      <rPr>
        <b/>
        <sz val="10"/>
        <color theme="1"/>
        <rFont val="Arial"/>
        <family val="2"/>
      </rPr>
      <t>REFERENCIA:</t>
    </r>
    <r>
      <rPr>
        <sz val="10"/>
        <color theme="1"/>
        <rFont val="Arial"/>
        <family val="2"/>
      </rPr>
      <t xml:space="preserve"> SEGÚN LO SOLICITADO VÍA CORREO ELECTRÓNICO / LLAMADA TELEFÓNICA</t>
    </r>
  </si>
  <si>
    <t>Es grato dirigirnos a Ud. a fin de alcanzarle, de acuerdo a su requerimiento, nuestra cotización por los servicios solicitados de los siguientes ensayos de laboratorio:</t>
  </si>
  <si>
    <t>Código</t>
  </si>
  <si>
    <t>Norma</t>
  </si>
  <si>
    <t>Costo Unitario
(S/)</t>
  </si>
  <si>
    <t>Cantidad</t>
  </si>
  <si>
    <t>Costo               Parcial               (S/)</t>
  </si>
  <si>
    <t>Costo Parcial</t>
  </si>
  <si>
    <t>IGV 18%</t>
  </si>
  <si>
    <t xml:space="preserve">Costo Total </t>
  </si>
  <si>
    <r>
      <rPr>
        <b/>
        <sz val="12"/>
        <color theme="1"/>
        <rFont val="Arial"/>
        <family val="2"/>
      </rPr>
      <t>CONDICIÓN</t>
    </r>
    <r>
      <rPr>
        <sz val="12"/>
        <color theme="1"/>
        <rFont val="Arial"/>
        <family val="2"/>
      </rPr>
      <t>: El pago del servicio Crédito a 7 días, previa orden de servicio.</t>
    </r>
  </si>
  <si>
    <t>CONDICIONES DE PAGO</t>
  </si>
  <si>
    <r>
      <rPr>
        <b/>
        <sz val="12"/>
        <color theme="1"/>
        <rFont val="Arial"/>
        <family val="2"/>
      </rPr>
      <t>CONDICIÓN:</t>
    </r>
    <r>
      <rPr>
        <sz val="12"/>
        <color theme="1"/>
        <rFont val="Arial"/>
        <family val="2"/>
      </rPr>
      <t xml:space="preserve"> El pago del servicio se realizara de acuerdo a la valorización mensual</t>
    </r>
  </si>
  <si>
    <r>
      <rPr>
        <b/>
        <sz val="12"/>
        <color theme="1"/>
        <rFont val="Arial"/>
        <family val="2"/>
      </rPr>
      <t>CONDICIÓN:</t>
    </r>
    <r>
      <rPr>
        <sz val="12"/>
        <color theme="1"/>
        <rFont val="Arial"/>
        <family val="2"/>
      </rPr>
      <t xml:space="preserve"> El pago del servicio deberá ser realizado por Adelantado.</t>
    </r>
  </si>
  <si>
    <t>Cuenta corriente Interbank:</t>
  </si>
  <si>
    <r>
      <rPr>
        <b/>
        <sz val="12"/>
        <color theme="1"/>
        <rFont val="Arial"/>
        <family val="2"/>
      </rPr>
      <t>CONDICIÓN</t>
    </r>
    <r>
      <rPr>
        <sz val="12"/>
        <color theme="1"/>
        <rFont val="Arial"/>
        <family val="2"/>
      </rPr>
      <t>: El pago del servicio Crédito a 30 días, previa orden de servicio.</t>
    </r>
  </si>
  <si>
    <t>- Cuenta Corriente en Soles de Interbank:  Nº 200-3005201096</t>
  </si>
  <si>
    <r>
      <rPr>
        <b/>
        <sz val="12"/>
        <color theme="1"/>
        <rFont val="Arial"/>
        <family val="2"/>
      </rPr>
      <t>CONDICIÓN</t>
    </r>
    <r>
      <rPr>
        <sz val="12"/>
        <color theme="1"/>
        <rFont val="Arial"/>
        <family val="2"/>
      </rPr>
      <t>: El pago del servicio Crédito a 15 días, previa orden de servicio.</t>
    </r>
  </si>
  <si>
    <t>- Código Interbancario (CCI) de Interbank: Nº 003-200- 003005201096-31</t>
  </si>
  <si>
    <t>Geofal SAC</t>
  </si>
  <si>
    <t>CLIENTE :</t>
  </si>
  <si>
    <t>PROYECTO :</t>
  </si>
  <si>
    <t>R.U.C. :</t>
  </si>
  <si>
    <t>DIRECCIÓN :</t>
  </si>
  <si>
    <t>UBICACIÓN :</t>
  </si>
  <si>
    <t>CONTACTO :</t>
  </si>
  <si>
    <t>ASESOR COMERCIAL :</t>
  </si>
  <si>
    <t>TELÉFONO :</t>
  </si>
  <si>
    <t>FECHA SOLICITUD :</t>
  </si>
  <si>
    <t>CORREO :</t>
  </si>
  <si>
    <t>FECHA DE EMISIÓN :</t>
  </si>
  <si>
    <r>
      <rPr>
        <b/>
        <sz val="8"/>
        <color theme="1"/>
        <rFont val="Arial"/>
        <family val="2"/>
      </rPr>
      <t>REFERENCIA:</t>
    </r>
    <r>
      <rPr>
        <sz val="8"/>
        <color theme="1"/>
        <rFont val="Arial"/>
        <family val="2"/>
      </rPr>
      <t xml:space="preserve"> SEGÚN LO SOLICITADO VÍA CORREO ELECTRÓNICO / LLAMADA TELEFÓNICA</t>
    </r>
  </si>
  <si>
    <t>Descripción Ensayo / Alquiler de equipos</t>
  </si>
  <si>
    <t>Actualizacion de datos del informe proyecto Muchka</t>
  </si>
  <si>
    <t>(*) Ensayo dentro del alcance de acreditación.</t>
  </si>
  <si>
    <t>Costo Total S/.</t>
  </si>
  <si>
    <t>♦ La presente cotización tiene una validez de 15 días.</t>
  </si>
  <si>
    <t>*</t>
  </si>
  <si>
    <t>♦ El precio no incluye IGV y estan expresados en nuevos soles.</t>
  </si>
  <si>
    <t>♦ El costo del servicio es mínimo por 1 mes.</t>
  </si>
  <si>
    <t xml:space="preserve">♦ Para el ensayo control de calidad del concreto fresco en obra, el técnico de laboratorio GEOFAL puede capacitar a algún personal en obra para que realicen el ensayo, esto no tendría un costo adicional. </t>
  </si>
  <si>
    <t>♦ El módulo de muestreo, recojo y ensayo de 6 testigos de ø 6" x 12" para ensayarse a compresión.</t>
  </si>
  <si>
    <t>♦ En caso de pérdida de los módulos, moldes metálicos y kit para muestreo que le serán entregados en calidad de 
alquiler, se facturará el costo de cada uno de ellos que corresponde por unidad a S/. 120.00 + IGV, S/. 170.00 + IGV y S/. 135.00 + IGV respectivamente.</t>
  </si>
  <si>
    <t>♦ Los equipos y accesorios se entregan operativos, por tanto su empresa nos tendría que devolver los equipos en las mismas condiciones en que los recibieron, sino tendrían que asumir lo faltante o su reposición.</t>
  </si>
  <si>
    <r>
      <t xml:space="preserve">♦ </t>
    </r>
    <r>
      <rPr>
        <b/>
        <sz val="10"/>
        <color theme="1"/>
        <rFont val="Arial"/>
        <family val="2"/>
      </rPr>
      <t>Entrega de los equipos:</t>
    </r>
    <r>
      <rPr>
        <sz val="10"/>
        <color theme="1"/>
        <rFont val="Arial"/>
        <family val="2"/>
      </rPr>
      <t xml:space="preserve"> Serán entregados en las instalaciones de laboratorio previa aceptación de la cotización, y emisión de orden de servicio. El plazo de entrega es previa coordinación.</t>
    </r>
  </si>
  <si>
    <t>♦ De acuerdo a nuestro procedimiento los equipos se calibran anualmente.</t>
  </si>
  <si>
    <t>♦ El precio incluye viáticos y movilización del personal técnico de GEOFAL.</t>
  </si>
  <si>
    <t>♦ El tiempo de ejecución de los servicios será de 3 días hábiles.</t>
  </si>
  <si>
    <r>
      <t xml:space="preserve">♦ Para el diseño de mezcla de concreto, la cantidad mínima sera de 150 Kg agregado grueso, 150 Kg de agregado fino y 01 bolsa cemento, el plazo de la entrega de los resultados será tentativamente de </t>
    </r>
    <r>
      <rPr>
        <b/>
        <sz val="10"/>
        <rFont val="Arial"/>
        <family val="2"/>
      </rPr>
      <t>06 dias hábiles</t>
    </r>
    <r>
      <rPr>
        <sz val="10"/>
        <rFont val="Arial"/>
        <family val="2"/>
      </rPr>
      <t>, y está sujeto a la programacion enviada por el área de LEM, para lo cual se considerará la fecha de la recepción de la muestra y cumplimiento de las condiciones de pago especificadas en la presente cotización.</t>
    </r>
  </si>
  <si>
    <r>
      <t xml:space="preserve">♦ Para el ensayo de Densidad de campo, la cantidad de </t>
    </r>
    <r>
      <rPr>
        <b/>
        <sz val="10"/>
        <color theme="1"/>
        <rFont val="Arial"/>
        <family val="2"/>
      </rPr>
      <t>puntos/salida mínimo 4und</t>
    </r>
    <r>
      <rPr>
        <sz val="10"/>
        <color theme="1"/>
        <rFont val="Arial"/>
        <family val="2"/>
      </rPr>
      <t xml:space="preserve">, la programación será con 24 horas de anticipación, previo pago del servicio, el plazo máximo de la entrega de los resultados </t>
    </r>
    <r>
      <rPr>
        <b/>
        <sz val="10"/>
        <color theme="1"/>
        <rFont val="Arial"/>
        <family val="2"/>
      </rPr>
      <t>será 2 días hábiles.</t>
    </r>
  </si>
  <si>
    <t>♦ El ensayo de densidad con Cono de 6" solo se aplica a suelo que contenga material grueso hasta 1 1/2pulg., para densidades con Cono de 12" suelo que contenga material grueso hasta 3" y de mayor proporción ensayo de Reemplazo por agua;</t>
  </si>
  <si>
    <r>
      <t xml:space="preserve">♦ El ensayo de resistencia a la compresión, el plazo de entrega de los resultados será de </t>
    </r>
    <r>
      <rPr>
        <b/>
        <sz val="10"/>
        <color theme="1"/>
        <rFont val="Arial"/>
        <family val="2"/>
      </rPr>
      <t>2 días hábiles</t>
    </r>
    <r>
      <rPr>
        <sz val="10"/>
        <color theme="1"/>
        <rFont val="Arial"/>
        <family val="2"/>
      </rPr>
      <t>, pero esta sujeto a la cantidad de muestra a ensayar y de acuerdo a la programacion enviada por el área dde LEM, para lo cual se considerará la fecha de la recepción de la muestra y cumplimiento de las condiciones de pago especificadas en la presente cotización.</t>
    </r>
  </si>
  <si>
    <r>
      <t xml:space="preserve">♦Para los ensayo en unidades de albañileria, la cantidad de ladrillos a suministrar es de </t>
    </r>
    <r>
      <rPr>
        <b/>
        <sz val="10"/>
        <color theme="1"/>
        <rFont val="Arial"/>
        <family val="2"/>
      </rPr>
      <t>10und/marca</t>
    </r>
    <r>
      <rPr>
        <sz val="10"/>
        <color theme="1"/>
        <rFont val="Arial"/>
        <family val="2"/>
      </rPr>
      <t xml:space="preserve"> en buen estado. El plazo de entrega de los resultados será tentativamente de </t>
    </r>
    <r>
      <rPr>
        <b/>
        <sz val="10"/>
        <color theme="1"/>
        <rFont val="Arial"/>
        <family val="2"/>
      </rPr>
      <t>04 días hábiles</t>
    </r>
    <r>
      <rPr>
        <sz val="10"/>
        <color theme="1"/>
        <rFont val="Arial"/>
        <family val="2"/>
      </rPr>
      <t xml:space="preserve"> y está sujeto a la programacion enviada por el área de LEM, para lo cual se considerará la fecha de la recepción de la muestra y cumplimiento de las condiciones de pago especificadas en la presente cotización.</t>
    </r>
  </si>
  <si>
    <r>
      <t xml:space="preserve">♦ Para los ensayo en agua, la cantidad mínima que el cliente entregara sera de </t>
    </r>
    <r>
      <rPr>
        <b/>
        <sz val="10"/>
        <rFont val="Arial"/>
        <family val="2"/>
      </rPr>
      <t>10 Lt</t>
    </r>
    <r>
      <rPr>
        <sz val="10"/>
        <rFont val="Arial"/>
        <family val="2"/>
      </rPr>
      <t xml:space="preserve">. El plazo de entrega de los resultados será tentativamente de </t>
    </r>
    <r>
      <rPr>
        <b/>
        <sz val="10"/>
        <rFont val="Arial"/>
        <family val="2"/>
      </rPr>
      <t>10 días hábiles</t>
    </r>
    <r>
      <rPr>
        <sz val="10"/>
        <rFont val="Arial"/>
        <family val="2"/>
      </rPr>
      <t xml:space="preserve"> y está sujeto a la programacion enviada por el área de LEM, para lo cual se considerará la fecha de la recepción de la muestra y cumplimiento de las condiciones de pago especificadas en la presente cotización.</t>
    </r>
  </si>
  <si>
    <t>♦ El volquete será proporionado por el cliente.</t>
  </si>
  <si>
    <t>♦ El volquete cuenta con revisión técnica y SOAT.</t>
  </si>
  <si>
    <t>♦ El servicio incluye el informe.</t>
  </si>
  <si>
    <r>
      <t>♦ Para los ensayo en suelo y agregados, la cantidad mínima que el cliente entregara sera de</t>
    </r>
    <r>
      <rPr>
        <b/>
        <sz val="10"/>
        <rFont val="Arial"/>
        <family val="2"/>
      </rPr>
      <t xml:space="preserve"> 70 kg por cada muestra</t>
    </r>
    <r>
      <rPr>
        <sz val="10"/>
        <rFont val="Arial"/>
        <family val="2"/>
      </rPr>
      <t xml:space="preserve">. El plazo de entrega de los resultados será tentativamente de </t>
    </r>
    <r>
      <rPr>
        <b/>
        <sz val="10"/>
        <rFont val="Arial"/>
        <family val="2"/>
      </rPr>
      <t xml:space="preserve"> 08 días hábiles</t>
    </r>
    <r>
      <rPr>
        <sz val="10"/>
        <rFont val="Arial"/>
        <family val="2"/>
      </rPr>
      <t xml:space="preserve"> y está sujeto a la programacion enviada por el área de LEM, para lo cual se considerará la fecha de la recepción de la muestra y cumplimiento de las condiciones de pago especificadas en la presente cotización.</t>
    </r>
  </si>
  <si>
    <t>♦Para el ensayo de Lavado asfaltico se requiere mínnimo 1kg de muestra a granel de asfalto.</t>
  </si>
  <si>
    <t>♦ La entrega de los equipos, asi como el recojo se da en las instalaciones de laboratorio. El plazo de entrega es previa coordinación.</t>
  </si>
  <si>
    <t>♦ Los equipos y accesorios se entregan operativos, por tanto su empresa nos tendría que devolver los equipos en las mismas 
condiciones en que los recibieron, sino tendrían que asumir lo faltante o su reposición.</t>
  </si>
  <si>
    <t>♦ El personal contara con sus implementos de seguridad y SCTR.</t>
  </si>
  <si>
    <t>♦ Es responsabilidad del cliente la entrega de muestra en las instalaciones del LEM, ubicado en la Av. Marañon N° 763, Los Olivos, Lima, el horarrio de atención de lunes a viernes de 8:30-12:30 y 14:00-17:30.</t>
  </si>
  <si>
    <t>COM-F-01                                                                                                                                                    Página 1 de 2                      Versión: 02 (19-07-2021)</t>
  </si>
  <si>
    <t>♦ Los equipos empleados para la ejecución del servicio cuentan con certificado calibración vigente;</t>
  </si>
  <si>
    <t>♦ A la aceptación de la presente cotización, el cliente asume pleno conocimiento de los requisitos necesarios para la adecuada realización de los ensayos, caso contrario, esto será de su absoluta responsabilidad;</t>
  </si>
  <si>
    <t>♦ Si el cliente no especifica la Norma a ser utilizada para la ejecución del ensayo, se considera Norma ASTM o NTP vigente de acuerdo con el alcance del laboratorio;</t>
  </si>
  <si>
    <t>♦ El Laboratorio NO se responsabiliza por los plazos incumplidos debido a razones ajenas al laboratorio, hechos fortuitos y/o de fuerza mayor;</t>
  </si>
  <si>
    <r>
      <t xml:space="preserve">♦ Al finalizar los ensayos, </t>
    </r>
    <r>
      <rPr>
        <sz val="10"/>
        <color theme="1"/>
        <rFont val="Arial"/>
        <family val="2"/>
      </rPr>
      <t>la muestra sobrante/contramuestra permanecerán en custodia por un tiempo de 10 dias</t>
    </r>
    <r>
      <rPr>
        <sz val="10"/>
        <rFont val="Arial"/>
        <family val="2"/>
      </rPr>
      <t xml:space="preserve"> calendario después de emitido el informe de ensayo. Siempre que se trate de una muestra dirimente, las  contramuestras serán devueltas a los clientes, previa coordinación y autorización, caso contrario, serán eliminados si se trata de residuos del ensayo o contramuestras de ensayo;</t>
    </r>
  </si>
  <si>
    <t>♦ El laboratorio mantiene acuerdos de confidencialidad entre el cliente y el laboratorio, la divulgacion de la informacion sin la autorizacion de las partes, no es permitida. El laboratorio mantiene reserva de la informacion brindada por el cliente, salvo solicitud de la informacion por ley, o por entidades gubernamentales inmersos dentro del presente servicio de ensayo.</t>
  </si>
  <si>
    <t>♦ Los informes de ensayo emitidos por el laboratorio solo expresan resultados. GEOFAL SAC no brinda declaraciones de conformidad.</t>
  </si>
  <si>
    <t>♦ El informe de los ensayos se enviara via correo electronico a los contactos indicados, el fisico del informe serán entregado en las instalaciones del LEM, dentro de nuestro horario de atención.</t>
  </si>
  <si>
    <r>
      <rPr>
        <sz val="10"/>
        <color theme="1"/>
        <rFont val="Arial"/>
        <family val="2"/>
      </rPr>
      <t xml:space="preserve">♦ Si tiene alguna queja o sugerencia, lo invitamos a conocer nuestro </t>
    </r>
    <r>
      <rPr>
        <u/>
        <sz val="10"/>
        <color theme="10"/>
        <rFont val="Arial"/>
        <family val="2"/>
      </rPr>
      <t>Proceso de Atención de Quejas</t>
    </r>
    <r>
      <rPr>
        <sz val="10"/>
        <color theme="10"/>
        <rFont val="Arial"/>
        <family val="2"/>
      </rPr>
      <t>,</t>
    </r>
    <r>
      <rPr>
        <sz val="10"/>
        <color theme="1"/>
        <rFont val="Arial"/>
        <family val="2"/>
      </rPr>
      <t xml:space="preserve"> el cual iniciará 24 horas después de recibida la queja. El plazo límite establecido para la recepción de quejas respecto a un informe de ensayo es de 10 días después de emitido el documento. Pasado este plazo, no se aceptarán quejas bajo ninguna circunstancia.</t>
    </r>
  </si>
  <si>
    <r>
      <rPr>
        <b/>
        <sz val="9"/>
        <color theme="1"/>
        <rFont val="Arial"/>
        <family val="2"/>
      </rPr>
      <t>CONDICIÓN:</t>
    </r>
    <r>
      <rPr>
        <sz val="9"/>
        <color theme="1"/>
        <rFont val="Arial"/>
        <family val="2"/>
      </rPr>
      <t xml:space="preserve"> El pago del servicio deberá ser realizado por Adelantado.</t>
    </r>
  </si>
  <si>
    <r>
      <rPr>
        <b/>
        <sz val="10"/>
        <color theme="1"/>
        <rFont val="Arial"/>
        <family val="2"/>
      </rPr>
      <t>RAZON SOCIAL:</t>
    </r>
    <r>
      <rPr>
        <sz val="10"/>
        <color theme="1"/>
        <rFont val="Arial"/>
        <family val="2"/>
      </rPr>
      <t xml:space="preserve"> Geofal S.A.C. </t>
    </r>
    <r>
      <rPr>
        <b/>
        <sz val="10"/>
        <color theme="1"/>
        <rFont val="Arial"/>
        <family val="2"/>
      </rPr>
      <t>RUC:</t>
    </r>
    <r>
      <rPr>
        <sz val="10"/>
        <color theme="1"/>
        <rFont val="Arial"/>
        <family val="2"/>
      </rPr>
      <t xml:space="preserve"> 20549356762</t>
    </r>
  </si>
  <si>
    <r>
      <rPr>
        <b/>
        <sz val="9"/>
        <color theme="1"/>
        <rFont val="Arial"/>
        <family val="2"/>
      </rPr>
      <t>CONDICIÓN:</t>
    </r>
    <r>
      <rPr>
        <sz val="9"/>
        <color theme="1"/>
        <rFont val="Arial"/>
        <family val="2"/>
      </rPr>
      <t xml:space="preserve"> El pago del servicio se realizara de acuerdo a la valorización mensual</t>
    </r>
  </si>
  <si>
    <r>
      <rPr>
        <b/>
        <sz val="9"/>
        <color theme="1"/>
        <rFont val="Arial"/>
        <family val="2"/>
      </rPr>
      <t>CONDICIÓN:</t>
    </r>
    <r>
      <rPr>
        <sz val="9"/>
        <color theme="1"/>
        <rFont val="Arial"/>
        <family val="2"/>
      </rPr>
      <t xml:space="preserve"> El pago del servicio Adelanto el 50% y saldo previo a la entrega del Informe, previa orden de servicio.</t>
    </r>
  </si>
  <si>
    <r>
      <rPr>
        <b/>
        <sz val="9"/>
        <color theme="1"/>
        <rFont val="Arial"/>
        <family val="2"/>
      </rPr>
      <t>CONDICIÓN</t>
    </r>
    <r>
      <rPr>
        <sz val="9"/>
        <color theme="1"/>
        <rFont val="Arial"/>
        <family val="2"/>
      </rPr>
      <t>: El pago del servicio Crédito a 7 días, previa orden de servicio.</t>
    </r>
  </si>
  <si>
    <r>
      <rPr>
        <b/>
        <sz val="9"/>
        <color theme="1"/>
        <rFont val="Arial"/>
        <family val="2"/>
      </rPr>
      <t>CONDICIÓN</t>
    </r>
    <r>
      <rPr>
        <sz val="9"/>
        <color theme="1"/>
        <rFont val="Arial"/>
        <family val="2"/>
      </rPr>
      <t>: El pago del servicio Crédito a 30 días, previa orden de servicio.</t>
    </r>
  </si>
  <si>
    <r>
      <rPr>
        <b/>
        <sz val="9"/>
        <color theme="1"/>
        <rFont val="Arial"/>
        <family val="2"/>
      </rPr>
      <t>CONDICIÓN</t>
    </r>
    <r>
      <rPr>
        <sz val="9"/>
        <color theme="1"/>
        <rFont val="Arial"/>
        <family val="2"/>
      </rPr>
      <t>: El pago del servicio Crédito a 15 días, previa orden de servicio.</t>
    </r>
  </si>
  <si>
    <t xml:space="preserve">En caso de aceptar la presente cotización, deberá de enviar su confirmacion y/o orden de servicio a los correos laboratorio@geofal.com.pe y/o asesorcomercial@geofal.com.pe, en señal de conformidad. </t>
  </si>
  <si>
    <t>Telf.: (01) 5221851 RPC 951734376 RPC 993077479 RPM #956057624</t>
  </si>
  <si>
    <t>Email: laboratorio@geofal.com.pe</t>
  </si>
  <si>
    <t>COM-F-01                                                                                                                                                    Página 2 de 2                      Versión: 02 (19-07-2021)</t>
  </si>
  <si>
    <t>IRMA COAQUIRA</t>
  </si>
  <si>
    <t>Descripción Ensayo / Servicio</t>
  </si>
  <si>
    <t>Costo Unitario               (S/)</t>
  </si>
  <si>
    <t>CONDICIONES DEL SERVICIO</t>
  </si>
  <si>
    <t>♦ El precio incluye IGV y estan expresados en nuevos soles.</t>
  </si>
  <si>
    <r>
      <t xml:space="preserve">♦ Para el ensayo de Densidad de campo, </t>
    </r>
    <r>
      <rPr>
        <b/>
        <sz val="10"/>
        <color theme="1"/>
        <rFont val="Arial"/>
        <family val="2"/>
      </rPr>
      <t>la cantidad de puntos/salida mínimo 4 und</t>
    </r>
    <r>
      <rPr>
        <sz val="10"/>
        <color theme="1"/>
        <rFont val="Arial"/>
        <family val="2"/>
      </rPr>
      <t xml:space="preserve">, la programación será con 24 horas de anticipación, el plazo máximo de la entrega de los resultados será </t>
    </r>
    <r>
      <rPr>
        <b/>
        <sz val="10"/>
        <color theme="1"/>
        <rFont val="Arial"/>
        <family val="2"/>
      </rPr>
      <t>2 días hábiles.</t>
    </r>
  </si>
  <si>
    <r>
      <t xml:space="preserve">♦ Para los ensayo en suelo y agregados, la cantidad mínima que el cliente entregara sera de </t>
    </r>
    <r>
      <rPr>
        <b/>
        <sz val="10"/>
        <color theme="0"/>
        <rFont val="Arial"/>
        <family val="2"/>
      </rPr>
      <t>80kg por cada muestra</t>
    </r>
    <r>
      <rPr>
        <sz val="10"/>
        <color theme="0"/>
        <rFont val="Arial"/>
        <family val="2"/>
      </rPr>
      <t xml:space="preserve">. El plazo de entrega de los resultados será tentativamente de  </t>
    </r>
    <r>
      <rPr>
        <b/>
        <sz val="10"/>
        <color theme="0"/>
        <rFont val="Arial"/>
        <family val="2"/>
      </rPr>
      <t>04 días hábiles</t>
    </r>
    <r>
      <rPr>
        <sz val="10"/>
        <color theme="0"/>
        <rFont val="Arial"/>
        <family val="2"/>
      </rPr>
      <t xml:space="preserve"> y está sujeto a la programacion enviada por el área de LEM, para lo cual se considerará la fecha de la recepción de la muestra y cumplimiento de las condiciones de pago especificadas en la presente cotización.</t>
    </r>
  </si>
  <si>
    <r>
      <t xml:space="preserve">♦ Para los ensayo en suelo y agregados, la cantidad mínima que el cliente entregara sera de </t>
    </r>
    <r>
      <rPr>
        <b/>
        <sz val="10"/>
        <color theme="1"/>
        <rFont val="Arial"/>
        <family val="2"/>
      </rPr>
      <t>80kg por cada muestra</t>
    </r>
    <r>
      <rPr>
        <sz val="10"/>
        <color theme="1"/>
        <rFont val="Arial"/>
        <family val="2"/>
      </rPr>
      <t xml:space="preserve">. El plazo de entrega de los resultados será tentativamente de  </t>
    </r>
    <r>
      <rPr>
        <b/>
        <sz val="10"/>
        <color theme="1"/>
        <rFont val="Arial"/>
        <family val="2"/>
      </rPr>
      <t>04 días hábiles</t>
    </r>
    <r>
      <rPr>
        <sz val="10"/>
        <color theme="1"/>
        <rFont val="Arial"/>
        <family val="2"/>
      </rPr>
      <t xml:space="preserve"> y está sujeto a la programacion enviada por el área de LEM, para lo cual se considerará la fecha de la recepción de la muestra y cumplimiento de las condiciones de pago especificadas en la presente cotización.</t>
    </r>
  </si>
  <si>
    <t>♦ El ensayo de resistencia a la compresión, el plazo de entrega de los resultados esta sujeto a la cantidad de muestra a ensayar y de acuerdo a fecha de ensayo, de acuerdo a lo requerido 02 días habiles, de acuerdo a la programacion de LEM, apartir de la recepción de la muestra y el pago del servicio.</t>
  </si>
  <si>
    <r>
      <t>♦ Para los ensayo en suelo y agregados, la cantidad mínima que el cliente entregara sera de</t>
    </r>
    <r>
      <rPr>
        <b/>
        <sz val="10"/>
        <rFont val="Arial"/>
        <family val="2"/>
      </rPr>
      <t xml:space="preserve"> 70 kg por cada muestra</t>
    </r>
    <r>
      <rPr>
        <sz val="10"/>
        <rFont val="Arial"/>
        <family val="2"/>
      </rPr>
      <t xml:space="preserve">. El plazo de entrega de los resultados será tentativamente de </t>
    </r>
    <r>
      <rPr>
        <b/>
        <sz val="10"/>
        <rFont val="Arial"/>
        <family val="2"/>
      </rPr>
      <t xml:space="preserve"> 04 días hábiles</t>
    </r>
    <r>
      <rPr>
        <sz val="10"/>
        <rFont val="Arial"/>
        <family val="2"/>
      </rPr>
      <t xml:space="preserve"> y está sujeto a la programacion enviada por el área de LEM, para lo cual se considerará la fecha de la recepción de la muestra.</t>
    </r>
  </si>
  <si>
    <t>♦ Para realizar los ensayos, el área de trabajo debe de encontrarse habilitada.</t>
  </si>
  <si>
    <t>♦ El personal contará con sus implementos de seguridad y SCTR.</t>
  </si>
  <si>
    <t>♦ La programacion del ensayo en campo será previa comunicación con 24 hora de anticipación;</t>
  </si>
  <si>
    <r>
      <t>♦ El ensayo de resistencia a la compresión, el plazo de entrega de los resultados esta sujeto a la cantidad de muestra a ensayar y de acuerdo a fecha de ensayo, de acuerdo a lo requerido</t>
    </r>
    <r>
      <rPr>
        <b/>
        <sz val="10"/>
        <color theme="0"/>
        <rFont val="Arial"/>
        <family val="2"/>
      </rPr>
      <t xml:space="preserve"> 02 días habiles</t>
    </r>
    <r>
      <rPr>
        <sz val="10"/>
        <color theme="0"/>
        <rFont val="Arial"/>
        <family val="2"/>
      </rPr>
      <t>, de acuerdo a la programacion de LEM, apartir de la recepción de la muestra y el pago del servicio.</t>
    </r>
  </si>
  <si>
    <r>
      <t>♦ Para los ensayo en suelo y agregados, la cantidad mínima que el cliente entregara sera de</t>
    </r>
    <r>
      <rPr>
        <b/>
        <sz val="10"/>
        <rFont val="Arial"/>
        <family val="2"/>
      </rPr>
      <t xml:space="preserve"> 60 kg por cada muestra</t>
    </r>
    <r>
      <rPr>
        <sz val="10"/>
        <rFont val="Arial"/>
        <family val="2"/>
      </rPr>
      <t xml:space="preserve">. El plazo de entrega de los resultados será tentativamente de </t>
    </r>
    <r>
      <rPr>
        <b/>
        <sz val="10"/>
        <rFont val="Arial"/>
        <family val="2"/>
      </rPr>
      <t xml:space="preserve"> 04 días hábiles</t>
    </r>
    <r>
      <rPr>
        <sz val="10"/>
        <rFont val="Arial"/>
        <family val="2"/>
      </rPr>
      <t xml:space="preserve"> y está sujeto a la programacion enviada por el área de LEM, para lo cual se considerará la fecha de la recepción de la muestra y cumplimiento de las condiciones de pago especificadas en la presente cotización.</t>
    </r>
  </si>
  <si>
    <t>♦ El precio establecido en la cotización se ha realizado en base a la cantidad de puntos solicitados, de no ejecutarse la totalidad de los mismos, de igual forma se procederá con el cobro total del monto expresado en la cotización.</t>
  </si>
  <si>
    <r>
      <t>♦ El ensayo de resistencia a la compresión, el plazo de entrega de los resultados esta sujeto a la cantidad de muestra a ensayar y de acuerdo a fecha de ensayo, de acuerdo a lo requerido</t>
    </r>
    <r>
      <rPr>
        <b/>
        <sz val="10"/>
        <color theme="1"/>
        <rFont val="Arial"/>
        <family val="2"/>
      </rPr>
      <t xml:space="preserve"> 05 días habiles</t>
    </r>
    <r>
      <rPr>
        <sz val="10"/>
        <color theme="1"/>
        <rFont val="Arial"/>
        <family val="2"/>
      </rPr>
      <t>, de acuerdo a la programacion de LEM, apartir de la recepción de la muestra y el pago del servicio.</t>
    </r>
  </si>
  <si>
    <r>
      <t>♦ El ensayo de resistencia a la compresión, el plazo de entrega de los resultados esta sujeto a la cantidad de muestra a ensayar y de acuerdo a fecha de ensayo, de acuerdo a lo requerido</t>
    </r>
    <r>
      <rPr>
        <b/>
        <sz val="10"/>
        <color theme="1"/>
        <rFont val="Arial"/>
        <family val="2"/>
      </rPr>
      <t xml:space="preserve"> 03 días habiles</t>
    </r>
    <r>
      <rPr>
        <sz val="10"/>
        <color theme="1"/>
        <rFont val="Arial"/>
        <family val="2"/>
      </rPr>
      <t>, de acuerdo a la programacion de LEM, apartir de la recepción de la muestra y el pago del servicio.</t>
    </r>
  </si>
  <si>
    <t>♦ El horario de recojo de las probetas serán de lunes a viernes entre las 9:00 am a 4:00 pm, y sábados de 9:00 am 
a 12:00pm</t>
  </si>
  <si>
    <r>
      <rPr>
        <b/>
        <sz val="9"/>
        <color theme="1"/>
        <rFont val="Arial"/>
        <family val="2"/>
      </rPr>
      <t>CONDICIÓN:</t>
    </r>
    <r>
      <rPr>
        <sz val="9"/>
        <color theme="1"/>
        <rFont val="Arial"/>
        <family val="2"/>
      </rPr>
      <t xml:space="preserve"> El pago del servicio deberá ser realizado por Adelantado y/o previo antes de la entrega de los informes.</t>
    </r>
  </si>
  <si>
    <r>
      <rPr>
        <b/>
        <sz val="9"/>
        <color theme="1"/>
        <rFont val="Arial"/>
        <family val="2"/>
      </rPr>
      <t>CONDICIÓN:</t>
    </r>
    <r>
      <rPr>
        <sz val="9"/>
        <color theme="1"/>
        <rFont val="Arial"/>
        <family val="2"/>
      </rPr>
      <t xml:space="preserve"> El pago del servicio Adelanto el 50% y saldo a la entrega del Informe, previa orden de servicio.</t>
    </r>
  </si>
  <si>
    <t>Área Comercial</t>
  </si>
  <si>
    <t>* Cantidad puntos/día por salida: mínimo 4 puntos/día</t>
  </si>
  <si>
    <t>Milagros Remón Palomino</t>
  </si>
  <si>
    <t>persona</t>
  </si>
  <si>
    <t>cantidad</t>
  </si>
  <si>
    <t>dias</t>
  </si>
  <si>
    <t>total puntos</t>
  </si>
  <si>
    <t>3 personas</t>
  </si>
  <si>
    <t>densidad</t>
  </si>
  <si>
    <t>2 personas</t>
  </si>
  <si>
    <t>reposicion</t>
  </si>
  <si>
    <t>personas</t>
  </si>
  <si>
    <t>movilidades</t>
  </si>
  <si>
    <t>choferes</t>
  </si>
  <si>
    <t>viaticos</t>
  </si>
  <si>
    <t>combustible</t>
  </si>
  <si>
    <t>♦ El precio establecido en la cotización se ha realizado en base a la cantidad de puntos solicitados, de no ejecutarse la 
totalidad de los mismos, de igual forma se procederá con el cobro total del monto expresado en la cotización.</t>
  </si>
  <si>
    <r>
      <t>♦ El ensayo de resistencia a la compresión, el plazo de entrega de los resultados esta sujeto a la cantidad de muestra a ensayar, de acuerdo a lo requerido</t>
    </r>
    <r>
      <rPr>
        <b/>
        <sz val="10"/>
        <color theme="1"/>
        <rFont val="Arial"/>
        <family val="2"/>
      </rPr>
      <t xml:space="preserve"> 02 días habiles</t>
    </r>
    <r>
      <rPr>
        <sz val="10"/>
        <color theme="1"/>
        <rFont val="Arial"/>
        <family val="2"/>
      </rPr>
      <t>, de acuerdo a la programacion de LEM, apartir de la recepción de la muestra y el pago del servicio.</t>
    </r>
  </si>
  <si>
    <t>materiales</t>
  </si>
  <si>
    <r>
      <t xml:space="preserve">♦ Para las 3 Verificación del diseño de mezcla se solicita </t>
    </r>
    <r>
      <rPr>
        <b/>
        <sz val="10"/>
        <color theme="1"/>
        <rFont val="Arial"/>
        <family val="2"/>
      </rPr>
      <t>500kg por cada muestra.</t>
    </r>
  </si>
  <si>
    <t>♦ Tiempo de ejecución trabajo de campo 1 dia habiles.</t>
  </si>
  <si>
    <t>♦ El ensayo para extracción de diamantina el área debe estar habilitada, el costo incluye resane de estructura, pero no incluye pintado.</t>
  </si>
  <si>
    <t>vibroapizonador</t>
  </si>
  <si>
    <t xml:space="preserve">♦ Cantidad de ladrillos a suministrar 10 und/marca en buen estado, el plazo de entrega de los resultados será tentativamente de  08 días hábiles </t>
  </si>
  <si>
    <t xml:space="preserve">♦ Para Diseño de mezcla, la cantidad de material 50 Kg de piedra chancada y 50 Kg de arena gruesa, 01 muestra de cemento, el plazo de entrega de los resultados será tentativamente de  04 días hábiles </t>
  </si>
  <si>
    <t>♦ Los equipos empleados para la ejecución del servicio cuentan con certificado calibración vigente.</t>
  </si>
  <si>
    <t>Le agradeceremos que nos envie el comprobante del depósito realizado via correo electronico.</t>
  </si>
  <si>
    <t>Estudio de suelos con fines de cimentacion y pavimentacion</t>
  </si>
  <si>
    <r>
      <t xml:space="preserve">♦ Para los ensayo en suelo y agregados, la cantidad mínima que el cliente entregara sera de </t>
    </r>
    <r>
      <rPr>
        <b/>
        <sz val="10"/>
        <rFont val="Arial"/>
        <family val="2"/>
      </rPr>
      <t>100kg por cada muestra</t>
    </r>
    <r>
      <rPr>
        <sz val="10"/>
        <rFont val="Arial"/>
        <family val="2"/>
      </rPr>
      <t>, el plazo de entrega de los resultados será como máximo hasta 30 días hábiles, de acuerdo a la programacion de LEM, apartir de la recepción de la muestra y el pago del servicio.</t>
    </r>
  </si>
  <si>
    <t>♦ Para el diseño de mezcla de concreto, la cantidad mínima sera de 80 Kg agregado grueso, 60 Kg de agregado fino y 01 bolsa cemento, el plazo maximo de la entrega de los resultados sera 4 dias hábiles, de acuerdo a la programacion de LEM, apartir de la recepción de la muestra y el pago del servicio.</t>
  </si>
  <si>
    <t>COM-F-01                                                                                                                                                    Página 1 de 2                      Versión: 02 (21-05-2021)</t>
  </si>
  <si>
    <t>♦ Para el ensayo de Densidad de campo, la cantidad de puntos/salida mínimo 4und, la programación sera con 24 horas de anticipación, previo pago del servicio, el plazo máximo de la entrega de los resultados será 2 días hábiles,</t>
  </si>
  <si>
    <t>♦ El ensayo de resistencia a la compresión, el plazo de entrega de los resultados esta sujeto a la cantidad de muestra a ensayar, de acuerdo a lo requerido 6 días hábiles, de acuerdo a la programacion de LEM, apartir de la recepción de la muestra y el pago del servicio.</t>
  </si>
  <si>
    <t>♦ El laboratorio mantiene acuerdos de confidencialidad entre el cliente y ellaboratorio, la divulgacion de la informacion sin la autorizacion de las partes, no es permitida. El laboratorio mantiene reserva de la informacion brindada por el cliente, salvo solicitud de la informacion por ley, o por entidades gubernamentales inmersos dentro del presente servicio de ensayo.</t>
  </si>
  <si>
    <t>♦ El informe de los ensayos se enviara via correo electronico a los contactos indicados, el fisico del informe sera entregado en las instalaciones del LEM, dentro de nuestro horario de atención.</t>
  </si>
  <si>
    <r>
      <t xml:space="preserve">♦ Si tiene alguna queja o sugerencia sirvase contactarse con nosotros al email: </t>
    </r>
    <r>
      <rPr>
        <u/>
        <sz val="10"/>
        <color rgb="FF0000FF"/>
        <rFont val="Arial"/>
        <family val="2"/>
      </rPr>
      <t>laboratorio@geofal.com.pe / flarosa@geofal.com.pe</t>
    </r>
    <r>
      <rPr>
        <sz val="10"/>
        <color theme="1"/>
        <rFont val="Arial"/>
        <family val="2"/>
      </rPr>
      <t xml:space="preserve"> o al teléfono 01 5221851. El plazo límite establecido para la recepción de quejas respecto a un informe de ensayo no será mayor de 10 dias después de emitido el informe de ensayo. Pasado este plazo, no se aceptarán quejas bajo ninguna circunstancia.</t>
    </r>
  </si>
  <si>
    <t>COM-F-01                                                                                                                                                    Página 2 de 2                      Versión: 02 (21-05-2021)</t>
  </si>
  <si>
    <t xml:space="preserve">Descripción </t>
  </si>
  <si>
    <t>EQ01</t>
  </si>
  <si>
    <t>Arrendamiento de Equipo para ensayo de placa de carga, incluye Bomba Hidraulica manual, vigas con soportes para los comparadores de caratula, manometros, tornillo para acercamiento, uniones, extensiones de acero, placas de acero para aplicacion de carga, y certificado de calibracion vigente.</t>
  </si>
  <si>
    <t>ASTM D1196</t>
  </si>
  <si>
    <t>X MES</t>
  </si>
  <si>
    <t>♦ El equipo se alquilara mínimo por 1 mes.</t>
  </si>
  <si>
    <t>♦ El cliente proporcionara un ambiente seguro para el almacenamientos de los equipos de laboratorio.</t>
  </si>
  <si>
    <t>♦ la entrega del equipo seran entregados en nuestra instalacion, Av. Marañon 763, Los Olivos, Lima, previa aceptacion de la cotizacion y emision de la orden de servicio.</t>
  </si>
  <si>
    <t>♦ Equipo y accesorio se entregaran en buenas condiciones, la empresa sera responsable y asumira lo faltante.</t>
  </si>
  <si>
    <t>COM-F-01                                                                                                                                                    Página 1 de 2                      Versión: 02 (17-05-2021)</t>
  </si>
  <si>
    <r>
      <t xml:space="preserve">♦ Para los ensayo en suelo y agregados, la cantidad mínima que el cliente entregara sera de </t>
    </r>
    <r>
      <rPr>
        <b/>
        <sz val="10"/>
        <rFont val="Arial"/>
        <family val="2"/>
      </rPr>
      <t>180kg por cada muestra</t>
    </r>
    <r>
      <rPr>
        <sz val="10"/>
        <rFont val="Arial"/>
        <family val="2"/>
      </rPr>
      <t xml:space="preserve">, el plazo de entrega de los resultados será como máximo hasta </t>
    </r>
    <r>
      <rPr>
        <b/>
        <sz val="10"/>
        <rFont val="Arial"/>
        <family val="2"/>
      </rPr>
      <t>04 días hábiles</t>
    </r>
    <r>
      <rPr>
        <sz val="10"/>
        <rFont val="Arial"/>
        <family val="2"/>
      </rPr>
      <t>, de acuerdo a la programacion de LEM, apartir de la recepción de la muestra y el pago del servicio.(ENSAYO DE PROCTOR)</t>
    </r>
  </si>
  <si>
    <r>
      <t xml:space="preserve">♦ El ensayo de resistencia a la compresión, el plazo de entrega de los resultados sera de </t>
    </r>
    <r>
      <rPr>
        <b/>
        <sz val="10"/>
        <color theme="1"/>
        <rFont val="Arial"/>
        <family val="2"/>
      </rPr>
      <t>2 dias habiles</t>
    </r>
    <r>
      <rPr>
        <sz val="10"/>
        <color theme="1"/>
        <rFont val="Arial"/>
        <family val="2"/>
      </rPr>
      <t>, esta sujeto a la cantidad de muestra a ensayar y deacuerdo a la programacion de LEM, apartir de la recepción de la muestra y el pago del servicio.</t>
    </r>
  </si>
  <si>
    <r>
      <rPr>
        <b/>
        <sz val="9"/>
        <color theme="1"/>
        <rFont val="Arial"/>
        <family val="2"/>
      </rPr>
      <t>CONDICIÓN:</t>
    </r>
    <r>
      <rPr>
        <sz val="9"/>
        <color theme="1"/>
        <rFont val="Arial"/>
        <family val="2"/>
      </rPr>
      <t xml:space="preserve"> El pago por arrendamiento sera Adelanto el 50% y saldo credito a 7 dias, previa orden de servicio.</t>
    </r>
  </si>
  <si>
    <t>COM-F-01                                                                                                                                                    Página 2 de 2                      Versión: 02 (17-05-2021)</t>
  </si>
  <si>
    <t>ensayo de placa de carga</t>
  </si>
  <si>
    <t>cbr insitu</t>
  </si>
  <si>
    <t>viatico</t>
  </si>
  <si>
    <t>hospedaje</t>
  </si>
  <si>
    <t>alquiler camioneta</t>
  </si>
  <si>
    <t>alquiler de equipo</t>
  </si>
  <si>
    <t>combustible viaje</t>
  </si>
  <si>
    <t>alq cami ida y regresada</t>
  </si>
  <si>
    <t>2 dias para persona viatico hospedaje</t>
  </si>
  <si>
    <t>costo provincia</t>
  </si>
  <si>
    <t>entre 15 cantidad ensayos aprox</t>
  </si>
  <si>
    <t>costo lima</t>
  </si>
  <si>
    <t>ensayos</t>
  </si>
  <si>
    <t>costo</t>
  </si>
  <si>
    <t>laboraotiro</t>
  </si>
  <si>
    <t>gr</t>
  </si>
  <si>
    <t>campo</t>
  </si>
  <si>
    <t>hum</t>
  </si>
  <si>
    <t>movilidad</t>
  </si>
  <si>
    <t>ll</t>
  </si>
  <si>
    <t>suc</t>
  </si>
  <si>
    <t>proc</t>
  </si>
  <si>
    <t>comida y alo</t>
  </si>
  <si>
    <t>cbr</t>
  </si>
  <si>
    <t>personal</t>
  </si>
  <si>
    <t>ab</t>
  </si>
  <si>
    <t>camioneta</t>
  </si>
  <si>
    <t>PRUEBAS DE COMPACTACION</t>
  </si>
  <si>
    <t>* Cantidad puntos/día por salida: mínimo 4 puntos/salida</t>
  </si>
  <si>
    <t>* Los trabajos de campo se programarán con 24 horas de anticipación.</t>
  </si>
  <si>
    <t>* Tener el área de trabajo habilitado.</t>
  </si>
  <si>
    <t>* Plazo de entrega de los resultados sera como máximo hasta 2 días hábiles</t>
  </si>
  <si>
    <t>* Certificado calibración de equipo vigente.</t>
  </si>
  <si>
    <t>* Certificado de ensayo firmado por ingeniero colegiado.</t>
  </si>
  <si>
    <t>* El personal contara con sus implementos de seguridad y SCTR.</t>
  </si>
  <si>
    <t>* Validez de la cotización: 30 días</t>
  </si>
  <si>
    <t>MUESTRA DE SUELO/AFIRMADO/AGREGADOS</t>
  </si>
  <si>
    <t>CANTIDAD DE MATERIAL</t>
  </si>
  <si>
    <t>CLASIFICACION</t>
  </si>
  <si>
    <t>PROCTOR</t>
  </si>
  <si>
    <t>CBR</t>
  </si>
  <si>
    <t>* Cantidad de Material 70 Kg por cada muestra.</t>
  </si>
  <si>
    <t>50 KG</t>
  </si>
  <si>
    <t>60KG</t>
  </si>
  <si>
    <t>120 KG</t>
  </si>
  <si>
    <t>* Cantidad de Material 20 Kg por muestra de suelo.</t>
  </si>
  <si>
    <t>* Plazo de entrega de los resultados será como máximo hasta 4 dias habiles, apartir de la recepcion de las muestras.</t>
  </si>
  <si>
    <t>* Horario de atención de las recepción de muestra L-V 8:00-1:00 y 2:00-5:00pm.</t>
  </si>
  <si>
    <t>* Las muestras se almacenarán por un periodo de 10 días despues de la entrega del informe.</t>
  </si>
  <si>
    <t>* Validez de la cotización: 30 días.</t>
  </si>
  <si>
    <t>DISEÑO DE MEZCLA</t>
  </si>
  <si>
    <t>CANTIDAD MATERIAL DISEÑO DE MEZCLA</t>
  </si>
  <si>
    <t>* Cantidad de material 50 Kg de piedra chancada, 50 Kg de arena gruesa y 150kg suelo (afirmado), por cada muestra.</t>
  </si>
  <si>
    <t>ARENA</t>
  </si>
  <si>
    <t>PIEDRA</t>
  </si>
  <si>
    <t>* Cantidad de material 50 Kg de piedra chancada y 50 Kg de arena gruesa, 01 muestra de cemento.</t>
  </si>
  <si>
    <t>* Plazo de entrega de los resultados será como máximo hasta 10 dias habiles, apartir de la recepcion de las muestras.</t>
  </si>
  <si>
    <t>30KG</t>
  </si>
  <si>
    <t>50KG</t>
  </si>
  <si>
    <t>* Horario de atención de las recepción de muestra L-V 8:30-1:00 y 2:00-5:30pm.</t>
  </si>
  <si>
    <t>MUESTRA DE CONCRETO EN LABORATORIO</t>
  </si>
  <si>
    <t>DIAMANTINA</t>
  </si>
  <si>
    <t>* Plazo de entrega de los resultados sera Dependiento de la fecha de ensayo.</t>
  </si>
  <si>
    <t>* Horario de atención de las recepción de muestra L-V 8:30-1:00 y 2:00-4:00pm.</t>
  </si>
  <si>
    <r>
      <t>* I</t>
    </r>
    <r>
      <rPr>
        <sz val="9"/>
        <color theme="1"/>
        <rFont val="Arial"/>
        <family val="2"/>
      </rPr>
      <t>ncluye resane de estructura.</t>
    </r>
  </si>
  <si>
    <t>* Extracciones mayor 1.50mt de altura, el cliente proporcionara los andamios.</t>
  </si>
  <si>
    <r>
      <t xml:space="preserve">* </t>
    </r>
    <r>
      <rPr>
        <sz val="9"/>
        <color theme="1"/>
        <rFont val="Arial"/>
        <family val="2"/>
      </rPr>
      <t>Tiempo de trabajo en campo 4 día.</t>
    </r>
  </si>
  <si>
    <r>
      <t xml:space="preserve">* </t>
    </r>
    <r>
      <rPr>
        <sz val="9"/>
        <color theme="1"/>
        <rFont val="Arial"/>
        <family val="2"/>
      </rPr>
      <t xml:space="preserve">Tiempo de ejecución de ensayo de compresión de testigos de diamantina 10 días (Los tiempos de ensayos obedecen </t>
    </r>
  </si>
  <si>
    <t xml:space="preserve">   a la normativa vigente).</t>
  </si>
  <si>
    <t>MUESTRA DE CONCRETO RECOJO</t>
  </si>
  <si>
    <t>* El servicio de recojo se programarán con 24 horas de anticipación.</t>
  </si>
  <si>
    <t>* Cantidad mínima de recojo 20 unidades.</t>
  </si>
  <si>
    <t>EXTRACCION DE DIAMANTINAS EN CONCRETO</t>
  </si>
  <si>
    <t>* Cantidad de puntos/salida: minimo 3 puntos/dia</t>
  </si>
  <si>
    <t>* Incluye resane de estructura</t>
  </si>
  <si>
    <t>* Extracciones mayor 1.50mt de altura, el cliente proporcionara los andamios</t>
  </si>
  <si>
    <t>*Tiempo de trabajo en campo 1 día.</t>
  </si>
  <si>
    <t>*Tiempo de trabajo en campo 2 día.</t>
  </si>
  <si>
    <t>* Tiempo de ejecución de ensayo de compresión de testigos de diamantina 6 días (Los tiempos de ensayos obedecen</t>
  </si>
  <si>
    <t>a la normativa vigente).</t>
  </si>
  <si>
    <t>* El personal contara con sus implementos de seguridad y SCTR</t>
  </si>
  <si>
    <t>* Cantidad de material 60 Kg  por cada muestra.</t>
  </si>
  <si>
    <t>* La muestra de suelo y agregados el cliente proporcionara al Laboratorio Central GEOFAL SAC</t>
  </si>
  <si>
    <t>*Tiempo de trabajo en campo 2 día. (Ensayo de proctor)</t>
  </si>
  <si>
    <t>* Cantidad de material 80 Kg de piedra chancada, 50 Kg de arena gruesa y 150kg suelo (material propio), por cada muestra.</t>
  </si>
  <si>
    <t>* Captacion: Para el analisis granulometrico el Cliente proporcionara 5m3, el ensayo se realizara insitu.</t>
  </si>
  <si>
    <t>* Placa de carga: El cliente proporcionara un volquete cargado 15m3, tiempo de ejecucion por cada ensayo de 2 a 3 dias</t>
  </si>
  <si>
    <t>*Cantidad de ladrillos a suministrar 10 und/marca en buen estado</t>
  </si>
  <si>
    <t>*Tiempo de trabajo en campo 3 día.</t>
  </si>
  <si>
    <t>ESCANEO DE ACERO</t>
  </si>
  <si>
    <t>* El cliente proporcionara las facilidades para el acceso del personal.</t>
  </si>
  <si>
    <t>* En el caso donde el recubrimiento del acero de refuerzo se ha mayor de 5cm, se considerara trabajos adicionales.</t>
  </si>
  <si>
    <t>* Plazo de entrega del informe sera como máximo hasta 6 días hábiles</t>
  </si>
  <si>
    <t>* Se emitira Informe tecnico y planos.</t>
  </si>
  <si>
    <t>Extracción de diamantina</t>
  </si>
  <si>
    <t>*Tiempo de trabajo en campo y certificado de 15 día.</t>
  </si>
  <si>
    <t>Escaneo de acero</t>
  </si>
  <si>
    <t>* El cliente proporcionara los planos de la edificacion</t>
  </si>
  <si>
    <t>* Plazo de entrega del informe tecnico y plano sera como máximo hasta 15 días hábiles</t>
  </si>
  <si>
    <t>* El cliente proporcionara los andamios</t>
  </si>
  <si>
    <t>* No Incluye resane de estructura</t>
  </si>
  <si>
    <t>* Movilizacion, viaticos del personal y equipo</t>
  </si>
  <si>
    <t>* El cliente proporcionara el camion volquete</t>
  </si>
  <si>
    <t>* Tener el area habilitada para los trabajos</t>
  </si>
  <si>
    <t>* Tiempo de trabajo en campo 15 día.</t>
  </si>
  <si>
    <t>* Equipos con certificado de calibracion vigente.</t>
  </si>
  <si>
    <t>Fecha Solicitud :</t>
  </si>
  <si>
    <t>Fecha Emisión :</t>
  </si>
  <si>
    <t>SOLICITANTE</t>
  </si>
  <si>
    <t>:</t>
  </si>
  <si>
    <t>ATENCIÓN</t>
  </si>
  <si>
    <t>TELÉFONO</t>
  </si>
  <si>
    <t>Costo Unitario (S/)</t>
  </si>
  <si>
    <t>Costo Parcial               (S/)</t>
  </si>
  <si>
    <t>AGREGADO GRUESO (PIEDRA)</t>
  </si>
  <si>
    <t>AGREGADO FINO (ARENA)</t>
  </si>
  <si>
    <t>El pago del servicio deberá ser realizado por Adelantado.</t>
  </si>
  <si>
    <t>El pago del servicio: Crédito a 30 días.</t>
  </si>
  <si>
    <t>INFORMACION PARA TRANSFERENCIA:</t>
  </si>
  <si>
    <t>El pago se realizara a nombre Geofal S.A.C. RUC: 20549356762</t>
  </si>
  <si>
    <t>El pago del servicio: Adelanto el 50% y saldo a la entrega del informe.</t>
  </si>
  <si>
    <t>El pago del servicio: Crédito a 7 días, previa orden de servicio.</t>
  </si>
  <si>
    <t>Cuenta Corriente en Soles del Banco de Credito del Perú (BCP):  Nº 192 2024 3030 04</t>
  </si>
  <si>
    <t>Código Interbancario (CCI) del Banco de Crédito del Perú: Nº 002-192-002 02430 3004-34</t>
  </si>
  <si>
    <t>Cuenta de detraccion Banco de La Nación: Nº 00-074-045472</t>
  </si>
  <si>
    <t>ACEPTACIÓN COTIZACIÓN</t>
  </si>
  <si>
    <t xml:space="preserve">En caso de aceptar la presente Cotización debera de enviar su confirmacion a los correos laboratorio@geofal.com.pe </t>
  </si>
  <si>
    <t>y/o flarosa@geofal.com.pe, en señal de conformidad.</t>
  </si>
  <si>
    <t xml:space="preserve">Atentamente:       </t>
  </si>
  <si>
    <t xml:space="preserve">   </t>
  </si>
  <si>
    <t>Telf.: (01) 5221851 RPC 993077479 RPM #956057624</t>
  </si>
  <si>
    <t>Alquiler de equipos de laboratorio</t>
  </si>
  <si>
    <t>Cantidad    x Mes</t>
  </si>
  <si>
    <t>EQUIPOS PARA ENSAYO DE DENSIDAD MEDIANTE EL MÉTODO CONO - ARENA / NORMA ASTM D-1556</t>
  </si>
  <si>
    <t>Recipiente plástico  de 4000 cm3 (1gln)</t>
  </si>
  <si>
    <t>Cono de bronce ebroscable - diámetro 6 1/2"</t>
  </si>
  <si>
    <t>Placa de aluminio 12x12"</t>
  </si>
  <si>
    <t>Arena para densidad</t>
  </si>
  <si>
    <t>30kg</t>
  </si>
  <si>
    <t>Brocha de 2"</t>
  </si>
  <si>
    <t>Bolsas plásticas de 10 kg</t>
  </si>
  <si>
    <t>Escobilla plástica</t>
  </si>
  <si>
    <t>Comba 1.5kg</t>
  </si>
  <si>
    <t>Cucharón sopero de acero inoxidable</t>
  </si>
  <si>
    <t>Humedometro (Speedy) 6 - 26gr</t>
  </si>
  <si>
    <t>Carburo de calcio para Speedy 500gr</t>
  </si>
  <si>
    <t>Cincel punta con protección</t>
  </si>
  <si>
    <t>Cincel plano con protección</t>
  </si>
  <si>
    <t>Tamiz 3/4"</t>
  </si>
  <si>
    <t>Tamiz N° 4</t>
  </si>
  <si>
    <t>Balanza 15kg x 0.1gr</t>
  </si>
  <si>
    <t>Balanza 500g x 1gr</t>
  </si>
  <si>
    <t>Nivel de aluminio 12"</t>
  </si>
  <si>
    <t>EQUIPOS PARA LA PRUEBA DE REVENIMIENTO EN EL CONCRETO MÉTODO ESTÁNDAR / NORMA ASTM C-143</t>
  </si>
  <si>
    <t>Cono de asentamiento</t>
  </si>
  <si>
    <t>Varilla compactadora</t>
  </si>
  <si>
    <t>Bandeja base</t>
  </si>
  <si>
    <t>Moldes cilíndricos (Plástico o metal)</t>
  </si>
  <si>
    <t>Cucharón metálico de 1/2 kg</t>
  </si>
  <si>
    <t>Regla enrasadora metálica 2" x 12" x 3mm</t>
  </si>
  <si>
    <t>Comba de  goma 16 Oz</t>
  </si>
  <si>
    <t>Escobilla de acero</t>
  </si>
  <si>
    <t>Plancha empastadora</t>
  </si>
  <si>
    <t>Termómetro electrónico digital</t>
  </si>
  <si>
    <t>EQUIPOS PARA ENSAYOS EN EL PAVIMENTO FLEXIBLE</t>
  </si>
  <si>
    <t>Bandeja 0.30x0.30x0.05cm</t>
  </si>
  <si>
    <t>Regla de aluminio 3m</t>
  </si>
  <si>
    <t>Circulo de arena</t>
  </si>
  <si>
    <t>1 Juego</t>
  </si>
  <si>
    <t>Péndulo británico</t>
  </si>
  <si>
    <t>* Validez de la cotización: 15 días</t>
  </si>
  <si>
    <t>* Alquiler minimo de equipo 1 mes</t>
  </si>
  <si>
    <t>* El equipo sera entregado en nuestros almacen de Lima.</t>
  </si>
  <si>
    <t>* Los equipos empleados para la ejecución del servicio cuentan con certificado calibración vigente con periodos de 1 año y/o verificaciones;</t>
  </si>
  <si>
    <t>* Los equipos y accesorios se entregan operativos, por lo tanto la empresa tendra que devolver los equipos en las mismas condiciones en que lo recibieron, en caso contrario tendran que asumir lo faltante o su reposición.</t>
  </si>
  <si>
    <t>El pago del servicio: Crédito a 7 días.</t>
  </si>
  <si>
    <t>El pago del servicio: Se realizara de acuerdo a la valorización mensual</t>
  </si>
  <si>
    <t>El pago del servicio: Adelanto el 50% y saldo a la entrega del certificado.</t>
  </si>
  <si>
    <t xml:space="preserve">En caso de aceptar la presente Cotización debera de enviar su Orden de Servicio a los correos laboratorio@geofal.com.pe </t>
  </si>
  <si>
    <t>y/o asesorcomercial@geofal.com.pe, en señal de conformidad.</t>
  </si>
  <si>
    <t>Extraccion de diamantina con broca de 3" (columna)</t>
  </si>
  <si>
    <t>Extracción, tallado y ensayo de compresión de tes. diam. broca de 3" en lab, incluye resane.</t>
  </si>
  <si>
    <t>Esclerometria (columna y viga)</t>
  </si>
  <si>
    <t>Escaneo de acero de refuerzo Viga x Tramo</t>
  </si>
  <si>
    <t xml:space="preserve">Carbonatación </t>
  </si>
  <si>
    <t>Escaneo de acero de refuerzo Columna x Und</t>
  </si>
  <si>
    <t>Escaneo de acero de refuerzo en columna y viga</t>
  </si>
  <si>
    <t>Escaneo de acero de refuerzo Placa x M2</t>
  </si>
  <si>
    <t>Verificadcion de la seccion de la zapata</t>
  </si>
  <si>
    <t>Escaneo de acero de refuerzo Losas x M2</t>
  </si>
  <si>
    <t>Verificacion de la capacidad portante</t>
  </si>
  <si>
    <t>Evaluación estructural</t>
  </si>
  <si>
    <t>* Tener habilitado el area de trabajo.</t>
  </si>
  <si>
    <t>* Escaneo de refuerzo de columna y placas el elemento corresponde a la altura de un piso</t>
  </si>
  <si>
    <t>* Extracción de diamantina, incluye resane de estructura.</t>
  </si>
  <si>
    <t>* Para el ensayo de esclerometria se retira el tarrajeo 0.40x0.40cm</t>
  </si>
  <si>
    <t>- DIAMANTINA</t>
  </si>
  <si>
    <t>* Tiempo de ejecucion del servicio  de ensayos 20 días.</t>
  </si>
  <si>
    <t xml:space="preserve">* Plazo de entrega del informe sera como máximo hasta 10 días hábiles, despues de terminado los </t>
  </si>
  <si>
    <t>* Informe de la evaluacion estructural de 10 días.</t>
  </si>
  <si>
    <t>trabajos de campo</t>
  </si>
  <si>
    <t>* Stand By por Persona (Stand By / Charla de INDUCCIÓN) S/.150.00 soles</t>
  </si>
  <si>
    <t>El pago del servicio deberá ser realizado por Adelantado el 50% y saldo a la entrega del informe.</t>
  </si>
  <si>
    <t>pruebas de compactacion</t>
  </si>
  <si>
    <t>COM-F-01
Página 2 de 3
Versión: 03 (01-08-2022)</t>
  </si>
  <si>
    <t>COM-F-01
Página 3 de 3
Versión: 03 (01-08-2022)</t>
  </si>
  <si>
    <t>• Ensayo de corte directo NTP 339.171(*)</t>
  </si>
  <si>
    <t>Es grato dirigirnos a Ud. a fin de alcanzarle, de acuerdo a su requerimiento, nuestra cotización por los servicios solicitados de estudio de mecánica de suelos con fines de cimentación para un proyecto Telecomunicaciones.</t>
  </si>
  <si>
    <r>
      <t xml:space="preserve">Es grato dirigirnos a Ud. a fin de alcanzarle, de acuerdo a su requerimiento, nuestra cotización por los servicios solicitados de estudio de mecánica de suelos con fines de cimentación para un </t>
    </r>
    <r>
      <rPr>
        <sz val="12"/>
        <color theme="4" tint="-0.249977111117893"/>
        <rFont val="Arial"/>
        <family val="2"/>
      </rPr>
      <t>proyecto Vivienda Multifamiliar, con un área total de 152 m2, que contará con 4 pisos, más 1 azotea, el cual se encuentra ubicado en la Av. Universitaria cdra. 3 con Prolongación Cusco cdra. 7, distrito San Miguel, provincia de Lima y departamento de Lima.</t>
    </r>
  </si>
  <si>
    <r>
      <rPr>
        <b/>
        <sz val="12"/>
        <color theme="1"/>
        <rFont val="Arial"/>
        <family val="2"/>
      </rPr>
      <t>OBJETIVO DEL ESTUDIO:</t>
    </r>
    <r>
      <rPr>
        <sz val="12"/>
        <color theme="1"/>
        <rFont val="Arial"/>
        <family val="2"/>
      </rPr>
      <t xml:space="preserve">
El objetivo es determinar las características físico-mecánico del terreno con fines de cimentación, pavimentación, y elaboración del informe de cimentación, pavimentación y geotécnico. El estudio se basará estrictamente en lo dispuesto en el reglamento nacional de edificaciones, norma E-050 Suelos y Cimentaciones, E-030 diseño sismo resistentem y reglamento nacional de edificaciones. </t>
    </r>
  </si>
  <si>
    <t>c</t>
  </si>
  <si>
    <t>Descripción Servicio</t>
  </si>
  <si>
    <t>Estudio de suelos con fines de cimentación</t>
  </si>
  <si>
    <r>
      <rPr>
        <b/>
        <sz val="12"/>
        <rFont val="Arial"/>
        <family val="2"/>
      </rPr>
      <t>TRABAJOS DE CAMPO:</t>
    </r>
    <r>
      <rPr>
        <sz val="12"/>
        <rFont val="Arial"/>
        <family val="2"/>
      </rPr>
      <t xml:space="preserve">
El método que se adoptará para la determinación de las características del terreno, consistirá en la evaluación de 01 prospección (calicata) de 3.00 m de profundidad. Durante el desarrollo de estos trabajos se tomará las vistas fotográficas de la totalidad de las calicatas, las mismas que se incluirán en el anexo de los informes técnicos correspondientes.</t>
    </r>
  </si>
  <si>
    <r>
      <rPr>
        <b/>
        <sz val="12"/>
        <rFont val="Arial"/>
        <family val="2"/>
      </rPr>
      <t>ENSAYO DE LABORATORIO</t>
    </r>
    <r>
      <rPr>
        <sz val="12"/>
        <rFont val="Arial"/>
        <family val="2"/>
      </rPr>
      <t xml:space="preserve">:
Las muestras extraídas de las calicatas serán sometidas en nuestro laboratorio, a los siguientes ensayos.
• Análisis mecánico por tamizado (granulometría) ASTM D6913/D6913M-17 (**)
• Contenido de humedad ASTM D2216-19 (**)
• Limite líquido y plástico ASTM D4318-17ε1 (**)
• Clasificación unificada de suelos (SUCS – AASHTO) / ASTM D2487-17E1 / D3282-15
• Descripción visual-manual NTP 339.150 
• Análisis Químico del suelo (sulfato, cloruros y sales solubles totales) NTP 339.152 – 339.177 – 339.178 (*)
• PH NTP 339.176 (*)
• Densidad natural NTP 339.143
• Peso específico y absorción grueso NTP 400.021
• Peso específico y absorción fino ASTM C128 (**)
• Peso específico relativo ASTM D854-14
• Próctor Modificado ASTM D1557 (*)
</t>
    </r>
    <r>
      <rPr>
        <b/>
        <sz val="12"/>
        <rFont val="Arial"/>
        <family val="2"/>
      </rPr>
      <t>Nota:</t>
    </r>
    <r>
      <rPr>
        <sz val="12"/>
        <rFont val="Arial"/>
        <family val="2"/>
      </rPr>
      <t xml:space="preserve"> 
(*) Se realizará un ensayo en la muestra predominante que representa el estrato de apoyo.                                                                                                  (**) Ensayo dentro del alcance de acreditación INACAL.</t>
    </r>
  </si>
  <si>
    <r>
      <rPr>
        <b/>
        <sz val="12"/>
        <rFont val="Arial"/>
        <family val="2"/>
      </rPr>
      <t xml:space="preserve">CONTENIDO DEL INFORME CON FINES DE CIMENTACION:
</t>
    </r>
    <r>
      <rPr>
        <sz val="12"/>
        <rFont val="Arial"/>
        <family val="2"/>
      </rPr>
      <t xml:space="preserve">• Generalidades
• Geología, geomorfología y sismicidad
• Investigaciones de campo
• Ensayo de laboratorio
• Parámetros del suelo
• Análisis e interpretación en gabinete
• Diseño de cimentación
     o Profundidad de desplante
     o Tipo de cimentación
• Determinación del coeficiente de balasto
• Diseño del paquete estructural para losa y veredas
• Relleno
• Suelos colapsables
• Suelos expansivos
• Licuación de suelos
• Agresividad de los suelos
• Efectos de sismo
• Conclusiones y recomendaciones
• Referencia 
• Anexos </t>
    </r>
  </si>
  <si>
    <t>Movilización y viaticos de personal y equipo</t>
  </si>
  <si>
    <t>C.P Descuento 12%</t>
  </si>
  <si>
    <r>
      <rPr>
        <b/>
        <sz val="12"/>
        <color theme="1"/>
        <rFont val="Arial"/>
        <family val="2"/>
      </rPr>
      <t xml:space="preserve">VALIDEZ DE LA OFERTA: </t>
    </r>
    <r>
      <rPr>
        <sz val="12"/>
        <color theme="1"/>
        <rFont val="Arial"/>
        <family val="2"/>
      </rPr>
      <t>15 días. Si la cotización llegó al límite de su validez, solicite una actualización.</t>
    </r>
  </si>
  <si>
    <t>CLIENTE REALIZA LAS CALICATAS</t>
  </si>
  <si>
    <t>GEOFAL HACE CALICATAS</t>
  </si>
  <si>
    <r>
      <rPr>
        <b/>
        <sz val="12"/>
        <rFont val="Arial"/>
        <family val="2"/>
      </rPr>
      <t>CONDICIONES ESPECÍFICAS</t>
    </r>
    <r>
      <rPr>
        <sz val="12"/>
        <rFont val="Arial"/>
        <family val="2"/>
      </rPr>
      <t xml:space="preserve">
- El precio incluye IGV y están expresados en nuevos soles.
- El cliente deberá enviar al laboratorio para los ensayos la cantidad mínima de 60 kg por cada muestra.
- El cliente deberá entregar las muestras debidamente identificadas.                                                                                     - El cliente deberá entregar las muestras en las muestras en las instalaciones del LEM, ubicado en la Av. Río Marañón 763, Los Olivos, Lima. 
</t>
    </r>
  </si>
  <si>
    <r>
      <rPr>
        <b/>
        <sz val="12"/>
        <rFont val="Arial"/>
        <family val="2"/>
      </rPr>
      <t>CONDICIONES ESPECÍFICAS</t>
    </r>
    <r>
      <rPr>
        <sz val="12"/>
        <rFont val="Arial"/>
        <family val="2"/>
      </rPr>
      <t xml:space="preserve">
- El precio incluye IGV y están expresados en nuevos soles.
- El cliente deberá coordinar previamente los permisos necesarios para realizar el trabajo.                                                                                                                                       - La presente propuesta incluye seguro SCTR, EPP.
- La presente propuesta incluye movilización y desmovilización del personal y equipo.
- La presente propuesta NO incluye eliminación de desmonte.
- La presente propuesta NO incluye rotura de la estructura. 
- La presente propuesta NO incluye resane de estructura.
- La presente propuesta NO incluye acabados y/o algún servicio ajeno a lo cotizado.                                                                - Se realizarán las excavaciones y se rellenará con el mismo material.                                                                            </t>
    </r>
  </si>
  <si>
    <r>
      <rPr>
        <b/>
        <sz val="12"/>
        <rFont val="Arial"/>
        <family val="2"/>
      </rPr>
      <t>PLAZO ESTIMADO DE EJECUCIÓN DEL SERVICIO</t>
    </r>
    <r>
      <rPr>
        <sz val="12"/>
        <rFont val="Arial"/>
        <family val="2"/>
      </rPr>
      <t xml:space="preserve">
- El tiempo de ejecución de los servicios será de 7 días hábiles.                                                                                                                                                                                            
- El laboratorio enviará un correo de confirmación de recepción y fecha de entrega del informe.</t>
    </r>
  </si>
  <si>
    <r>
      <rPr>
        <b/>
        <sz val="12"/>
        <rFont val="Arial"/>
        <family val="2"/>
      </rPr>
      <t xml:space="preserve">CONTRAMUESTRA
</t>
    </r>
    <r>
      <rPr>
        <sz val="12"/>
        <rFont val="Arial"/>
        <family val="2"/>
      </rPr>
      <t xml:space="preserve">Al finalizar los ensayos, </t>
    </r>
    <r>
      <rPr>
        <sz val="12"/>
        <color theme="1"/>
        <rFont val="Arial"/>
        <family val="2"/>
      </rPr>
      <t>la muestra sobrante/contramuestra permanecerán en custodia por un tiempo de 10 dias</t>
    </r>
    <r>
      <rPr>
        <sz val="12"/>
        <rFont val="Arial"/>
        <family val="2"/>
      </rPr>
      <t xml:space="preserve"> calendario después de emitido el informe de ensayo. Siempre que se trate de una muestra dirimente, las  contramuestras serán devueltas a los clientes, previa coordinación y autorización, caso contrario, serán eliminadas si se trata de residuos del ensayo o contramuestras de ensayo;</t>
    </r>
  </si>
  <si>
    <r>
      <rPr>
        <b/>
        <sz val="12"/>
        <rFont val="Arial"/>
        <family val="2"/>
      </rPr>
      <t>CONFIDENCIALIDAD</t>
    </r>
    <r>
      <rPr>
        <sz val="12"/>
        <rFont val="Arial"/>
        <family val="2"/>
      </rPr>
      <t xml:space="preserve">
El área de Laboratorio e Ingeniería mantienen acuerdos de confidencialidad entre el cliente y las áreas. La divulgación de la información sin la autorización de las partes, no es permitida. Las áreas mantienen reserva de la información brindada por el cliente, salvo solicitud de la información por ley, o por entidades gubernamentales inmersos dentro del presente servicio de ensayo.</t>
    </r>
  </si>
  <si>
    <r>
      <rPr>
        <b/>
        <sz val="12"/>
        <color theme="1"/>
        <rFont val="Arial"/>
        <family val="2"/>
      </rPr>
      <t>QUEJAS Y SUGERENCIAS</t>
    </r>
    <r>
      <rPr>
        <sz val="12"/>
        <color theme="1"/>
        <rFont val="Arial"/>
        <family val="2"/>
      </rPr>
      <t xml:space="preserve"> 
Si tiene alguna queja o sugerencia, lo invitamos a conocer nuestro </t>
    </r>
    <r>
      <rPr>
        <u/>
        <sz val="12"/>
        <color theme="10"/>
        <rFont val="Arial"/>
        <family val="2"/>
      </rPr>
      <t>Proceso de Atención de Quejas</t>
    </r>
    <r>
      <rPr>
        <sz val="12"/>
        <color theme="1"/>
        <rFont val="Arial"/>
        <family val="2"/>
      </rPr>
      <t>, el cual iniciará 24 horas después de recibida la queja. El plazo límite establecido para la recepción de quejas respecto a un informe de ensayo es de 10 días después de emitido el documento. Pasado este plazo, no se aceptarán quejas bajo ninguna circunstancia.</t>
    </r>
  </si>
  <si>
    <r>
      <rPr>
        <b/>
        <sz val="12"/>
        <rFont val="Arial"/>
        <family val="2"/>
      </rPr>
      <t xml:space="preserve">ENTREGA DE INFORME DE ENSAYO
</t>
    </r>
    <r>
      <rPr>
        <sz val="12"/>
        <rFont val="Arial"/>
        <family val="2"/>
      </rPr>
      <t xml:space="preserve">- El envío de los estudios de suelo es de manera digital. En caso se requiera es estudio en físico, se deberá notificar con 24 horas de anticipación.
- La entrega de los estudios será mediante el intranet de la página web </t>
    </r>
    <r>
      <rPr>
        <u/>
        <sz val="12"/>
        <color rgb="FF0000FF"/>
        <rFont val="Arial"/>
        <family val="2"/>
      </rPr>
      <t>www.geofal.com.pe</t>
    </r>
    <r>
      <rPr>
        <sz val="12"/>
        <rFont val="Arial"/>
        <family val="2"/>
      </rPr>
      <t>, y se enviará un correo de confirmación con el usuario y clave para el acceso.
- En caso se requiera la modificación del informe de ensayo a consecuencia de los datos proporcionados por el cliente, esta se realizará mediante la emisión de un nuevo informe que tendrá un costo adicional de acuerdo a evaluación.</t>
    </r>
  </si>
  <si>
    <r>
      <rPr>
        <b/>
        <sz val="12"/>
        <rFont val="Arial"/>
        <family val="2"/>
      </rPr>
      <t xml:space="preserve">HORARIO DE ATENCIÓN   </t>
    </r>
    <r>
      <rPr>
        <sz val="12"/>
        <rFont val="Arial"/>
        <family val="2"/>
      </rPr>
      <t xml:space="preserve">                                                                                                                                                                                                                                El horario para recepción de muestra y entrega de informes es de Lunes a Viernes de 8:30am a 1:00pm y 2:00pm a 5:30pm, y Sábado de 8:30am a 12:00pm</t>
    </r>
  </si>
  <si>
    <r>
      <rPr>
        <b/>
        <sz val="12"/>
        <color theme="1"/>
        <rFont val="Arial"/>
        <family val="2"/>
      </rPr>
      <t>CONDICIÓN:</t>
    </r>
    <r>
      <rPr>
        <sz val="12"/>
        <color theme="1"/>
        <rFont val="Arial"/>
        <family val="2"/>
      </rPr>
      <t xml:space="preserve"> El pago del servicio Adelanto el 50% y saldo previo a la entrega del Informe</t>
    </r>
  </si>
  <si>
    <r>
      <t xml:space="preserve">La aceptación de la cotización de parte del cliente será mediante, Pago respectivo del servicio según cotización enviada, Envío de la orden de servicio, Envío de correo aceptando el servicio, a los siguientes correos </t>
    </r>
    <r>
      <rPr>
        <sz val="12"/>
        <color theme="4" tint="-0.249977111117893"/>
        <rFont val="Arial"/>
        <family val="2"/>
      </rPr>
      <t>asesorcomercial@geofal.com.pe</t>
    </r>
    <r>
      <rPr>
        <sz val="12"/>
        <color theme="1"/>
        <rFont val="Arial"/>
        <family val="2"/>
      </rPr>
      <t xml:space="preserve"> y/o laboratorio@geofal.com.pe, en señal de conformidad. </t>
    </r>
  </si>
  <si>
    <t>Geofal S.A.C.</t>
  </si>
  <si>
    <t>DESCRIPCION DE ENSAYOS</t>
  </si>
  <si>
    <t>SOLICITUD</t>
  </si>
  <si>
    <t>FINES DE MARZO 2023</t>
  </si>
  <si>
    <t>CLASIFICACION SUCS</t>
  </si>
  <si>
    <t>SOLICITUD, FORMULARIO INACAL, ANEXO: FORMATO, INFORME Y PROCEDIMIENTO DE ENSAYO</t>
  </si>
  <si>
    <t>CORRECCION POR GRAVA</t>
  </si>
  <si>
    <t>PROCEDIMIENTO IMPLEMENTADO DE SIG 17025</t>
  </si>
  <si>
    <t>PESO ESPECIFICO AGREGADO GRUESO</t>
  </si>
  <si>
    <t>AUDITORIA DOCUMENTARIA</t>
  </si>
  <si>
    <t>FINES DE MAYO 2023</t>
  </si>
  <si>
    <t>PESO RELATIVO DEL SOLIDO</t>
  </si>
  <si>
    <t>ANEXO: FORMATO, INFORME Y PROCEDIMIENTO DE ENSAYO</t>
  </si>
  <si>
    <t>DENSIDAD DE CAMPO CONO 6"</t>
  </si>
  <si>
    <t>ENSAYO DE COMPRESION</t>
  </si>
  <si>
    <t>SOLO SE ENVIA INFORMACION A INACAL, Y ELLO LO REVISAN, Y NOS ENVIAN LAS OBS. PARA LEVANTARLO EN LA AUDITORIA DE CAMPO</t>
  </si>
  <si>
    <t xml:space="preserve">ABRASION </t>
  </si>
  <si>
    <t>AUDITORIA CAMPO</t>
  </si>
  <si>
    <t>FINES DE JULIO 2023</t>
  </si>
  <si>
    <t>REVISION TOTAL, APROX. 3 DIAS</t>
  </si>
  <si>
    <t>PESO ESPECIFICO FINO</t>
  </si>
  <si>
    <t>LIMITE</t>
  </si>
  <si>
    <t>EA</t>
  </si>
  <si>
    <t>MALLA 200</t>
  </si>
  <si>
    <t>GRAN. SUELO</t>
  </si>
  <si>
    <t>F</t>
  </si>
  <si>
    <t>GRAN. AGREG.</t>
  </si>
  <si>
    <t>CH SUELO</t>
  </si>
  <si>
    <t>CH AGRE</t>
  </si>
  <si>
    <t>PESO UNITARIO</t>
  </si>
  <si>
    <r>
      <rPr>
        <b/>
        <sz val="12"/>
        <rFont val="Arial"/>
        <family val="2"/>
      </rPr>
      <t>CONDICIONES ESPECÍFICAS</t>
    </r>
    <r>
      <rPr>
        <sz val="12"/>
        <rFont val="Arial"/>
        <family val="2"/>
      </rPr>
      <t xml:space="preserve">
- El precio incluye IGV y están expresados en nuevos soles.
- El cliente deberá enviar al laboratorio para los ensayos la cantidad mínima de 20 kg para material fino y 30 kg para material grueso.
- El cliente deberá entregar las muestras debidamente identificadas.                                                                                                                                                                       - El cliente deberá entregar las muestras en las muestras en las instalaciones del LEM, ubicado en la Av. Río Marañón 763, Los Olivos, Lima. </t>
    </r>
  </si>
  <si>
    <t>Telf.: (01) 7543070 - 956057624 - 993077479 - 982 429 895</t>
  </si>
  <si>
    <t>Costo parcial</t>
  </si>
  <si>
    <t>- Cuenta Corriente en Soles del Banco de Crédito del Perú (BCP): Nº 192 2024 3030 04</t>
  </si>
  <si>
    <t>- Código Interbancario (CCI) del Banco de Crédito del Perú (BCP): Nº 002-192-002 02430 3004-34</t>
  </si>
  <si>
    <r>
      <rPr>
        <b/>
        <sz val="13"/>
        <color theme="1"/>
        <rFont val="Arial"/>
        <family val="2"/>
      </rPr>
      <t>CONDICIÓN:</t>
    </r>
    <r>
      <rPr>
        <sz val="13"/>
        <color theme="1"/>
        <rFont val="Arial"/>
        <family val="2"/>
      </rPr>
      <t xml:space="preserve"> El pago del servicio deberá ser realizado por Adelantado.</t>
    </r>
  </si>
  <si>
    <t>Cuenta corriente BBVA:</t>
  </si>
  <si>
    <t>- Cuenta Corriente en Soles BBVA: Nº 0011-0174-0100082311-00</t>
  </si>
  <si>
    <t>- Código Interbancario (CCI) BBVA: Nº 011-174-000100082311-00</t>
  </si>
  <si>
    <r>
      <rPr>
        <b/>
        <sz val="13"/>
        <color theme="1"/>
        <rFont val="Arial"/>
        <family val="2"/>
      </rPr>
      <t xml:space="preserve">VALIDEZ DE LA OFERTA: </t>
    </r>
    <r>
      <rPr>
        <sz val="13"/>
        <color theme="1"/>
        <rFont val="Arial"/>
        <family val="2"/>
      </rPr>
      <t>30 días calendario. Si la cotización llegó al límite de su validez, solicite una actualización.</t>
    </r>
  </si>
  <si>
    <r>
      <rPr>
        <b/>
        <sz val="13"/>
        <rFont val="Arial"/>
        <family val="2"/>
      </rPr>
      <t xml:space="preserve">HORARIO DE ATENCIÓN
</t>
    </r>
    <r>
      <rPr>
        <sz val="13"/>
        <rFont val="Arial"/>
        <family val="2"/>
      </rPr>
      <t>El horario para recepción de muestra y entrega de informes es de Lunes a Viernes de 8:30am a 1:00pm y 2:00pm a 5:30pm, y Sábado de 8:30am a 12:30pm</t>
    </r>
  </si>
  <si>
    <r>
      <rPr>
        <b/>
        <sz val="13"/>
        <color theme="1"/>
        <rFont val="Arial"/>
        <family val="2"/>
      </rPr>
      <t>RAZON SOCIAL:</t>
    </r>
    <r>
      <rPr>
        <sz val="13"/>
        <color theme="1"/>
        <rFont val="Arial"/>
        <family val="2"/>
      </rPr>
      <t xml:space="preserve"> Geofal S.A.C. </t>
    </r>
    <r>
      <rPr>
        <b/>
        <sz val="13"/>
        <color theme="1"/>
        <rFont val="Arial"/>
        <family val="2"/>
      </rPr>
      <t>RUC:</t>
    </r>
    <r>
      <rPr>
        <sz val="13"/>
        <color theme="1"/>
        <rFont val="Arial"/>
        <family val="2"/>
      </rPr>
      <t xml:space="preserve"> 20549356762</t>
    </r>
  </si>
  <si>
    <r>
      <rPr>
        <b/>
        <sz val="13"/>
        <rFont val="Arial"/>
        <family val="2"/>
      </rPr>
      <t xml:space="preserve">CONTRAMUESTRA
</t>
    </r>
    <r>
      <rPr>
        <sz val="13"/>
        <rFont val="Arial"/>
        <family val="2"/>
      </rPr>
      <t>Al finalizar los ensayos, la muestra sobrante/contramuestra permanecerán en custodia por un tiempo de 10 dias calendario después de emitido el informe de ensayo. Siempre que se trate de una muestra dirimente, las  contramuestras serán devueltas a los clientes, previa coordinación y autorización, caso contrario, serán eliminadas si se trata de residuos del ensayo o contramuestras de ensayo.</t>
    </r>
  </si>
  <si>
    <t>TELÉFONO DE CONTACTO:</t>
  </si>
  <si>
    <t>PERSONAL COMERCIAL:</t>
  </si>
  <si>
    <r>
      <rPr>
        <b/>
        <vertAlign val="superscript"/>
        <sz val="13"/>
        <color theme="1"/>
        <rFont val="Arial"/>
        <family val="2"/>
      </rPr>
      <t>1</t>
    </r>
    <r>
      <rPr>
        <b/>
        <sz val="13"/>
        <color theme="1"/>
        <rFont val="Arial"/>
        <family val="2"/>
      </rPr>
      <t>: Información no considerada para las personas naturales.</t>
    </r>
  </si>
  <si>
    <t>Por medio de la presente, tenemos el agrado de remitirle nuestra cotización en base a su solicitud, por los servicios de los siguientes ensayos de laboratorio.</t>
  </si>
  <si>
    <t>COM-F-01
Página 1 de 2
Versión: 04 (10-11-2025)</t>
  </si>
  <si>
    <r>
      <rPr>
        <b/>
        <sz val="13"/>
        <rFont val="Arial"/>
        <family val="2"/>
      </rPr>
      <t xml:space="preserve">CONFIDENCIALIDAD:
</t>
    </r>
    <r>
      <rPr>
        <sz val="13"/>
        <rFont val="Arial"/>
        <family val="2"/>
      </rPr>
      <t>GEOFAL S.A.C mantiene acuerdos de confidencialidad entre el cliente y el laboratorio, la divulgación de la información sin la autorización de las partes, no es permitida. El laboratorio mantiene reserva de la información brindada por el cliente, salvo solicitud de la información por ley, o por entidades gubernamentales inmersos dentro del presente servicio de ensayo.</t>
    </r>
  </si>
  <si>
    <r>
      <rPr>
        <b/>
        <sz val="14"/>
        <color theme="1"/>
        <rFont val="Arial"/>
        <family val="2"/>
      </rPr>
      <t>QUEJAS Y SUGERENCIAS:</t>
    </r>
    <r>
      <rPr>
        <sz val="14"/>
        <color theme="1"/>
        <rFont val="Arial"/>
        <family val="2"/>
      </rPr>
      <t xml:space="preserve">
</t>
    </r>
    <r>
      <rPr>
        <sz val="13"/>
        <color theme="1"/>
        <rFont val="Arial"/>
        <family val="2"/>
      </rPr>
      <t>El plazo máximo para la recepción de quejas relacionadas con un informe técnico es de diez (10) días calendarios, contados a partir de la fecha de emisión del documento correspondiente. Transcurrido dicho plazo, no se aceptarán quejas bajo ninguna circunstancia.
En caso de tener alguna queja o sugerencia, lo invitamos a conocer nuestro Proceso de Atención de Quejas, el cual dará inicio 24 horas después de la recepción formal de la queja.</t>
    </r>
  </si>
  <si>
    <t>Teléfono laboratorio: (01) 7543070 / Teléfono Oficina: (01) 9051911</t>
  </si>
  <si>
    <t>COM-F-01
Página 2 de 2
Versión: 04 (10-11-2025)</t>
  </si>
  <si>
    <t>Av. Marañón N° 763, Los Olivos, Lima, Perù</t>
  </si>
  <si>
    <t>La aceptación de la cotización por parte del cliente podrá manifestarse a través de cualquiera de las siguientes acciones: el pago correspondiente al servicio, el envío de la orden de servicio, o el envío de un correo electrónico confirmando la aceptación del servicio según la presente cotización, al correo asesorcomercial@geofal.com.pe y/o mediante mensaje de WhatsApp al número del asesor comercial, en señal de conformidad.</t>
  </si>
  <si>
    <r>
      <rPr>
        <b/>
        <sz val="13"/>
        <rFont val="Arial"/>
        <family val="2"/>
      </rPr>
      <t xml:space="preserve">ENTREGA DE INFORME DE ENSAYO:
</t>
    </r>
    <r>
      <rPr>
        <sz val="13"/>
        <rFont val="Arial"/>
        <family val="2"/>
      </rPr>
      <t xml:space="preserve">- De acuerdo a los lineamientos de INACAL - DM, los informes de ensayo son emitidos de forma digital con firma electrónica y QR.
- La entrega de los informes de ensayo será mediante la plataforma de Intranet de la pagina web </t>
    </r>
    <r>
      <rPr>
        <u/>
        <sz val="13"/>
        <rFont val="Arial"/>
        <family val="2"/>
      </rPr>
      <t>www.geofal.com.pe</t>
    </r>
    <r>
      <rPr>
        <sz val="13"/>
        <rFont val="Arial"/>
        <family val="2"/>
      </rPr>
      <t>, y se enviará un correo de confirmación al cliente con el usuario y clave para el acceso. Asi mismo el cliente puede ingresar a la gruía deusuario que es visible en la página web.
- Geofal no declara conformidad de sus informes de ensayo.
- En caso se requiera la modificación del informe de ensayo a consecuencia de los datos proporcionados por el cliente, esta se realizará mediante la emisión de un nuevo informe que tendrá un costo adicional de acuerdo a evaluación.</t>
    </r>
  </si>
  <si>
    <t>ACREDITADO</t>
  </si>
  <si>
    <t>Costo Total (S/)</t>
  </si>
  <si>
    <t>COSTO UNITARIO</t>
  </si>
  <si>
    <t>CANTIDAD</t>
  </si>
  <si>
    <t>COSTO PARCIAL</t>
  </si>
  <si>
    <t>TELÉFONO DE COMERCIAL:</t>
  </si>
  <si>
    <t>DESCRIPCIÓN</t>
  </si>
  <si>
    <r>
      <rPr>
        <b/>
        <sz val="13"/>
        <color theme="1"/>
        <rFont val="Arial"/>
        <family val="2"/>
      </rPr>
      <t>REFERENCIA:</t>
    </r>
    <r>
      <rPr>
        <sz val="13"/>
        <color theme="1"/>
        <rFont val="Arial"/>
        <family val="2"/>
      </rPr>
      <t xml:space="preserve"> Segùn lo solicitado vía correo electrónico / Whatsapp / Teléfono / Personalmente. </t>
    </r>
  </si>
  <si>
    <r>
      <rPr>
        <b/>
        <sz val="13"/>
        <color theme="1"/>
        <rFont val="Arial"/>
        <family val="2"/>
      </rPr>
      <t xml:space="preserve">PLAZO ESTIMADO DE EJECUCIÓN DE SERVICIO:               </t>
    </r>
    <r>
      <rPr>
        <sz val="13"/>
        <color theme="1"/>
        <rFont val="Arial"/>
        <family val="2"/>
      </rPr>
      <t xml:space="preserve">                                                                                                                                                                                                             - El plazo de entrega de los resultados se estima de acuerdo a su programación de recepción, este tiempo será evaluado de acuerdo a la cantidad de muestra recepcionada y está sujeto a la programacion enviada por el área de LEM. 
- El laboratorio enviará un correo de confirmación de recepción y fecha de entrega del informe.</t>
    </r>
  </si>
  <si>
    <r>
      <rPr>
        <b/>
        <sz val="13"/>
        <rFont val="Arial"/>
        <family val="2"/>
      </rPr>
      <t>CONDICIONES ESPECÍFICAS:</t>
    </r>
    <r>
      <rPr>
        <sz val="13"/>
        <rFont val="Arial"/>
        <family val="2"/>
      </rPr>
      <t xml:space="preserve">
- El cliente debe enviar al laboratorio, para los ensayo en suelo y agregados, la cantidad minima de 100 kg por cada muestra.
- El cliente deberá de entregar las muestras debidamente identificadas.
- El cliente deberá especificar la Norma a ser utilizada para la ejecución del ensayo, caso contrario se considera Norma ASTM o NTP vigente de acuerdo con el alcance del laboratorio.
- El cliente deberá entregar las muestras en las instalaciones del LEM, ubicado en la Av. Marañón N° 763, Los Olivos, Lima.</t>
    </r>
  </si>
  <si>
    <t>R.U.C: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</si>
</sst>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quot;COTIZACIÓN N°&quot;\ 000\-&quot;20&quot;"/>
    <numFmt numFmtId="165" formatCode="&quot;COTIZACIÓN N°&quot;\ 000\-&quot;21&quot;"/>
    <numFmt numFmtId="166" formatCode="dd\-mm\-yy;@"/>
    <numFmt numFmtId="167" formatCode="&quot;COTIZACIÓN N°&quot;\ 000\-&quot;21&quot;\-\A"/>
    <numFmt numFmtId="168" formatCode="&quot;COTIZACIÓN N°&quot;\ 000\-&quot;22&quot;"/>
    <numFmt numFmtId="169" formatCode="&quot;COTIZACIÓN N°&quot;\ 000\-&quot;22&quot;\-\A"/>
    <numFmt numFmtId="170" formatCode="&quot;COTIZACIÓN N°&quot;\ 000\-&quot;23&quot;"/>
    <numFmt numFmtId="171" formatCode="&quot;COTIZACIÓN N°&quot;\ 000\-&quot;23&quot;\-\A"/>
    <numFmt numFmtId="172" formatCode="&quot;COTIZACIÓN N°&quot;\ 000\-&quot;23&quot;\-\B"/>
    <numFmt numFmtId="173" formatCode="&quot;COTIZACIÓN DE LABORATORIO N°&quot;\ 000\-&quot;25&quot;"/>
    <numFmt numFmtId="176" formatCode="&quot;COTIZACIÓN DE LABORATORIO N°&quot;\ 000\-&quot;26&quot;"/>
    <numFmt numFmtId="177" formatCode="&quot;COTIZACIÓN DE LABORATORIO N°&quot;\ 000\-&quot;26&quot;\-\A"/>
    <numFmt numFmtId="178" formatCode="&quot;COTIZACIÓN DE LABORATORIO N°&quot;\ 000\-&quot;26&quot;\-\B"/>
  </numFmts>
  <fonts count="88" x14ac:knownFonts="1">
    <font>
      <sz val="11"/>
      <color theme="1"/>
      <name val="Calibri"/>
      <family val="2"/>
      <scheme val="minor"/>
    </font>
    <font>
      <b/>
      <sz val="11"/>
      <color theme="1"/>
      <name val="Calibri"/>
      <family val="2"/>
      <scheme val="minor"/>
    </font>
    <font>
      <b/>
      <sz val="12"/>
      <color theme="1"/>
      <name val="Calibri"/>
      <family val="2"/>
      <scheme val="minor"/>
    </font>
    <font>
      <b/>
      <sz val="8"/>
      <color rgb="FF24211D"/>
      <name val="Verdana"/>
      <family val="2"/>
    </font>
    <font>
      <sz val="8"/>
      <color rgb="FF24211D"/>
      <name val="Verdana"/>
      <family val="2"/>
    </font>
    <font>
      <b/>
      <sz val="10"/>
      <color rgb="FF444444"/>
      <name val="Arial"/>
      <family val="2"/>
    </font>
    <font>
      <b/>
      <sz val="14"/>
      <color theme="1"/>
      <name val="Calibri"/>
      <family val="2"/>
      <scheme val="minor"/>
    </font>
    <font>
      <b/>
      <sz val="10"/>
      <color theme="1"/>
      <name val="Arial"/>
      <family val="2"/>
    </font>
    <font>
      <sz val="10"/>
      <color theme="1"/>
      <name val="Arial"/>
      <family val="2"/>
    </font>
    <font>
      <sz val="9"/>
      <color indexed="81"/>
      <name val="Tahoma"/>
      <family val="2"/>
    </font>
    <font>
      <b/>
      <sz val="9"/>
      <color indexed="81"/>
      <name val="Tahoma"/>
      <family val="2"/>
    </font>
    <font>
      <b/>
      <sz val="11"/>
      <color rgb="FFFF0000"/>
      <name val="Calibri"/>
      <family val="2"/>
      <scheme val="minor"/>
    </font>
    <font>
      <b/>
      <sz val="9"/>
      <color theme="1"/>
      <name val="Arial"/>
      <family val="2"/>
    </font>
    <font>
      <sz val="9"/>
      <color rgb="FF444444"/>
      <name val="Arial"/>
      <family val="2"/>
    </font>
    <font>
      <sz val="9"/>
      <name val="Arial"/>
      <family val="2"/>
    </font>
    <font>
      <sz val="9"/>
      <color theme="1"/>
      <name val="Arial"/>
      <family val="2"/>
    </font>
    <font>
      <sz val="8"/>
      <name val="Calibri"/>
      <family val="2"/>
      <scheme val="minor"/>
    </font>
    <font>
      <b/>
      <sz val="9"/>
      <color rgb="FF000000"/>
      <name val="Arial"/>
      <family val="2"/>
    </font>
    <font>
      <u/>
      <sz val="11"/>
      <color theme="10"/>
      <name val="Calibri"/>
      <family val="2"/>
      <scheme val="minor"/>
    </font>
    <font>
      <b/>
      <sz val="18"/>
      <color theme="1"/>
      <name val="Calibri"/>
      <family val="2"/>
      <scheme val="minor"/>
    </font>
    <font>
      <b/>
      <sz val="16"/>
      <color theme="1"/>
      <name val="Calibri"/>
      <family val="2"/>
      <scheme val="minor"/>
    </font>
    <font>
      <b/>
      <u/>
      <sz val="9"/>
      <color theme="1"/>
      <name val="Arial"/>
      <family val="2"/>
    </font>
    <font>
      <sz val="9"/>
      <color rgb="FF000000"/>
      <name val="Arial"/>
      <family val="2"/>
    </font>
    <font>
      <u/>
      <sz val="9"/>
      <color theme="10"/>
      <name val="Arial"/>
      <family val="2"/>
    </font>
    <font>
      <b/>
      <u/>
      <sz val="10"/>
      <name val="Arial"/>
      <family val="2"/>
    </font>
    <font>
      <b/>
      <sz val="9"/>
      <color rgb="FFFF0000"/>
      <name val="Arial"/>
      <family val="2"/>
    </font>
    <font>
      <sz val="9"/>
      <color theme="0"/>
      <name val="Arial"/>
      <family val="2"/>
    </font>
    <font>
      <b/>
      <sz val="10"/>
      <color rgb="FFFF0000"/>
      <name val="Arial"/>
      <family val="2"/>
    </font>
    <font>
      <b/>
      <sz val="8"/>
      <color theme="1"/>
      <name val="Arial"/>
      <family val="2"/>
    </font>
    <font>
      <b/>
      <u/>
      <sz val="9"/>
      <color rgb="FFFF0000"/>
      <name val="Arial"/>
      <family val="2"/>
    </font>
    <font>
      <b/>
      <sz val="9"/>
      <color theme="0"/>
      <name val="Arial"/>
      <family val="2"/>
    </font>
    <font>
      <sz val="8"/>
      <name val="Arial"/>
      <family val="2"/>
    </font>
    <font>
      <b/>
      <sz val="14"/>
      <color theme="1"/>
      <name val="Arial"/>
      <family val="2"/>
    </font>
    <font>
      <b/>
      <sz val="12"/>
      <color theme="1"/>
      <name val="Arial"/>
      <family val="2"/>
    </font>
    <font>
      <b/>
      <sz val="10"/>
      <color theme="1"/>
      <name val="Calibri"/>
      <family val="2"/>
      <scheme val="minor"/>
    </font>
    <font>
      <b/>
      <sz val="10"/>
      <name val="Arial"/>
      <family val="2"/>
    </font>
    <font>
      <u/>
      <sz val="9"/>
      <color theme="1"/>
      <name val="Arial"/>
      <family val="2"/>
    </font>
    <font>
      <u/>
      <sz val="10"/>
      <color theme="1"/>
      <name val="Arial"/>
      <family val="2"/>
    </font>
    <font>
      <b/>
      <u/>
      <sz val="9"/>
      <color theme="0"/>
      <name val="Arial"/>
      <family val="2"/>
    </font>
    <font>
      <sz val="9"/>
      <color rgb="FFFF0000"/>
      <name val="Arial"/>
      <family val="2"/>
    </font>
    <font>
      <b/>
      <sz val="9"/>
      <name val="Arial"/>
      <family val="2"/>
    </font>
    <font>
      <sz val="8"/>
      <color theme="1"/>
      <name val="Arial"/>
      <family val="2"/>
    </font>
    <font>
      <sz val="8"/>
      <color rgb="FF000000"/>
      <name val="Arial"/>
      <family val="2"/>
    </font>
    <font>
      <b/>
      <sz val="8"/>
      <color rgb="FF000000"/>
      <name val="Arial"/>
      <family val="2"/>
    </font>
    <font>
      <sz val="10"/>
      <name val="Arial"/>
      <family val="2"/>
    </font>
    <font>
      <u/>
      <sz val="10"/>
      <color rgb="FF0000FF"/>
      <name val="Arial"/>
      <family val="2"/>
    </font>
    <font>
      <sz val="11"/>
      <name val="Calibri"/>
      <family val="2"/>
      <scheme val="minor"/>
    </font>
    <font>
      <sz val="10"/>
      <color theme="0"/>
      <name val="Arial"/>
      <family val="2"/>
    </font>
    <font>
      <sz val="9"/>
      <color theme="8" tint="-0.249977111117893"/>
      <name val="Arial"/>
      <family val="2"/>
    </font>
    <font>
      <u/>
      <sz val="10"/>
      <color theme="10"/>
      <name val="Arial"/>
      <family val="2"/>
    </font>
    <font>
      <sz val="10"/>
      <color theme="10"/>
      <name val="Arial"/>
      <family val="2"/>
    </font>
    <font>
      <b/>
      <sz val="11"/>
      <color rgb="FF000000"/>
      <name val="Calibri"/>
      <family val="2"/>
      <scheme val="minor"/>
    </font>
    <font>
      <sz val="11"/>
      <color rgb="FFFF0000"/>
      <name val="Calibri"/>
      <family val="2"/>
      <scheme val="minor"/>
    </font>
    <font>
      <sz val="10"/>
      <color rgb="FFFF0000"/>
      <name val="Arial"/>
      <family val="2"/>
    </font>
    <font>
      <b/>
      <sz val="10"/>
      <color theme="0"/>
      <name val="Arial"/>
      <family val="2"/>
    </font>
    <font>
      <sz val="10"/>
      <color rgb="FF000000"/>
      <name val="Arial"/>
      <family val="2"/>
    </font>
    <font>
      <b/>
      <sz val="10"/>
      <color rgb="FF000000"/>
      <name val="Arial"/>
      <family val="2"/>
    </font>
    <font>
      <b/>
      <sz val="11"/>
      <color theme="1"/>
      <name val="Arial"/>
      <family val="2"/>
    </font>
    <font>
      <sz val="12"/>
      <color theme="1"/>
      <name val="Arial"/>
      <family val="2"/>
    </font>
    <font>
      <b/>
      <u/>
      <sz val="12"/>
      <name val="Arial"/>
      <family val="2"/>
    </font>
    <font>
      <b/>
      <sz val="12"/>
      <color rgb="FFFF0000"/>
      <name val="Arial"/>
      <family val="2"/>
    </font>
    <font>
      <sz val="12"/>
      <color rgb="FF000000"/>
      <name val="Arial"/>
      <family val="2"/>
    </font>
    <font>
      <b/>
      <sz val="12"/>
      <name val="Arial"/>
      <family val="2"/>
    </font>
    <font>
      <sz val="12"/>
      <name val="Arial"/>
      <family val="2"/>
    </font>
    <font>
      <sz val="12"/>
      <color theme="0"/>
      <name val="Arial"/>
      <family val="2"/>
    </font>
    <font>
      <b/>
      <u/>
      <sz val="12"/>
      <color theme="1"/>
      <name val="Arial"/>
      <family val="2"/>
    </font>
    <font>
      <sz val="12"/>
      <color rgb="FFFF0000"/>
      <name val="Arial"/>
      <family val="2"/>
    </font>
    <font>
      <u/>
      <sz val="12"/>
      <color rgb="FF0000FF"/>
      <name val="Arial"/>
      <family val="2"/>
    </font>
    <font>
      <u/>
      <sz val="12"/>
      <color theme="10"/>
      <name val="Arial"/>
      <family val="2"/>
    </font>
    <font>
      <b/>
      <u/>
      <sz val="12"/>
      <color rgb="FFFF0000"/>
      <name val="Arial"/>
      <family val="2"/>
    </font>
    <font>
      <u/>
      <sz val="12"/>
      <color theme="1"/>
      <name val="Arial"/>
      <family val="2"/>
    </font>
    <font>
      <sz val="12"/>
      <color theme="4" tint="-0.249977111117893"/>
      <name val="Arial"/>
      <family val="2"/>
    </font>
    <font>
      <sz val="14"/>
      <color theme="1"/>
      <name val="Arial"/>
      <family val="2"/>
    </font>
    <font>
      <sz val="13"/>
      <color theme="1"/>
      <name val="Arial"/>
      <family val="2"/>
    </font>
    <font>
      <sz val="13"/>
      <color theme="0"/>
      <name val="Arial"/>
      <family val="2"/>
    </font>
    <font>
      <sz val="13"/>
      <name val="Arial"/>
      <family val="2"/>
    </font>
    <font>
      <b/>
      <sz val="13"/>
      <name val="Arial"/>
      <family val="2"/>
    </font>
    <font>
      <sz val="13"/>
      <color rgb="FFFF0000"/>
      <name val="Arial"/>
      <family val="2"/>
    </font>
    <font>
      <b/>
      <u/>
      <sz val="13"/>
      <color rgb="FFFF0000"/>
      <name val="Arial"/>
      <family val="2"/>
    </font>
    <font>
      <b/>
      <sz val="13"/>
      <color rgb="FFFF0000"/>
      <name val="Arial"/>
      <family val="2"/>
    </font>
    <font>
      <b/>
      <sz val="13"/>
      <color theme="1"/>
      <name val="Arial"/>
      <family val="2"/>
    </font>
    <font>
      <u/>
      <sz val="13"/>
      <color theme="1"/>
      <name val="Arial"/>
      <family val="2"/>
    </font>
    <font>
      <b/>
      <u/>
      <sz val="14"/>
      <name val="Arial"/>
      <family val="2"/>
    </font>
    <font>
      <u/>
      <sz val="13"/>
      <name val="Arial"/>
      <family val="2"/>
    </font>
    <font>
      <sz val="13"/>
      <color rgb="FF000000"/>
      <name val="Arial"/>
      <family val="2"/>
    </font>
    <font>
      <b/>
      <sz val="13"/>
      <color rgb="FF000000"/>
      <name val="Arial"/>
      <family val="2"/>
    </font>
    <font>
      <sz val="10.5"/>
      <name val="Ubuntu"/>
      <family val="2"/>
    </font>
    <font>
      <b/>
      <vertAlign val="superscript"/>
      <sz val="13"/>
      <color theme="1"/>
      <name val="Arial"/>
      <family val="2"/>
    </font>
  </fonts>
  <fills count="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CB088"/>
        <bgColor indexed="64"/>
      </patternFill>
    </fill>
    <fill>
      <patternFill patternType="solid">
        <fgColor rgb="FF9B879D"/>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auto="1"/>
      </left>
      <right style="thin">
        <color auto="1"/>
      </right>
      <top style="hair">
        <color auto="1"/>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hair">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auto="1"/>
      </bottom>
      <diagonal/>
    </border>
  </borders>
  <cellStyleXfs count="2">
    <xf numFmtId="0" fontId="0" fillId="0" borderId="0"/>
    <xf numFmtId="0" fontId="18" fillId="0" borderId="0" applyNumberFormat="0" applyFill="0" applyBorder="0" applyAlignment="0" applyProtection="0"/>
  </cellStyleXfs>
  <cellXfs count="519">
    <xf numFmtId="0" fontId="0" fillId="0" borderId="0" xfId="0"/>
    <xf numFmtId="0" fontId="0" fillId="2" borderId="0" xfId="0" applyFill="1"/>
    <xf numFmtId="0" fontId="0" fillId="2" borderId="0" xfId="0" applyFill="1" applyAlignment="1">
      <alignment horizontal="center"/>
    </xf>
    <xf numFmtId="0" fontId="0" fillId="2" borderId="1" xfId="0" applyFill="1" applyBorder="1"/>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0" fillId="2" borderId="6" xfId="0" applyFill="1" applyBorder="1" applyAlignment="1">
      <alignment horizontal="center"/>
    </xf>
    <xf numFmtId="0" fontId="0" fillId="2" borderId="6" xfId="0" applyFill="1" applyBorder="1"/>
    <xf numFmtId="0" fontId="0" fillId="2" borderId="5" xfId="0" applyFill="1" applyBorder="1" applyAlignment="1">
      <alignment horizontal="center"/>
    </xf>
    <xf numFmtId="0" fontId="0" fillId="2" borderId="5" xfId="0" applyFill="1" applyBorder="1"/>
    <xf numFmtId="0" fontId="0" fillId="2" borderId="10" xfId="0" applyFill="1" applyBorder="1" applyAlignment="1">
      <alignment horizontal="center"/>
    </xf>
    <xf numFmtId="0" fontId="0" fillId="2" borderId="10" xfId="0" applyFill="1" applyBorder="1"/>
    <xf numFmtId="0" fontId="0" fillId="2" borderId="6" xfId="0" applyFill="1" applyBorder="1" applyAlignment="1">
      <alignment horizontal="center" vertical="center"/>
    </xf>
    <xf numFmtId="0" fontId="0" fillId="2" borderId="5" xfId="0" applyFill="1" applyBorder="1" applyAlignment="1">
      <alignment horizontal="center" vertical="center"/>
    </xf>
    <xf numFmtId="0" fontId="0" fillId="2" borderId="10" xfId="0" applyFill="1" applyBorder="1" applyAlignment="1">
      <alignment horizontal="center" vertical="center"/>
    </xf>
    <xf numFmtId="0" fontId="0" fillId="2" borderId="5" xfId="0"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1" fillId="2" borderId="2" xfId="0" applyFont="1" applyFill="1" applyBorder="1"/>
    <xf numFmtId="0" fontId="1" fillId="2" borderId="3" xfId="0" applyFont="1" applyFill="1" applyBorder="1"/>
    <xf numFmtId="0" fontId="1" fillId="2" borderId="4" xfId="0" applyFont="1" applyFill="1" applyBorder="1"/>
    <xf numFmtId="0" fontId="0" fillId="2" borderId="0" xfId="0" applyFill="1" applyAlignment="1">
      <alignment horizontal="left"/>
    </xf>
    <xf numFmtId="0" fontId="4" fillId="3" borderId="5" xfId="0" applyFont="1" applyFill="1" applyBorder="1" applyAlignment="1">
      <alignment horizontal="left" vertical="center" wrapText="1"/>
    </xf>
    <xf numFmtId="3" fontId="4" fillId="3" borderId="5" xfId="0" applyNumberFormat="1" applyFont="1" applyFill="1" applyBorder="1" applyAlignment="1">
      <alignment horizontal="center" vertical="center" wrapText="1"/>
    </xf>
    <xf numFmtId="0" fontId="0" fillId="3" borderId="5" xfId="0" applyFill="1" applyBorder="1" applyAlignment="1">
      <alignment horizontal="center" vertical="center"/>
    </xf>
    <xf numFmtId="0" fontId="0" fillId="3" borderId="6" xfId="0" applyFill="1" applyBorder="1" applyAlignment="1">
      <alignment horizontal="center" vertical="center"/>
    </xf>
    <xf numFmtId="0" fontId="4" fillId="3" borderId="10" xfId="0" applyFont="1" applyFill="1" applyBorder="1" applyAlignment="1">
      <alignment horizontal="left" vertical="center" wrapText="1"/>
    </xf>
    <xf numFmtId="0" fontId="4" fillId="3" borderId="10" xfId="0" applyFont="1" applyFill="1" applyBorder="1" applyAlignment="1">
      <alignment horizontal="center" vertical="center" wrapText="1"/>
    </xf>
    <xf numFmtId="0" fontId="4" fillId="3" borderId="6" xfId="0" applyFont="1" applyFill="1" applyBorder="1" applyAlignment="1">
      <alignment horizontal="left" vertical="center" wrapText="1"/>
    </xf>
    <xf numFmtId="0" fontId="0" fillId="3" borderId="10" xfId="0" applyFill="1" applyBorder="1" applyAlignment="1">
      <alignment horizontal="center" vertical="center"/>
    </xf>
    <xf numFmtId="0" fontId="3"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3" fontId="4" fillId="3" borderId="6" xfId="0" applyNumberFormat="1" applyFont="1" applyFill="1" applyBorder="1" applyAlignment="1">
      <alignment horizontal="center" vertical="center" wrapText="1"/>
    </xf>
    <xf numFmtId="3" fontId="4" fillId="3" borderId="10" xfId="0" applyNumberFormat="1" applyFont="1" applyFill="1" applyBorder="1" applyAlignment="1">
      <alignment horizontal="center" vertical="center" wrapText="1"/>
    </xf>
    <xf numFmtId="0" fontId="0" fillId="3" borderId="1" xfId="0" applyFill="1" applyBorder="1" applyAlignment="1">
      <alignment horizontal="center" vertical="center"/>
    </xf>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4" fillId="3" borderId="10" xfId="0" applyFont="1" applyFill="1" applyBorder="1" applyAlignment="1">
      <alignment horizontal="left" vertical="center"/>
    </xf>
    <xf numFmtId="0" fontId="0" fillId="3" borderId="10" xfId="0" applyFill="1" applyBorder="1" applyAlignment="1">
      <alignment horizontal="center"/>
    </xf>
    <xf numFmtId="0" fontId="0" fillId="0" borderId="3" xfId="0" applyBorder="1"/>
    <xf numFmtId="0" fontId="4" fillId="3" borderId="11" xfId="0" applyFont="1" applyFill="1" applyBorder="1" applyAlignment="1">
      <alignment horizontal="center" vertical="center" wrapText="1"/>
    </xf>
    <xf numFmtId="0" fontId="4" fillId="3" borderId="11" xfId="0" applyFont="1" applyFill="1" applyBorder="1" applyAlignment="1">
      <alignment horizontal="left" vertical="center" wrapText="1"/>
    </xf>
    <xf numFmtId="0" fontId="0" fillId="3" borderId="11" xfId="0" applyFill="1" applyBorder="1" applyAlignment="1">
      <alignment horizontal="center" vertical="center"/>
    </xf>
    <xf numFmtId="0" fontId="4" fillId="3" borderId="15"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0" fillId="0" borderId="1" xfId="0" applyBorder="1"/>
    <xf numFmtId="0" fontId="0" fillId="0" borderId="1" xfId="0" applyBorder="1" applyAlignment="1">
      <alignment horizontal="center"/>
    </xf>
    <xf numFmtId="0" fontId="13" fillId="0" borderId="1" xfId="0" applyFont="1" applyBorder="1" applyAlignment="1">
      <alignment horizontal="left" vertical="center" wrapText="1"/>
    </xf>
    <xf numFmtId="0" fontId="12" fillId="0" borderId="0" xfId="0" applyFont="1" applyAlignment="1">
      <alignment vertical="center"/>
    </xf>
    <xf numFmtId="4" fontId="12" fillId="0" borderId="0" xfId="0" applyNumberFormat="1" applyFont="1" applyAlignment="1">
      <alignment horizontal="center" vertical="center"/>
    </xf>
    <xf numFmtId="0" fontId="15" fillId="0" borderId="0" xfId="0" applyFont="1" applyAlignment="1">
      <alignment vertical="center"/>
    </xf>
    <xf numFmtId="4" fontId="15" fillId="0" borderId="0" xfId="0" applyNumberFormat="1" applyFont="1" applyAlignment="1">
      <alignment horizontal="center" vertical="center"/>
    </xf>
    <xf numFmtId="0" fontId="8" fillId="0" borderId="0" xfId="0" applyFont="1"/>
    <xf numFmtId="0" fontId="8" fillId="0" borderId="0" xfId="0" applyFont="1" applyAlignment="1">
      <alignment vertical="center"/>
    </xf>
    <xf numFmtId="0" fontId="7" fillId="0" borderId="0" xfId="0" applyFont="1" applyAlignment="1">
      <alignment vertical="center"/>
    </xf>
    <xf numFmtId="0" fontId="12" fillId="0" borderId="0" xfId="0" applyFont="1" applyAlignment="1">
      <alignment horizontal="center" vertical="center"/>
    </xf>
    <xf numFmtId="0" fontId="17" fillId="0" borderId="0" xfId="0" applyFont="1" applyAlignment="1">
      <alignment horizontal="center" vertical="center"/>
    </xf>
    <xf numFmtId="0" fontId="15" fillId="0" borderId="1" xfId="0" applyFont="1" applyBorder="1"/>
    <xf numFmtId="0" fontId="13" fillId="2" borderId="1" xfId="0" applyFont="1" applyFill="1" applyBorder="1" applyAlignment="1">
      <alignment horizontal="left" vertical="center" wrapText="1"/>
    </xf>
    <xf numFmtId="0" fontId="13" fillId="2" borderId="1" xfId="0" applyFont="1" applyFill="1" applyBorder="1" applyAlignment="1">
      <alignment horizontal="center" vertical="center" wrapText="1"/>
    </xf>
    <xf numFmtId="0" fontId="15" fillId="0" borderId="0" xfId="0" applyFont="1"/>
    <xf numFmtId="0" fontId="21" fillId="0" borderId="0" xfId="0" applyFont="1" applyAlignment="1">
      <alignment horizontal="center" vertical="center"/>
    </xf>
    <xf numFmtId="0" fontId="15" fillId="0" borderId="0" xfId="0" applyFont="1" applyAlignment="1">
      <alignment horizontal="right" vertical="center"/>
    </xf>
    <xf numFmtId="0" fontId="15" fillId="0" borderId="0" xfId="0" applyFont="1" applyAlignment="1">
      <alignment horizontal="right"/>
    </xf>
    <xf numFmtId="0" fontId="22" fillId="0" borderId="0" xfId="0" applyFont="1" applyAlignment="1">
      <alignment vertical="center"/>
    </xf>
    <xf numFmtId="0" fontId="22" fillId="0" borderId="0" xfId="0" applyFont="1" applyAlignment="1">
      <alignment horizontal="left" vertical="center"/>
    </xf>
    <xf numFmtId="0" fontId="15" fillId="0" borderId="0" xfId="0" applyFont="1" applyAlignment="1">
      <alignment horizontal="justify" vertical="center"/>
    </xf>
    <xf numFmtId="0" fontId="12" fillId="0" borderId="0" xfId="0" applyFont="1" applyAlignment="1">
      <alignment horizontal="justify" vertical="center"/>
    </xf>
    <xf numFmtId="4" fontId="15" fillId="0" borderId="1" xfId="0" applyNumberFormat="1" applyFont="1" applyBorder="1" applyAlignment="1">
      <alignment vertical="center"/>
    </xf>
    <xf numFmtId="4" fontId="12" fillId="0" borderId="1" xfId="0" applyNumberFormat="1" applyFont="1" applyBorder="1" applyAlignment="1">
      <alignment vertical="center"/>
    </xf>
    <xf numFmtId="0" fontId="21" fillId="0" borderId="0" xfId="0" applyFont="1" applyAlignment="1">
      <alignment vertical="center"/>
    </xf>
    <xf numFmtId="0" fontId="23" fillId="0" borderId="0" xfId="1" applyFont="1" applyAlignment="1">
      <alignment horizontal="justify" vertical="center"/>
    </xf>
    <xf numFmtId="0" fontId="23" fillId="0" borderId="0" xfId="1" applyFont="1" applyAlignment="1">
      <alignment vertical="center"/>
    </xf>
    <xf numFmtId="0" fontId="5" fillId="0" borderId="1" xfId="0" applyFont="1" applyBorder="1" applyAlignment="1">
      <alignment horizontal="center" vertical="center" wrapText="1"/>
    </xf>
    <xf numFmtId="0" fontId="7" fillId="0" borderId="1" xfId="0" applyFont="1" applyBorder="1" applyAlignment="1">
      <alignment horizontal="center" wrapText="1"/>
    </xf>
    <xf numFmtId="164" fontId="24" fillId="0" borderId="0" xfId="0" applyNumberFormat="1" applyFont="1" applyAlignment="1">
      <alignment vertical="center"/>
    </xf>
    <xf numFmtId="0" fontId="25" fillId="0" borderId="1" xfId="0" applyFont="1" applyBorder="1" applyAlignment="1">
      <alignment horizontal="center" vertical="center"/>
    </xf>
    <xf numFmtId="14" fontId="15" fillId="0" borderId="0" xfId="0" applyNumberFormat="1" applyFont="1" applyAlignment="1">
      <alignment horizontal="right" vertical="center"/>
    </xf>
    <xf numFmtId="0" fontId="0" fillId="0" borderId="0" xfId="0" applyAlignment="1">
      <alignment horizontal="right"/>
    </xf>
    <xf numFmtId="0" fontId="15" fillId="0" borderId="1" xfId="0" applyFont="1" applyBorder="1" applyAlignment="1">
      <alignment horizontal="right"/>
    </xf>
    <xf numFmtId="0" fontId="15" fillId="0" borderId="0" xfId="0" applyFont="1" applyAlignment="1">
      <alignment vertical="center" wrapText="1"/>
    </xf>
    <xf numFmtId="0" fontId="27" fillId="0" borderId="0" xfId="0" applyFont="1" applyAlignment="1">
      <alignment horizontal="center" vertical="center"/>
    </xf>
    <xf numFmtId="0" fontId="27" fillId="0" borderId="0" xfId="0" applyFont="1" applyAlignment="1">
      <alignment vertical="center"/>
    </xf>
    <xf numFmtId="0" fontId="8" fillId="0" borderId="0" xfId="0" applyFont="1" applyAlignment="1">
      <alignment horizontal="justify" vertical="center"/>
    </xf>
    <xf numFmtId="0" fontId="28" fillId="3" borderId="2" xfId="0" applyFont="1" applyFill="1" applyBorder="1" applyAlignment="1">
      <alignment vertical="center"/>
    </xf>
    <xf numFmtId="0" fontId="7" fillId="3" borderId="4" xfId="0" applyFont="1" applyFill="1" applyBorder="1" applyAlignment="1">
      <alignment vertical="center"/>
    </xf>
    <xf numFmtId="0" fontId="12" fillId="3" borderId="1" xfId="0" applyFont="1" applyFill="1" applyBorder="1" applyAlignment="1">
      <alignment horizontal="center" vertical="center"/>
    </xf>
    <xf numFmtId="0" fontId="12" fillId="3" borderId="16" xfId="0" applyFont="1" applyFill="1" applyBorder="1" applyAlignment="1">
      <alignment horizontal="center" vertical="center"/>
    </xf>
    <xf numFmtId="0" fontId="12" fillId="3" borderId="1" xfId="0" applyFont="1" applyFill="1" applyBorder="1" applyAlignment="1">
      <alignment vertical="center"/>
    </xf>
    <xf numFmtId="0" fontId="29" fillId="0" borderId="0" xfId="0" applyFont="1" applyAlignment="1">
      <alignment vertical="center"/>
    </xf>
    <xf numFmtId="0" fontId="27" fillId="0" borderId="1" xfId="0" applyFont="1" applyBorder="1" applyAlignment="1">
      <alignment horizontal="center" vertical="center"/>
    </xf>
    <xf numFmtId="0" fontId="8" fillId="0" borderId="18" xfId="0" applyFont="1" applyBorder="1"/>
    <xf numFmtId="0" fontId="8" fillId="0" borderId="19" xfId="0" applyFont="1" applyBorder="1"/>
    <xf numFmtId="0" fontId="8" fillId="0" borderId="20" xfId="0" applyFont="1" applyBorder="1"/>
    <xf numFmtId="0" fontId="8" fillId="0" borderId="21" xfId="0" applyFont="1" applyBorder="1"/>
    <xf numFmtId="0" fontId="8" fillId="0" borderId="17" xfId="0" applyFont="1" applyBorder="1"/>
    <xf numFmtId="0" fontId="27" fillId="0" borderId="21" xfId="0" applyFont="1" applyBorder="1" applyAlignment="1">
      <alignment horizontal="center" vertical="center"/>
    </xf>
    <xf numFmtId="0" fontId="8" fillId="0" borderId="21" xfId="0" applyFont="1" applyBorder="1" applyAlignment="1">
      <alignment vertical="center"/>
    </xf>
    <xf numFmtId="0" fontId="8" fillId="0" borderId="22" xfId="0" applyFont="1" applyBorder="1"/>
    <xf numFmtId="0" fontId="8" fillId="0" borderId="23" xfId="0" applyFont="1" applyBorder="1"/>
    <xf numFmtId="0" fontId="8" fillId="0" borderId="24" xfId="0" applyFont="1" applyBorder="1"/>
    <xf numFmtId="0" fontId="12" fillId="0" borderId="23" xfId="0" applyFont="1" applyBorder="1" applyAlignment="1">
      <alignment vertical="center"/>
    </xf>
    <xf numFmtId="0" fontId="12" fillId="0" borderId="23" xfId="0" applyFont="1" applyBorder="1" applyAlignment="1">
      <alignment horizontal="left" vertical="center"/>
    </xf>
    <xf numFmtId="0" fontId="12" fillId="0" borderId="23" xfId="0" applyFont="1" applyBorder="1" applyAlignment="1">
      <alignment horizontal="justify" vertical="center"/>
    </xf>
    <xf numFmtId="0" fontId="12" fillId="0" borderId="23" xfId="0" applyFont="1" applyBorder="1"/>
    <xf numFmtId="0" fontId="8" fillId="0" borderId="1" xfId="0" applyFont="1" applyBorder="1"/>
    <xf numFmtId="0" fontId="26" fillId="0" borderId="0" xfId="0" applyFont="1" applyAlignment="1">
      <alignment vertical="center"/>
    </xf>
    <xf numFmtId="0" fontId="30" fillId="0" borderId="0" xfId="0" applyFont="1" applyAlignment="1">
      <alignment vertical="center"/>
    </xf>
    <xf numFmtId="0" fontId="26" fillId="0" borderId="0" xfId="0" applyFont="1"/>
    <xf numFmtId="0" fontId="14" fillId="2" borderId="1" xfId="0" applyFont="1" applyFill="1" applyBorder="1" applyAlignment="1">
      <alignment horizontal="center" vertical="center" wrapText="1"/>
    </xf>
    <xf numFmtId="0" fontId="14" fillId="2" borderId="1" xfId="0" applyFont="1" applyFill="1" applyBorder="1" applyAlignment="1">
      <alignment horizontal="center" vertical="center"/>
    </xf>
    <xf numFmtId="2" fontId="14" fillId="2" borderId="1" xfId="0" applyNumberFormat="1" applyFont="1" applyFill="1" applyBorder="1" applyAlignment="1">
      <alignment horizontal="center" vertical="center"/>
    </xf>
    <xf numFmtId="4" fontId="14" fillId="2" borderId="1" xfId="0" applyNumberFormat="1" applyFont="1" applyFill="1" applyBorder="1" applyAlignment="1">
      <alignment horizontal="right" vertical="center"/>
    </xf>
    <xf numFmtId="0" fontId="18" fillId="0" borderId="0" xfId="1"/>
    <xf numFmtId="0" fontId="1" fillId="0" borderId="1" xfId="0" applyFont="1" applyBorder="1" applyAlignment="1">
      <alignment horizontal="center" vertical="center"/>
    </xf>
    <xf numFmtId="0" fontId="14" fillId="0" borderId="1" xfId="0" applyFont="1" applyBorder="1" applyAlignment="1">
      <alignment horizontal="center" vertical="center"/>
    </xf>
    <xf numFmtId="4" fontId="14" fillId="0" borderId="1" xfId="0" applyNumberFormat="1" applyFont="1" applyBorder="1" applyAlignment="1">
      <alignment horizontal="right" vertical="center"/>
    </xf>
    <xf numFmtId="0" fontId="0" fillId="0" borderId="0" xfId="0" applyAlignment="1">
      <alignment horizontal="center"/>
    </xf>
    <xf numFmtId="0" fontId="11" fillId="0" borderId="1" xfId="0" applyFont="1" applyBorder="1" applyAlignment="1">
      <alignment horizontal="center"/>
    </xf>
    <xf numFmtId="0" fontId="7" fillId="2" borderId="0" xfId="0" applyFont="1" applyFill="1" applyAlignment="1">
      <alignment vertical="center"/>
    </xf>
    <xf numFmtId="0" fontId="18" fillId="0" borderId="0" xfId="1" applyAlignment="1">
      <alignment vertical="center"/>
    </xf>
    <xf numFmtId="0" fontId="13" fillId="2" borderId="25" xfId="0" applyFont="1" applyFill="1" applyBorder="1" applyAlignment="1">
      <alignment horizontal="left" vertical="center" wrapText="1"/>
    </xf>
    <xf numFmtId="0" fontId="13" fillId="2" borderId="25" xfId="0" applyFont="1" applyFill="1" applyBorder="1" applyAlignment="1">
      <alignment horizontal="center" vertical="center" wrapText="1"/>
    </xf>
    <xf numFmtId="0" fontId="14" fillId="0" borderId="1" xfId="0" applyFont="1" applyBorder="1" applyAlignment="1">
      <alignment horizontal="center" vertical="center" wrapText="1"/>
    </xf>
    <xf numFmtId="0" fontId="35" fillId="0" borderId="1" xfId="0" applyFont="1" applyBorder="1" applyAlignment="1">
      <alignment horizontal="center" wrapText="1"/>
    </xf>
    <xf numFmtId="0" fontId="14" fillId="0" borderId="0" xfId="0" applyFont="1" applyAlignment="1">
      <alignment vertical="center"/>
    </xf>
    <xf numFmtId="0" fontId="15" fillId="0" borderId="0" xfId="0" applyFont="1" applyAlignment="1">
      <alignment horizontal="left"/>
    </xf>
    <xf numFmtId="0" fontId="15" fillId="0" borderId="23" xfId="0" applyFont="1" applyBorder="1"/>
    <xf numFmtId="166" fontId="15" fillId="0" borderId="0" xfId="0" applyNumberFormat="1" applyFont="1" applyAlignment="1">
      <alignment horizontal="center" vertical="center"/>
    </xf>
    <xf numFmtId="0" fontId="15" fillId="0" borderId="27" xfId="0" applyFont="1" applyBorder="1"/>
    <xf numFmtId="2" fontId="15" fillId="0" borderId="0" xfId="0" applyNumberFormat="1" applyFont="1"/>
    <xf numFmtId="0" fontId="36" fillId="0" borderId="0" xfId="0" applyFont="1" applyAlignment="1">
      <alignment vertical="center"/>
    </xf>
    <xf numFmtId="0" fontId="37" fillId="0" borderId="0" xfId="0" applyFont="1" applyAlignment="1">
      <alignment vertical="center"/>
    </xf>
    <xf numFmtId="4" fontId="14" fillId="0" borderId="0" xfId="0" applyNumberFormat="1" applyFont="1" applyAlignment="1">
      <alignment horizontal="right" vertical="center"/>
    </xf>
    <xf numFmtId="0" fontId="38" fillId="0" borderId="0" xfId="0" applyFont="1" applyAlignment="1">
      <alignment vertical="center"/>
    </xf>
    <xf numFmtId="0" fontId="39" fillId="0" borderId="0" xfId="0" applyFont="1" applyAlignment="1">
      <alignment vertical="center"/>
    </xf>
    <xf numFmtId="4" fontId="12" fillId="0" borderId="0" xfId="0" applyNumberFormat="1" applyFont="1" applyAlignment="1">
      <alignment vertical="center"/>
    </xf>
    <xf numFmtId="0" fontId="22" fillId="0" borderId="0" xfId="0" quotePrefix="1" applyFont="1" applyAlignment="1">
      <alignment vertical="center"/>
    </xf>
    <xf numFmtId="0" fontId="12" fillId="0" borderId="0" xfId="0" applyFont="1"/>
    <xf numFmtId="4" fontId="14" fillId="0" borderId="1" xfId="0" applyNumberFormat="1" applyFont="1" applyBorder="1" applyAlignment="1">
      <alignment horizontal="center" vertical="center"/>
    </xf>
    <xf numFmtId="0" fontId="0" fillId="5" borderId="0" xfId="0" applyFill="1"/>
    <xf numFmtId="0" fontId="12" fillId="2" borderId="0" xfId="0" applyFont="1" applyFill="1" applyAlignment="1">
      <alignment horizontal="left" vertical="center"/>
    </xf>
    <xf numFmtId="0" fontId="12" fillId="2" borderId="0" xfId="0" applyFont="1" applyFill="1" applyAlignment="1">
      <alignment horizontal="justify" vertical="center"/>
    </xf>
    <xf numFmtId="0" fontId="22" fillId="2" borderId="0" xfId="0" applyFont="1" applyFill="1" applyAlignment="1">
      <alignment vertical="center"/>
    </xf>
    <xf numFmtId="0" fontId="15" fillId="2" borderId="0" xfId="0" applyFont="1" applyFill="1"/>
    <xf numFmtId="0" fontId="15" fillId="2" borderId="0" xfId="0" applyFont="1" applyFill="1" applyAlignment="1">
      <alignment vertical="center" wrapText="1"/>
    </xf>
    <xf numFmtId="0" fontId="7" fillId="0" borderId="0" xfId="0" applyFont="1" applyAlignment="1">
      <alignment horizontal="center" wrapText="1"/>
    </xf>
    <xf numFmtId="4" fontId="14" fillId="0" borderId="0" xfId="0" applyNumberFormat="1" applyFont="1" applyAlignment="1">
      <alignment horizontal="center" vertical="center"/>
    </xf>
    <xf numFmtId="4" fontId="26" fillId="0" borderId="0" xfId="0" applyNumberFormat="1" applyFont="1" applyAlignment="1">
      <alignment horizontal="center" vertical="center"/>
    </xf>
    <xf numFmtId="0" fontId="26" fillId="0" borderId="0" xfId="0" applyFont="1" applyAlignment="1">
      <alignment vertical="center" wrapText="1"/>
    </xf>
    <xf numFmtId="0" fontId="14" fillId="0" borderId="0" xfId="0" applyFont="1" applyAlignment="1">
      <alignment horizontal="left" vertical="center" wrapText="1" indent="1"/>
    </xf>
    <xf numFmtId="0" fontId="42" fillId="0" borderId="0" xfId="0" applyFont="1" applyAlignment="1">
      <alignment vertical="center"/>
    </xf>
    <xf numFmtId="0" fontId="28" fillId="2" borderId="0" xfId="0" applyFont="1" applyFill="1" applyAlignment="1">
      <alignment horizontal="left" vertical="center"/>
    </xf>
    <xf numFmtId="0" fontId="41" fillId="0" borderId="0" xfId="0" applyFont="1"/>
    <xf numFmtId="0" fontId="43" fillId="2" borderId="0" xfId="0" applyFont="1" applyFill="1" applyAlignment="1">
      <alignment vertical="center"/>
    </xf>
    <xf numFmtId="0" fontId="14" fillId="0" borderId="0" xfId="0" applyFont="1" applyAlignment="1">
      <alignment vertical="center" wrapText="1"/>
    </xf>
    <xf numFmtId="17" fontId="15" fillId="0" borderId="0" xfId="0" applyNumberFormat="1" applyFont="1"/>
    <xf numFmtId="0" fontId="40" fillId="0" borderId="0" xfId="0" applyFont="1" applyAlignment="1">
      <alignment vertical="center"/>
    </xf>
    <xf numFmtId="0" fontId="14" fillId="0" borderId="0" xfId="0" applyFont="1"/>
    <xf numFmtId="0" fontId="44" fillId="0" borderId="1" xfId="0" applyFont="1" applyBorder="1" applyAlignment="1">
      <alignment horizontal="center" vertical="center" wrapText="1"/>
    </xf>
    <xf numFmtId="0" fontId="44" fillId="0" borderId="1" xfId="0" applyFont="1" applyBorder="1" applyAlignment="1">
      <alignment horizontal="center" vertical="center"/>
    </xf>
    <xf numFmtId="4" fontId="44" fillId="0" borderId="1" xfId="0" applyNumberFormat="1" applyFont="1" applyBorder="1" applyAlignment="1">
      <alignment horizontal="center" vertical="center"/>
    </xf>
    <xf numFmtId="4" fontId="8"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0" fontId="35" fillId="2" borderId="0" xfId="0" applyFont="1" applyFill="1" applyAlignment="1">
      <alignment horizontal="left" vertical="center"/>
    </xf>
    <xf numFmtId="0" fontId="44" fillId="2" borderId="0" xfId="0" quotePrefix="1" applyFont="1" applyFill="1" applyAlignment="1">
      <alignment horizontal="left" vertical="center"/>
    </xf>
    <xf numFmtId="0" fontId="8" fillId="2" borderId="0" xfId="0" applyFont="1" applyFill="1" applyAlignment="1">
      <alignment horizontal="justify" vertical="center"/>
    </xf>
    <xf numFmtId="0" fontId="8" fillId="2" borderId="0" xfId="0" applyFont="1" applyFill="1"/>
    <xf numFmtId="0" fontId="8" fillId="2" borderId="0" xfId="0" applyFont="1" applyFill="1" applyAlignment="1">
      <alignment vertical="center"/>
    </xf>
    <xf numFmtId="0" fontId="42" fillId="0" borderId="0" xfId="0" quotePrefix="1" applyFont="1" applyAlignment="1">
      <alignment vertical="center"/>
    </xf>
    <xf numFmtId="0" fontId="28" fillId="2" borderId="0" xfId="0" applyFont="1" applyFill="1" applyAlignment="1">
      <alignment vertical="center"/>
    </xf>
    <xf numFmtId="0" fontId="42" fillId="2" borderId="0" xfId="0" applyFont="1" applyFill="1" applyAlignment="1">
      <alignment vertical="center"/>
    </xf>
    <xf numFmtId="0" fontId="41" fillId="2" borderId="0" xfId="0" applyFont="1" applyFill="1" applyAlignment="1">
      <alignment horizontal="left" vertical="center"/>
    </xf>
    <xf numFmtId="167" fontId="24" fillId="0" borderId="0" xfId="0" applyNumberFormat="1" applyFont="1" applyAlignment="1">
      <alignment vertical="center"/>
    </xf>
    <xf numFmtId="0" fontId="12" fillId="0" borderId="1" xfId="0" applyFont="1" applyBorder="1" applyAlignment="1">
      <alignment horizontal="center" wrapText="1"/>
    </xf>
    <xf numFmtId="0" fontId="47" fillId="0" borderId="1" xfId="0" applyFont="1" applyBorder="1" applyAlignment="1">
      <alignment horizontal="center" vertical="center" wrapText="1"/>
    </xf>
    <xf numFmtId="0" fontId="47" fillId="0" borderId="1" xfId="0" applyFont="1" applyBorder="1" applyAlignment="1">
      <alignment horizontal="center" vertical="center"/>
    </xf>
    <xf numFmtId="4" fontId="47" fillId="0" borderId="1" xfId="0" applyNumberFormat="1" applyFont="1" applyBorder="1" applyAlignment="1">
      <alignment horizontal="center" vertical="center"/>
    </xf>
    <xf numFmtId="4" fontId="15" fillId="0" borderId="0" xfId="0" applyNumberFormat="1" applyFont="1"/>
    <xf numFmtId="0" fontId="22" fillId="0" borderId="0" xfId="0" applyFont="1" applyAlignment="1">
      <alignment vertical="center" wrapText="1"/>
    </xf>
    <xf numFmtId="0" fontId="39" fillId="4" borderId="0" xfId="0" applyFont="1" applyFill="1" applyAlignment="1">
      <alignment vertical="center" wrapText="1"/>
    </xf>
    <xf numFmtId="0" fontId="39" fillId="0" borderId="0" xfId="0" applyFont="1" applyAlignment="1">
      <alignment vertical="center" wrapText="1"/>
    </xf>
    <xf numFmtId="0" fontId="0" fillId="0" borderId="1" xfId="0" applyBorder="1" applyAlignment="1">
      <alignment horizontal="center" vertical="center"/>
    </xf>
    <xf numFmtId="1" fontId="0" fillId="0" borderId="1" xfId="0" applyNumberFormat="1" applyBorder="1" applyAlignment="1">
      <alignment horizontal="center" vertical="center"/>
    </xf>
    <xf numFmtId="0" fontId="14" fillId="0" borderId="1" xfId="0" applyFont="1" applyBorder="1" applyAlignment="1">
      <alignment horizontal="left" vertical="center" wrapText="1"/>
    </xf>
    <xf numFmtId="0" fontId="14" fillId="0" borderId="1" xfId="0" applyFont="1" applyBorder="1" applyAlignment="1">
      <alignment horizontal="right"/>
    </xf>
    <xf numFmtId="0" fontId="14" fillId="0" borderId="25" xfId="0" applyFont="1" applyBorder="1" applyAlignment="1">
      <alignment horizontal="center" vertical="center" wrapText="1"/>
    </xf>
    <xf numFmtId="0" fontId="15" fillId="0" borderId="1" xfId="0" applyFont="1" applyBorder="1" applyAlignment="1">
      <alignment horizontal="right" vertical="center"/>
    </xf>
    <xf numFmtId="0" fontId="14" fillId="0" borderId="1" xfId="0" applyFont="1" applyBorder="1" applyAlignment="1">
      <alignment horizontal="right" vertical="center"/>
    </xf>
    <xf numFmtId="0" fontId="46" fillId="0" borderId="1" xfId="0" applyFont="1" applyBorder="1" applyAlignment="1">
      <alignment horizontal="center" vertical="center"/>
    </xf>
    <xf numFmtId="0" fontId="15" fillId="0" borderId="1" xfId="0" quotePrefix="1" applyFont="1" applyBorder="1" applyAlignment="1">
      <alignment horizontal="center"/>
    </xf>
    <xf numFmtId="0" fontId="15" fillId="0" borderId="1" xfId="0" applyFont="1" applyBorder="1" applyAlignment="1">
      <alignment horizontal="right" vertical="center" wrapText="1"/>
    </xf>
    <xf numFmtId="0" fontId="39" fillId="0" borderId="1" xfId="0" applyFont="1" applyBorder="1" applyAlignment="1">
      <alignment horizontal="right"/>
    </xf>
    <xf numFmtId="0" fontId="48" fillId="0" borderId="1" xfId="0" applyFont="1" applyBorder="1" applyAlignment="1">
      <alignment horizontal="left" vertical="center" wrapText="1"/>
    </xf>
    <xf numFmtId="0" fontId="48" fillId="0" borderId="1" xfId="0" applyFont="1" applyBorder="1" applyAlignment="1">
      <alignment horizontal="center" vertical="center" wrapText="1"/>
    </xf>
    <xf numFmtId="0" fontId="48" fillId="0" borderId="1" xfId="0" quotePrefix="1" applyFont="1" applyBorder="1" applyAlignment="1">
      <alignment horizontal="center" vertical="center" wrapText="1"/>
    </xf>
    <xf numFmtId="0" fontId="13" fillId="0" borderId="25" xfId="0" applyFont="1" applyBorder="1" applyAlignment="1">
      <alignment horizontal="left" vertical="center" wrapText="1"/>
    </xf>
    <xf numFmtId="0" fontId="13" fillId="0" borderId="1" xfId="0" applyFont="1" applyBorder="1" applyAlignment="1">
      <alignment vertical="center" wrapText="1"/>
    </xf>
    <xf numFmtId="0" fontId="13" fillId="0" borderId="1" xfId="0" applyFont="1" applyBorder="1" applyAlignment="1">
      <alignment horizontal="right" vertical="center" wrapText="1"/>
    </xf>
    <xf numFmtId="0" fontId="0" fillId="0" borderId="1" xfId="0" applyBorder="1" applyAlignment="1">
      <alignment horizontal="right" vertical="center"/>
    </xf>
    <xf numFmtId="0" fontId="0" fillId="0" borderId="1" xfId="0" applyBorder="1" applyAlignment="1">
      <alignment vertical="center"/>
    </xf>
    <xf numFmtId="0" fontId="39" fillId="0" borderId="1" xfId="0" applyFont="1" applyBorder="1" applyAlignment="1">
      <alignment horizontal="left" vertical="center" wrapText="1"/>
    </xf>
    <xf numFmtId="0" fontId="39" fillId="0" borderId="1" xfId="0" applyFont="1" applyBorder="1" applyAlignment="1">
      <alignment horizontal="right" vertical="center"/>
    </xf>
    <xf numFmtId="0" fontId="14" fillId="0" borderId="25" xfId="0" applyFont="1" applyBorder="1" applyAlignment="1">
      <alignment horizontal="left" vertical="center" wrapText="1"/>
    </xf>
    <xf numFmtId="0" fontId="46" fillId="0" borderId="0" xfId="0" applyFont="1"/>
    <xf numFmtId="0" fontId="13" fillId="0" borderId="16" xfId="0" applyFont="1" applyBorder="1" applyAlignment="1">
      <alignment horizontal="center" vertical="center" wrapText="1"/>
    </xf>
    <xf numFmtId="0" fontId="13" fillId="0" borderId="26" xfId="0" applyFont="1" applyBorder="1" applyAlignment="1">
      <alignment horizontal="center" vertical="center" wrapText="1"/>
    </xf>
    <xf numFmtId="0" fontId="13" fillId="0" borderId="26" xfId="0" applyFont="1" applyBorder="1" applyAlignment="1">
      <alignment horizontal="left" vertical="center" wrapText="1"/>
    </xf>
    <xf numFmtId="0" fontId="8" fillId="0" borderId="19" xfId="0" applyFont="1" applyBorder="1" applyAlignment="1">
      <alignment horizontal="left" vertical="center" indent="1"/>
    </xf>
    <xf numFmtId="4" fontId="44" fillId="0" borderId="1" xfId="0" applyNumberFormat="1" applyFont="1" applyBorder="1" applyAlignment="1">
      <alignment horizontal="right" vertical="center" indent="2"/>
    </xf>
    <xf numFmtId="0" fontId="51" fillId="0" borderId="0" xfId="0" applyFont="1"/>
    <xf numFmtId="0" fontId="8" fillId="0" borderId="0" xfId="0" applyFont="1" applyAlignment="1">
      <alignment horizontal="left" vertical="center" indent="1"/>
    </xf>
    <xf numFmtId="0" fontId="26" fillId="0" borderId="0" xfId="0" applyFont="1" applyAlignment="1">
      <alignment horizontal="left" vertical="center" wrapText="1"/>
    </xf>
    <xf numFmtId="0" fontId="8" fillId="0" borderId="1" xfId="0" applyFont="1" applyBorder="1" applyAlignment="1">
      <alignment horizontal="center" vertical="center" wrapText="1"/>
    </xf>
    <xf numFmtId="4" fontId="8" fillId="0" borderId="1" xfId="0" applyNumberFormat="1" applyFont="1" applyBorder="1" applyAlignment="1">
      <alignment horizontal="right" vertical="center" indent="2"/>
    </xf>
    <xf numFmtId="4" fontId="47" fillId="0" borderId="1" xfId="0" applyNumberFormat="1" applyFont="1" applyBorder="1" applyAlignment="1">
      <alignment horizontal="right" vertical="center" indent="2"/>
    </xf>
    <xf numFmtId="0" fontId="5" fillId="6" borderId="1" xfId="0" applyFont="1" applyFill="1" applyBorder="1" applyAlignment="1">
      <alignment horizontal="center" vertical="center" wrapText="1"/>
    </xf>
    <xf numFmtId="0" fontId="5" fillId="6" borderId="1" xfId="0" applyFont="1" applyFill="1" applyBorder="1" applyAlignment="1">
      <alignment horizontal="left" vertical="center" wrapText="1"/>
    </xf>
    <xf numFmtId="0" fontId="0" fillId="6" borderId="1" xfId="0" applyFill="1" applyBorder="1" applyAlignment="1">
      <alignment horizontal="center" vertical="center"/>
    </xf>
    <xf numFmtId="0" fontId="0" fillId="6" borderId="1" xfId="0" applyFill="1" applyBorder="1" applyAlignment="1">
      <alignment horizontal="center" vertical="center" wrapText="1"/>
    </xf>
    <xf numFmtId="0" fontId="0" fillId="7" borderId="1" xfId="0" applyFill="1" applyBorder="1" applyAlignment="1">
      <alignment horizontal="center" vertical="center"/>
    </xf>
    <xf numFmtId="0" fontId="13" fillId="0" borderId="1" xfId="0" applyFont="1" applyBorder="1" applyAlignment="1">
      <alignment horizontal="center" vertical="center" wrapText="1"/>
    </xf>
    <xf numFmtId="0" fontId="52" fillId="0" borderId="1" xfId="0" applyFont="1" applyBorder="1" applyAlignment="1">
      <alignment horizontal="center" vertical="center"/>
    </xf>
    <xf numFmtId="0" fontId="53" fillId="0" borderId="1" xfId="0" applyFont="1" applyBorder="1" applyAlignment="1">
      <alignment horizontal="center" vertical="center" wrapText="1"/>
    </xf>
    <xf numFmtId="0" fontId="52" fillId="0" borderId="1" xfId="0" applyFont="1" applyBorder="1" applyAlignment="1">
      <alignment horizontal="center"/>
    </xf>
    <xf numFmtId="0" fontId="0" fillId="7" borderId="1" xfId="0" applyFill="1" applyBorder="1" applyAlignment="1">
      <alignment horizontal="center" vertical="center" wrapText="1"/>
    </xf>
    <xf numFmtId="0" fontId="39" fillId="4" borderId="0" xfId="0" applyFont="1" applyFill="1" applyAlignment="1">
      <alignment horizontal="left" vertical="center" wrapText="1"/>
    </xf>
    <xf numFmtId="4" fontId="14" fillId="0" borderId="26" xfId="0" applyNumberFormat="1" applyFont="1" applyBorder="1" applyAlignment="1">
      <alignment horizontal="right" vertical="center"/>
    </xf>
    <xf numFmtId="0" fontId="41" fillId="0" borderId="1" xfId="0" applyFont="1" applyBorder="1" applyAlignment="1">
      <alignment horizontal="center" vertical="center"/>
    </xf>
    <xf numFmtId="14" fontId="0" fillId="0" borderId="0" xfId="0" applyNumberFormat="1"/>
    <xf numFmtId="2" fontId="0" fillId="0" borderId="0" xfId="0" applyNumberFormat="1" applyAlignment="1">
      <alignment horizontal="right"/>
    </xf>
    <xf numFmtId="0" fontId="8" fillId="0" borderId="0" xfId="0" applyFont="1" applyAlignment="1">
      <alignment horizontal="center" vertical="center"/>
    </xf>
    <xf numFmtId="4" fontId="8" fillId="0" borderId="0" xfId="0" applyNumberFormat="1" applyFont="1" applyAlignment="1">
      <alignment horizontal="center" vertical="center"/>
    </xf>
    <xf numFmtId="16" fontId="15" fillId="0" borderId="0" xfId="0" applyNumberFormat="1" applyFont="1"/>
    <xf numFmtId="14" fontId="15" fillId="0" borderId="0" xfId="0" applyNumberFormat="1" applyFont="1"/>
    <xf numFmtId="1" fontId="15" fillId="0" borderId="0" xfId="0" applyNumberFormat="1" applyFont="1"/>
    <xf numFmtId="0" fontId="41" fillId="2" borderId="0" xfId="0" applyFont="1" applyFill="1" applyAlignment="1">
      <alignment vertical="center"/>
    </xf>
    <xf numFmtId="0" fontId="42" fillId="0" borderId="0" xfId="0" applyFont="1" applyAlignment="1">
      <alignment horizontal="left" vertical="center"/>
    </xf>
    <xf numFmtId="0" fontId="26" fillId="0" borderId="1" xfId="0" applyFont="1" applyBorder="1" applyAlignment="1">
      <alignment horizontal="center" vertical="center" wrapText="1"/>
    </xf>
    <xf numFmtId="0" fontId="53" fillId="0" borderId="1" xfId="0" applyFont="1" applyBorder="1" applyAlignment="1">
      <alignment horizontal="center" vertical="center"/>
    </xf>
    <xf numFmtId="4" fontId="53" fillId="0" borderId="1" xfId="0" applyNumberFormat="1" applyFont="1" applyBorder="1" applyAlignment="1">
      <alignment horizontal="center" vertical="center"/>
    </xf>
    <xf numFmtId="0" fontId="26" fillId="0" borderId="1" xfId="0" applyFont="1" applyBorder="1" applyAlignment="1">
      <alignment horizontal="center" vertical="center"/>
    </xf>
    <xf numFmtId="169" fontId="24" fillId="0" borderId="0" xfId="0" applyNumberFormat="1" applyFont="1" applyAlignment="1">
      <alignment vertical="center"/>
    </xf>
    <xf numFmtId="0" fontId="7" fillId="2" borderId="0" xfId="0" applyFont="1" applyFill="1" applyAlignment="1">
      <alignment horizontal="justify" vertical="center"/>
    </xf>
    <xf numFmtId="0" fontId="55" fillId="2" borderId="0" xfId="0" applyFont="1" applyFill="1" applyAlignment="1">
      <alignment vertical="center"/>
    </xf>
    <xf numFmtId="0" fontId="56" fillId="2" borderId="0" xfId="0" applyFont="1" applyFill="1" applyAlignment="1">
      <alignment vertical="center"/>
    </xf>
    <xf numFmtId="0" fontId="57" fillId="2" borderId="1" xfId="0" applyFont="1" applyFill="1" applyBorder="1" applyAlignment="1">
      <alignment horizontal="center" wrapText="1"/>
    </xf>
    <xf numFmtId="0" fontId="58" fillId="2" borderId="0" xfId="0" applyFont="1" applyFill="1"/>
    <xf numFmtId="164" fontId="59" fillId="2" borderId="0" xfId="0" applyNumberFormat="1" applyFont="1" applyFill="1" applyAlignment="1">
      <alignment vertical="center"/>
    </xf>
    <xf numFmtId="0" fontId="58" fillId="0" borderId="0" xfId="0" applyFont="1"/>
    <xf numFmtId="0" fontId="60" fillId="0" borderId="1" xfId="0" applyFont="1" applyBorder="1" applyAlignment="1">
      <alignment horizontal="center" vertical="center"/>
    </xf>
    <xf numFmtId="167" fontId="59" fillId="2" borderId="0" xfId="0" applyNumberFormat="1" applyFont="1" applyFill="1" applyAlignment="1">
      <alignment vertical="center"/>
    </xf>
    <xf numFmtId="167" fontId="59" fillId="2" borderId="0" xfId="0" applyNumberFormat="1" applyFont="1" applyFill="1" applyAlignment="1">
      <alignment horizontal="center" vertical="center"/>
    </xf>
    <xf numFmtId="0" fontId="58" fillId="2" borderId="0" xfId="0" applyFont="1" applyFill="1" applyAlignment="1">
      <alignment horizontal="right" vertical="center"/>
    </xf>
    <xf numFmtId="164" fontId="59" fillId="0" borderId="0" xfId="0" applyNumberFormat="1" applyFont="1" applyAlignment="1">
      <alignment vertical="center"/>
    </xf>
    <xf numFmtId="0" fontId="61" fillId="2" borderId="0" xfId="0" applyFont="1" applyFill="1" applyAlignment="1">
      <alignment vertical="center"/>
    </xf>
    <xf numFmtId="0" fontId="33" fillId="2" borderId="0" xfId="0" applyFont="1" applyFill="1" applyAlignment="1">
      <alignment horizontal="justify" vertical="center"/>
    </xf>
    <xf numFmtId="0" fontId="58" fillId="2" borderId="0" xfId="0" applyFont="1" applyFill="1" applyAlignment="1">
      <alignment vertical="center" wrapText="1"/>
    </xf>
    <xf numFmtId="0" fontId="33" fillId="0" borderId="0" xfId="0" applyFont="1" applyAlignment="1">
      <alignment horizontal="center" wrapText="1"/>
    </xf>
    <xf numFmtId="0" fontId="63" fillId="2" borderId="1" xfId="0" applyFont="1" applyFill="1" applyBorder="1" applyAlignment="1">
      <alignment horizontal="center" vertical="center" wrapText="1"/>
    </xf>
    <xf numFmtId="0" fontId="63" fillId="2" borderId="1" xfId="0" applyFont="1" applyFill="1" applyBorder="1" applyAlignment="1">
      <alignment horizontal="center" vertical="center"/>
    </xf>
    <xf numFmtId="4" fontId="63" fillId="2" borderId="1" xfId="0" applyNumberFormat="1" applyFont="1" applyFill="1" applyBorder="1" applyAlignment="1">
      <alignment horizontal="center" vertical="center"/>
    </xf>
    <xf numFmtId="4" fontId="64" fillId="0" borderId="0" xfId="0" applyNumberFormat="1" applyFont="1" applyAlignment="1">
      <alignment horizontal="center" vertical="center"/>
    </xf>
    <xf numFmtId="14" fontId="58" fillId="0" borderId="0" xfId="0" applyNumberFormat="1" applyFont="1"/>
    <xf numFmtId="1" fontId="58" fillId="0" borderId="0" xfId="0" applyNumberFormat="1" applyFont="1"/>
    <xf numFmtId="2" fontId="58" fillId="0" borderId="0" xfId="0" applyNumberFormat="1" applyFont="1"/>
    <xf numFmtId="4" fontId="58" fillId="0" borderId="0" xfId="0" applyNumberFormat="1" applyFont="1" applyAlignment="1">
      <alignment horizontal="center" vertical="center"/>
    </xf>
    <xf numFmtId="4" fontId="33" fillId="2" borderId="1" xfId="0" applyNumberFormat="1" applyFont="1" applyFill="1" applyBorder="1" applyAlignment="1">
      <alignment horizontal="center" vertical="center"/>
    </xf>
    <xf numFmtId="0" fontId="58" fillId="2" borderId="0" xfId="0" applyFont="1" applyFill="1" applyAlignment="1">
      <alignment horizontal="center" vertical="center"/>
    </xf>
    <xf numFmtId="4" fontId="58" fillId="2" borderId="0" xfId="0" applyNumberFormat="1" applyFont="1" applyFill="1" applyAlignment="1">
      <alignment horizontal="center" vertical="center"/>
    </xf>
    <xf numFmtId="0" fontId="65" fillId="2" borderId="0" xfId="0" applyFont="1" applyFill="1" applyAlignment="1">
      <alignment vertical="center"/>
    </xf>
    <xf numFmtId="0" fontId="64" fillId="2" borderId="0" xfId="0" applyFont="1" applyFill="1" applyAlignment="1">
      <alignment vertical="center"/>
    </xf>
    <xf numFmtId="0" fontId="64" fillId="2" borderId="0" xfId="0" applyFont="1" applyFill="1"/>
    <xf numFmtId="0" fontId="64" fillId="0" borderId="0" xfId="0" applyFont="1"/>
    <xf numFmtId="0" fontId="58" fillId="2" borderId="0" xfId="0" applyFont="1" applyFill="1" applyAlignment="1">
      <alignment vertical="center"/>
    </xf>
    <xf numFmtId="0" fontId="67" fillId="0" borderId="0" xfId="0" applyFont="1"/>
    <xf numFmtId="0" fontId="66" fillId="0" borderId="0" xfId="0" applyFont="1" applyAlignment="1">
      <alignment vertical="center" wrapText="1"/>
    </xf>
    <xf numFmtId="0" fontId="69" fillId="0" borderId="0" xfId="0" applyFont="1" applyAlignment="1">
      <alignment vertical="center"/>
    </xf>
    <xf numFmtId="0" fontId="60" fillId="0" borderId="0" xfId="0" applyFont="1" applyAlignment="1">
      <alignment horizontal="center" vertical="center"/>
    </xf>
    <xf numFmtId="0" fontId="60" fillId="0" borderId="0" xfId="0" applyFont="1" applyAlignment="1">
      <alignment vertical="center"/>
    </xf>
    <xf numFmtId="0" fontId="58" fillId="0" borderId="0" xfId="0" applyFont="1" applyAlignment="1">
      <alignment vertical="center"/>
    </xf>
    <xf numFmtId="0" fontId="58" fillId="0" borderId="0" xfId="0" applyFont="1" applyAlignment="1">
      <alignment vertical="center" wrapText="1"/>
    </xf>
    <xf numFmtId="0" fontId="62" fillId="2" borderId="0" xfId="0" applyFont="1" applyFill="1" applyAlignment="1">
      <alignment horizontal="left" vertical="center"/>
    </xf>
    <xf numFmtId="0" fontId="63" fillId="2" borderId="0" xfId="0" quotePrefix="1" applyFont="1" applyFill="1" applyAlignment="1">
      <alignment horizontal="left" vertical="center"/>
    </xf>
    <xf numFmtId="0" fontId="63" fillId="0" borderId="0" xfId="0" applyFont="1" applyAlignment="1">
      <alignment vertical="center" wrapText="1"/>
    </xf>
    <xf numFmtId="0" fontId="33" fillId="0" borderId="0" xfId="0" applyFont="1" applyAlignment="1">
      <alignment vertical="center"/>
    </xf>
    <xf numFmtId="0" fontId="58" fillId="2" borderId="0" xfId="0" applyFont="1" applyFill="1" applyAlignment="1">
      <alignment horizontal="justify" vertical="center"/>
    </xf>
    <xf numFmtId="0" fontId="58" fillId="0" borderId="0" xfId="0" applyFont="1" applyAlignment="1">
      <alignment horizontal="justify" vertical="center"/>
    </xf>
    <xf numFmtId="4" fontId="58" fillId="2" borderId="26" xfId="0" applyNumberFormat="1" applyFont="1" applyFill="1" applyBorder="1" applyAlignment="1">
      <alignment horizontal="center" vertical="center"/>
    </xf>
    <xf numFmtId="17" fontId="1" fillId="0" borderId="0" xfId="0" applyNumberFormat="1" applyFont="1"/>
    <xf numFmtId="0" fontId="1" fillId="0" borderId="0" xfId="0" applyFont="1"/>
    <xf numFmtId="0" fontId="8" fillId="2" borderId="0" xfId="0" applyFont="1" applyFill="1" applyAlignment="1">
      <alignment vertical="center" wrapText="1"/>
    </xf>
    <xf numFmtId="0" fontId="4" fillId="3" borderId="6"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39" fillId="0" borderId="1" xfId="0" applyFont="1" applyBorder="1" applyAlignment="1">
      <alignment horizontal="center" vertical="center" wrapText="1"/>
    </xf>
    <xf numFmtId="0" fontId="70" fillId="2" borderId="0" xfId="0" applyFont="1" applyFill="1" applyAlignment="1">
      <alignment horizontal="right"/>
    </xf>
    <xf numFmtId="0" fontId="63" fillId="2" borderId="0" xfId="0" applyFont="1" applyFill="1" applyAlignment="1">
      <alignment horizontal="left" vertical="center" wrapText="1"/>
    </xf>
    <xf numFmtId="0" fontId="58" fillId="2" borderId="0" xfId="0" applyFont="1" applyFill="1" applyAlignment="1">
      <alignment horizontal="left" vertical="center"/>
    </xf>
    <xf numFmtId="0" fontId="7" fillId="2" borderId="0" xfId="0" applyFont="1" applyFill="1" applyAlignment="1">
      <alignment horizontal="left" vertical="center"/>
    </xf>
    <xf numFmtId="0" fontId="57" fillId="2" borderId="1" xfId="0" applyFont="1" applyFill="1" applyBorder="1" applyAlignment="1">
      <alignment horizontal="center" vertical="center" wrapText="1"/>
    </xf>
    <xf numFmtId="0" fontId="14" fillId="0" borderId="0" xfId="0" applyFont="1" applyAlignment="1">
      <alignment horizontal="left" vertical="center" wrapText="1"/>
    </xf>
    <xf numFmtId="0" fontId="44" fillId="0" borderId="0" xfId="0" applyFont="1" applyAlignment="1">
      <alignment horizontal="left" vertical="center" wrapText="1"/>
    </xf>
    <xf numFmtId="0" fontId="15" fillId="0" borderId="0" xfId="0" applyFont="1" applyAlignment="1">
      <alignment horizontal="left" vertical="center"/>
    </xf>
    <xf numFmtId="0" fontId="15" fillId="0" borderId="0" xfId="0" applyFont="1" applyAlignment="1">
      <alignment horizontal="left" wrapText="1"/>
    </xf>
    <xf numFmtId="0" fontId="36" fillId="0" borderId="0" xfId="0" applyFont="1" applyAlignment="1">
      <alignment horizontal="right"/>
    </xf>
    <xf numFmtId="0" fontId="8" fillId="0" borderId="0" xfId="0" applyFont="1" applyAlignment="1">
      <alignment horizontal="left" vertical="center" wrapText="1"/>
    </xf>
    <xf numFmtId="0" fontId="8" fillId="0" borderId="1" xfId="0" applyFont="1" applyBorder="1" applyAlignment="1">
      <alignment horizontal="center" vertical="center"/>
    </xf>
    <xf numFmtId="0" fontId="7" fillId="0" borderId="1" xfId="0" applyFont="1" applyBorder="1" applyAlignment="1">
      <alignment horizontal="center" vertical="center" wrapText="1"/>
    </xf>
    <xf numFmtId="165" fontId="24" fillId="0" borderId="0" xfId="0" applyNumberFormat="1" applyFont="1" applyAlignment="1">
      <alignment horizontal="center" vertical="center"/>
    </xf>
    <xf numFmtId="167" fontId="24" fillId="0" borderId="0" xfId="0" applyNumberFormat="1" applyFont="1" applyAlignment="1">
      <alignment horizontal="center" vertical="center"/>
    </xf>
    <xf numFmtId="0" fontId="15" fillId="0" borderId="1" xfId="0" applyFont="1" applyBorder="1" applyAlignment="1">
      <alignment horizontal="center" vertical="center"/>
    </xf>
    <xf numFmtId="0" fontId="12" fillId="0" borderId="0" xfId="0" applyFont="1" applyAlignment="1">
      <alignment horizontal="left" vertical="center"/>
    </xf>
    <xf numFmtId="0" fontId="35"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55" fillId="2" borderId="0" xfId="0" applyFont="1" applyFill="1" applyAlignment="1">
      <alignment horizontal="left" vertical="center"/>
    </xf>
    <xf numFmtId="0" fontId="8" fillId="2" borderId="0" xfId="0" applyFont="1" applyFill="1" applyAlignment="1">
      <alignment horizontal="left" vertical="center"/>
    </xf>
    <xf numFmtId="0" fontId="25" fillId="2" borderId="0" xfId="0" applyFont="1" applyFill="1" applyAlignment="1">
      <alignment horizontal="center" vertical="center"/>
    </xf>
    <xf numFmtId="4" fontId="58" fillId="2" borderId="1" xfId="0" applyNumberFormat="1" applyFont="1" applyFill="1" applyBorder="1" applyAlignment="1">
      <alignment horizontal="center" vertical="center"/>
    </xf>
    <xf numFmtId="0" fontId="33" fillId="2" borderId="0" xfId="0" applyFont="1" applyFill="1" applyAlignment="1">
      <alignment horizontal="center" vertical="center" wrapText="1"/>
    </xf>
    <xf numFmtId="0" fontId="73" fillId="2" borderId="0" xfId="0" applyFont="1" applyFill="1" applyAlignment="1">
      <alignment vertical="center"/>
    </xf>
    <xf numFmtId="0" fontId="77" fillId="2" borderId="0" xfId="0" applyFont="1" applyFill="1" applyAlignment="1">
      <alignment vertical="center" wrapText="1"/>
    </xf>
    <xf numFmtId="0" fontId="78" fillId="2" borderId="0" xfId="0" applyFont="1" applyFill="1" applyAlignment="1">
      <alignment vertical="center"/>
    </xf>
    <xf numFmtId="0" fontId="79" fillId="2" borderId="0" xfId="0" applyFont="1" applyFill="1" applyAlignment="1">
      <alignment horizontal="center" vertical="center"/>
    </xf>
    <xf numFmtId="0" fontId="79" fillId="2" borderId="0" xfId="0" applyFont="1" applyFill="1" applyAlignment="1">
      <alignment vertical="center"/>
    </xf>
    <xf numFmtId="0" fontId="73" fillId="2" borderId="0" xfId="0" applyFont="1" applyFill="1" applyAlignment="1">
      <alignment vertical="center" wrapText="1"/>
    </xf>
    <xf numFmtId="0" fontId="76" fillId="2" borderId="0" xfId="0" applyFont="1" applyFill="1" applyAlignment="1">
      <alignment horizontal="left" vertical="center"/>
    </xf>
    <xf numFmtId="0" fontId="75" fillId="2" borderId="0" xfId="0" quotePrefix="1" applyFont="1" applyFill="1" applyAlignment="1">
      <alignment horizontal="left" vertical="center"/>
    </xf>
    <xf numFmtId="0" fontId="75" fillId="2" borderId="0" xfId="0" applyFont="1" applyFill="1" applyAlignment="1">
      <alignment vertical="center" wrapText="1"/>
    </xf>
    <xf numFmtId="0" fontId="80" fillId="2" borderId="0" xfId="0" applyFont="1" applyFill="1" applyAlignment="1">
      <alignment vertical="center"/>
    </xf>
    <xf numFmtId="0" fontId="73" fillId="2" borderId="0" xfId="0" applyFont="1" applyFill="1" applyAlignment="1">
      <alignment horizontal="justify" vertical="center"/>
    </xf>
    <xf numFmtId="0" fontId="74" fillId="2" borderId="0" xfId="0" applyFont="1" applyFill="1" applyAlignment="1">
      <alignment vertical="center"/>
    </xf>
    <xf numFmtId="0" fontId="80" fillId="2" borderId="0" xfId="0" applyFont="1" applyFill="1" applyAlignment="1">
      <alignment horizontal="center" vertical="center" wrapText="1"/>
    </xf>
    <xf numFmtId="4" fontId="80" fillId="2" borderId="0" xfId="0" applyNumberFormat="1" applyFont="1" applyFill="1" applyAlignment="1">
      <alignment horizontal="center" vertical="center"/>
    </xf>
    <xf numFmtId="4" fontId="73" fillId="2" borderId="0" xfId="0" applyNumberFormat="1" applyFont="1" applyFill="1" applyAlignment="1">
      <alignment horizontal="center" vertical="center"/>
    </xf>
    <xf numFmtId="0" fontId="72" fillId="2" borderId="0" xfId="0" applyFont="1" applyFill="1" applyAlignment="1">
      <alignment vertical="center"/>
    </xf>
    <xf numFmtId="0" fontId="61" fillId="2" borderId="0" xfId="0" applyFont="1" applyFill="1" applyAlignment="1">
      <alignment vertical="center" wrapText="1"/>
    </xf>
    <xf numFmtId="0" fontId="76" fillId="2" borderId="1" xfId="0" applyFont="1" applyFill="1" applyBorder="1" applyAlignment="1">
      <alignment horizontal="center" vertical="center" wrapText="1"/>
    </xf>
    <xf numFmtId="4" fontId="73" fillId="2" borderId="1" xfId="0" applyNumberFormat="1" applyFont="1" applyFill="1" applyBorder="1" applyAlignment="1">
      <alignment horizontal="center" vertical="center"/>
    </xf>
    <xf numFmtId="4" fontId="80" fillId="2" borderId="1" xfId="0" applyNumberFormat="1" applyFont="1" applyFill="1" applyBorder="1" applyAlignment="1">
      <alignment horizontal="center" vertical="center"/>
    </xf>
    <xf numFmtId="0" fontId="84" fillId="2" borderId="0" xfId="0" applyFont="1" applyFill="1" applyAlignment="1">
      <alignment vertical="center"/>
    </xf>
    <xf numFmtId="0" fontId="80" fillId="2" borderId="0" xfId="0" applyFont="1" applyFill="1" applyAlignment="1">
      <alignment horizontal="left" vertical="center"/>
    </xf>
    <xf numFmtId="0" fontId="80" fillId="2" borderId="0" xfId="0" applyFont="1" applyFill="1" applyAlignment="1">
      <alignment horizontal="justify" vertical="center"/>
    </xf>
    <xf numFmtId="0" fontId="85" fillId="2" borderId="0" xfId="0" applyFont="1" applyFill="1" applyAlignment="1">
      <alignment vertical="center"/>
    </xf>
    <xf numFmtId="0" fontId="85" fillId="2" borderId="0" xfId="0" applyFont="1" applyFill="1" applyAlignment="1">
      <alignment horizontal="left" vertical="center"/>
    </xf>
    <xf numFmtId="0" fontId="86" fillId="2" borderId="1" xfId="0" applyFont="1" applyFill="1" applyBorder="1" applyAlignment="1">
      <alignment horizontal="center" vertical="center" wrapText="1"/>
    </xf>
    <xf numFmtId="14" fontId="58" fillId="2" borderId="0" xfId="0" applyNumberFormat="1" applyFont="1" applyFill="1" applyAlignment="1">
      <alignment vertical="center"/>
    </xf>
    <xf numFmtId="0" fontId="80" fillId="2" borderId="19" xfId="0" applyFont="1" applyFill="1" applyBorder="1" applyAlignment="1">
      <alignment horizontal="left" vertical="center"/>
    </xf>
    <xf numFmtId="14" fontId="73" fillId="2" borderId="0" xfId="0" applyNumberFormat="1" applyFont="1" applyFill="1" applyAlignment="1">
      <alignment vertical="center"/>
    </xf>
    <xf numFmtId="0" fontId="73" fillId="2" borderId="0" xfId="0" applyFont="1" applyFill="1"/>
    <xf numFmtId="0" fontId="84" fillId="2" borderId="0" xfId="0" applyFont="1" applyFill="1" applyAlignment="1">
      <alignment horizontal="left" vertical="center"/>
    </xf>
    <xf numFmtId="0" fontId="73" fillId="2" borderId="0" xfId="0" applyFont="1" applyFill="1" applyAlignment="1">
      <alignment horizontal="left" vertical="center" wrapText="1"/>
    </xf>
    <xf numFmtId="0" fontId="80" fillId="2" borderId="1" xfId="0" applyFont="1" applyFill="1" applyBorder="1" applyAlignment="1">
      <alignment horizontal="center" vertical="center" wrapText="1"/>
    </xf>
    <xf numFmtId="0" fontId="75" fillId="2" borderId="0" xfId="0" applyFont="1" applyFill="1" applyAlignment="1">
      <alignment horizontal="left" vertical="center" wrapText="1"/>
    </xf>
    <xf numFmtId="0" fontId="73" fillId="2" borderId="0" xfId="0" applyFont="1" applyFill="1" applyAlignment="1">
      <alignment horizontal="left" vertical="center"/>
    </xf>
    <xf numFmtId="17" fontId="85" fillId="2" borderId="0" xfId="0" applyNumberFormat="1" applyFont="1" applyFill="1" applyAlignment="1">
      <alignment vertical="center"/>
    </xf>
    <xf numFmtId="2" fontId="63" fillId="2" borderId="1" xfId="0" applyNumberFormat="1" applyFont="1" applyFill="1" applyBorder="1" applyAlignment="1">
      <alignment horizontal="center" vertical="center"/>
    </xf>
    <xf numFmtId="0" fontId="84" fillId="2" borderId="0" xfId="0" applyFont="1" applyFill="1" applyAlignment="1">
      <alignment vertical="center" wrapText="1"/>
    </xf>
    <xf numFmtId="173" fontId="82" fillId="2" borderId="0" xfId="0" applyNumberFormat="1" applyFont="1" applyFill="1" applyAlignment="1">
      <alignment vertical="center"/>
    </xf>
    <xf numFmtId="0" fontId="0" fillId="2" borderId="5" xfId="0" applyFill="1" applyBorder="1" applyAlignment="1">
      <alignment horizontal="left"/>
    </xf>
    <xf numFmtId="0" fontId="0" fillId="2" borderId="7" xfId="0" applyFill="1" applyBorder="1" applyAlignment="1">
      <alignment horizontal="left" wrapText="1"/>
    </xf>
    <xf numFmtId="0" fontId="0" fillId="2" borderId="8" xfId="0" applyFill="1" applyBorder="1" applyAlignment="1">
      <alignment horizontal="left" wrapText="1"/>
    </xf>
    <xf numFmtId="0" fontId="0" fillId="2" borderId="9" xfId="0" applyFill="1" applyBorder="1" applyAlignment="1">
      <alignment horizontal="left" wrapText="1"/>
    </xf>
    <xf numFmtId="0" fontId="0" fillId="2" borderId="10" xfId="0" applyFill="1" applyBorder="1" applyAlignment="1">
      <alignment horizontal="left"/>
    </xf>
    <xf numFmtId="0" fontId="0" fillId="2" borderId="0" xfId="0" applyFill="1" applyAlignment="1">
      <alignment horizontal="center"/>
    </xf>
    <xf numFmtId="0" fontId="0" fillId="2" borderId="1" xfId="0" applyFill="1" applyBorder="1" applyAlignment="1">
      <alignment horizont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0" fillId="2" borderId="5" xfId="0"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6" xfId="0" applyFill="1" applyBorder="1" applyAlignment="1">
      <alignment horizontal="left"/>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3" borderId="2" xfId="0" applyFill="1" applyBorder="1" applyAlignment="1">
      <alignment horizontal="left" vertical="center"/>
    </xf>
    <xf numFmtId="0" fontId="0" fillId="3" borderId="3" xfId="0" applyFill="1" applyBorder="1" applyAlignment="1">
      <alignment horizontal="left" vertical="center"/>
    </xf>
    <xf numFmtId="0" fontId="0" fillId="3" borderId="4" xfId="0" applyFill="1" applyBorder="1" applyAlignment="1">
      <alignment horizontal="left" vertical="center"/>
    </xf>
    <xf numFmtId="0" fontId="3" fillId="2" borderId="3" xfId="0" applyFont="1" applyFill="1" applyBorder="1" applyAlignment="1">
      <alignment horizontal="left" vertical="center" wrapText="1"/>
    </xf>
    <xf numFmtId="0" fontId="0" fillId="0" borderId="3" xfId="0" applyBorder="1" applyAlignment="1">
      <alignment horizontal="center"/>
    </xf>
    <xf numFmtId="0" fontId="4" fillId="3" borderId="6"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20" fillId="0" borderId="1" xfId="0" applyFont="1" applyBorder="1" applyAlignment="1">
      <alignment horizontal="center" vertical="center" textRotation="255"/>
    </xf>
    <xf numFmtId="0" fontId="32" fillId="6" borderId="1" xfId="0" applyFont="1" applyFill="1" applyBorder="1" applyAlignment="1">
      <alignment horizontal="center" vertical="center"/>
    </xf>
    <xf numFmtId="0" fontId="6" fillId="0" borderId="1" xfId="0" applyFont="1" applyBorder="1" applyAlignment="1">
      <alignment horizontal="center" vertical="center" textRotation="255"/>
    </xf>
    <xf numFmtId="0" fontId="34" fillId="0" borderId="16" xfId="0" applyFont="1" applyBorder="1" applyAlignment="1">
      <alignment horizontal="center" vertical="top" textRotation="255"/>
    </xf>
    <xf numFmtId="0" fontId="34" fillId="0" borderId="25" xfId="0" applyFont="1" applyBorder="1" applyAlignment="1">
      <alignment horizontal="center" vertical="top" textRotation="255"/>
    </xf>
    <xf numFmtId="0" fontId="34" fillId="0" borderId="26" xfId="0" applyFont="1" applyBorder="1" applyAlignment="1">
      <alignment horizontal="center" vertical="top" textRotation="255"/>
    </xf>
    <xf numFmtId="0" fontId="33" fillId="0" borderId="1" xfId="0" applyFont="1" applyBorder="1" applyAlignment="1">
      <alignment horizontal="center" vertical="center" textRotation="255"/>
    </xf>
    <xf numFmtId="0" fontId="39" fillId="0" borderId="1" xfId="0" applyFont="1" applyBorder="1" applyAlignment="1">
      <alignment horizontal="center" vertical="center" wrapText="1"/>
    </xf>
    <xf numFmtId="0" fontId="6" fillId="0" borderId="20" xfId="0" applyFont="1" applyBorder="1" applyAlignment="1">
      <alignment horizontal="center" vertical="center" textRotation="255"/>
    </xf>
    <xf numFmtId="0" fontId="6" fillId="0" borderId="17" xfId="0" applyFont="1" applyBorder="1" applyAlignment="1">
      <alignment horizontal="center" vertical="center" textRotation="255"/>
    </xf>
    <xf numFmtId="0" fontId="6" fillId="0" borderId="24" xfId="0" applyFont="1" applyBorder="1" applyAlignment="1">
      <alignment horizontal="center" vertical="center" textRotation="255"/>
    </xf>
    <xf numFmtId="0" fontId="34" fillId="0" borderId="17" xfId="0" applyFont="1" applyBorder="1" applyAlignment="1">
      <alignment horizontal="center" vertical="center" textRotation="255"/>
    </xf>
    <xf numFmtId="0" fontId="1" fillId="0" borderId="20" xfId="0" applyFont="1" applyBorder="1" applyAlignment="1">
      <alignment horizontal="center" vertical="center" textRotation="45"/>
    </xf>
    <xf numFmtId="0" fontId="1" fillId="0" borderId="17" xfId="0" applyFont="1" applyBorder="1" applyAlignment="1">
      <alignment horizontal="center" vertical="center" textRotation="45"/>
    </xf>
    <xf numFmtId="0" fontId="1" fillId="0" borderId="24" xfId="0" applyFont="1" applyBorder="1" applyAlignment="1">
      <alignment horizontal="center" vertical="center" textRotation="45"/>
    </xf>
    <xf numFmtId="0" fontId="1" fillId="0" borderId="16" xfId="0" applyFont="1" applyBorder="1" applyAlignment="1">
      <alignment horizontal="center" vertical="center" textRotation="255"/>
    </xf>
    <xf numFmtId="0" fontId="1" fillId="0" borderId="25" xfId="0" applyFont="1" applyBorder="1" applyAlignment="1">
      <alignment horizontal="center" vertical="center" textRotation="255"/>
    </xf>
    <xf numFmtId="0" fontId="1" fillId="0" borderId="26" xfId="0" applyFont="1" applyBorder="1" applyAlignment="1">
      <alignment horizontal="center" vertical="center" textRotation="255"/>
    </xf>
    <xf numFmtId="0" fontId="19" fillId="0" borderId="16" xfId="0" applyFont="1" applyBorder="1" applyAlignment="1">
      <alignment horizontal="center" vertical="center" textRotation="255" wrapText="1"/>
    </xf>
    <xf numFmtId="0" fontId="19" fillId="0" borderId="25" xfId="0" applyFont="1" applyBorder="1" applyAlignment="1">
      <alignment horizontal="center" vertical="center" textRotation="255" wrapText="1"/>
    </xf>
    <xf numFmtId="0" fontId="19" fillId="0" borderId="26" xfId="0" applyFont="1" applyBorder="1" applyAlignment="1">
      <alignment horizontal="center" vertical="center" textRotation="255" wrapText="1"/>
    </xf>
    <xf numFmtId="0" fontId="80" fillId="2" borderId="2" xfId="0" applyFont="1" applyFill="1" applyBorder="1" applyAlignment="1">
      <alignment horizontal="center" vertical="center" wrapText="1"/>
    </xf>
    <xf numFmtId="0" fontId="80" fillId="2" borderId="3" xfId="0" applyFont="1" applyFill="1" applyBorder="1" applyAlignment="1">
      <alignment horizontal="center" vertical="center" wrapText="1"/>
    </xf>
    <xf numFmtId="0" fontId="80" fillId="2" borderId="4" xfId="0" applyFont="1" applyFill="1" applyBorder="1" applyAlignment="1">
      <alignment horizontal="center" vertical="center" wrapText="1"/>
    </xf>
    <xf numFmtId="166" fontId="73" fillId="2" borderId="0" xfId="0" applyNumberFormat="1" applyFont="1" applyFill="1" applyAlignment="1">
      <alignment horizontal="left" vertical="center" indent="1"/>
    </xf>
    <xf numFmtId="0" fontId="73" fillId="2" borderId="0" xfId="0" applyFont="1" applyFill="1" applyAlignment="1">
      <alignment horizontal="left" vertical="center" wrapText="1"/>
    </xf>
    <xf numFmtId="166" fontId="73" fillId="2" borderId="0" xfId="0" applyNumberFormat="1" applyFont="1" applyFill="1" applyAlignment="1">
      <alignment horizontal="left" vertical="center"/>
    </xf>
    <xf numFmtId="0" fontId="84" fillId="2" borderId="0" xfId="0" applyFont="1" applyFill="1" applyAlignment="1">
      <alignment horizontal="left" vertical="center" wrapText="1" indent="1"/>
    </xf>
    <xf numFmtId="0" fontId="75" fillId="2" borderId="0" xfId="0" applyFont="1" applyFill="1" applyAlignment="1">
      <alignment horizontal="left" vertical="center" wrapText="1"/>
    </xf>
    <xf numFmtId="0" fontId="63" fillId="2" borderId="1" xfId="0" applyFont="1" applyFill="1" applyBorder="1" applyAlignment="1">
      <alignment horizontal="left" vertical="center" wrapText="1" indent="1"/>
    </xf>
    <xf numFmtId="0" fontId="73" fillId="2" borderId="2" xfId="0" applyFont="1" applyFill="1" applyBorder="1" applyAlignment="1">
      <alignment horizontal="center" vertical="center"/>
    </xf>
    <xf numFmtId="0" fontId="73" fillId="2" borderId="4" xfId="0" applyFont="1" applyFill="1" applyBorder="1" applyAlignment="1">
      <alignment horizontal="center" vertical="center"/>
    </xf>
    <xf numFmtId="0" fontId="73" fillId="2" borderId="0" xfId="0" applyFont="1" applyFill="1" applyAlignment="1">
      <alignment horizontal="left" vertical="center"/>
    </xf>
    <xf numFmtId="0" fontId="81" fillId="2" borderId="0" xfId="0" applyFont="1" applyFill="1" applyAlignment="1">
      <alignment horizontal="right" vertical="center"/>
    </xf>
    <xf numFmtId="0" fontId="75" fillId="2" borderId="0" xfId="0" applyFont="1" applyFill="1" applyAlignment="1">
      <alignment horizontal="left" wrapText="1"/>
    </xf>
    <xf numFmtId="0" fontId="81" fillId="2" borderId="0" xfId="0" applyFont="1" applyFill="1" applyAlignment="1">
      <alignment horizontal="right"/>
    </xf>
    <xf numFmtId="0" fontId="72" fillId="2" borderId="0" xfId="1" applyFont="1" applyFill="1" applyAlignment="1">
      <alignment horizontal="left" vertical="center" wrapText="1"/>
    </xf>
    <xf numFmtId="0" fontId="75" fillId="2" borderId="0" xfId="0" quotePrefix="1" applyFont="1" applyFill="1" applyAlignment="1">
      <alignment horizontal="left" vertical="center" wrapText="1"/>
    </xf>
    <xf numFmtId="0" fontId="73" fillId="2" borderId="2" xfId="0" applyFont="1" applyFill="1" applyBorder="1" applyAlignment="1">
      <alignment horizontal="center" vertical="center" wrapText="1"/>
    </xf>
    <xf numFmtId="0" fontId="73" fillId="2" borderId="4" xfId="0" applyFont="1" applyFill="1" applyBorder="1" applyAlignment="1">
      <alignment horizontal="center" vertical="center" wrapText="1"/>
    </xf>
    <xf numFmtId="0" fontId="33" fillId="2" borderId="1" xfId="0" applyFont="1" applyFill="1" applyBorder="1" applyAlignment="1">
      <alignment horizontal="center" vertical="center"/>
    </xf>
    <xf numFmtId="0" fontId="63" fillId="2" borderId="0" xfId="0" applyFont="1" applyFill="1" applyAlignment="1">
      <alignment horizontal="left" vertical="center" wrapText="1"/>
    </xf>
    <xf numFmtId="0" fontId="84" fillId="2" borderId="0" xfId="0" applyFont="1" applyFill="1" applyAlignment="1">
      <alignment horizontal="left" vertical="center" wrapText="1"/>
    </xf>
    <xf numFmtId="0" fontId="57" fillId="2" borderId="2" xfId="0" applyFont="1" applyFill="1" applyBorder="1" applyAlignment="1">
      <alignment horizontal="center" vertical="center" wrapText="1"/>
    </xf>
    <xf numFmtId="0" fontId="57" fillId="2" borderId="3" xfId="0" applyFont="1" applyFill="1" applyBorder="1" applyAlignment="1">
      <alignment horizontal="center" vertical="center" wrapText="1"/>
    </xf>
    <xf numFmtId="0" fontId="57" fillId="2" borderId="4" xfId="0" applyFont="1" applyFill="1" applyBorder="1" applyAlignment="1">
      <alignment horizontal="center" vertical="center" wrapText="1"/>
    </xf>
    <xf numFmtId="176" fontId="82" fillId="2" borderId="0" xfId="0" applyNumberFormat="1" applyFont="1" applyFill="1" applyAlignment="1">
      <alignment horizontal="left" vertical="center"/>
    </xf>
    <xf numFmtId="178" fontId="82" fillId="2" borderId="0" xfId="0" applyNumberFormat="1" applyFont="1" applyFill="1" applyAlignment="1">
      <alignment horizontal="left" vertical="center"/>
    </xf>
    <xf numFmtId="177" fontId="82" fillId="2" borderId="0" xfId="0" applyNumberFormat="1" applyFont="1" applyFill="1" applyAlignment="1">
      <alignment horizontal="left" vertical="center"/>
    </xf>
    <xf numFmtId="0" fontId="58" fillId="2" borderId="0" xfId="0" applyFont="1" applyFill="1" applyAlignment="1">
      <alignment horizontal="left" vertical="center" wrapText="1"/>
    </xf>
    <xf numFmtId="0" fontId="44" fillId="0" borderId="1" xfId="0" applyFont="1" applyBorder="1" applyAlignment="1">
      <alignment horizontal="left" vertical="center" wrapText="1" indent="1"/>
    </xf>
    <xf numFmtId="0" fontId="44" fillId="0" borderId="2" xfId="0" applyFont="1" applyBorder="1" applyAlignment="1">
      <alignment horizontal="left" vertical="center" wrapText="1" indent="1"/>
    </xf>
    <xf numFmtId="0" fontId="44" fillId="0" borderId="3" xfId="0" applyFont="1" applyBorder="1" applyAlignment="1">
      <alignment horizontal="left" vertical="center" wrapText="1" indent="1"/>
    </xf>
    <xf numFmtId="0" fontId="44" fillId="0" borderId="4" xfId="0" applyFont="1" applyBorder="1" applyAlignment="1">
      <alignment horizontal="left" vertical="center" wrapText="1" indent="1"/>
    </xf>
    <xf numFmtId="0" fontId="70" fillId="2" borderId="0" xfId="0" applyFont="1" applyFill="1" applyAlignment="1">
      <alignment horizontal="right"/>
    </xf>
    <xf numFmtId="0" fontId="58" fillId="2" borderId="0" xfId="0" applyFont="1" applyFill="1" applyAlignment="1">
      <alignment horizontal="left" vertical="center"/>
    </xf>
    <xf numFmtId="168" fontId="24" fillId="0" borderId="0" xfId="0" applyNumberFormat="1" applyFont="1" applyAlignment="1">
      <alignment horizontal="center" vertical="center"/>
    </xf>
    <xf numFmtId="0" fontId="41" fillId="2" borderId="0" xfId="0" applyFont="1" applyFill="1" applyAlignment="1">
      <alignment horizontal="center" vertical="center" wrapText="1"/>
    </xf>
    <xf numFmtId="169" fontId="24" fillId="0" borderId="0" xfId="0" applyNumberFormat="1" applyFont="1" applyAlignment="1">
      <alignment horizontal="center" vertical="center"/>
    </xf>
    <xf numFmtId="0" fontId="22" fillId="0" borderId="0" xfId="0" applyFont="1" applyAlignment="1">
      <alignment horizontal="left" vertical="center" wrapText="1"/>
    </xf>
    <xf numFmtId="0" fontId="42" fillId="2" borderId="0" xfId="0" applyFont="1" applyFill="1" applyAlignment="1">
      <alignment horizontal="left" vertical="center"/>
    </xf>
    <xf numFmtId="166" fontId="41" fillId="0" borderId="0" xfId="0" applyNumberFormat="1" applyFont="1" applyAlignment="1">
      <alignment horizontal="left" vertical="center"/>
    </xf>
    <xf numFmtId="0" fontId="15" fillId="2" borderId="0" xfId="0" applyFont="1" applyFill="1" applyAlignment="1">
      <alignment horizontal="left" vertical="center" wrapText="1"/>
    </xf>
    <xf numFmtId="0" fontId="7" fillId="0" borderId="1" xfId="0" applyFont="1" applyBorder="1" applyAlignment="1">
      <alignment horizontal="center" vertical="center" wrapText="1"/>
    </xf>
    <xf numFmtId="0" fontId="7" fillId="0" borderId="2" xfId="0" applyFont="1" applyBorder="1" applyAlignment="1">
      <alignment horizontal="center" vertical="center" wrapText="1"/>
    </xf>
    <xf numFmtId="0" fontId="7" fillId="0" borderId="4" xfId="0" applyFont="1" applyBorder="1" applyAlignment="1">
      <alignment horizontal="center" vertical="center" wrapText="1"/>
    </xf>
    <xf numFmtId="0" fontId="14" fillId="0" borderId="1" xfId="0" applyFont="1" applyBorder="1" applyAlignment="1">
      <alignment horizontal="left" vertical="center" wrapText="1" indent="1"/>
    </xf>
    <xf numFmtId="2" fontId="44" fillId="0" borderId="2" xfId="0" applyNumberFormat="1" applyFont="1" applyBorder="1" applyAlignment="1">
      <alignment horizontal="center" vertical="center"/>
    </xf>
    <xf numFmtId="2" fontId="44" fillId="0" borderId="4" xfId="0" applyNumberFormat="1" applyFont="1" applyBorder="1" applyAlignment="1">
      <alignment horizontal="center" vertical="center"/>
    </xf>
    <xf numFmtId="0" fontId="26" fillId="0" borderId="1" xfId="0" applyFont="1" applyBorder="1" applyAlignment="1">
      <alignment horizontal="left" vertical="center" wrapText="1" indent="1"/>
    </xf>
    <xf numFmtId="2" fontId="47" fillId="0" borderId="2" xfId="0" applyNumberFormat="1" applyFont="1" applyBorder="1" applyAlignment="1">
      <alignment horizontal="center" vertical="center"/>
    </xf>
    <xf numFmtId="2" fontId="47" fillId="0" borderId="4" xfId="0" applyNumberFormat="1" applyFont="1" applyBorder="1" applyAlignment="1">
      <alignment horizontal="center" vertical="center"/>
    </xf>
    <xf numFmtId="0" fontId="8" fillId="0" borderId="0" xfId="0" applyFont="1" applyAlignment="1">
      <alignment horizontal="left" vertical="center"/>
    </xf>
    <xf numFmtId="0" fontId="8" fillId="0" borderId="1" xfId="0" applyFont="1" applyBorder="1" applyAlignment="1">
      <alignment horizontal="center" vertical="center"/>
    </xf>
    <xf numFmtId="0" fontId="7" fillId="0" borderId="1" xfId="0" applyFont="1" applyBorder="1" applyAlignment="1">
      <alignment horizontal="center" vertical="center"/>
    </xf>
    <xf numFmtId="0" fontId="8" fillId="0" borderId="0" xfId="0" applyFont="1" applyAlignment="1">
      <alignment horizontal="left" vertical="center" wrapText="1"/>
    </xf>
    <xf numFmtId="0" fontId="44" fillId="0" borderId="0" xfId="0" applyFont="1" applyAlignment="1">
      <alignment horizontal="left" vertical="center" wrapText="1"/>
    </xf>
    <xf numFmtId="0" fontId="47" fillId="0" borderId="0" xfId="0" applyFont="1" applyAlignment="1">
      <alignment horizontal="left" vertical="center"/>
    </xf>
    <xf numFmtId="0" fontId="47" fillId="0" borderId="0" xfId="0" applyFont="1" applyAlignment="1">
      <alignment horizontal="left" vertical="center" wrapText="1"/>
    </xf>
    <xf numFmtId="0" fontId="14" fillId="0" borderId="0" xfId="0" applyFont="1" applyAlignment="1">
      <alignment horizontal="left" vertical="center" wrapText="1"/>
    </xf>
    <xf numFmtId="0" fontId="15" fillId="0" borderId="0" xfId="0" applyFont="1" applyAlignment="1">
      <alignment horizontal="left" vertical="center"/>
    </xf>
    <xf numFmtId="0" fontId="8" fillId="2" borderId="0" xfId="0" applyFont="1" applyFill="1" applyAlignment="1">
      <alignment horizontal="left" vertical="center" wrapText="1"/>
    </xf>
    <xf numFmtId="0" fontId="15" fillId="0" borderId="0" xfId="0" applyFont="1" applyAlignment="1">
      <alignment horizontal="left" wrapText="1"/>
    </xf>
    <xf numFmtId="0" fontId="36" fillId="0" borderId="0" xfId="0" applyFont="1" applyAlignment="1">
      <alignment horizontal="right"/>
    </xf>
    <xf numFmtId="16" fontId="41" fillId="2" borderId="0" xfId="0" applyNumberFormat="1" applyFont="1" applyFill="1" applyAlignment="1">
      <alignment horizontal="left" vertical="center" wrapText="1"/>
    </xf>
    <xf numFmtId="0" fontId="42" fillId="0" borderId="0" xfId="0" applyFont="1" applyAlignment="1">
      <alignment horizontal="left" vertical="center" wrapText="1"/>
    </xf>
    <xf numFmtId="0" fontId="47" fillId="0" borderId="1" xfId="0" applyFont="1" applyBorder="1" applyAlignment="1">
      <alignment horizontal="left" vertical="center" wrapText="1" indent="1"/>
    </xf>
    <xf numFmtId="0" fontId="39" fillId="0" borderId="1" xfId="0" applyFont="1" applyBorder="1" applyAlignment="1">
      <alignment horizontal="left" vertical="center" wrapText="1" indent="1"/>
    </xf>
    <xf numFmtId="2" fontId="53" fillId="0" borderId="2" xfId="0" applyNumberFormat="1" applyFont="1" applyBorder="1" applyAlignment="1">
      <alignment horizontal="center" vertical="center"/>
    </xf>
    <xf numFmtId="2" fontId="53" fillId="0" borderId="4" xfId="0" applyNumberFormat="1" applyFont="1" applyBorder="1" applyAlignment="1">
      <alignment horizontal="center" vertical="center"/>
    </xf>
    <xf numFmtId="0" fontId="44" fillId="0" borderId="0" xfId="0" applyFont="1" applyAlignment="1">
      <alignment horizontal="left" vertical="center"/>
    </xf>
    <xf numFmtId="0" fontId="8" fillId="0" borderId="1" xfId="0" applyFont="1" applyBorder="1" applyAlignment="1">
      <alignment horizontal="left" vertical="center" wrapText="1" indent="1"/>
    </xf>
    <xf numFmtId="2" fontId="8" fillId="0" borderId="2" xfId="0" applyNumberFormat="1" applyFont="1" applyBorder="1" applyAlignment="1">
      <alignment horizontal="center" vertical="center"/>
    </xf>
    <xf numFmtId="2" fontId="8" fillId="0" borderId="4" xfId="0" applyNumberFormat="1" applyFont="1" applyBorder="1" applyAlignment="1">
      <alignment horizontal="center" vertical="center"/>
    </xf>
    <xf numFmtId="0" fontId="44" fillId="0" borderId="1" xfId="0" applyFont="1" applyBorder="1" applyAlignment="1">
      <alignment horizontal="left" vertical="center" wrapText="1" indent="3"/>
    </xf>
    <xf numFmtId="165" fontId="24" fillId="0" borderId="0" xfId="0" applyNumberFormat="1" applyFont="1" applyAlignment="1">
      <alignment horizontal="center" vertical="center"/>
    </xf>
    <xf numFmtId="167" fontId="24" fillId="0" borderId="0" xfId="0" applyNumberFormat="1" applyFont="1" applyAlignment="1">
      <alignment horizontal="center" vertical="center"/>
    </xf>
    <xf numFmtId="0" fontId="41" fillId="2" borderId="0" xfId="0" applyFont="1" applyFill="1" applyAlignment="1">
      <alignment horizontal="left" vertical="center" wrapText="1"/>
    </xf>
    <xf numFmtId="0" fontId="44" fillId="5" borderId="0" xfId="0" applyFont="1" applyFill="1" applyAlignment="1">
      <alignment horizontal="left" vertical="center" wrapText="1"/>
    </xf>
    <xf numFmtId="0" fontId="15" fillId="0" borderId="0" xfId="0" applyFont="1" applyAlignment="1">
      <alignment horizontal="left" vertical="center" wrapText="1"/>
    </xf>
    <xf numFmtId="0" fontId="15" fillId="0" borderId="1" xfId="0" applyFont="1" applyBorder="1" applyAlignment="1">
      <alignment horizontal="center" vertical="center"/>
    </xf>
    <xf numFmtId="0" fontId="12" fillId="0" borderId="1" xfId="0" applyFont="1" applyBorder="1" applyAlignment="1">
      <alignment horizontal="center" vertical="center"/>
    </xf>
    <xf numFmtId="0" fontId="12" fillId="0" borderId="0" xfId="0" applyFont="1" applyAlignment="1">
      <alignment horizontal="left" vertical="center"/>
    </xf>
    <xf numFmtId="0" fontId="35" fillId="0" borderId="1" xfId="0" applyFont="1" applyBorder="1" applyAlignment="1">
      <alignment horizontal="center" vertical="center" wrapText="1"/>
    </xf>
    <xf numFmtId="0" fontId="14" fillId="2" borderId="1" xfId="0" applyFont="1" applyFill="1" applyBorder="1" applyAlignment="1">
      <alignment horizontal="left" vertical="center" wrapText="1" indent="1"/>
    </xf>
    <xf numFmtId="0" fontId="41" fillId="0" borderId="2" xfId="0" applyFont="1" applyBorder="1" applyAlignment="1">
      <alignment horizontal="left" vertical="center"/>
    </xf>
    <xf numFmtId="0" fontId="41" fillId="0" borderId="3" xfId="0" applyFont="1" applyBorder="1" applyAlignment="1">
      <alignment horizontal="left" vertical="center"/>
    </xf>
    <xf numFmtId="0" fontId="41" fillId="0" borderId="4" xfId="0" applyFont="1" applyBorder="1" applyAlignment="1">
      <alignment horizontal="left" vertical="center"/>
    </xf>
    <xf numFmtId="0" fontId="31" fillId="0" borderId="2" xfId="0" applyFont="1" applyBorder="1" applyAlignment="1">
      <alignment horizontal="left" vertical="center" wrapText="1"/>
    </xf>
    <xf numFmtId="0" fontId="31" fillId="0" borderId="3" xfId="0" applyFont="1" applyBorder="1" applyAlignment="1">
      <alignment horizontal="left" vertical="center" wrapText="1"/>
    </xf>
    <xf numFmtId="0" fontId="31" fillId="0" borderId="4" xfId="0" applyFont="1" applyBorder="1" applyAlignment="1">
      <alignment horizontal="left" vertical="center" wrapText="1"/>
    </xf>
    <xf numFmtId="0" fontId="12" fillId="0" borderId="1" xfId="0" applyFont="1" applyBorder="1" applyAlignment="1">
      <alignment horizontal="center" vertical="center" wrapText="1"/>
    </xf>
    <xf numFmtId="0" fontId="14" fillId="2" borderId="1" xfId="0" applyFont="1" applyFill="1" applyBorder="1" applyAlignment="1">
      <alignment horizontal="left" vertical="center" indent="1"/>
    </xf>
    <xf numFmtId="0" fontId="31" fillId="2" borderId="1" xfId="0" applyFont="1" applyFill="1" applyBorder="1" applyAlignment="1">
      <alignment horizontal="left" vertical="center" wrapText="1" indent="1"/>
    </xf>
    <xf numFmtId="170" fontId="59" fillId="0" borderId="0" xfId="0" applyNumberFormat="1" applyFont="1" applyAlignment="1">
      <alignment horizontal="center" vertical="center"/>
    </xf>
    <xf numFmtId="171" fontId="59" fillId="0" borderId="0" xfId="0" applyNumberFormat="1" applyFont="1" applyAlignment="1">
      <alignment horizontal="center" vertical="center"/>
    </xf>
    <xf numFmtId="0" fontId="55" fillId="2" borderId="0" xfId="0" applyFont="1" applyFill="1" applyAlignment="1">
      <alignment horizontal="left" vertical="top" wrapText="1"/>
    </xf>
    <xf numFmtId="0" fontId="8" fillId="2" borderId="0" xfId="0" applyFont="1" applyFill="1" applyAlignment="1">
      <alignment horizontal="left" vertical="top" wrapText="1"/>
    </xf>
    <xf numFmtId="0" fontId="8" fillId="2" borderId="0" xfId="0" applyFont="1" applyFill="1" applyAlignment="1">
      <alignment horizontal="left" vertical="center"/>
    </xf>
    <xf numFmtId="172" fontId="59" fillId="0" borderId="0" xfId="0" applyNumberFormat="1" applyFont="1" applyAlignment="1">
      <alignment horizontal="center" vertical="center"/>
    </xf>
    <xf numFmtId="0" fontId="55" fillId="2" borderId="0" xfId="0" applyFont="1" applyFill="1" applyAlignment="1">
      <alignment horizontal="left" vertical="center"/>
    </xf>
    <xf numFmtId="166" fontId="8" fillId="2" borderId="0" xfId="0" applyNumberFormat="1" applyFont="1" applyFill="1" applyAlignment="1">
      <alignment horizontal="left" vertical="center"/>
    </xf>
    <xf numFmtId="0" fontId="55" fillId="2" borderId="0" xfId="0" applyFont="1" applyFill="1" applyAlignment="1">
      <alignment horizontal="left" vertical="center" wrapText="1"/>
    </xf>
    <xf numFmtId="0" fontId="58" fillId="2" borderId="26" xfId="0" applyFont="1" applyFill="1" applyBorder="1" applyAlignment="1">
      <alignment horizontal="center" vertical="center"/>
    </xf>
    <xf numFmtId="2" fontId="63" fillId="2" borderId="2" xfId="0" applyNumberFormat="1" applyFont="1" applyFill="1" applyBorder="1" applyAlignment="1">
      <alignment horizontal="center" vertical="center"/>
    </xf>
    <xf numFmtId="2" fontId="63" fillId="2" borderId="4" xfId="0" applyNumberFormat="1" applyFont="1" applyFill="1" applyBorder="1" applyAlignment="1">
      <alignment horizontal="center" vertical="center"/>
    </xf>
    <xf numFmtId="0" fontId="68" fillId="2" borderId="0" xfId="1" applyFont="1" applyFill="1" applyAlignment="1">
      <alignment vertical="center" wrapText="1"/>
    </xf>
    <xf numFmtId="4" fontId="63" fillId="2" borderId="2" xfId="0" applyNumberFormat="1" applyFont="1" applyFill="1" applyBorder="1" applyAlignment="1">
      <alignment horizontal="center" vertical="center"/>
    </xf>
    <xf numFmtId="4" fontId="63" fillId="2" borderId="4" xfId="0" applyNumberFormat="1" applyFont="1" applyFill="1" applyBorder="1" applyAlignment="1">
      <alignment horizontal="center" vertical="center"/>
    </xf>
    <xf numFmtId="0" fontId="63" fillId="2" borderId="2" xfId="0" applyFont="1" applyFill="1" applyBorder="1" applyAlignment="1">
      <alignment horizontal="left" vertical="center" wrapText="1"/>
    </xf>
    <xf numFmtId="0" fontId="63" fillId="2" borderId="3" xfId="0" applyFont="1" applyFill="1" applyBorder="1" applyAlignment="1">
      <alignment horizontal="left" vertical="center" wrapText="1"/>
    </xf>
    <xf numFmtId="0" fontId="63" fillId="2" borderId="4" xfId="0" applyFont="1" applyFill="1" applyBorder="1" applyAlignment="1">
      <alignment horizontal="left" vertical="center" wrapText="1"/>
    </xf>
    <xf numFmtId="0" fontId="63" fillId="2" borderId="2" xfId="0" applyFont="1" applyFill="1" applyBorder="1" applyAlignment="1">
      <alignment horizontal="left" vertical="top" wrapText="1"/>
    </xf>
    <xf numFmtId="0" fontId="63" fillId="2" borderId="3" xfId="0" applyFont="1" applyFill="1" applyBorder="1" applyAlignment="1">
      <alignment horizontal="left" vertical="top" wrapText="1"/>
    </xf>
    <xf numFmtId="0" fontId="63" fillId="2" borderId="4" xfId="0" applyFont="1" applyFill="1" applyBorder="1" applyAlignment="1">
      <alignment horizontal="left" vertical="top" wrapText="1"/>
    </xf>
    <xf numFmtId="0" fontId="58" fillId="2" borderId="0" xfId="0" applyFont="1" applyFill="1" applyAlignment="1">
      <alignment horizontal="left" wrapText="1"/>
    </xf>
  </cellXfs>
  <cellStyles count="2">
    <cellStyle name="Hipervínculo" xfId="1" builtinId="8"/>
    <cellStyle name="Normal" xfId="0" builtinId="0"/>
  </cellStyles>
  <dxfs count="0"/>
  <tableStyles count="0" defaultTableStyle="TableStyleMedium2" defaultPivotStyle="PivotStyleLight16"/>
  <colors>
    <mruColors>
      <color rgb="FFFF9900"/>
      <color rgb="FF00FFFF"/>
      <color rgb="FFFF00FF"/>
      <color rgb="FF0000FF"/>
      <color rgb="FF333333"/>
      <color rgb="FF00FF00"/>
      <color rgb="FF9B879D"/>
      <color rgb="FFFFEBF2"/>
      <color rgb="FFFFF5EB"/>
      <color rgb="FFF3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8.jpeg"/></Relationships>
</file>

<file path=xl/drawings/_rels/drawing11.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10.jpeg"/><Relationship Id="rId1" Type="http://schemas.openxmlformats.org/officeDocument/2006/relationships/image" Target="../media/image9.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vmlDrawing4.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vmlDrawing5.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vmlDrawing7.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vmlDrawing8.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vmlDrawing9.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vmlDrawing10.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1</xdr:col>
      <xdr:colOff>15772</xdr:colOff>
      <xdr:row>20</xdr:row>
      <xdr:rowOff>204761</xdr:rowOff>
    </xdr:from>
    <xdr:to>
      <xdr:col>13</xdr:col>
      <xdr:colOff>929640</xdr:colOff>
      <xdr:row>20</xdr:row>
      <xdr:rowOff>525780</xdr:rowOff>
    </xdr:to>
    <xdr:sp macro="" textlink="">
      <xdr:nvSpPr>
        <xdr:cNvPr id="2" name="Rectángulo redondeado 5">
          <a:extLst>
            <a:ext uri="{FF2B5EF4-FFF2-40B4-BE49-F238E27FC236}">
              <a16:creationId xmlns:a16="http://schemas.microsoft.com/office/drawing/2014/main" id="{FA7F3823-1845-4A4C-AFA6-F9357664FEF1}"/>
            </a:ext>
          </a:extLst>
        </xdr:cNvPr>
        <xdr:cNvSpPr/>
      </xdr:nvSpPr>
      <xdr:spPr>
        <a:xfrm>
          <a:off x="177697" y="8139086"/>
          <a:ext cx="9934043" cy="321019"/>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2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19050</xdr:colOff>
      <xdr:row>31</xdr:row>
      <xdr:rowOff>47624</xdr:rowOff>
    </xdr:from>
    <xdr:to>
      <xdr:col>13</xdr:col>
      <xdr:colOff>922020</xdr:colOff>
      <xdr:row>32</xdr:row>
      <xdr:rowOff>152399</xdr:rowOff>
    </xdr:to>
    <xdr:sp macro="" textlink="">
      <xdr:nvSpPr>
        <xdr:cNvPr id="3" name="Rectángulo redondeado 6">
          <a:extLst>
            <a:ext uri="{FF2B5EF4-FFF2-40B4-BE49-F238E27FC236}">
              <a16:creationId xmlns:a16="http://schemas.microsoft.com/office/drawing/2014/main" id="{756A9740-6EFE-49CE-8B3A-98792D764D37}"/>
            </a:ext>
          </a:extLst>
        </xdr:cNvPr>
        <xdr:cNvSpPr/>
      </xdr:nvSpPr>
      <xdr:spPr>
        <a:xfrm>
          <a:off x="180975" y="19440524"/>
          <a:ext cx="9932670" cy="31432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2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30427</xdr:colOff>
      <xdr:row>2</xdr:row>
      <xdr:rowOff>34148</xdr:rowOff>
    </xdr:from>
    <xdr:to>
      <xdr:col>13</xdr:col>
      <xdr:colOff>1001097</xdr:colOff>
      <xdr:row>2</xdr:row>
      <xdr:rowOff>408214</xdr:rowOff>
    </xdr:to>
    <xdr:sp macro="" textlink="">
      <xdr:nvSpPr>
        <xdr:cNvPr id="4" name="Rectángulo redondeado 5">
          <a:extLst>
            <a:ext uri="{FF2B5EF4-FFF2-40B4-BE49-F238E27FC236}">
              <a16:creationId xmlns:a16="http://schemas.microsoft.com/office/drawing/2014/main" id="{6A1BBF11-9488-4982-9A92-001D653B1C91}"/>
            </a:ext>
          </a:extLst>
        </xdr:cNvPr>
        <xdr:cNvSpPr/>
      </xdr:nvSpPr>
      <xdr:spPr>
        <a:xfrm>
          <a:off x="192352" y="453248"/>
          <a:ext cx="9924170" cy="374066"/>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a:p>
          <a:pPr algn="ctr"/>
          <a:r>
            <a:rPr lang="es-PE" sz="900" b="1" u="sng">
              <a:solidFill>
                <a:schemeClr val="tx1"/>
              </a:solidFill>
              <a:latin typeface="Arial" panose="020B0604020202020204" pitchFamily="34" charset="0"/>
              <a:cs typeface="Arial" panose="020B0604020202020204" pitchFamily="34" charset="0"/>
            </a:rPr>
            <a:t>205</a:t>
          </a:r>
        </a:p>
      </xdr:txBody>
    </xdr:sp>
    <xdr:clientData/>
  </xdr:twoCellAnchor>
  <xdr:twoCellAnchor>
    <xdr:from>
      <xdr:col>1</xdr:col>
      <xdr:colOff>28574</xdr:colOff>
      <xdr:row>48</xdr:row>
      <xdr:rowOff>59056</xdr:rowOff>
    </xdr:from>
    <xdr:to>
      <xdr:col>13</xdr:col>
      <xdr:colOff>922019</xdr:colOff>
      <xdr:row>49</xdr:row>
      <xdr:rowOff>160020</xdr:rowOff>
    </xdr:to>
    <xdr:sp macro="" textlink="">
      <xdr:nvSpPr>
        <xdr:cNvPr id="5" name="Rectángulo redondeado 8">
          <a:extLst>
            <a:ext uri="{FF2B5EF4-FFF2-40B4-BE49-F238E27FC236}">
              <a16:creationId xmlns:a16="http://schemas.microsoft.com/office/drawing/2014/main" id="{7A24E63C-5117-46A9-BE40-71CD68DB5F4D}"/>
            </a:ext>
          </a:extLst>
        </xdr:cNvPr>
        <xdr:cNvSpPr/>
      </xdr:nvSpPr>
      <xdr:spPr>
        <a:xfrm>
          <a:off x="190499" y="22938106"/>
          <a:ext cx="9923145" cy="339089"/>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2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32</xdr:row>
      <xdr:rowOff>38100</xdr:rowOff>
    </xdr:from>
    <xdr:to>
      <xdr:col>9</xdr:col>
      <xdr:colOff>857250</xdr:colOff>
      <xdr:row>33</xdr:row>
      <xdr:rowOff>142008</xdr:rowOff>
    </xdr:to>
    <xdr:sp macro="" textlink="">
      <xdr:nvSpPr>
        <xdr:cNvPr id="2" name="Rectángulo redondeado 5">
          <a:extLst>
            <a:ext uri="{FF2B5EF4-FFF2-40B4-BE49-F238E27FC236}">
              <a16:creationId xmlns:a16="http://schemas.microsoft.com/office/drawing/2014/main" id="{00000000-0008-0000-0F00-000002000000}"/>
            </a:ext>
          </a:extLst>
        </xdr:cNvPr>
        <xdr:cNvSpPr/>
      </xdr:nvSpPr>
      <xdr:spPr>
        <a:xfrm>
          <a:off x="200025" y="7591425"/>
          <a:ext cx="7058025"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38100</xdr:colOff>
      <xdr:row>72</xdr:row>
      <xdr:rowOff>123825</xdr:rowOff>
    </xdr:from>
    <xdr:to>
      <xdr:col>9</xdr:col>
      <xdr:colOff>866774</xdr:colOff>
      <xdr:row>74</xdr:row>
      <xdr:rowOff>57150</xdr:rowOff>
    </xdr:to>
    <xdr:sp macro="" textlink="">
      <xdr:nvSpPr>
        <xdr:cNvPr id="3" name="Rectángulo redondeado 6">
          <a:extLst>
            <a:ext uri="{FF2B5EF4-FFF2-40B4-BE49-F238E27FC236}">
              <a16:creationId xmlns:a16="http://schemas.microsoft.com/office/drawing/2014/main" id="{00000000-0008-0000-0F00-000003000000}"/>
            </a:ext>
          </a:extLst>
        </xdr:cNvPr>
        <xdr:cNvSpPr/>
      </xdr:nvSpPr>
      <xdr:spPr>
        <a:xfrm>
          <a:off x="200025" y="24079200"/>
          <a:ext cx="7067549"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53341</xdr:colOff>
      <xdr:row>83</xdr:row>
      <xdr:rowOff>144781</xdr:rowOff>
    </xdr:from>
    <xdr:to>
      <xdr:col>9</xdr:col>
      <xdr:colOff>830581</xdr:colOff>
      <xdr:row>85</xdr:row>
      <xdr:rowOff>15241</xdr:rowOff>
    </xdr:to>
    <xdr:sp macro="" textlink="">
      <xdr:nvSpPr>
        <xdr:cNvPr id="4" name="Rectángulo redondeado 8">
          <a:extLst>
            <a:ext uri="{FF2B5EF4-FFF2-40B4-BE49-F238E27FC236}">
              <a16:creationId xmlns:a16="http://schemas.microsoft.com/office/drawing/2014/main" id="{00000000-0008-0000-0F00-000004000000}"/>
            </a:ext>
          </a:extLst>
        </xdr:cNvPr>
        <xdr:cNvSpPr/>
      </xdr:nvSpPr>
      <xdr:spPr>
        <a:xfrm>
          <a:off x="215266" y="26300431"/>
          <a:ext cx="7016115" cy="33718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xdr:from>
      <xdr:col>1</xdr:col>
      <xdr:colOff>28575</xdr:colOff>
      <xdr:row>1</xdr:row>
      <xdr:rowOff>9525</xdr:rowOff>
    </xdr:from>
    <xdr:to>
      <xdr:col>9</xdr:col>
      <xdr:colOff>857250</xdr:colOff>
      <xdr:row>1</xdr:row>
      <xdr:rowOff>313458</xdr:rowOff>
    </xdr:to>
    <xdr:sp macro="" textlink="">
      <xdr:nvSpPr>
        <xdr:cNvPr id="5" name="Rectángulo redondeado 5">
          <a:extLst>
            <a:ext uri="{FF2B5EF4-FFF2-40B4-BE49-F238E27FC236}">
              <a16:creationId xmlns:a16="http://schemas.microsoft.com/office/drawing/2014/main" id="{00000000-0008-0000-0F00-000005000000}"/>
            </a:ext>
          </a:extLst>
        </xdr:cNvPr>
        <xdr:cNvSpPr/>
      </xdr:nvSpPr>
      <xdr:spPr>
        <a:xfrm>
          <a:off x="190500" y="390525"/>
          <a:ext cx="70675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66675</xdr:colOff>
      <xdr:row>34</xdr:row>
      <xdr:rowOff>38100</xdr:rowOff>
    </xdr:from>
    <xdr:to>
      <xdr:col>9</xdr:col>
      <xdr:colOff>800100</xdr:colOff>
      <xdr:row>35</xdr:row>
      <xdr:rowOff>142008</xdr:rowOff>
    </xdr:to>
    <xdr:sp macro="" textlink="">
      <xdr:nvSpPr>
        <xdr:cNvPr id="2" name="Rectángulo redondeado 5">
          <a:extLst>
            <a:ext uri="{FF2B5EF4-FFF2-40B4-BE49-F238E27FC236}">
              <a16:creationId xmlns:a16="http://schemas.microsoft.com/office/drawing/2014/main" id="{00000000-0008-0000-1000-000002000000}"/>
            </a:ext>
          </a:extLst>
        </xdr:cNvPr>
        <xdr:cNvSpPr/>
      </xdr:nvSpPr>
      <xdr:spPr>
        <a:xfrm>
          <a:off x="228600" y="6838950"/>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41910</xdr:colOff>
      <xdr:row>58</xdr:row>
      <xdr:rowOff>123825</xdr:rowOff>
    </xdr:from>
    <xdr:to>
      <xdr:col>9</xdr:col>
      <xdr:colOff>811530</xdr:colOff>
      <xdr:row>60</xdr:row>
      <xdr:rowOff>57150</xdr:rowOff>
    </xdr:to>
    <xdr:sp macro="" textlink="">
      <xdr:nvSpPr>
        <xdr:cNvPr id="3" name="Rectángulo redondeado 6">
          <a:extLst>
            <a:ext uri="{FF2B5EF4-FFF2-40B4-BE49-F238E27FC236}">
              <a16:creationId xmlns:a16="http://schemas.microsoft.com/office/drawing/2014/main" id="{00000000-0008-0000-1000-000003000000}"/>
            </a:ext>
          </a:extLst>
        </xdr:cNvPr>
        <xdr:cNvSpPr/>
      </xdr:nvSpPr>
      <xdr:spPr>
        <a:xfrm>
          <a:off x="203835" y="15240000"/>
          <a:ext cx="6884670"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53341</xdr:colOff>
      <xdr:row>69</xdr:row>
      <xdr:rowOff>144781</xdr:rowOff>
    </xdr:from>
    <xdr:to>
      <xdr:col>9</xdr:col>
      <xdr:colOff>830581</xdr:colOff>
      <xdr:row>71</xdr:row>
      <xdr:rowOff>15241</xdr:rowOff>
    </xdr:to>
    <xdr:sp macro="" textlink="">
      <xdr:nvSpPr>
        <xdr:cNvPr id="4" name="Rectángulo redondeado 8">
          <a:extLst>
            <a:ext uri="{FF2B5EF4-FFF2-40B4-BE49-F238E27FC236}">
              <a16:creationId xmlns:a16="http://schemas.microsoft.com/office/drawing/2014/main" id="{00000000-0008-0000-1000-000004000000}"/>
            </a:ext>
          </a:extLst>
        </xdr:cNvPr>
        <xdr:cNvSpPr/>
      </xdr:nvSpPr>
      <xdr:spPr>
        <a:xfrm>
          <a:off x="215266" y="17404081"/>
          <a:ext cx="6463665" cy="33718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xdr:from>
      <xdr:col>1</xdr:col>
      <xdr:colOff>85725</xdr:colOff>
      <xdr:row>1</xdr:row>
      <xdr:rowOff>9525</xdr:rowOff>
    </xdr:from>
    <xdr:to>
      <xdr:col>9</xdr:col>
      <xdr:colOff>819150</xdr:colOff>
      <xdr:row>1</xdr:row>
      <xdr:rowOff>313458</xdr:rowOff>
    </xdr:to>
    <xdr:sp macro="" textlink="">
      <xdr:nvSpPr>
        <xdr:cNvPr id="5" name="Rectángulo redondeado 5">
          <a:extLst>
            <a:ext uri="{FF2B5EF4-FFF2-40B4-BE49-F238E27FC236}">
              <a16:creationId xmlns:a16="http://schemas.microsoft.com/office/drawing/2014/main" id="{00000000-0008-0000-1000-000005000000}"/>
            </a:ext>
          </a:extLst>
        </xdr:cNvPr>
        <xdr:cNvSpPr/>
      </xdr:nvSpPr>
      <xdr:spPr>
        <a:xfrm>
          <a:off x="247650" y="390525"/>
          <a:ext cx="6848475"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twoCellAnchor editAs="oneCell">
    <xdr:from>
      <xdr:col>14</xdr:col>
      <xdr:colOff>457200</xdr:colOff>
      <xdr:row>85</xdr:row>
      <xdr:rowOff>66675</xdr:rowOff>
    </xdr:from>
    <xdr:to>
      <xdr:col>16</xdr:col>
      <xdr:colOff>657225</xdr:colOff>
      <xdr:row>86</xdr:row>
      <xdr:rowOff>266699</xdr:rowOff>
    </xdr:to>
    <xdr:pic>
      <xdr:nvPicPr>
        <xdr:cNvPr id="6" name="Imagen 5">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306050" y="19983450"/>
          <a:ext cx="1724025" cy="761999"/>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66675</xdr:colOff>
      <xdr:row>28</xdr:row>
      <xdr:rowOff>38100</xdr:rowOff>
    </xdr:from>
    <xdr:to>
      <xdr:col>9</xdr:col>
      <xdr:colOff>800100</xdr:colOff>
      <xdr:row>29</xdr:row>
      <xdr:rowOff>142008</xdr:rowOff>
    </xdr:to>
    <xdr:sp macro="" textlink="">
      <xdr:nvSpPr>
        <xdr:cNvPr id="2" name="Rectángulo redondeado 5">
          <a:extLst>
            <a:ext uri="{FF2B5EF4-FFF2-40B4-BE49-F238E27FC236}">
              <a16:creationId xmlns:a16="http://schemas.microsoft.com/office/drawing/2014/main" id="{00000000-0008-0000-1100-000002000000}"/>
            </a:ext>
          </a:extLst>
        </xdr:cNvPr>
        <xdr:cNvSpPr/>
      </xdr:nvSpPr>
      <xdr:spPr>
        <a:xfrm>
          <a:off x="228600" y="6838950"/>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70485</xdr:colOff>
      <xdr:row>49</xdr:row>
      <xdr:rowOff>123825</xdr:rowOff>
    </xdr:from>
    <xdr:to>
      <xdr:col>9</xdr:col>
      <xdr:colOff>840105</xdr:colOff>
      <xdr:row>51</xdr:row>
      <xdr:rowOff>57150</xdr:rowOff>
    </xdr:to>
    <xdr:sp macro="" textlink="">
      <xdr:nvSpPr>
        <xdr:cNvPr id="3" name="Rectángulo redondeado 6">
          <a:extLst>
            <a:ext uri="{FF2B5EF4-FFF2-40B4-BE49-F238E27FC236}">
              <a16:creationId xmlns:a16="http://schemas.microsoft.com/office/drawing/2014/main" id="{00000000-0008-0000-1100-000003000000}"/>
            </a:ext>
          </a:extLst>
        </xdr:cNvPr>
        <xdr:cNvSpPr/>
      </xdr:nvSpPr>
      <xdr:spPr>
        <a:xfrm>
          <a:off x="232410" y="15182850"/>
          <a:ext cx="6456045"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53341</xdr:colOff>
      <xdr:row>60</xdr:row>
      <xdr:rowOff>144781</xdr:rowOff>
    </xdr:from>
    <xdr:to>
      <xdr:col>9</xdr:col>
      <xdr:colOff>830581</xdr:colOff>
      <xdr:row>62</xdr:row>
      <xdr:rowOff>15241</xdr:rowOff>
    </xdr:to>
    <xdr:sp macro="" textlink="">
      <xdr:nvSpPr>
        <xdr:cNvPr id="4" name="Rectángulo redondeado 8">
          <a:extLst>
            <a:ext uri="{FF2B5EF4-FFF2-40B4-BE49-F238E27FC236}">
              <a16:creationId xmlns:a16="http://schemas.microsoft.com/office/drawing/2014/main" id="{00000000-0008-0000-1100-000004000000}"/>
            </a:ext>
          </a:extLst>
        </xdr:cNvPr>
        <xdr:cNvSpPr/>
      </xdr:nvSpPr>
      <xdr:spPr>
        <a:xfrm>
          <a:off x="215266" y="17404081"/>
          <a:ext cx="6463665" cy="33718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xdr:from>
      <xdr:col>1</xdr:col>
      <xdr:colOff>85725</xdr:colOff>
      <xdr:row>1</xdr:row>
      <xdr:rowOff>9525</xdr:rowOff>
    </xdr:from>
    <xdr:to>
      <xdr:col>9</xdr:col>
      <xdr:colOff>819150</xdr:colOff>
      <xdr:row>1</xdr:row>
      <xdr:rowOff>313458</xdr:rowOff>
    </xdr:to>
    <xdr:sp macro="" textlink="">
      <xdr:nvSpPr>
        <xdr:cNvPr id="5" name="Rectángulo redondeado 5">
          <a:extLst>
            <a:ext uri="{FF2B5EF4-FFF2-40B4-BE49-F238E27FC236}">
              <a16:creationId xmlns:a16="http://schemas.microsoft.com/office/drawing/2014/main" id="{00000000-0008-0000-1100-000005000000}"/>
            </a:ext>
          </a:extLst>
        </xdr:cNvPr>
        <xdr:cNvSpPr/>
      </xdr:nvSpPr>
      <xdr:spPr>
        <a:xfrm>
          <a:off x="247650" y="390525"/>
          <a:ext cx="6581775"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38100</xdr:colOff>
      <xdr:row>32</xdr:row>
      <xdr:rowOff>38100</xdr:rowOff>
    </xdr:from>
    <xdr:to>
      <xdr:col>9</xdr:col>
      <xdr:colOff>857250</xdr:colOff>
      <xdr:row>33</xdr:row>
      <xdr:rowOff>142008</xdr:rowOff>
    </xdr:to>
    <xdr:sp macro="" textlink="">
      <xdr:nvSpPr>
        <xdr:cNvPr id="2" name="Rectángulo redondeado 5">
          <a:extLst>
            <a:ext uri="{FF2B5EF4-FFF2-40B4-BE49-F238E27FC236}">
              <a16:creationId xmlns:a16="http://schemas.microsoft.com/office/drawing/2014/main" id="{00000000-0008-0000-1300-000002000000}"/>
            </a:ext>
          </a:extLst>
        </xdr:cNvPr>
        <xdr:cNvSpPr/>
      </xdr:nvSpPr>
      <xdr:spPr>
        <a:xfrm>
          <a:off x="200025" y="7458075"/>
          <a:ext cx="6619875"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9525</xdr:colOff>
      <xdr:row>60</xdr:row>
      <xdr:rowOff>123825</xdr:rowOff>
    </xdr:from>
    <xdr:to>
      <xdr:col>9</xdr:col>
      <xdr:colOff>838199</xdr:colOff>
      <xdr:row>62</xdr:row>
      <xdr:rowOff>57150</xdr:rowOff>
    </xdr:to>
    <xdr:sp macro="" textlink="">
      <xdr:nvSpPr>
        <xdr:cNvPr id="3" name="Rectángulo redondeado 6">
          <a:extLst>
            <a:ext uri="{FF2B5EF4-FFF2-40B4-BE49-F238E27FC236}">
              <a16:creationId xmlns:a16="http://schemas.microsoft.com/office/drawing/2014/main" id="{00000000-0008-0000-1300-000003000000}"/>
            </a:ext>
          </a:extLst>
        </xdr:cNvPr>
        <xdr:cNvSpPr/>
      </xdr:nvSpPr>
      <xdr:spPr>
        <a:xfrm>
          <a:off x="171450" y="15506700"/>
          <a:ext cx="6629399"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53341</xdr:colOff>
      <xdr:row>71</xdr:row>
      <xdr:rowOff>144781</xdr:rowOff>
    </xdr:from>
    <xdr:to>
      <xdr:col>9</xdr:col>
      <xdr:colOff>830581</xdr:colOff>
      <xdr:row>73</xdr:row>
      <xdr:rowOff>15241</xdr:rowOff>
    </xdr:to>
    <xdr:sp macro="" textlink="">
      <xdr:nvSpPr>
        <xdr:cNvPr id="4" name="Rectángulo redondeado 8">
          <a:extLst>
            <a:ext uri="{FF2B5EF4-FFF2-40B4-BE49-F238E27FC236}">
              <a16:creationId xmlns:a16="http://schemas.microsoft.com/office/drawing/2014/main" id="{00000000-0008-0000-1300-000004000000}"/>
            </a:ext>
          </a:extLst>
        </xdr:cNvPr>
        <xdr:cNvSpPr/>
      </xdr:nvSpPr>
      <xdr:spPr>
        <a:xfrm>
          <a:off x="215266" y="18080356"/>
          <a:ext cx="6577965" cy="33718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xdr:from>
      <xdr:col>1</xdr:col>
      <xdr:colOff>38100</xdr:colOff>
      <xdr:row>1</xdr:row>
      <xdr:rowOff>9525</xdr:rowOff>
    </xdr:from>
    <xdr:to>
      <xdr:col>9</xdr:col>
      <xdr:colOff>866775</xdr:colOff>
      <xdr:row>1</xdr:row>
      <xdr:rowOff>313458</xdr:rowOff>
    </xdr:to>
    <xdr:sp macro="" textlink="">
      <xdr:nvSpPr>
        <xdr:cNvPr id="5" name="Rectángulo redondeado 5">
          <a:extLst>
            <a:ext uri="{FF2B5EF4-FFF2-40B4-BE49-F238E27FC236}">
              <a16:creationId xmlns:a16="http://schemas.microsoft.com/office/drawing/2014/main" id="{00000000-0008-0000-1300-000005000000}"/>
            </a:ext>
          </a:extLst>
        </xdr:cNvPr>
        <xdr:cNvSpPr/>
      </xdr:nvSpPr>
      <xdr:spPr>
        <a:xfrm>
          <a:off x="200025" y="390525"/>
          <a:ext cx="662940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66675</xdr:colOff>
      <xdr:row>36</xdr:row>
      <xdr:rowOff>38100</xdr:rowOff>
    </xdr:from>
    <xdr:to>
      <xdr:col>9</xdr:col>
      <xdr:colOff>800100</xdr:colOff>
      <xdr:row>37</xdr:row>
      <xdr:rowOff>142008</xdr:rowOff>
    </xdr:to>
    <xdr:sp macro="" textlink="">
      <xdr:nvSpPr>
        <xdr:cNvPr id="2" name="Rectángulo redondeado 5">
          <a:extLst>
            <a:ext uri="{FF2B5EF4-FFF2-40B4-BE49-F238E27FC236}">
              <a16:creationId xmlns:a16="http://schemas.microsoft.com/office/drawing/2014/main" id="{00000000-0008-0000-1400-000002000000}"/>
            </a:ext>
          </a:extLst>
        </xdr:cNvPr>
        <xdr:cNvSpPr/>
      </xdr:nvSpPr>
      <xdr:spPr>
        <a:xfrm>
          <a:off x="228600" y="8181975"/>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70485</xdr:colOff>
      <xdr:row>56</xdr:row>
      <xdr:rowOff>123825</xdr:rowOff>
    </xdr:from>
    <xdr:to>
      <xdr:col>9</xdr:col>
      <xdr:colOff>840105</xdr:colOff>
      <xdr:row>58</xdr:row>
      <xdr:rowOff>57150</xdr:rowOff>
    </xdr:to>
    <xdr:sp macro="" textlink="">
      <xdr:nvSpPr>
        <xdr:cNvPr id="3" name="Rectángulo redondeado 6">
          <a:extLst>
            <a:ext uri="{FF2B5EF4-FFF2-40B4-BE49-F238E27FC236}">
              <a16:creationId xmlns:a16="http://schemas.microsoft.com/office/drawing/2014/main" id="{00000000-0008-0000-1400-000003000000}"/>
            </a:ext>
          </a:extLst>
        </xdr:cNvPr>
        <xdr:cNvSpPr/>
      </xdr:nvSpPr>
      <xdr:spPr>
        <a:xfrm>
          <a:off x="232410" y="16259175"/>
          <a:ext cx="6456045"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53341</xdr:colOff>
      <xdr:row>67</xdr:row>
      <xdr:rowOff>144781</xdr:rowOff>
    </xdr:from>
    <xdr:to>
      <xdr:col>9</xdr:col>
      <xdr:colOff>830581</xdr:colOff>
      <xdr:row>69</xdr:row>
      <xdr:rowOff>15241</xdr:rowOff>
    </xdr:to>
    <xdr:sp macro="" textlink="">
      <xdr:nvSpPr>
        <xdr:cNvPr id="4" name="Rectángulo redondeado 8">
          <a:extLst>
            <a:ext uri="{FF2B5EF4-FFF2-40B4-BE49-F238E27FC236}">
              <a16:creationId xmlns:a16="http://schemas.microsoft.com/office/drawing/2014/main" id="{00000000-0008-0000-1400-000004000000}"/>
            </a:ext>
          </a:extLst>
        </xdr:cNvPr>
        <xdr:cNvSpPr/>
      </xdr:nvSpPr>
      <xdr:spPr>
        <a:xfrm>
          <a:off x="215266" y="18480406"/>
          <a:ext cx="6463665" cy="33718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xdr:from>
      <xdr:col>1</xdr:col>
      <xdr:colOff>104775</xdr:colOff>
      <xdr:row>1</xdr:row>
      <xdr:rowOff>9525</xdr:rowOff>
    </xdr:from>
    <xdr:to>
      <xdr:col>9</xdr:col>
      <xdr:colOff>838200</xdr:colOff>
      <xdr:row>1</xdr:row>
      <xdr:rowOff>313458</xdr:rowOff>
    </xdr:to>
    <xdr:sp macro="" textlink="">
      <xdr:nvSpPr>
        <xdr:cNvPr id="5" name="Rectángulo redondeado 5">
          <a:extLst>
            <a:ext uri="{FF2B5EF4-FFF2-40B4-BE49-F238E27FC236}">
              <a16:creationId xmlns:a16="http://schemas.microsoft.com/office/drawing/2014/main" id="{00000000-0008-0000-1400-000005000000}"/>
            </a:ext>
          </a:extLst>
        </xdr:cNvPr>
        <xdr:cNvSpPr/>
      </xdr:nvSpPr>
      <xdr:spPr>
        <a:xfrm>
          <a:off x="266700" y="390525"/>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66675</xdr:colOff>
      <xdr:row>29</xdr:row>
      <xdr:rowOff>38100</xdr:rowOff>
    </xdr:from>
    <xdr:to>
      <xdr:col>9</xdr:col>
      <xdr:colOff>800100</xdr:colOff>
      <xdr:row>30</xdr:row>
      <xdr:rowOff>142008</xdr:rowOff>
    </xdr:to>
    <xdr:sp macro="" textlink="">
      <xdr:nvSpPr>
        <xdr:cNvPr id="2" name="Rectángulo redondeado 5">
          <a:extLst>
            <a:ext uri="{FF2B5EF4-FFF2-40B4-BE49-F238E27FC236}">
              <a16:creationId xmlns:a16="http://schemas.microsoft.com/office/drawing/2014/main" id="{00000000-0008-0000-1500-000002000000}"/>
            </a:ext>
          </a:extLst>
        </xdr:cNvPr>
        <xdr:cNvSpPr/>
      </xdr:nvSpPr>
      <xdr:spPr>
        <a:xfrm>
          <a:off x="228600" y="7667625"/>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70485</xdr:colOff>
      <xdr:row>58</xdr:row>
      <xdr:rowOff>123825</xdr:rowOff>
    </xdr:from>
    <xdr:to>
      <xdr:col>9</xdr:col>
      <xdr:colOff>840105</xdr:colOff>
      <xdr:row>60</xdr:row>
      <xdr:rowOff>57150</xdr:rowOff>
    </xdr:to>
    <xdr:sp macro="" textlink="">
      <xdr:nvSpPr>
        <xdr:cNvPr id="3" name="Rectángulo redondeado 6">
          <a:extLst>
            <a:ext uri="{FF2B5EF4-FFF2-40B4-BE49-F238E27FC236}">
              <a16:creationId xmlns:a16="http://schemas.microsoft.com/office/drawing/2014/main" id="{00000000-0008-0000-1500-000003000000}"/>
            </a:ext>
          </a:extLst>
        </xdr:cNvPr>
        <xdr:cNvSpPr/>
      </xdr:nvSpPr>
      <xdr:spPr>
        <a:xfrm>
          <a:off x="232410" y="16344900"/>
          <a:ext cx="6456045"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53341</xdr:colOff>
      <xdr:row>69</xdr:row>
      <xdr:rowOff>144781</xdr:rowOff>
    </xdr:from>
    <xdr:to>
      <xdr:col>9</xdr:col>
      <xdr:colOff>830581</xdr:colOff>
      <xdr:row>71</xdr:row>
      <xdr:rowOff>15241</xdr:rowOff>
    </xdr:to>
    <xdr:sp macro="" textlink="">
      <xdr:nvSpPr>
        <xdr:cNvPr id="4" name="Rectángulo redondeado 8">
          <a:extLst>
            <a:ext uri="{FF2B5EF4-FFF2-40B4-BE49-F238E27FC236}">
              <a16:creationId xmlns:a16="http://schemas.microsoft.com/office/drawing/2014/main" id="{00000000-0008-0000-1500-000004000000}"/>
            </a:ext>
          </a:extLst>
        </xdr:cNvPr>
        <xdr:cNvSpPr/>
      </xdr:nvSpPr>
      <xdr:spPr>
        <a:xfrm>
          <a:off x="215266" y="18566131"/>
          <a:ext cx="6463665" cy="33718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xdr:from>
      <xdr:col>1</xdr:col>
      <xdr:colOff>104775</xdr:colOff>
      <xdr:row>1</xdr:row>
      <xdr:rowOff>9525</xdr:rowOff>
    </xdr:from>
    <xdr:to>
      <xdr:col>9</xdr:col>
      <xdr:colOff>838200</xdr:colOff>
      <xdr:row>1</xdr:row>
      <xdr:rowOff>313458</xdr:rowOff>
    </xdr:to>
    <xdr:sp macro="" textlink="">
      <xdr:nvSpPr>
        <xdr:cNvPr id="5" name="Rectángulo redondeado 5">
          <a:extLst>
            <a:ext uri="{FF2B5EF4-FFF2-40B4-BE49-F238E27FC236}">
              <a16:creationId xmlns:a16="http://schemas.microsoft.com/office/drawing/2014/main" id="{00000000-0008-0000-1500-000005000000}"/>
            </a:ext>
          </a:extLst>
        </xdr:cNvPr>
        <xdr:cNvSpPr/>
      </xdr:nvSpPr>
      <xdr:spPr>
        <a:xfrm>
          <a:off x="266700" y="390525"/>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66675</xdr:colOff>
      <xdr:row>32</xdr:row>
      <xdr:rowOff>38100</xdr:rowOff>
    </xdr:from>
    <xdr:to>
      <xdr:col>9</xdr:col>
      <xdr:colOff>800100</xdr:colOff>
      <xdr:row>33</xdr:row>
      <xdr:rowOff>142008</xdr:rowOff>
    </xdr:to>
    <xdr:sp macro="" textlink="">
      <xdr:nvSpPr>
        <xdr:cNvPr id="2" name="Rectángulo redondeado 5">
          <a:extLst>
            <a:ext uri="{FF2B5EF4-FFF2-40B4-BE49-F238E27FC236}">
              <a16:creationId xmlns:a16="http://schemas.microsoft.com/office/drawing/2014/main" id="{00000000-0008-0000-1600-000002000000}"/>
            </a:ext>
          </a:extLst>
        </xdr:cNvPr>
        <xdr:cNvSpPr/>
      </xdr:nvSpPr>
      <xdr:spPr>
        <a:xfrm>
          <a:off x="228600" y="7172325"/>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70485</xdr:colOff>
      <xdr:row>48</xdr:row>
      <xdr:rowOff>123825</xdr:rowOff>
    </xdr:from>
    <xdr:to>
      <xdr:col>9</xdr:col>
      <xdr:colOff>840105</xdr:colOff>
      <xdr:row>50</xdr:row>
      <xdr:rowOff>57150</xdr:rowOff>
    </xdr:to>
    <xdr:sp macro="" textlink="">
      <xdr:nvSpPr>
        <xdr:cNvPr id="3" name="Rectángulo redondeado 6">
          <a:extLst>
            <a:ext uri="{FF2B5EF4-FFF2-40B4-BE49-F238E27FC236}">
              <a16:creationId xmlns:a16="http://schemas.microsoft.com/office/drawing/2014/main" id="{00000000-0008-0000-1600-000003000000}"/>
            </a:ext>
          </a:extLst>
        </xdr:cNvPr>
        <xdr:cNvSpPr/>
      </xdr:nvSpPr>
      <xdr:spPr>
        <a:xfrm>
          <a:off x="232410" y="15449550"/>
          <a:ext cx="6456045"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53341</xdr:colOff>
      <xdr:row>59</xdr:row>
      <xdr:rowOff>144781</xdr:rowOff>
    </xdr:from>
    <xdr:to>
      <xdr:col>9</xdr:col>
      <xdr:colOff>830581</xdr:colOff>
      <xdr:row>61</xdr:row>
      <xdr:rowOff>15241</xdr:rowOff>
    </xdr:to>
    <xdr:sp macro="" textlink="">
      <xdr:nvSpPr>
        <xdr:cNvPr id="4" name="Rectángulo redondeado 8">
          <a:extLst>
            <a:ext uri="{FF2B5EF4-FFF2-40B4-BE49-F238E27FC236}">
              <a16:creationId xmlns:a16="http://schemas.microsoft.com/office/drawing/2014/main" id="{00000000-0008-0000-1600-000004000000}"/>
            </a:ext>
          </a:extLst>
        </xdr:cNvPr>
        <xdr:cNvSpPr/>
      </xdr:nvSpPr>
      <xdr:spPr>
        <a:xfrm>
          <a:off x="215266" y="17670781"/>
          <a:ext cx="6463665" cy="33718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9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xdr:from>
      <xdr:col>1</xdr:col>
      <xdr:colOff>104775</xdr:colOff>
      <xdr:row>1</xdr:row>
      <xdr:rowOff>9525</xdr:rowOff>
    </xdr:from>
    <xdr:to>
      <xdr:col>9</xdr:col>
      <xdr:colOff>838200</xdr:colOff>
      <xdr:row>1</xdr:row>
      <xdr:rowOff>313458</xdr:rowOff>
    </xdr:to>
    <xdr:sp macro="" textlink="">
      <xdr:nvSpPr>
        <xdr:cNvPr id="5" name="Rectángulo redondeado 5">
          <a:extLst>
            <a:ext uri="{FF2B5EF4-FFF2-40B4-BE49-F238E27FC236}">
              <a16:creationId xmlns:a16="http://schemas.microsoft.com/office/drawing/2014/main" id="{00000000-0008-0000-1600-000005000000}"/>
            </a:ext>
          </a:extLst>
        </xdr:cNvPr>
        <xdr:cNvSpPr/>
      </xdr:nvSpPr>
      <xdr:spPr>
        <a:xfrm>
          <a:off x="266700" y="390525"/>
          <a:ext cx="6419850"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51956</xdr:colOff>
      <xdr:row>0</xdr:row>
      <xdr:rowOff>36879</xdr:rowOff>
    </xdr:from>
    <xdr:to>
      <xdr:col>5</xdr:col>
      <xdr:colOff>28576</xdr:colOff>
      <xdr:row>4</xdr:row>
      <xdr:rowOff>156627</xdr:rowOff>
    </xdr:to>
    <xdr:pic>
      <xdr:nvPicPr>
        <xdr:cNvPr id="8" name="Imagen 7">
          <a:extLst>
            <a:ext uri="{FF2B5EF4-FFF2-40B4-BE49-F238E27FC236}">
              <a16:creationId xmlns:a16="http://schemas.microsoft.com/office/drawing/2014/main" id="{00000000-0008-0000-19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1956" y="36879"/>
          <a:ext cx="2605520" cy="805548"/>
        </a:xfrm>
        <a:prstGeom prst="rect">
          <a:avLst/>
        </a:prstGeom>
      </xdr:spPr>
    </xdr:pic>
    <xdr:clientData/>
  </xdr:twoCellAnchor>
  <xdr:twoCellAnchor editAs="oneCell">
    <xdr:from>
      <xdr:col>8</xdr:col>
      <xdr:colOff>485775</xdr:colOff>
      <xdr:row>0</xdr:row>
      <xdr:rowOff>14654</xdr:rowOff>
    </xdr:from>
    <xdr:to>
      <xdr:col>9</xdr:col>
      <xdr:colOff>465925</xdr:colOff>
      <xdr:row>4</xdr:row>
      <xdr:rowOff>77638</xdr:rowOff>
    </xdr:to>
    <xdr:pic>
      <xdr:nvPicPr>
        <xdr:cNvPr id="2" name="Imagen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2"/>
        <a:stretch>
          <a:fillRect/>
        </a:stretch>
      </xdr:blipFill>
      <xdr:spPr>
        <a:xfrm>
          <a:off x="5276850" y="14654"/>
          <a:ext cx="770725" cy="74878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34636</xdr:colOff>
      <xdr:row>0</xdr:row>
      <xdr:rowOff>43296</xdr:rowOff>
    </xdr:from>
    <xdr:to>
      <xdr:col>4</xdr:col>
      <xdr:colOff>484909</xdr:colOff>
      <xdr:row>4</xdr:row>
      <xdr:rowOff>74621</xdr:rowOff>
    </xdr:to>
    <xdr:pic>
      <xdr:nvPicPr>
        <xdr:cNvPr id="4" name="Imagen 3">
          <a:extLst>
            <a:ext uri="{FF2B5EF4-FFF2-40B4-BE49-F238E27FC236}">
              <a16:creationId xmlns:a16="http://schemas.microsoft.com/office/drawing/2014/main" id="{00000000-0008-0000-1A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636" y="43296"/>
          <a:ext cx="2320637" cy="724052"/>
        </a:xfrm>
        <a:prstGeom prst="rect">
          <a:avLst/>
        </a:prstGeom>
      </xdr:spPr>
    </xdr:pic>
    <xdr:clientData/>
  </xdr:twoCellAnchor>
  <xdr:twoCellAnchor editAs="oneCell">
    <xdr:from>
      <xdr:col>7</xdr:col>
      <xdr:colOff>337705</xdr:colOff>
      <xdr:row>0</xdr:row>
      <xdr:rowOff>34637</xdr:rowOff>
    </xdr:from>
    <xdr:to>
      <xdr:col>8</xdr:col>
      <xdr:colOff>383472</xdr:colOff>
      <xdr:row>4</xdr:row>
      <xdr:rowOff>17318</xdr:rowOff>
    </xdr:to>
    <xdr:pic>
      <xdr:nvPicPr>
        <xdr:cNvPr id="5" name="Imagen 4">
          <a:extLst>
            <a:ext uri="{FF2B5EF4-FFF2-40B4-BE49-F238E27FC236}">
              <a16:creationId xmlns:a16="http://schemas.microsoft.com/office/drawing/2014/main" id="{00000000-0008-0000-1A00-000005000000}"/>
            </a:ext>
          </a:extLst>
        </xdr:cNvPr>
        <xdr:cNvPicPr>
          <a:picLocks noChangeAspect="1"/>
        </xdr:cNvPicPr>
      </xdr:nvPicPr>
      <xdr:blipFill>
        <a:blip xmlns:r="http://schemas.openxmlformats.org/officeDocument/2006/relationships" r:embed="rId2"/>
        <a:stretch>
          <a:fillRect/>
        </a:stretch>
      </xdr:blipFill>
      <xdr:spPr>
        <a:xfrm>
          <a:off x="4961660" y="34637"/>
          <a:ext cx="695199" cy="67540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13</xdr:col>
      <xdr:colOff>77931</xdr:colOff>
      <xdr:row>21</xdr:row>
      <xdr:rowOff>138546</xdr:rowOff>
    </xdr:from>
    <xdr:to>
      <xdr:col>14</xdr:col>
      <xdr:colOff>716106</xdr:colOff>
      <xdr:row>25</xdr:row>
      <xdr:rowOff>213880</xdr:rowOff>
    </xdr:to>
    <xdr:pic>
      <xdr:nvPicPr>
        <xdr:cNvPr id="4" name="3 Imagen">
          <a:extLst>
            <a:ext uri="{FF2B5EF4-FFF2-40B4-BE49-F238E27FC236}">
              <a16:creationId xmlns:a16="http://schemas.microsoft.com/office/drawing/2014/main" id="{00000000-0008-0000-1B00-000004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04067" y="4537364"/>
          <a:ext cx="1400175" cy="1114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17318</xdr:colOff>
      <xdr:row>0</xdr:row>
      <xdr:rowOff>17318</xdr:rowOff>
    </xdr:from>
    <xdr:to>
      <xdr:col>5</xdr:col>
      <xdr:colOff>60613</xdr:colOff>
      <xdr:row>4</xdr:row>
      <xdr:rowOff>124775</xdr:rowOff>
    </xdr:to>
    <xdr:pic>
      <xdr:nvPicPr>
        <xdr:cNvPr id="5" name="Imagen 4">
          <a:extLst>
            <a:ext uri="{FF2B5EF4-FFF2-40B4-BE49-F238E27FC236}">
              <a16:creationId xmlns:a16="http://schemas.microsoft.com/office/drawing/2014/main" id="{00000000-0008-0000-1B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318" y="17318"/>
          <a:ext cx="2675659" cy="834821"/>
        </a:xfrm>
        <a:prstGeom prst="rect">
          <a:avLst/>
        </a:prstGeom>
      </xdr:spPr>
    </xdr:pic>
    <xdr:clientData/>
  </xdr:twoCellAnchor>
  <xdr:twoCellAnchor editAs="oneCell">
    <xdr:from>
      <xdr:col>8</xdr:col>
      <xdr:colOff>450273</xdr:colOff>
      <xdr:row>0</xdr:row>
      <xdr:rowOff>103909</xdr:rowOff>
    </xdr:from>
    <xdr:to>
      <xdr:col>9</xdr:col>
      <xdr:colOff>571567</xdr:colOff>
      <xdr:row>4</xdr:row>
      <xdr:rowOff>125329</xdr:rowOff>
    </xdr:to>
    <xdr:pic>
      <xdr:nvPicPr>
        <xdr:cNvPr id="6" name="Imagen 5">
          <a:extLst>
            <a:ext uri="{FF2B5EF4-FFF2-40B4-BE49-F238E27FC236}">
              <a16:creationId xmlns:a16="http://schemas.microsoft.com/office/drawing/2014/main" id="{00000000-0008-0000-1B00-000006000000}"/>
            </a:ext>
          </a:extLst>
        </xdr:cNvPr>
        <xdr:cNvPicPr>
          <a:picLocks noChangeAspect="1"/>
        </xdr:cNvPicPr>
      </xdr:nvPicPr>
      <xdr:blipFill>
        <a:blip xmlns:r="http://schemas.openxmlformats.org/officeDocument/2006/relationships" r:embed="rId3"/>
        <a:stretch>
          <a:fillRect/>
        </a:stretch>
      </xdr:blipFill>
      <xdr:spPr>
        <a:xfrm>
          <a:off x="4693228" y="103909"/>
          <a:ext cx="770725" cy="748784"/>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1</xdr:col>
      <xdr:colOff>38100</xdr:colOff>
      <xdr:row>26</xdr:row>
      <xdr:rowOff>38101</xdr:rowOff>
    </xdr:from>
    <xdr:to>
      <xdr:col>10</xdr:col>
      <xdr:colOff>857250</xdr:colOff>
      <xdr:row>26</xdr:row>
      <xdr:rowOff>416719</xdr:rowOff>
    </xdr:to>
    <xdr:sp macro="" textlink="">
      <xdr:nvSpPr>
        <xdr:cNvPr id="2" name="Rectángulo redondeado 5">
          <a:extLst>
            <a:ext uri="{FF2B5EF4-FFF2-40B4-BE49-F238E27FC236}">
              <a16:creationId xmlns:a16="http://schemas.microsoft.com/office/drawing/2014/main" id="{00000000-0008-0000-3000-000002000000}"/>
            </a:ext>
          </a:extLst>
        </xdr:cNvPr>
        <xdr:cNvSpPr/>
      </xdr:nvSpPr>
      <xdr:spPr>
        <a:xfrm>
          <a:off x="204788" y="17111664"/>
          <a:ext cx="7653337" cy="378618"/>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000" b="1" u="sng">
              <a:solidFill>
                <a:schemeClr val="tx1"/>
              </a:solidFill>
              <a:latin typeface="Arial" panose="020B0604020202020204" pitchFamily="34" charset="0"/>
              <a:cs typeface="Arial" panose="020B0604020202020204" pitchFamily="34" charset="0"/>
            </a:rPr>
            <a:t>I. CONDICIONES DEL SERVICIO</a:t>
          </a:r>
        </a:p>
      </xdr:txBody>
    </xdr:sp>
    <xdr:clientData/>
  </xdr:twoCellAnchor>
  <xdr:twoCellAnchor>
    <xdr:from>
      <xdr:col>1</xdr:col>
      <xdr:colOff>38100</xdr:colOff>
      <xdr:row>37</xdr:row>
      <xdr:rowOff>123825</xdr:rowOff>
    </xdr:from>
    <xdr:to>
      <xdr:col>10</xdr:col>
      <xdr:colOff>866774</xdr:colOff>
      <xdr:row>39</xdr:row>
      <xdr:rowOff>57150</xdr:rowOff>
    </xdr:to>
    <xdr:sp macro="" textlink="">
      <xdr:nvSpPr>
        <xdr:cNvPr id="3" name="Rectángulo redondeado 6">
          <a:extLst>
            <a:ext uri="{FF2B5EF4-FFF2-40B4-BE49-F238E27FC236}">
              <a16:creationId xmlns:a16="http://schemas.microsoft.com/office/drawing/2014/main" id="{00000000-0008-0000-3000-000003000000}"/>
            </a:ext>
          </a:extLst>
        </xdr:cNvPr>
        <xdr:cNvSpPr/>
      </xdr:nvSpPr>
      <xdr:spPr>
        <a:xfrm>
          <a:off x="200025" y="17278350"/>
          <a:ext cx="7267574" cy="333375"/>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000" b="1" u="sng">
              <a:solidFill>
                <a:schemeClr val="tx1"/>
              </a:solidFill>
              <a:latin typeface="Arial" panose="020B0604020202020204" pitchFamily="34" charset="0"/>
              <a:cs typeface="Arial" panose="020B0604020202020204" pitchFamily="34" charset="0"/>
            </a:rPr>
            <a:t>II. CONDICIONES DE PAGO</a:t>
          </a:r>
        </a:p>
      </xdr:txBody>
    </xdr:sp>
    <xdr:clientData/>
  </xdr:twoCellAnchor>
  <xdr:twoCellAnchor>
    <xdr:from>
      <xdr:col>1</xdr:col>
      <xdr:colOff>81492</xdr:colOff>
      <xdr:row>0</xdr:row>
      <xdr:rowOff>30692</xdr:rowOff>
    </xdr:from>
    <xdr:to>
      <xdr:col>11</xdr:col>
      <xdr:colOff>10583</xdr:colOff>
      <xdr:row>1</xdr:row>
      <xdr:rowOff>6542</xdr:rowOff>
    </xdr:to>
    <xdr:sp macro="" textlink="">
      <xdr:nvSpPr>
        <xdr:cNvPr id="4" name="Rectángulo redondeado 5">
          <a:extLst>
            <a:ext uri="{FF2B5EF4-FFF2-40B4-BE49-F238E27FC236}">
              <a16:creationId xmlns:a16="http://schemas.microsoft.com/office/drawing/2014/main" id="{00000000-0008-0000-3000-000004000000}"/>
            </a:ext>
          </a:extLst>
        </xdr:cNvPr>
        <xdr:cNvSpPr/>
      </xdr:nvSpPr>
      <xdr:spPr>
        <a:xfrm>
          <a:off x="240242" y="30692"/>
          <a:ext cx="7729008" cy="303933"/>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PE" sz="900" b="1" u="sng">
            <a:solidFill>
              <a:schemeClr val="tx1"/>
            </a:solidFill>
            <a:latin typeface="Arial" panose="020B0604020202020204" pitchFamily="34" charset="0"/>
            <a:cs typeface="Arial" panose="020B0604020202020204" pitchFamily="34" charset="0"/>
          </a:endParaRPr>
        </a:p>
      </xdr:txBody>
    </xdr:sp>
    <xdr:clientData/>
  </xdr:twoCellAnchor>
  <xdr:twoCellAnchor>
    <xdr:from>
      <xdr:col>1</xdr:col>
      <xdr:colOff>53341</xdr:colOff>
      <xdr:row>51</xdr:row>
      <xdr:rowOff>144781</xdr:rowOff>
    </xdr:from>
    <xdr:to>
      <xdr:col>10</xdr:col>
      <xdr:colOff>830581</xdr:colOff>
      <xdr:row>53</xdr:row>
      <xdr:rowOff>0</xdr:rowOff>
    </xdr:to>
    <xdr:sp macro="" textlink="">
      <xdr:nvSpPr>
        <xdr:cNvPr id="5" name="Rectángulo redondeado 8">
          <a:extLst>
            <a:ext uri="{FF2B5EF4-FFF2-40B4-BE49-F238E27FC236}">
              <a16:creationId xmlns:a16="http://schemas.microsoft.com/office/drawing/2014/main" id="{00000000-0008-0000-3000-000005000000}"/>
            </a:ext>
          </a:extLst>
        </xdr:cNvPr>
        <xdr:cNvSpPr/>
      </xdr:nvSpPr>
      <xdr:spPr>
        <a:xfrm>
          <a:off x="215266" y="19499581"/>
          <a:ext cx="7216140" cy="255269"/>
        </a:xfrm>
        <a:prstGeom prst="round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000" b="1" u="sng">
              <a:solidFill>
                <a:schemeClr val="tx1"/>
              </a:solidFill>
              <a:latin typeface="Arial" panose="020B0604020202020204" pitchFamily="34" charset="0"/>
              <a:cs typeface="Arial" panose="020B0604020202020204" pitchFamily="34" charset="0"/>
            </a:rPr>
            <a:t>III. ACEPTACIÓN DE LA COTIZACIÓN</a:t>
          </a:r>
        </a:p>
      </xdr:txBody>
    </xdr:sp>
    <xdr:clientData/>
  </xdr:twoCellAnchor>
  <xdr:twoCellAnchor editAs="oneCell">
    <xdr:from>
      <xdr:col>1</xdr:col>
      <xdr:colOff>35719</xdr:colOff>
      <xdr:row>18</xdr:row>
      <xdr:rowOff>4422273</xdr:rowOff>
    </xdr:from>
    <xdr:to>
      <xdr:col>3</xdr:col>
      <xdr:colOff>723900</xdr:colOff>
      <xdr:row>18</xdr:row>
      <xdr:rowOff>4958443</xdr:rowOff>
    </xdr:to>
    <xdr:pic>
      <xdr:nvPicPr>
        <xdr:cNvPr id="9" name="Imagen 8">
          <a:extLst>
            <a:ext uri="{FF2B5EF4-FFF2-40B4-BE49-F238E27FC236}">
              <a16:creationId xmlns:a16="http://schemas.microsoft.com/office/drawing/2014/main" id="{00000000-0008-0000-3000-000009000000}"/>
            </a:ext>
          </a:extLst>
        </xdr:cNvPr>
        <xdr:cNvPicPr>
          <a:picLocks noChangeAspect="1"/>
        </xdr:cNvPicPr>
      </xdr:nvPicPr>
      <xdr:blipFill>
        <a:blip xmlns:r="http://schemas.openxmlformats.org/officeDocument/2006/relationships" r:embed="rId1"/>
        <a:stretch>
          <a:fillRect/>
        </a:stretch>
      </xdr:blipFill>
      <xdr:spPr>
        <a:xfrm>
          <a:off x="197644" y="10451598"/>
          <a:ext cx="1545431" cy="53617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eofal.com.pe/wp-content/uploads/2025/10/Flujograma-de-atencion-de-quejas-V04.pdf" TargetMode="External"/><Relationship Id="rId1" Type="http://schemas.openxmlformats.org/officeDocument/2006/relationships/hyperlink" Target="http://www.geofal.com.pe/" TargetMode="External"/><Relationship Id="rId5" Type="http://schemas.openxmlformats.org/officeDocument/2006/relationships/vmlDrawing" Target="../drawings/vmlDrawing2.vml"/><Relationship Id="rId4"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openxmlformats.org/officeDocument/2006/relationships/hyperlink" Target="https://mega.nz/file/FfYVkSKT" TargetMode="External"/><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6" Type="http://schemas.openxmlformats.org/officeDocument/2006/relationships/vmlDrawing" Target="../drawings/vmlDrawing3.vml"/><Relationship Id="rId5" Type="http://schemas.openxmlformats.org/officeDocument/2006/relationships/drawing" Target="../drawings/drawing2.xml"/><Relationship Id="rId4"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hyperlink" Target="https://mega.nz/file/FfYVkSKT" TargetMode="External"/><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6" Type="http://schemas.openxmlformats.org/officeDocument/2006/relationships/vmlDrawing" Target="../drawings/vmlDrawing4.vml"/><Relationship Id="rId5" Type="http://schemas.openxmlformats.org/officeDocument/2006/relationships/drawing" Target="../drawings/drawing3.xml"/><Relationship Id="rId4"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hyperlink" Target="https://mega.nz/file/FfYVkSKT" TargetMode="External"/><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6" Type="http://schemas.openxmlformats.org/officeDocument/2006/relationships/vmlDrawing" Target="../drawings/vmlDrawing5.vml"/><Relationship Id="rId5" Type="http://schemas.openxmlformats.org/officeDocument/2006/relationships/drawing" Target="../drawings/drawing4.xml"/><Relationship Id="rId4"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hyperlink" Target="https://mega.nz/file/FfYVkSKT" TargetMode="External"/><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6" Type="http://schemas.openxmlformats.org/officeDocument/2006/relationships/vmlDrawing" Target="../drawings/vmlDrawing6.vml"/><Relationship Id="rId5" Type="http://schemas.openxmlformats.org/officeDocument/2006/relationships/drawing" Target="../drawings/drawing5.xml"/><Relationship Id="rId4"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5" Type="http://schemas.openxmlformats.org/officeDocument/2006/relationships/vmlDrawing" Target="../drawings/vmlDrawing7.vml"/><Relationship Id="rId4"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5" Type="http://schemas.openxmlformats.org/officeDocument/2006/relationships/vmlDrawing" Target="../drawings/vmlDrawing8.vml"/><Relationship Id="rId4"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5" Type="http://schemas.openxmlformats.org/officeDocument/2006/relationships/vmlDrawing" Target="../drawings/vmlDrawing9.vml"/><Relationship Id="rId4"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16.bin"/><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4"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4"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3" Type="http://schemas.openxmlformats.org/officeDocument/2006/relationships/hyperlink" Target="mailto:dwoodman@gerenpro.com.pe" TargetMode="External"/><Relationship Id="rId2" Type="http://schemas.openxmlformats.org/officeDocument/2006/relationships/hyperlink" Target="http://www.geofal.com.pe/" TargetMode="External"/><Relationship Id="rId1" Type="http://schemas.openxmlformats.org/officeDocument/2006/relationships/hyperlink" Target="mailto:laboratorio@geofal.com.pe" TargetMode="External"/><Relationship Id="rId5" Type="http://schemas.openxmlformats.org/officeDocument/2006/relationships/drawing" Target="../drawings/drawing11.xml"/><Relationship Id="rId4"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9.bin"/><Relationship Id="rId2" Type="http://schemas.openxmlformats.org/officeDocument/2006/relationships/hyperlink" Target="https://mega.nz/file/ReIzRZRJ" TargetMode="External"/><Relationship Id="rId1" Type="http://schemas.openxmlformats.org/officeDocument/2006/relationships/hyperlink" Target="http://www.geofal.com.pe/" TargetMode="External"/><Relationship Id="rId5" Type="http://schemas.openxmlformats.org/officeDocument/2006/relationships/vmlDrawing" Target="../drawings/vmlDrawing10.vml"/><Relationship Id="rId4"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3:G44"/>
  <sheetViews>
    <sheetView topLeftCell="A4" workbookViewId="0">
      <selection activeCell="K37" sqref="K37"/>
    </sheetView>
  </sheetViews>
  <sheetFormatPr baseColWidth="10" defaultColWidth="11.44140625" defaultRowHeight="14.4" x14ac:dyDescent="0.3"/>
  <cols>
    <col min="1" max="1" width="9.44140625" customWidth="1"/>
    <col min="5" max="5" width="21.33203125" customWidth="1"/>
  </cols>
  <sheetData>
    <row r="3" spans="1:7" ht="28.8" x14ac:dyDescent="0.3">
      <c r="A3" s="5" t="s">
        <v>0</v>
      </c>
      <c r="B3" s="366" t="s">
        <v>1</v>
      </c>
      <c r="C3" s="367"/>
      <c r="D3" s="367"/>
      <c r="E3" s="368"/>
      <c r="F3" s="5" t="s">
        <v>2</v>
      </c>
      <c r="G3" s="4" t="s">
        <v>3</v>
      </c>
    </row>
    <row r="4" spans="1:7" x14ac:dyDescent="0.3">
      <c r="A4" s="16"/>
      <c r="B4" s="16" t="s">
        <v>4</v>
      </c>
      <c r="C4" s="17"/>
      <c r="D4" s="17"/>
      <c r="E4" s="17"/>
      <c r="F4" s="17"/>
      <c r="G4" s="18"/>
    </row>
    <row r="5" spans="1:7" x14ac:dyDescent="0.3">
      <c r="A5" s="12">
        <v>1</v>
      </c>
      <c r="B5" s="370" t="s">
        <v>5</v>
      </c>
      <c r="C5" s="370"/>
      <c r="D5" s="370"/>
      <c r="E5" s="370"/>
      <c r="F5" s="6" t="s">
        <v>6</v>
      </c>
      <c r="G5" s="7">
        <v>60</v>
      </c>
    </row>
    <row r="6" spans="1:7" x14ac:dyDescent="0.3">
      <c r="A6" s="13">
        <v>2</v>
      </c>
      <c r="B6" s="369" t="s">
        <v>7</v>
      </c>
      <c r="C6" s="369"/>
      <c r="D6" s="369"/>
      <c r="E6" s="369"/>
      <c r="F6" s="8" t="s">
        <v>8</v>
      </c>
      <c r="G6" s="9">
        <v>115</v>
      </c>
    </row>
    <row r="7" spans="1:7" x14ac:dyDescent="0.3">
      <c r="A7" s="13">
        <v>3</v>
      </c>
      <c r="B7" s="369" t="s">
        <v>11</v>
      </c>
      <c r="C7" s="369"/>
      <c r="D7" s="369"/>
      <c r="E7" s="369"/>
      <c r="F7" s="8" t="s">
        <v>12</v>
      </c>
      <c r="G7" s="9">
        <v>48</v>
      </c>
    </row>
    <row r="8" spans="1:7" x14ac:dyDescent="0.3">
      <c r="A8" s="13">
        <v>4</v>
      </c>
      <c r="B8" s="369" t="s">
        <v>15</v>
      </c>
      <c r="C8" s="369"/>
      <c r="D8" s="369"/>
      <c r="E8" s="369"/>
      <c r="F8" s="8" t="s">
        <v>12</v>
      </c>
      <c r="G8" s="9">
        <v>48</v>
      </c>
    </row>
    <row r="9" spans="1:7" x14ac:dyDescent="0.3">
      <c r="A9" s="13">
        <v>5</v>
      </c>
      <c r="B9" s="369" t="s">
        <v>16</v>
      </c>
      <c r="C9" s="369"/>
      <c r="D9" s="369"/>
      <c r="E9" s="369"/>
      <c r="F9" s="8" t="s">
        <v>17</v>
      </c>
      <c r="G9" s="9">
        <v>48</v>
      </c>
    </row>
    <row r="10" spans="1:7" x14ac:dyDescent="0.3">
      <c r="A10" s="13">
        <v>6</v>
      </c>
      <c r="B10" s="369" t="s">
        <v>18</v>
      </c>
      <c r="C10" s="369"/>
      <c r="D10" s="369"/>
      <c r="E10" s="369"/>
      <c r="F10" s="8" t="s">
        <v>19</v>
      </c>
      <c r="G10" s="9">
        <v>245</v>
      </c>
    </row>
    <row r="11" spans="1:7" x14ac:dyDescent="0.3">
      <c r="A11" s="13">
        <v>7</v>
      </c>
      <c r="B11" s="369" t="s">
        <v>20</v>
      </c>
      <c r="C11" s="369"/>
      <c r="D11" s="369"/>
      <c r="E11" s="369"/>
      <c r="F11" s="8" t="s">
        <v>21</v>
      </c>
      <c r="G11" s="9">
        <v>30</v>
      </c>
    </row>
    <row r="12" spans="1:7" x14ac:dyDescent="0.3">
      <c r="A12" s="13">
        <v>8</v>
      </c>
      <c r="B12" s="369" t="s">
        <v>22</v>
      </c>
      <c r="C12" s="369"/>
      <c r="D12" s="369"/>
      <c r="E12" s="369"/>
      <c r="F12" s="8" t="s">
        <v>21</v>
      </c>
      <c r="G12" s="9">
        <v>53</v>
      </c>
    </row>
    <row r="13" spans="1:7" x14ac:dyDescent="0.3">
      <c r="A13" s="13">
        <v>9</v>
      </c>
      <c r="B13" s="369" t="s">
        <v>9</v>
      </c>
      <c r="C13" s="369"/>
      <c r="D13" s="369"/>
      <c r="E13" s="369"/>
      <c r="F13" s="8" t="s">
        <v>10</v>
      </c>
      <c r="G13" s="9">
        <v>60</v>
      </c>
    </row>
    <row r="14" spans="1:7" x14ac:dyDescent="0.3">
      <c r="A14" s="13">
        <v>10</v>
      </c>
      <c r="B14" s="369" t="s">
        <v>23</v>
      </c>
      <c r="C14" s="369"/>
      <c r="D14" s="369"/>
      <c r="E14" s="369"/>
      <c r="F14" s="8" t="s">
        <v>24</v>
      </c>
      <c r="G14" s="9">
        <v>60</v>
      </c>
    </row>
    <row r="15" spans="1:7" x14ac:dyDescent="0.3">
      <c r="A15" s="13">
        <v>11</v>
      </c>
      <c r="B15" s="369" t="s">
        <v>25</v>
      </c>
      <c r="C15" s="369"/>
      <c r="D15" s="369"/>
      <c r="E15" s="369"/>
      <c r="F15" s="8" t="s">
        <v>21</v>
      </c>
      <c r="G15" s="9">
        <v>30</v>
      </c>
    </row>
    <row r="16" spans="1:7" x14ac:dyDescent="0.3">
      <c r="A16" s="13">
        <v>12</v>
      </c>
      <c r="B16" s="369" t="s">
        <v>13</v>
      </c>
      <c r="C16" s="369"/>
      <c r="D16" s="369"/>
      <c r="E16" s="369"/>
      <c r="F16" s="8" t="s">
        <v>14</v>
      </c>
      <c r="G16" s="9">
        <v>245</v>
      </c>
    </row>
    <row r="17" spans="1:7" x14ac:dyDescent="0.3">
      <c r="A17" s="13">
        <v>13</v>
      </c>
      <c r="B17" s="369" t="s">
        <v>27</v>
      </c>
      <c r="C17" s="369"/>
      <c r="D17" s="369"/>
      <c r="E17" s="369"/>
      <c r="F17" s="8" t="s">
        <v>28</v>
      </c>
      <c r="G17" s="9">
        <v>78</v>
      </c>
    </row>
    <row r="18" spans="1:7" x14ac:dyDescent="0.3">
      <c r="A18" s="13">
        <v>14</v>
      </c>
      <c r="B18" s="369" t="s">
        <v>29</v>
      </c>
      <c r="C18" s="369"/>
      <c r="D18" s="369"/>
      <c r="E18" s="369"/>
      <c r="F18" s="8"/>
      <c r="G18" s="9">
        <v>35</v>
      </c>
    </row>
    <row r="19" spans="1:7" x14ac:dyDescent="0.3">
      <c r="A19" s="13">
        <v>15</v>
      </c>
      <c r="B19" s="369" t="s">
        <v>30</v>
      </c>
      <c r="C19" s="369"/>
      <c r="D19" s="369"/>
      <c r="E19" s="369"/>
      <c r="F19" s="8"/>
      <c r="G19" s="9">
        <v>115</v>
      </c>
    </row>
    <row r="20" spans="1:7" x14ac:dyDescent="0.3">
      <c r="A20" s="13">
        <v>16</v>
      </c>
      <c r="B20" s="359" t="s">
        <v>31</v>
      </c>
      <c r="C20" s="359"/>
      <c r="D20" s="359"/>
      <c r="E20" s="359"/>
      <c r="F20" s="8" t="s">
        <v>32</v>
      </c>
      <c r="G20" s="9">
        <v>140</v>
      </c>
    </row>
    <row r="21" spans="1:7" x14ac:dyDescent="0.3">
      <c r="A21" s="14">
        <v>17</v>
      </c>
      <c r="B21" s="363" t="s">
        <v>33</v>
      </c>
      <c r="C21" s="363"/>
      <c r="D21" s="363"/>
      <c r="E21" s="363"/>
      <c r="F21" s="10"/>
      <c r="G21" s="11">
        <v>1500</v>
      </c>
    </row>
    <row r="22" spans="1:7" x14ac:dyDescent="0.3">
      <c r="A22" s="16"/>
      <c r="B22" s="16" t="s">
        <v>34</v>
      </c>
      <c r="C22" s="17"/>
      <c r="D22" s="17"/>
      <c r="E22" s="17"/>
      <c r="F22" s="17"/>
      <c r="G22" s="18"/>
    </row>
    <row r="23" spans="1:7" x14ac:dyDescent="0.3">
      <c r="A23" s="6">
        <v>18</v>
      </c>
      <c r="B23" s="370" t="s">
        <v>35</v>
      </c>
      <c r="C23" s="370"/>
      <c r="D23" s="370"/>
      <c r="E23" s="370"/>
      <c r="F23" s="6" t="s">
        <v>36</v>
      </c>
      <c r="G23" s="7">
        <v>60</v>
      </c>
    </row>
    <row r="24" spans="1:7" x14ac:dyDescent="0.3">
      <c r="A24" s="8">
        <v>19</v>
      </c>
      <c r="B24" s="369" t="s">
        <v>37</v>
      </c>
      <c r="C24" s="369"/>
      <c r="D24" s="369"/>
      <c r="E24" s="369"/>
      <c r="F24" s="8" t="s">
        <v>38</v>
      </c>
      <c r="G24" s="9">
        <v>75</v>
      </c>
    </row>
    <row r="25" spans="1:7" x14ac:dyDescent="0.3">
      <c r="A25" s="8">
        <v>20</v>
      </c>
      <c r="B25" s="369" t="s">
        <v>39</v>
      </c>
      <c r="C25" s="369"/>
      <c r="D25" s="369"/>
      <c r="E25" s="369"/>
      <c r="F25" s="8" t="s">
        <v>40</v>
      </c>
      <c r="G25" s="9">
        <v>70</v>
      </c>
    </row>
    <row r="26" spans="1:7" x14ac:dyDescent="0.3">
      <c r="A26" s="8">
        <v>21</v>
      </c>
      <c r="B26" s="369" t="s">
        <v>41</v>
      </c>
      <c r="C26" s="369"/>
      <c r="D26" s="369"/>
      <c r="E26" s="369"/>
      <c r="F26" s="8" t="s">
        <v>36</v>
      </c>
      <c r="G26" s="9">
        <v>35</v>
      </c>
    </row>
    <row r="27" spans="1:7" x14ac:dyDescent="0.3">
      <c r="A27" s="10">
        <v>22</v>
      </c>
      <c r="B27" s="371" t="s">
        <v>42</v>
      </c>
      <c r="C27" s="371"/>
      <c r="D27" s="371"/>
      <c r="E27" s="371"/>
      <c r="F27" s="10" t="s">
        <v>43</v>
      </c>
      <c r="G27" s="11">
        <v>45</v>
      </c>
    </row>
    <row r="28" spans="1:7" x14ac:dyDescent="0.3">
      <c r="A28" s="19"/>
      <c r="B28" s="19" t="s">
        <v>44</v>
      </c>
      <c r="C28" s="20"/>
      <c r="D28" s="20"/>
      <c r="E28" s="20"/>
      <c r="F28" s="20"/>
      <c r="G28" s="21"/>
    </row>
    <row r="29" spans="1:7" x14ac:dyDescent="0.3">
      <c r="A29" s="6">
        <v>23</v>
      </c>
      <c r="B29" s="372" t="s">
        <v>45</v>
      </c>
      <c r="C29" s="372"/>
      <c r="D29" s="372"/>
      <c r="E29" s="372"/>
      <c r="F29" s="6" t="s">
        <v>46</v>
      </c>
      <c r="G29" s="7">
        <v>120</v>
      </c>
    </row>
    <row r="30" spans="1:7" x14ac:dyDescent="0.3">
      <c r="A30" s="8">
        <v>24</v>
      </c>
      <c r="B30" s="359" t="s">
        <v>47</v>
      </c>
      <c r="C30" s="359"/>
      <c r="D30" s="359"/>
      <c r="E30" s="359"/>
      <c r="F30" s="8" t="s">
        <v>48</v>
      </c>
      <c r="G30" s="9">
        <v>75</v>
      </c>
    </row>
    <row r="31" spans="1:7" x14ac:dyDescent="0.3">
      <c r="A31" s="8">
        <v>25</v>
      </c>
      <c r="B31" s="359" t="s">
        <v>49</v>
      </c>
      <c r="C31" s="359"/>
      <c r="D31" s="359"/>
      <c r="E31" s="359"/>
      <c r="F31" s="8" t="s">
        <v>50</v>
      </c>
      <c r="G31" s="9">
        <v>65</v>
      </c>
    </row>
    <row r="32" spans="1:7" x14ac:dyDescent="0.3">
      <c r="A32" s="8">
        <v>26</v>
      </c>
      <c r="B32" s="359" t="s">
        <v>51</v>
      </c>
      <c r="C32" s="359"/>
      <c r="D32" s="359"/>
      <c r="E32" s="359"/>
      <c r="F32" s="8" t="s">
        <v>52</v>
      </c>
      <c r="G32" s="9">
        <v>85</v>
      </c>
    </row>
    <row r="33" spans="1:7" x14ac:dyDescent="0.3">
      <c r="A33" s="8">
        <v>27</v>
      </c>
      <c r="B33" s="359" t="s">
        <v>53</v>
      </c>
      <c r="C33" s="359"/>
      <c r="D33" s="359"/>
      <c r="E33" s="359"/>
      <c r="F33" s="8" t="s">
        <v>54</v>
      </c>
      <c r="G33" s="9">
        <v>85</v>
      </c>
    </row>
    <row r="34" spans="1:7" x14ac:dyDescent="0.3">
      <c r="A34" s="8">
        <v>28</v>
      </c>
      <c r="B34" s="359" t="s">
        <v>55</v>
      </c>
      <c r="C34" s="359"/>
      <c r="D34" s="359"/>
      <c r="E34" s="359"/>
      <c r="F34" s="8" t="s">
        <v>56</v>
      </c>
      <c r="G34" s="9">
        <v>100</v>
      </c>
    </row>
    <row r="35" spans="1:7" x14ac:dyDescent="0.3">
      <c r="A35" s="8">
        <v>29</v>
      </c>
      <c r="B35" s="359" t="s">
        <v>57</v>
      </c>
      <c r="C35" s="359"/>
      <c r="D35" s="359"/>
      <c r="E35" s="359"/>
      <c r="F35" s="8" t="s">
        <v>50</v>
      </c>
      <c r="G35" s="9">
        <v>40</v>
      </c>
    </row>
    <row r="36" spans="1:7" x14ac:dyDescent="0.3">
      <c r="A36" s="8">
        <v>30</v>
      </c>
      <c r="B36" s="359" t="s">
        <v>58</v>
      </c>
      <c r="C36" s="359"/>
      <c r="D36" s="359"/>
      <c r="E36" s="359"/>
      <c r="F36" s="8" t="s">
        <v>50</v>
      </c>
      <c r="G36" s="9">
        <v>20</v>
      </c>
    </row>
    <row r="37" spans="1:7" x14ac:dyDescent="0.3">
      <c r="A37" s="8">
        <v>31</v>
      </c>
      <c r="B37" s="359" t="s">
        <v>59</v>
      </c>
      <c r="C37" s="359"/>
      <c r="D37" s="359"/>
      <c r="E37" s="359"/>
      <c r="F37" s="8" t="s">
        <v>60</v>
      </c>
      <c r="G37" s="9">
        <v>75</v>
      </c>
    </row>
    <row r="38" spans="1:7" x14ac:dyDescent="0.3">
      <c r="A38" s="8">
        <v>32</v>
      </c>
      <c r="B38" s="360" t="s">
        <v>61</v>
      </c>
      <c r="C38" s="361"/>
      <c r="D38" s="361"/>
      <c r="E38" s="362"/>
      <c r="F38" s="13" t="s">
        <v>62</v>
      </c>
      <c r="G38" s="15">
        <v>200</v>
      </c>
    </row>
    <row r="39" spans="1:7" x14ac:dyDescent="0.3">
      <c r="A39" s="10">
        <v>33</v>
      </c>
      <c r="B39" s="363" t="s">
        <v>63</v>
      </c>
      <c r="C39" s="363"/>
      <c r="D39" s="363"/>
      <c r="E39" s="363"/>
      <c r="F39" s="10" t="s">
        <v>64</v>
      </c>
      <c r="G39" s="11">
        <v>100</v>
      </c>
    </row>
    <row r="40" spans="1:7" x14ac:dyDescent="0.3">
      <c r="A40" s="2"/>
      <c r="B40" s="22"/>
      <c r="C40" s="22"/>
      <c r="D40" s="22"/>
      <c r="E40" s="22"/>
      <c r="F40" s="2"/>
      <c r="G40" s="1"/>
    </row>
    <row r="41" spans="1:7" x14ac:dyDescent="0.3">
      <c r="A41" s="2"/>
      <c r="B41" s="22"/>
      <c r="C41" s="22"/>
      <c r="D41" s="22"/>
      <c r="E41" s="22"/>
      <c r="F41" s="2"/>
      <c r="G41" s="1"/>
    </row>
    <row r="42" spans="1:7" ht="15.75" customHeight="1" x14ac:dyDescent="0.3">
      <c r="A42" s="2"/>
      <c r="B42" s="22"/>
      <c r="C42" s="22"/>
      <c r="D42" s="22"/>
      <c r="E42" s="22"/>
      <c r="F42" s="2"/>
      <c r="G42" s="1"/>
    </row>
    <row r="43" spans="1:7" x14ac:dyDescent="0.3">
      <c r="A43" s="1"/>
      <c r="B43" s="364"/>
      <c r="C43" s="364"/>
      <c r="D43" s="364"/>
      <c r="E43" s="364"/>
      <c r="F43" s="2"/>
      <c r="G43" s="1"/>
    </row>
    <row r="44" spans="1:7" x14ac:dyDescent="0.3">
      <c r="A44" s="365" t="s">
        <v>26</v>
      </c>
      <c r="B44" s="365"/>
      <c r="C44" s="365"/>
      <c r="D44" s="365"/>
      <c r="E44" s="365"/>
      <c r="F44" s="365"/>
      <c r="G44" s="3">
        <v>50</v>
      </c>
    </row>
  </sheetData>
  <mergeCells count="36">
    <mergeCell ref="B16:E16"/>
    <mergeCell ref="B5:E5"/>
    <mergeCell ref="B6:E6"/>
    <mergeCell ref="B7:E7"/>
    <mergeCell ref="B8:E8"/>
    <mergeCell ref="B9:E9"/>
    <mergeCell ref="B10:E10"/>
    <mergeCell ref="B35:E35"/>
    <mergeCell ref="B36:E36"/>
    <mergeCell ref="B24:E24"/>
    <mergeCell ref="B25:E25"/>
    <mergeCell ref="B26:E26"/>
    <mergeCell ref="B27:E27"/>
    <mergeCell ref="B29:E29"/>
    <mergeCell ref="B30:E30"/>
    <mergeCell ref="B3:E3"/>
    <mergeCell ref="B31:E31"/>
    <mergeCell ref="B32:E32"/>
    <mergeCell ref="B33:E33"/>
    <mergeCell ref="B34:E34"/>
    <mergeCell ref="B17:E17"/>
    <mergeCell ref="B18:E18"/>
    <mergeCell ref="B19:E19"/>
    <mergeCell ref="B20:E20"/>
    <mergeCell ref="B21:E21"/>
    <mergeCell ref="B23:E23"/>
    <mergeCell ref="B11:E11"/>
    <mergeCell ref="B12:E12"/>
    <mergeCell ref="B13:E13"/>
    <mergeCell ref="B14:E14"/>
    <mergeCell ref="B15:E15"/>
    <mergeCell ref="B37:E37"/>
    <mergeCell ref="B38:E38"/>
    <mergeCell ref="B39:E39"/>
    <mergeCell ref="B43:E43"/>
    <mergeCell ref="A44:F4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E25"/>
  <sheetViews>
    <sheetView workbookViewId="0">
      <selection activeCell="J17" sqref="J17"/>
    </sheetView>
  </sheetViews>
  <sheetFormatPr baseColWidth="10" defaultColWidth="11.44140625" defaultRowHeight="14.4" x14ac:dyDescent="0.3"/>
  <cols>
    <col min="1" max="1" width="9.88671875" customWidth="1"/>
    <col min="2" max="2" width="37" customWidth="1"/>
  </cols>
  <sheetData>
    <row r="1" spans="1:5" ht="15" thickBot="1" x14ac:dyDescent="0.35">
      <c r="A1" s="373" t="s">
        <v>65</v>
      </c>
      <c r="B1" s="374"/>
      <c r="C1" s="374"/>
      <c r="D1" s="374"/>
      <c r="E1" s="375"/>
    </row>
    <row r="3" spans="1:5" x14ac:dyDescent="0.3">
      <c r="A3" s="31" t="s">
        <v>66</v>
      </c>
      <c r="B3" s="32" t="s">
        <v>67</v>
      </c>
      <c r="C3" s="31" t="s">
        <v>68</v>
      </c>
      <c r="D3" s="31" t="s">
        <v>2</v>
      </c>
      <c r="E3" s="31" t="s">
        <v>69</v>
      </c>
    </row>
    <row r="4" spans="1:5" ht="15" customHeight="1" x14ac:dyDescent="0.3">
      <c r="A4" s="379" t="s">
        <v>70</v>
      </c>
      <c r="B4" s="379"/>
      <c r="C4" s="379"/>
      <c r="D4" s="379"/>
      <c r="E4" s="379"/>
    </row>
    <row r="5" spans="1:5" ht="18" customHeight="1" x14ac:dyDescent="0.3">
      <c r="A5" s="293">
        <v>1</v>
      </c>
      <c r="B5" s="29" t="s">
        <v>71</v>
      </c>
      <c r="C5" s="33">
        <v>339127</v>
      </c>
      <c r="D5" s="293" t="s">
        <v>72</v>
      </c>
      <c r="E5" s="26">
        <v>15</v>
      </c>
    </row>
    <row r="6" spans="1:5" ht="18" customHeight="1" x14ac:dyDescent="0.3">
      <c r="A6" s="294">
        <v>2</v>
      </c>
      <c r="B6" s="23" t="s">
        <v>73</v>
      </c>
      <c r="C6" s="24">
        <v>339128</v>
      </c>
      <c r="D6" s="294" t="s">
        <v>74</v>
      </c>
      <c r="E6" s="25">
        <v>60</v>
      </c>
    </row>
    <row r="7" spans="1:5" ht="18" customHeight="1" x14ac:dyDescent="0.3">
      <c r="A7" s="294">
        <v>3</v>
      </c>
      <c r="B7" s="23" t="s">
        <v>75</v>
      </c>
      <c r="C7" s="24">
        <v>339129</v>
      </c>
      <c r="D7" s="294" t="s">
        <v>76</v>
      </c>
      <c r="E7" s="25">
        <v>25</v>
      </c>
    </row>
    <row r="8" spans="1:5" ht="18" customHeight="1" x14ac:dyDescent="0.3">
      <c r="A8" s="294">
        <v>4</v>
      </c>
      <c r="B8" s="23" t="s">
        <v>77</v>
      </c>
      <c r="C8" s="24">
        <v>339129</v>
      </c>
      <c r="D8" s="294" t="s">
        <v>76</v>
      </c>
      <c r="E8" s="25">
        <v>25</v>
      </c>
    </row>
    <row r="9" spans="1:5" ht="18" customHeight="1" x14ac:dyDescent="0.3">
      <c r="A9" s="294">
        <v>5</v>
      </c>
      <c r="B9" s="23" t="s">
        <v>78</v>
      </c>
      <c r="C9" s="24">
        <v>339140</v>
      </c>
      <c r="D9" s="294" t="s">
        <v>79</v>
      </c>
      <c r="E9" s="25">
        <v>45</v>
      </c>
    </row>
    <row r="10" spans="1:5" ht="18" customHeight="1" x14ac:dyDescent="0.3">
      <c r="A10" s="294">
        <v>6</v>
      </c>
      <c r="B10" s="23" t="s">
        <v>80</v>
      </c>
      <c r="C10" s="24">
        <v>339139</v>
      </c>
      <c r="D10" s="294" t="s">
        <v>81</v>
      </c>
      <c r="E10" s="25">
        <v>30</v>
      </c>
    </row>
    <row r="11" spans="1:5" ht="18" customHeight="1" x14ac:dyDescent="0.3">
      <c r="A11" s="28">
        <v>7</v>
      </c>
      <c r="B11" s="27" t="s">
        <v>82</v>
      </c>
      <c r="C11" s="34">
        <v>339131</v>
      </c>
      <c r="D11" s="28" t="s">
        <v>83</v>
      </c>
      <c r="E11" s="30">
        <v>35</v>
      </c>
    </row>
    <row r="12" spans="1:5" ht="18" customHeight="1" x14ac:dyDescent="0.3">
      <c r="A12" s="379" t="s">
        <v>84</v>
      </c>
      <c r="B12" s="379"/>
      <c r="C12" s="379"/>
      <c r="D12" s="379"/>
      <c r="E12" s="379"/>
    </row>
    <row r="13" spans="1:5" ht="18" customHeight="1" x14ac:dyDescent="0.3">
      <c r="A13" s="293">
        <v>8</v>
      </c>
      <c r="B13" s="29" t="s">
        <v>85</v>
      </c>
      <c r="C13" s="33">
        <v>339171</v>
      </c>
      <c r="D13" s="293" t="s">
        <v>86</v>
      </c>
      <c r="E13" s="26">
        <v>350</v>
      </c>
    </row>
    <row r="14" spans="1:5" ht="18" customHeight="1" x14ac:dyDescent="0.3">
      <c r="A14" s="294">
        <v>9</v>
      </c>
      <c r="B14" s="23" t="s">
        <v>87</v>
      </c>
      <c r="C14" s="24">
        <v>339167</v>
      </c>
      <c r="D14" s="294" t="s">
        <v>88</v>
      </c>
      <c r="E14" s="25">
        <v>250</v>
      </c>
    </row>
    <row r="15" spans="1:5" ht="18" customHeight="1" x14ac:dyDescent="0.3">
      <c r="A15" s="294">
        <v>10</v>
      </c>
      <c r="B15" s="23" t="s">
        <v>89</v>
      </c>
      <c r="C15" s="24">
        <v>339154</v>
      </c>
      <c r="D15" s="294" t="s">
        <v>90</v>
      </c>
      <c r="E15" s="25">
        <v>550</v>
      </c>
    </row>
    <row r="16" spans="1:5" ht="18" customHeight="1" x14ac:dyDescent="0.3">
      <c r="A16" s="379" t="s">
        <v>91</v>
      </c>
      <c r="B16" s="379"/>
      <c r="C16" s="379"/>
      <c r="D16" s="379"/>
      <c r="E16" s="379"/>
    </row>
    <row r="17" spans="1:5" ht="18" customHeight="1" x14ac:dyDescent="0.3">
      <c r="A17" s="293">
        <v>11</v>
      </c>
      <c r="B17" s="29" t="s">
        <v>92</v>
      </c>
      <c r="C17" s="33">
        <v>339142</v>
      </c>
      <c r="D17" s="293" t="s">
        <v>93</v>
      </c>
      <c r="E17" s="26">
        <v>85</v>
      </c>
    </row>
    <row r="18" spans="1:5" ht="18" customHeight="1" x14ac:dyDescent="0.3">
      <c r="A18" s="294">
        <v>12</v>
      </c>
      <c r="B18" s="23" t="s">
        <v>94</v>
      </c>
      <c r="C18" s="24">
        <v>339141</v>
      </c>
      <c r="D18" s="294" t="s">
        <v>95</v>
      </c>
      <c r="E18" s="25">
        <v>85</v>
      </c>
    </row>
    <row r="19" spans="1:5" ht="24.75" customHeight="1" x14ac:dyDescent="0.3">
      <c r="A19" s="294">
        <v>13</v>
      </c>
      <c r="B19" s="23" t="s">
        <v>96</v>
      </c>
      <c r="C19" s="24">
        <v>339145</v>
      </c>
      <c r="D19" s="294" t="s">
        <v>97</v>
      </c>
      <c r="E19" s="25">
        <v>250</v>
      </c>
    </row>
    <row r="20" spans="1:5" ht="24.75" customHeight="1" x14ac:dyDescent="0.3">
      <c r="A20" s="294">
        <v>14</v>
      </c>
      <c r="B20" s="23" t="s">
        <v>31</v>
      </c>
      <c r="C20" s="24">
        <v>339143</v>
      </c>
      <c r="D20" s="294" t="s">
        <v>98</v>
      </c>
      <c r="E20" s="25">
        <v>30</v>
      </c>
    </row>
    <row r="21" spans="1:5" ht="18" customHeight="1" x14ac:dyDescent="0.3">
      <c r="A21" s="28">
        <v>15</v>
      </c>
      <c r="B21" s="27" t="s">
        <v>99</v>
      </c>
      <c r="C21" s="34" t="s">
        <v>100</v>
      </c>
      <c r="D21" s="28"/>
      <c r="E21" s="30">
        <v>120</v>
      </c>
    </row>
    <row r="22" spans="1:5" ht="18" customHeight="1" x14ac:dyDescent="0.3">
      <c r="A22" s="379" t="s">
        <v>101</v>
      </c>
      <c r="B22" s="379"/>
      <c r="C22" s="379"/>
      <c r="D22" s="379"/>
      <c r="E22" s="379"/>
    </row>
    <row r="23" spans="1:5" ht="18" customHeight="1" x14ac:dyDescent="0.3">
      <c r="A23" s="28">
        <v>16</v>
      </c>
      <c r="B23" s="27" t="s">
        <v>102</v>
      </c>
      <c r="C23" s="28" t="s">
        <v>103</v>
      </c>
      <c r="D23" s="28"/>
      <c r="E23" s="30" t="s">
        <v>104</v>
      </c>
    </row>
    <row r="25" spans="1:5" ht="15" customHeight="1" x14ac:dyDescent="0.3">
      <c r="A25" s="376" t="s">
        <v>105</v>
      </c>
      <c r="B25" s="377"/>
      <c r="C25" s="377"/>
      <c r="D25" s="378"/>
      <c r="E25" s="35">
        <v>50</v>
      </c>
    </row>
  </sheetData>
  <mergeCells count="6">
    <mergeCell ref="A1:E1"/>
    <mergeCell ref="A25:D25"/>
    <mergeCell ref="A4:E4"/>
    <mergeCell ref="A12:E12"/>
    <mergeCell ref="A16:E16"/>
    <mergeCell ref="A22:E22"/>
  </mergeCells>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E10"/>
  <sheetViews>
    <sheetView workbookViewId="0">
      <selection sqref="A1:E1"/>
    </sheetView>
  </sheetViews>
  <sheetFormatPr baseColWidth="10" defaultColWidth="11.44140625" defaultRowHeight="14.4" x14ac:dyDescent="0.3"/>
  <cols>
    <col min="2" max="2" width="42.109375" customWidth="1"/>
  </cols>
  <sheetData>
    <row r="1" spans="1:5" ht="15" thickBot="1" x14ac:dyDescent="0.35">
      <c r="A1" s="373" t="s">
        <v>106</v>
      </c>
      <c r="B1" s="374"/>
      <c r="C1" s="374"/>
      <c r="D1" s="374"/>
      <c r="E1" s="375"/>
    </row>
    <row r="3" spans="1:5" x14ac:dyDescent="0.3">
      <c r="A3" s="36" t="s">
        <v>107</v>
      </c>
      <c r="B3" s="37" t="s">
        <v>67</v>
      </c>
      <c r="C3" s="36" t="s">
        <v>68</v>
      </c>
      <c r="D3" s="36" t="s">
        <v>2</v>
      </c>
      <c r="E3" s="36" t="s">
        <v>108</v>
      </c>
    </row>
    <row r="4" spans="1:5" x14ac:dyDescent="0.3">
      <c r="A4" s="380"/>
      <c r="B4" s="380"/>
      <c r="C4" s="380"/>
      <c r="D4" s="380"/>
      <c r="E4" s="380"/>
    </row>
    <row r="5" spans="1:5" ht="18" customHeight="1" x14ac:dyDescent="0.3">
      <c r="A5" s="293">
        <v>1</v>
      </c>
      <c r="B5" s="29" t="s">
        <v>109</v>
      </c>
      <c r="C5" s="44">
        <v>339.15199999999999</v>
      </c>
      <c r="D5" s="294"/>
      <c r="E5" s="26">
        <v>75</v>
      </c>
    </row>
    <row r="6" spans="1:5" ht="18" customHeight="1" x14ac:dyDescent="0.3">
      <c r="A6" s="294">
        <v>2</v>
      </c>
      <c r="B6" s="23" t="s">
        <v>110</v>
      </c>
      <c r="C6" s="45">
        <v>339.178</v>
      </c>
      <c r="D6" s="294"/>
      <c r="E6" s="25">
        <v>75</v>
      </c>
    </row>
    <row r="7" spans="1:5" ht="18" customHeight="1" x14ac:dyDescent="0.3">
      <c r="A7" s="294">
        <v>3</v>
      </c>
      <c r="B7" s="23" t="s">
        <v>111</v>
      </c>
      <c r="C7" s="45">
        <v>339.17700000000002</v>
      </c>
      <c r="D7" s="294"/>
      <c r="E7" s="25">
        <v>75</v>
      </c>
    </row>
    <row r="8" spans="1:5" ht="18" customHeight="1" x14ac:dyDescent="0.3">
      <c r="A8" s="294">
        <v>4</v>
      </c>
      <c r="B8" s="23" t="s">
        <v>112</v>
      </c>
      <c r="C8" s="45">
        <v>339.17599999999999</v>
      </c>
      <c r="D8" s="294"/>
      <c r="E8" s="25">
        <v>60</v>
      </c>
    </row>
    <row r="9" spans="1:5" x14ac:dyDescent="0.3">
      <c r="A9" s="380"/>
      <c r="B9" s="380"/>
      <c r="C9" s="380"/>
      <c r="D9" s="380"/>
      <c r="E9" s="380"/>
    </row>
    <row r="10" spans="1:5" x14ac:dyDescent="0.3">
      <c r="A10" s="376" t="s">
        <v>105</v>
      </c>
      <c r="B10" s="377"/>
      <c r="C10" s="377"/>
      <c r="D10" s="378"/>
      <c r="E10" s="35">
        <v>50</v>
      </c>
    </row>
  </sheetData>
  <mergeCells count="4">
    <mergeCell ref="A10:D10"/>
    <mergeCell ref="A1:E1"/>
    <mergeCell ref="A4:E4"/>
    <mergeCell ref="A9:E9"/>
  </mergeCells>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A1:E17"/>
  <sheetViews>
    <sheetView workbookViewId="0">
      <selection sqref="A1:E1"/>
    </sheetView>
  </sheetViews>
  <sheetFormatPr baseColWidth="10" defaultColWidth="11.44140625" defaultRowHeight="14.4" x14ac:dyDescent="0.3"/>
  <cols>
    <col min="2" max="2" width="42.109375" customWidth="1"/>
  </cols>
  <sheetData>
    <row r="1" spans="1:5" ht="15" thickBot="1" x14ac:dyDescent="0.35">
      <c r="A1" s="373" t="s">
        <v>113</v>
      </c>
      <c r="B1" s="374"/>
      <c r="C1" s="374"/>
      <c r="D1" s="374"/>
      <c r="E1" s="375"/>
    </row>
    <row r="3" spans="1:5" x14ac:dyDescent="0.3">
      <c r="A3" s="36" t="s">
        <v>107</v>
      </c>
      <c r="B3" s="37" t="s">
        <v>67</v>
      </c>
      <c r="C3" s="36" t="s">
        <v>68</v>
      </c>
      <c r="D3" s="36" t="s">
        <v>2</v>
      </c>
      <c r="E3" s="36" t="s">
        <v>108</v>
      </c>
    </row>
    <row r="4" spans="1:5" x14ac:dyDescent="0.3">
      <c r="A4" s="380"/>
      <c r="B4" s="380"/>
      <c r="C4" s="380"/>
      <c r="D4" s="380"/>
      <c r="E4" s="380"/>
    </row>
    <row r="5" spans="1:5" ht="18" customHeight="1" x14ac:dyDescent="0.3">
      <c r="A5" s="293">
        <v>1</v>
      </c>
      <c r="B5" s="29" t="s">
        <v>114</v>
      </c>
      <c r="C5" s="381" t="s">
        <v>115</v>
      </c>
      <c r="D5" s="381"/>
      <c r="E5" s="26">
        <v>350</v>
      </c>
    </row>
    <row r="6" spans="1:5" ht="18" customHeight="1" x14ac:dyDescent="0.3">
      <c r="A6" s="294">
        <v>2</v>
      </c>
      <c r="B6" s="23" t="s">
        <v>116</v>
      </c>
      <c r="C6" s="382" t="s">
        <v>117</v>
      </c>
      <c r="D6" s="382"/>
      <c r="E6" s="25">
        <v>120</v>
      </c>
    </row>
    <row r="7" spans="1:5" ht="18" customHeight="1" x14ac:dyDescent="0.3">
      <c r="A7" s="294">
        <v>3</v>
      </c>
      <c r="B7" s="23" t="s">
        <v>118</v>
      </c>
      <c r="C7" s="382" t="s">
        <v>119</v>
      </c>
      <c r="D7" s="382"/>
      <c r="E7" s="25">
        <v>180</v>
      </c>
    </row>
    <row r="8" spans="1:5" ht="18" customHeight="1" x14ac:dyDescent="0.3">
      <c r="A8" s="294">
        <v>4</v>
      </c>
      <c r="B8" s="23" t="s">
        <v>120</v>
      </c>
      <c r="C8" s="24">
        <v>339077</v>
      </c>
      <c r="D8" s="294" t="s">
        <v>121</v>
      </c>
      <c r="E8" s="25">
        <v>60</v>
      </c>
    </row>
    <row r="9" spans="1:5" ht="18" customHeight="1" x14ac:dyDescent="0.3">
      <c r="A9" s="294">
        <v>5</v>
      </c>
      <c r="B9" s="23" t="s">
        <v>122</v>
      </c>
      <c r="C9" s="24">
        <v>339034</v>
      </c>
      <c r="D9" s="294" t="s">
        <v>123</v>
      </c>
      <c r="E9" s="25">
        <v>6.5</v>
      </c>
    </row>
    <row r="10" spans="1:5" ht="18" customHeight="1" x14ac:dyDescent="0.3">
      <c r="A10" s="294">
        <v>6</v>
      </c>
      <c r="B10" s="23" t="s">
        <v>124</v>
      </c>
      <c r="C10" s="24">
        <v>339184</v>
      </c>
      <c r="D10" s="294" t="s">
        <v>125</v>
      </c>
      <c r="E10" s="25">
        <v>10</v>
      </c>
    </row>
    <row r="11" spans="1:5" ht="18" customHeight="1" x14ac:dyDescent="0.3">
      <c r="A11" s="294">
        <v>7</v>
      </c>
      <c r="B11" s="23" t="s">
        <v>126</v>
      </c>
      <c r="C11" s="24">
        <v>339035</v>
      </c>
      <c r="D11" s="294" t="s">
        <v>127</v>
      </c>
      <c r="E11" s="25">
        <v>15</v>
      </c>
    </row>
    <row r="12" spans="1:5" ht="24" customHeight="1" x14ac:dyDescent="0.3">
      <c r="A12" s="294">
        <v>8</v>
      </c>
      <c r="B12" s="23" t="s">
        <v>128</v>
      </c>
      <c r="C12" s="24">
        <v>339059</v>
      </c>
      <c r="D12" s="294" t="s">
        <v>129</v>
      </c>
      <c r="E12" s="25">
        <v>170</v>
      </c>
    </row>
    <row r="13" spans="1:5" ht="24" customHeight="1" x14ac:dyDescent="0.3">
      <c r="A13" s="294">
        <v>9</v>
      </c>
      <c r="B13" s="23" t="s">
        <v>130</v>
      </c>
      <c r="C13" s="24">
        <v>339187</v>
      </c>
      <c r="D13" s="294" t="s">
        <v>131</v>
      </c>
      <c r="E13" s="25">
        <v>85</v>
      </c>
    </row>
    <row r="14" spans="1:5" ht="18" customHeight="1" x14ac:dyDescent="0.3">
      <c r="A14" s="294">
        <v>10</v>
      </c>
      <c r="B14" s="23" t="s">
        <v>132</v>
      </c>
      <c r="C14" s="294" t="s">
        <v>133</v>
      </c>
      <c r="D14" s="294" t="s">
        <v>134</v>
      </c>
      <c r="E14" s="25">
        <v>30</v>
      </c>
    </row>
    <row r="15" spans="1:5" ht="18" customHeight="1" x14ac:dyDescent="0.3">
      <c r="A15" s="294">
        <v>11</v>
      </c>
      <c r="B15" s="27" t="s">
        <v>135</v>
      </c>
      <c r="C15" s="34"/>
      <c r="D15" s="28" t="s">
        <v>136</v>
      </c>
      <c r="E15" s="30">
        <v>30</v>
      </c>
    </row>
    <row r="16" spans="1:5" x14ac:dyDescent="0.3">
      <c r="A16" s="380"/>
      <c r="B16" s="380"/>
      <c r="C16" s="380"/>
      <c r="D16" s="380"/>
      <c r="E16" s="380"/>
    </row>
    <row r="17" spans="1:5" x14ac:dyDescent="0.3">
      <c r="A17" s="376" t="s">
        <v>105</v>
      </c>
      <c r="B17" s="377"/>
      <c r="C17" s="377"/>
      <c r="D17" s="378"/>
      <c r="E17" s="35">
        <v>50</v>
      </c>
    </row>
  </sheetData>
  <mergeCells count="7">
    <mergeCell ref="A1:E1"/>
    <mergeCell ref="C5:D5"/>
    <mergeCell ref="C7:D7"/>
    <mergeCell ref="C6:D6"/>
    <mergeCell ref="A17:D17"/>
    <mergeCell ref="A4:E4"/>
    <mergeCell ref="A16:E16"/>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E21"/>
  <sheetViews>
    <sheetView workbookViewId="0">
      <selection activeCell="H19" sqref="H19"/>
    </sheetView>
  </sheetViews>
  <sheetFormatPr baseColWidth="10" defaultColWidth="11.44140625" defaultRowHeight="14.4" x14ac:dyDescent="0.3"/>
  <cols>
    <col min="2" max="2" width="39.6640625" customWidth="1"/>
  </cols>
  <sheetData>
    <row r="1" spans="1:5" ht="15" thickBot="1" x14ac:dyDescent="0.35">
      <c r="A1" s="373" t="s">
        <v>137</v>
      </c>
      <c r="B1" s="374"/>
      <c r="C1" s="374"/>
      <c r="D1" s="374"/>
      <c r="E1" s="375"/>
    </row>
    <row r="3" spans="1:5" x14ac:dyDescent="0.3">
      <c r="A3" s="31" t="s">
        <v>138</v>
      </c>
      <c r="B3" s="32" t="s">
        <v>67</v>
      </c>
      <c r="C3" s="31" t="s">
        <v>139</v>
      </c>
      <c r="D3" s="31" t="s">
        <v>140</v>
      </c>
      <c r="E3" s="31" t="s">
        <v>141</v>
      </c>
    </row>
    <row r="4" spans="1:5" x14ac:dyDescent="0.3">
      <c r="A4" s="380"/>
      <c r="B4" s="380"/>
      <c r="C4" s="380"/>
      <c r="D4" s="380"/>
      <c r="E4" s="380"/>
    </row>
    <row r="5" spans="1:5" ht="20.25" customHeight="1" x14ac:dyDescent="0.3">
      <c r="A5" s="293">
        <v>1</v>
      </c>
      <c r="B5" s="29" t="s">
        <v>142</v>
      </c>
      <c r="C5" s="33">
        <v>339146</v>
      </c>
      <c r="D5" s="293" t="s">
        <v>143</v>
      </c>
      <c r="E5" s="26">
        <v>60</v>
      </c>
    </row>
    <row r="6" spans="1:5" ht="20.25" customHeight="1" x14ac:dyDescent="0.3">
      <c r="A6" s="294">
        <v>2</v>
      </c>
      <c r="B6" s="23" t="s">
        <v>144</v>
      </c>
      <c r="C6" s="24">
        <v>400040</v>
      </c>
      <c r="D6" s="294" t="s">
        <v>145</v>
      </c>
      <c r="E6" s="25">
        <v>60</v>
      </c>
    </row>
    <row r="7" spans="1:5" ht="20.25" customHeight="1" x14ac:dyDescent="0.3">
      <c r="A7" s="294">
        <v>3</v>
      </c>
      <c r="B7" s="23" t="s">
        <v>146</v>
      </c>
      <c r="C7" s="294" t="s">
        <v>147</v>
      </c>
      <c r="D7" s="294" t="s">
        <v>148</v>
      </c>
      <c r="E7" s="25">
        <v>60</v>
      </c>
    </row>
    <row r="8" spans="1:5" ht="20.25" customHeight="1" x14ac:dyDescent="0.3">
      <c r="A8" s="294">
        <v>4</v>
      </c>
      <c r="B8" s="23" t="s">
        <v>149</v>
      </c>
      <c r="C8" s="24">
        <v>400012</v>
      </c>
      <c r="D8" s="294" t="s">
        <v>150</v>
      </c>
      <c r="E8" s="25">
        <v>60</v>
      </c>
    </row>
    <row r="9" spans="1:5" ht="20.25" customHeight="1" x14ac:dyDescent="0.3">
      <c r="A9" s="294">
        <v>5</v>
      </c>
      <c r="B9" s="23" t="s">
        <v>151</v>
      </c>
      <c r="C9" s="24">
        <v>400024</v>
      </c>
      <c r="D9" s="294" t="s">
        <v>152</v>
      </c>
      <c r="E9" s="25">
        <v>40</v>
      </c>
    </row>
    <row r="10" spans="1:5" ht="20.25" customHeight="1" x14ac:dyDescent="0.3">
      <c r="A10" s="294">
        <v>6</v>
      </c>
      <c r="B10" s="23" t="s">
        <v>153</v>
      </c>
      <c r="C10" s="24">
        <v>400015</v>
      </c>
      <c r="D10" s="294" t="s">
        <v>154</v>
      </c>
      <c r="E10" s="25">
        <v>80</v>
      </c>
    </row>
    <row r="11" spans="1:5" ht="20.25" customHeight="1" x14ac:dyDescent="0.3">
      <c r="A11" s="294">
        <v>7</v>
      </c>
      <c r="B11" s="23" t="s">
        <v>155</v>
      </c>
      <c r="C11" s="24">
        <v>400018</v>
      </c>
      <c r="D11" s="294" t="s">
        <v>156</v>
      </c>
      <c r="E11" s="25">
        <v>15</v>
      </c>
    </row>
    <row r="12" spans="1:5" ht="20.25" customHeight="1" x14ac:dyDescent="0.3">
      <c r="A12" s="294">
        <v>8</v>
      </c>
      <c r="B12" s="23" t="s">
        <v>157</v>
      </c>
      <c r="C12" s="24">
        <v>400016</v>
      </c>
      <c r="D12" s="294" t="s">
        <v>19</v>
      </c>
      <c r="E12" s="25">
        <v>300</v>
      </c>
    </row>
    <row r="13" spans="1:5" ht="20.25" customHeight="1" x14ac:dyDescent="0.3">
      <c r="A13" s="294">
        <v>9</v>
      </c>
      <c r="B13" s="23" t="s">
        <v>158</v>
      </c>
      <c r="C13" s="24">
        <v>400022</v>
      </c>
      <c r="D13" s="294" t="s">
        <v>159</v>
      </c>
      <c r="E13" s="25">
        <v>40</v>
      </c>
    </row>
    <row r="14" spans="1:5" ht="20.25" customHeight="1" x14ac:dyDescent="0.3">
      <c r="A14" s="294">
        <v>10</v>
      </c>
      <c r="B14" s="23" t="s">
        <v>160</v>
      </c>
      <c r="C14" s="24">
        <v>339185</v>
      </c>
      <c r="D14" s="294" t="s">
        <v>161</v>
      </c>
      <c r="E14" s="25">
        <v>15</v>
      </c>
    </row>
    <row r="15" spans="1:5" ht="20.25" customHeight="1" x14ac:dyDescent="0.3">
      <c r="A15" s="294">
        <v>11</v>
      </c>
      <c r="B15" s="23" t="s">
        <v>162</v>
      </c>
      <c r="C15" s="24">
        <v>400017</v>
      </c>
      <c r="D15" s="294" t="s">
        <v>163</v>
      </c>
      <c r="E15" s="25">
        <v>35</v>
      </c>
    </row>
    <row r="16" spans="1:5" ht="20.25" customHeight="1" x14ac:dyDescent="0.3">
      <c r="A16" s="294">
        <v>12</v>
      </c>
      <c r="B16" s="23" t="s">
        <v>164</v>
      </c>
      <c r="C16" s="24" t="s">
        <v>165</v>
      </c>
      <c r="D16" s="24" t="s">
        <v>8</v>
      </c>
      <c r="E16" s="25">
        <v>100</v>
      </c>
    </row>
    <row r="17" spans="1:5" ht="20.25" customHeight="1" x14ac:dyDescent="0.3">
      <c r="A17" s="294">
        <v>13</v>
      </c>
      <c r="B17" s="23" t="s">
        <v>166</v>
      </c>
      <c r="C17" s="24" t="s">
        <v>167</v>
      </c>
      <c r="D17" s="24" t="s">
        <v>150</v>
      </c>
      <c r="E17" s="25">
        <v>60</v>
      </c>
    </row>
    <row r="18" spans="1:5" ht="20.25" customHeight="1" x14ac:dyDescent="0.3">
      <c r="A18" s="294">
        <v>14</v>
      </c>
      <c r="B18" s="23" t="s">
        <v>168</v>
      </c>
      <c r="C18" s="24" t="s">
        <v>167</v>
      </c>
      <c r="D18" s="24" t="s">
        <v>150</v>
      </c>
      <c r="E18" s="25">
        <v>60</v>
      </c>
    </row>
    <row r="19" spans="1:5" ht="20.25" customHeight="1" x14ac:dyDescent="0.3">
      <c r="A19" s="28">
        <v>15</v>
      </c>
      <c r="B19" s="38" t="s">
        <v>169</v>
      </c>
      <c r="C19" s="39"/>
      <c r="D19" s="39"/>
      <c r="E19" s="30">
        <v>70</v>
      </c>
    </row>
    <row r="21" spans="1:5" x14ac:dyDescent="0.3">
      <c r="A21" s="376" t="s">
        <v>105</v>
      </c>
      <c r="B21" s="377"/>
      <c r="C21" s="377"/>
      <c r="D21" s="378"/>
      <c r="E21" s="35">
        <v>50</v>
      </c>
    </row>
  </sheetData>
  <mergeCells count="3">
    <mergeCell ref="A4:E4"/>
    <mergeCell ref="A21:D2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dimension ref="A1:E38"/>
  <sheetViews>
    <sheetView workbookViewId="0">
      <selection activeCell="B18" sqref="B18"/>
    </sheetView>
  </sheetViews>
  <sheetFormatPr baseColWidth="10" defaultColWidth="11.44140625" defaultRowHeight="14.4" x14ac:dyDescent="0.3"/>
  <cols>
    <col min="2" max="2" width="48.44140625" customWidth="1"/>
  </cols>
  <sheetData>
    <row r="1" spans="1:5" ht="15" thickBot="1" x14ac:dyDescent="0.35"/>
    <row r="2" spans="1:5" ht="15" thickBot="1" x14ac:dyDescent="0.35">
      <c r="A2" s="373" t="s">
        <v>170</v>
      </c>
      <c r="B2" s="374"/>
      <c r="C2" s="374"/>
      <c r="D2" s="374"/>
      <c r="E2" s="375"/>
    </row>
    <row r="4" spans="1:5" x14ac:dyDescent="0.3">
      <c r="A4" s="31" t="s">
        <v>138</v>
      </c>
      <c r="B4" s="32" t="s">
        <v>67</v>
      </c>
      <c r="C4" s="31" t="s">
        <v>139</v>
      </c>
      <c r="D4" s="31" t="s">
        <v>140</v>
      </c>
      <c r="E4" s="31" t="s">
        <v>171</v>
      </c>
    </row>
    <row r="5" spans="1:5" ht="21" customHeight="1" x14ac:dyDescent="0.3">
      <c r="A5" s="40" t="s">
        <v>172</v>
      </c>
      <c r="B5" s="40"/>
      <c r="C5" s="40"/>
      <c r="D5" s="40"/>
    </row>
    <row r="6" spans="1:5" ht="21" customHeight="1" x14ac:dyDescent="0.3">
      <c r="A6" s="293">
        <v>1</v>
      </c>
      <c r="B6" s="29" t="s">
        <v>173</v>
      </c>
      <c r="C6" s="293"/>
      <c r="D6" s="293" t="s">
        <v>174</v>
      </c>
      <c r="E6" s="293">
        <v>200</v>
      </c>
    </row>
    <row r="7" spans="1:5" ht="27.75" customHeight="1" x14ac:dyDescent="0.3">
      <c r="A7" s="294">
        <v>2</v>
      </c>
      <c r="B7" s="23" t="s">
        <v>175</v>
      </c>
      <c r="C7" s="294"/>
      <c r="D7" s="294" t="s">
        <v>176</v>
      </c>
      <c r="E7" s="294">
        <v>190</v>
      </c>
    </row>
    <row r="8" spans="1:5" ht="21" customHeight="1" x14ac:dyDescent="0.3">
      <c r="A8" s="294">
        <v>3</v>
      </c>
      <c r="B8" s="23" t="s">
        <v>177</v>
      </c>
      <c r="C8" s="294"/>
      <c r="D8" s="294" t="s">
        <v>178</v>
      </c>
      <c r="E8" s="294">
        <v>45</v>
      </c>
    </row>
    <row r="9" spans="1:5" ht="21" customHeight="1" x14ac:dyDescent="0.3">
      <c r="A9" s="294">
        <v>4</v>
      </c>
      <c r="B9" s="23" t="s">
        <v>179</v>
      </c>
      <c r="C9" s="294"/>
      <c r="D9" s="294" t="s">
        <v>180</v>
      </c>
      <c r="E9" s="294">
        <v>80</v>
      </c>
    </row>
    <row r="10" spans="1:5" ht="27" customHeight="1" x14ac:dyDescent="0.3">
      <c r="A10" s="294">
        <v>5</v>
      </c>
      <c r="B10" s="23" t="s">
        <v>181</v>
      </c>
      <c r="C10" s="294"/>
      <c r="D10" s="294" t="s">
        <v>147</v>
      </c>
      <c r="E10" s="294">
        <v>125</v>
      </c>
    </row>
    <row r="11" spans="1:5" ht="21" customHeight="1" x14ac:dyDescent="0.3">
      <c r="A11" s="294">
        <v>6</v>
      </c>
      <c r="B11" s="23" t="s">
        <v>182</v>
      </c>
      <c r="C11" s="294"/>
      <c r="D11" s="294" t="s">
        <v>176</v>
      </c>
      <c r="E11" s="294">
        <v>75</v>
      </c>
    </row>
    <row r="12" spans="1:5" ht="21" customHeight="1" x14ac:dyDescent="0.3">
      <c r="A12" s="294">
        <v>7</v>
      </c>
      <c r="B12" s="23" t="s">
        <v>183</v>
      </c>
      <c r="C12" s="294" t="s">
        <v>184</v>
      </c>
      <c r="D12" s="294"/>
      <c r="E12" s="294">
        <v>120</v>
      </c>
    </row>
    <row r="13" spans="1:5" ht="21" customHeight="1" x14ac:dyDescent="0.3">
      <c r="A13" s="294">
        <v>8</v>
      </c>
      <c r="B13" s="23" t="s">
        <v>185</v>
      </c>
      <c r="C13" s="294" t="s">
        <v>186</v>
      </c>
      <c r="D13" s="294" t="s">
        <v>187</v>
      </c>
      <c r="E13" s="294">
        <v>120</v>
      </c>
    </row>
    <row r="14" spans="1:5" ht="21" customHeight="1" x14ac:dyDescent="0.3">
      <c r="A14" s="294">
        <v>9</v>
      </c>
      <c r="B14" s="23" t="s">
        <v>188</v>
      </c>
      <c r="C14" s="294" t="s">
        <v>189</v>
      </c>
      <c r="D14" s="294" t="s">
        <v>190</v>
      </c>
      <c r="E14" s="294">
        <v>30</v>
      </c>
    </row>
    <row r="15" spans="1:5" ht="21.75" customHeight="1" x14ac:dyDescent="0.3">
      <c r="A15" s="294">
        <v>10</v>
      </c>
      <c r="B15" s="23" t="s">
        <v>102</v>
      </c>
      <c r="C15" s="294" t="s">
        <v>103</v>
      </c>
      <c r="D15" s="294"/>
      <c r="E15" s="25" t="s">
        <v>104</v>
      </c>
    </row>
    <row r="16" spans="1:5" ht="21.75" customHeight="1" x14ac:dyDescent="0.3">
      <c r="A16" s="294">
        <v>11</v>
      </c>
      <c r="B16" s="23" t="s">
        <v>191</v>
      </c>
      <c r="C16" s="294"/>
      <c r="D16" s="294"/>
      <c r="E16" s="25">
        <v>140</v>
      </c>
    </row>
    <row r="17" spans="1:5" ht="21.75" customHeight="1" x14ac:dyDescent="0.3">
      <c r="A17" s="294">
        <v>12</v>
      </c>
      <c r="B17" s="23" t="s">
        <v>192</v>
      </c>
      <c r="C17" s="294"/>
      <c r="D17" s="294"/>
      <c r="E17" s="25">
        <v>60</v>
      </c>
    </row>
    <row r="18" spans="1:5" ht="21.75" customHeight="1" x14ac:dyDescent="0.3">
      <c r="A18" s="294">
        <v>13</v>
      </c>
      <c r="B18" s="23" t="s">
        <v>193</v>
      </c>
      <c r="C18" s="294"/>
      <c r="D18" s="294" t="s">
        <v>194</v>
      </c>
      <c r="E18" s="25">
        <v>75</v>
      </c>
    </row>
    <row r="19" spans="1:5" ht="21.75" customHeight="1" x14ac:dyDescent="0.3">
      <c r="A19" s="294">
        <v>14</v>
      </c>
      <c r="B19" s="23" t="s">
        <v>195</v>
      </c>
      <c r="C19" s="294"/>
      <c r="D19" s="294" t="s">
        <v>196</v>
      </c>
      <c r="E19" s="25">
        <v>75</v>
      </c>
    </row>
    <row r="20" spans="1:5" ht="21.75" customHeight="1" x14ac:dyDescent="0.3">
      <c r="A20" s="294">
        <v>15</v>
      </c>
      <c r="B20" s="23" t="s">
        <v>197</v>
      </c>
      <c r="C20" s="294"/>
      <c r="D20" s="294" t="s">
        <v>198</v>
      </c>
      <c r="E20" s="25">
        <v>85</v>
      </c>
    </row>
    <row r="21" spans="1:5" ht="21.75" customHeight="1" x14ac:dyDescent="0.3">
      <c r="A21" s="294">
        <v>16</v>
      </c>
      <c r="B21" s="23" t="s">
        <v>199</v>
      </c>
      <c r="C21" s="294"/>
      <c r="D21" s="294" t="s">
        <v>64</v>
      </c>
      <c r="E21" s="25">
        <v>100</v>
      </c>
    </row>
    <row r="22" spans="1:5" ht="21.75" customHeight="1" x14ac:dyDescent="0.3">
      <c r="A22" s="294">
        <v>17</v>
      </c>
      <c r="B22" s="23" t="s">
        <v>200</v>
      </c>
      <c r="C22" s="294"/>
      <c r="D22" s="294" t="s">
        <v>201</v>
      </c>
      <c r="E22" s="25">
        <v>85</v>
      </c>
    </row>
    <row r="23" spans="1:5" ht="21.75" customHeight="1" x14ac:dyDescent="0.3">
      <c r="A23" s="294">
        <v>18</v>
      </c>
      <c r="B23" s="23" t="s">
        <v>202</v>
      </c>
      <c r="C23" s="294"/>
      <c r="D23" s="294" t="s">
        <v>203</v>
      </c>
      <c r="E23" s="25">
        <v>200</v>
      </c>
    </row>
    <row r="24" spans="1:5" ht="21.75" customHeight="1" x14ac:dyDescent="0.3">
      <c r="A24" s="294">
        <v>19</v>
      </c>
      <c r="B24" s="23" t="s">
        <v>204</v>
      </c>
      <c r="C24" s="294"/>
      <c r="D24" s="294" t="s">
        <v>205</v>
      </c>
      <c r="E24" s="25">
        <v>75</v>
      </c>
    </row>
    <row r="25" spans="1:5" ht="21.75" customHeight="1" x14ac:dyDescent="0.3">
      <c r="A25" s="294">
        <v>20</v>
      </c>
      <c r="B25" s="23" t="s">
        <v>206</v>
      </c>
      <c r="C25" s="294"/>
      <c r="D25" s="294" t="s">
        <v>207</v>
      </c>
      <c r="E25" s="25">
        <v>100</v>
      </c>
    </row>
    <row r="26" spans="1:5" ht="21.75" customHeight="1" x14ac:dyDescent="0.3">
      <c r="A26" s="294">
        <v>21</v>
      </c>
      <c r="B26" s="42" t="s">
        <v>208</v>
      </c>
      <c r="C26" s="41"/>
      <c r="D26" s="41" t="s">
        <v>194</v>
      </c>
      <c r="E26" s="43">
        <v>225</v>
      </c>
    </row>
    <row r="27" spans="1:5" ht="21.75" customHeight="1" x14ac:dyDescent="0.3">
      <c r="A27" s="294">
        <v>22</v>
      </c>
      <c r="B27" s="42" t="s">
        <v>209</v>
      </c>
      <c r="C27" s="41"/>
      <c r="D27" s="41" t="s">
        <v>210</v>
      </c>
      <c r="E27" s="43">
        <v>85</v>
      </c>
    </row>
    <row r="28" spans="1:5" ht="21.75" customHeight="1" x14ac:dyDescent="0.3">
      <c r="A28" s="294">
        <v>23</v>
      </c>
      <c r="B28" s="42" t="s">
        <v>211</v>
      </c>
      <c r="C28" s="41"/>
      <c r="D28" s="41" t="s">
        <v>212</v>
      </c>
      <c r="E28" s="43">
        <v>120</v>
      </c>
    </row>
    <row r="29" spans="1:5" ht="21.75" customHeight="1" x14ac:dyDescent="0.3">
      <c r="A29" s="294">
        <v>24</v>
      </c>
      <c r="B29" s="42" t="s">
        <v>213</v>
      </c>
      <c r="C29" s="41"/>
      <c r="D29" s="41" t="s">
        <v>214</v>
      </c>
      <c r="E29" s="43">
        <v>55</v>
      </c>
    </row>
    <row r="30" spans="1:5" ht="21.75" customHeight="1" x14ac:dyDescent="0.3">
      <c r="A30" s="294">
        <v>25</v>
      </c>
      <c r="B30" s="42" t="s">
        <v>215</v>
      </c>
      <c r="C30" s="41"/>
      <c r="D30" s="41" t="s">
        <v>203</v>
      </c>
      <c r="E30" s="43">
        <v>40</v>
      </c>
    </row>
    <row r="31" spans="1:5" ht="21.75" customHeight="1" x14ac:dyDescent="0.3">
      <c r="A31" s="294">
        <v>26</v>
      </c>
      <c r="B31" s="42" t="s">
        <v>216</v>
      </c>
      <c r="C31" s="41"/>
      <c r="D31" s="41" t="s">
        <v>207</v>
      </c>
      <c r="E31" s="43">
        <v>40</v>
      </c>
    </row>
    <row r="32" spans="1:5" ht="21.75" customHeight="1" x14ac:dyDescent="0.3">
      <c r="A32" s="294">
        <v>27</v>
      </c>
      <c r="B32" s="42" t="s">
        <v>217</v>
      </c>
      <c r="C32" s="41"/>
      <c r="D32" s="41" t="s">
        <v>207</v>
      </c>
      <c r="E32" s="43">
        <v>40</v>
      </c>
    </row>
    <row r="33" spans="1:5" ht="21.75" customHeight="1" x14ac:dyDescent="0.3">
      <c r="A33" s="294">
        <v>28</v>
      </c>
      <c r="B33" s="42" t="s">
        <v>218</v>
      </c>
      <c r="C33" s="41"/>
      <c r="D33" s="41" t="s">
        <v>207</v>
      </c>
      <c r="E33" s="43">
        <v>20</v>
      </c>
    </row>
    <row r="34" spans="1:5" ht="21.75" customHeight="1" x14ac:dyDescent="0.3">
      <c r="A34" s="294">
        <v>29</v>
      </c>
      <c r="B34" s="42" t="s">
        <v>219</v>
      </c>
      <c r="C34" s="41"/>
      <c r="D34" s="41" t="s">
        <v>207</v>
      </c>
      <c r="E34" s="43">
        <v>65</v>
      </c>
    </row>
    <row r="35" spans="1:5" ht="21.75" customHeight="1" x14ac:dyDescent="0.3">
      <c r="A35" s="294">
        <v>30</v>
      </c>
      <c r="B35" s="42" t="s">
        <v>220</v>
      </c>
      <c r="C35" s="41"/>
      <c r="D35" s="41" t="s">
        <v>207</v>
      </c>
      <c r="E35" s="43">
        <v>45</v>
      </c>
    </row>
    <row r="36" spans="1:5" ht="21.75" customHeight="1" x14ac:dyDescent="0.3">
      <c r="A36" s="28">
        <v>31</v>
      </c>
      <c r="B36" s="27" t="s">
        <v>221</v>
      </c>
      <c r="C36" s="28"/>
      <c r="D36" s="41" t="s">
        <v>207</v>
      </c>
      <c r="E36" s="30">
        <v>70</v>
      </c>
    </row>
    <row r="37" spans="1:5" x14ac:dyDescent="0.3">
      <c r="A37" s="380"/>
      <c r="B37" s="380"/>
      <c r="C37" s="380"/>
      <c r="D37" s="380"/>
      <c r="E37" s="380"/>
    </row>
    <row r="38" spans="1:5" x14ac:dyDescent="0.3">
      <c r="A38" s="376" t="s">
        <v>105</v>
      </c>
      <c r="B38" s="377"/>
      <c r="C38" s="377"/>
      <c r="D38" s="378"/>
      <c r="E38" s="35">
        <v>50</v>
      </c>
    </row>
  </sheetData>
  <mergeCells count="3">
    <mergeCell ref="A38:D38"/>
    <mergeCell ref="A37:E37"/>
    <mergeCell ref="A2:E2"/>
  </mergeCells>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8"/>
  <dimension ref="A1:N223"/>
  <sheetViews>
    <sheetView zoomScale="90" zoomScaleNormal="90" workbookViewId="0">
      <pane xSplit="6" ySplit="3" topLeftCell="G145" activePane="bottomRight" state="frozen"/>
      <selection pane="topRight" activeCell="G1" sqref="G1"/>
      <selection pane="bottomLeft" activeCell="A4" sqref="A4"/>
      <selection pane="bottomRight" activeCell="D154" sqref="D154"/>
    </sheetView>
  </sheetViews>
  <sheetFormatPr baseColWidth="10" defaultColWidth="11.44140625" defaultRowHeight="14.4" x14ac:dyDescent="0.3"/>
  <cols>
    <col min="1" max="1" width="8.5546875" customWidth="1"/>
    <col min="2" max="2" width="9.5546875" customWidth="1"/>
    <col min="3" max="3" width="32.33203125" customWidth="1"/>
    <col min="4" max="4" width="14.44140625" customWidth="1"/>
    <col min="5" max="5" width="12.88671875" customWidth="1"/>
    <col min="6" max="7" width="11.44140625" style="79"/>
    <col min="8" max="8" width="11.44140625" style="118"/>
    <col min="10" max="10" width="40.88671875" customWidth="1"/>
    <col min="11" max="11" width="12.6640625" customWidth="1"/>
    <col min="12" max="12" width="15.5546875" style="118" customWidth="1"/>
    <col min="13" max="14" width="12.6640625" customWidth="1"/>
  </cols>
  <sheetData>
    <row r="1" spans="1:14" ht="27.75" customHeight="1" x14ac:dyDescent="0.3">
      <c r="B1" s="384" t="s">
        <v>231</v>
      </c>
      <c r="C1" s="384"/>
      <c r="D1" s="384"/>
      <c r="E1" s="384"/>
      <c r="F1" s="384"/>
      <c r="G1" s="384"/>
      <c r="H1" s="384"/>
      <c r="I1" s="384"/>
      <c r="J1" s="384"/>
      <c r="K1" s="49"/>
      <c r="L1" s="50"/>
    </row>
    <row r="2" spans="1:14" ht="8.25" customHeight="1" x14ac:dyDescent="0.3">
      <c r="K2" s="51"/>
      <c r="L2" s="52"/>
    </row>
    <row r="3" spans="1:14" ht="32.4" customHeight="1" x14ac:dyDescent="0.3">
      <c r="A3" s="385" t="s">
        <v>232</v>
      </c>
      <c r="B3" s="217" t="s">
        <v>233</v>
      </c>
      <c r="C3" s="218" t="s">
        <v>234</v>
      </c>
      <c r="D3" s="217" t="s">
        <v>235</v>
      </c>
      <c r="E3" s="217" t="s">
        <v>2</v>
      </c>
      <c r="F3" s="219" t="s">
        <v>236</v>
      </c>
      <c r="G3" s="219"/>
      <c r="H3" s="219" t="s">
        <v>237</v>
      </c>
      <c r="I3" s="219" t="s">
        <v>238</v>
      </c>
      <c r="J3" s="220" t="s">
        <v>239</v>
      </c>
      <c r="K3" s="226" t="s">
        <v>240</v>
      </c>
      <c r="L3" s="226" t="s">
        <v>241</v>
      </c>
      <c r="M3" s="221" t="s">
        <v>242</v>
      </c>
      <c r="N3" s="221" t="s">
        <v>243</v>
      </c>
    </row>
    <row r="4" spans="1:14" ht="16.5" customHeight="1" x14ac:dyDescent="0.3">
      <c r="A4" s="385"/>
      <c r="B4" s="124" t="s">
        <v>244</v>
      </c>
      <c r="C4" s="185" t="s">
        <v>42</v>
      </c>
      <c r="D4" s="124" t="s">
        <v>245</v>
      </c>
      <c r="E4" s="124" t="s">
        <v>246</v>
      </c>
      <c r="F4" s="186">
        <v>60</v>
      </c>
      <c r="G4" s="186">
        <v>60</v>
      </c>
      <c r="H4" s="183"/>
      <c r="I4" s="183"/>
      <c r="J4" s="46"/>
      <c r="K4" s="46"/>
      <c r="L4" s="47" t="s">
        <v>247</v>
      </c>
      <c r="M4" s="46"/>
      <c r="N4" s="46"/>
    </row>
    <row r="5" spans="1:14" ht="16.5" customHeight="1" x14ac:dyDescent="0.3">
      <c r="A5" s="385"/>
      <c r="B5" s="124" t="s">
        <v>248</v>
      </c>
      <c r="C5" s="185" t="s">
        <v>249</v>
      </c>
      <c r="D5" s="124" t="s">
        <v>250</v>
      </c>
      <c r="E5" s="124" t="s">
        <v>251</v>
      </c>
      <c r="F5" s="186">
        <v>30</v>
      </c>
      <c r="G5" s="186">
        <v>60</v>
      </c>
      <c r="H5" s="183"/>
      <c r="I5" s="183"/>
      <c r="J5" s="46"/>
      <c r="K5" s="46"/>
      <c r="L5" s="47" t="s">
        <v>247</v>
      </c>
      <c r="M5" s="46"/>
      <c r="N5" s="46"/>
    </row>
    <row r="6" spans="1:14" ht="16.5" customHeight="1" x14ac:dyDescent="0.3">
      <c r="A6" s="385"/>
      <c r="B6" s="124" t="s">
        <v>252</v>
      </c>
      <c r="C6" s="185" t="s">
        <v>85</v>
      </c>
      <c r="D6" s="124" t="s">
        <v>253</v>
      </c>
      <c r="E6" s="124" t="s">
        <v>254</v>
      </c>
      <c r="F6" s="186">
        <v>350</v>
      </c>
      <c r="G6" s="186">
        <v>350</v>
      </c>
      <c r="H6" s="183"/>
      <c r="I6" s="183"/>
      <c r="J6" s="46"/>
      <c r="K6" s="46"/>
      <c r="L6" s="47" t="s">
        <v>247</v>
      </c>
      <c r="M6" s="46"/>
      <c r="N6" s="46"/>
    </row>
    <row r="7" spans="1:14" ht="16.5" customHeight="1" x14ac:dyDescent="0.3">
      <c r="A7" s="385"/>
      <c r="B7" s="124" t="s">
        <v>255</v>
      </c>
      <c r="C7" s="185" t="s">
        <v>256</v>
      </c>
      <c r="D7" s="124" t="s">
        <v>257</v>
      </c>
      <c r="E7" s="124" t="s">
        <v>258</v>
      </c>
      <c r="F7" s="186">
        <v>35</v>
      </c>
      <c r="G7" s="186">
        <v>35</v>
      </c>
      <c r="H7" s="184">
        <v>35</v>
      </c>
      <c r="I7" s="46">
        <v>450</v>
      </c>
      <c r="J7" s="46" t="s">
        <v>259</v>
      </c>
      <c r="K7" s="46"/>
      <c r="L7" s="47" t="s">
        <v>247</v>
      </c>
      <c r="M7" s="46"/>
      <c r="N7" s="46"/>
    </row>
    <row r="8" spans="1:14" ht="16.5" customHeight="1" x14ac:dyDescent="0.3">
      <c r="A8" s="385"/>
      <c r="B8" s="124" t="s">
        <v>260</v>
      </c>
      <c r="C8" s="185" t="s">
        <v>261</v>
      </c>
      <c r="D8" s="124" t="s">
        <v>257</v>
      </c>
      <c r="E8" s="124" t="s">
        <v>258</v>
      </c>
      <c r="F8" s="186">
        <v>80</v>
      </c>
      <c r="G8" s="186">
        <v>80</v>
      </c>
      <c r="H8" s="184"/>
      <c r="I8" s="46"/>
      <c r="J8" s="46" t="s">
        <v>259</v>
      </c>
      <c r="K8" s="46"/>
      <c r="L8" s="47" t="s">
        <v>247</v>
      </c>
      <c r="M8" s="46"/>
      <c r="N8" s="46"/>
    </row>
    <row r="9" spans="1:14" ht="16.5" customHeight="1" x14ac:dyDescent="0.3">
      <c r="A9" s="385"/>
      <c r="B9" s="124" t="s">
        <v>262</v>
      </c>
      <c r="C9" s="185" t="s">
        <v>263</v>
      </c>
      <c r="D9" s="124" t="s">
        <v>264</v>
      </c>
      <c r="E9" s="124" t="s">
        <v>265</v>
      </c>
      <c r="F9" s="186">
        <v>250</v>
      </c>
      <c r="G9" s="186">
        <v>250</v>
      </c>
      <c r="H9" s="184"/>
      <c r="I9" s="183"/>
      <c r="J9" s="46"/>
      <c r="K9" s="46"/>
      <c r="L9" s="47" t="s">
        <v>247</v>
      </c>
      <c r="M9" s="46"/>
      <c r="N9" s="46"/>
    </row>
    <row r="10" spans="1:14" ht="16.5" customHeight="1" x14ac:dyDescent="0.3">
      <c r="A10" s="385"/>
      <c r="B10" s="124" t="s">
        <v>266</v>
      </c>
      <c r="C10" s="185" t="s">
        <v>267</v>
      </c>
      <c r="D10" s="124" t="s">
        <v>268</v>
      </c>
      <c r="E10" s="124" t="s">
        <v>269</v>
      </c>
      <c r="F10" s="186">
        <v>120</v>
      </c>
      <c r="G10" s="186">
        <v>90</v>
      </c>
      <c r="H10" s="184">
        <v>95</v>
      </c>
      <c r="I10" s="183"/>
      <c r="J10" s="46" t="s">
        <v>270</v>
      </c>
      <c r="K10" s="46"/>
      <c r="L10" s="47"/>
      <c r="M10" s="46"/>
      <c r="N10" s="46"/>
    </row>
    <row r="11" spans="1:14" ht="22.5" customHeight="1" x14ac:dyDescent="0.3">
      <c r="A11" s="385"/>
      <c r="B11" s="124" t="s">
        <v>271</v>
      </c>
      <c r="C11" s="185" t="s">
        <v>272</v>
      </c>
      <c r="D11" s="124" t="s">
        <v>273</v>
      </c>
      <c r="E11" s="124" t="s">
        <v>274</v>
      </c>
      <c r="F11" s="186">
        <v>60</v>
      </c>
      <c r="G11" s="186">
        <v>50</v>
      </c>
      <c r="H11" s="183"/>
      <c r="I11" s="183"/>
      <c r="J11" s="46"/>
      <c r="K11" s="46"/>
      <c r="L11" s="47" t="s">
        <v>247</v>
      </c>
      <c r="M11" s="46"/>
      <c r="N11" s="46"/>
    </row>
    <row r="12" spans="1:14" ht="16.5" customHeight="1" x14ac:dyDescent="0.3">
      <c r="A12" s="385"/>
      <c r="B12" s="124" t="s">
        <v>275</v>
      </c>
      <c r="C12" s="185" t="s">
        <v>276</v>
      </c>
      <c r="D12" s="124" t="s">
        <v>277</v>
      </c>
      <c r="E12" s="124" t="s">
        <v>278</v>
      </c>
      <c r="F12" s="186">
        <v>70</v>
      </c>
      <c r="G12" s="186">
        <v>100</v>
      </c>
      <c r="H12" s="183"/>
      <c r="I12" s="183"/>
      <c r="J12" s="46"/>
      <c r="K12" s="46"/>
      <c r="L12" s="47" t="s">
        <v>247</v>
      </c>
      <c r="M12" s="46"/>
      <c r="N12" s="46"/>
    </row>
    <row r="13" spans="1:14" ht="16.5" customHeight="1" x14ac:dyDescent="0.3">
      <c r="A13" s="385"/>
      <c r="B13" s="124" t="s">
        <v>279</v>
      </c>
      <c r="C13" s="185" t="s">
        <v>280</v>
      </c>
      <c r="D13" s="124" t="s">
        <v>281</v>
      </c>
      <c r="E13" s="124" t="s">
        <v>282</v>
      </c>
      <c r="F13" s="186">
        <v>70</v>
      </c>
      <c r="G13" s="186">
        <v>100</v>
      </c>
      <c r="H13" s="183"/>
      <c r="I13" s="183"/>
      <c r="J13" s="46"/>
      <c r="K13" s="46"/>
      <c r="L13" s="47" t="s">
        <v>247</v>
      </c>
      <c r="M13" s="46"/>
      <c r="N13" s="46"/>
    </row>
    <row r="14" spans="1:14" ht="16.5" customHeight="1" x14ac:dyDescent="0.3">
      <c r="A14" s="385"/>
      <c r="B14" s="124" t="s">
        <v>283</v>
      </c>
      <c r="C14" s="185" t="s">
        <v>284</v>
      </c>
      <c r="D14" s="124" t="s">
        <v>285</v>
      </c>
      <c r="E14" s="187" t="s">
        <v>286</v>
      </c>
      <c r="F14" s="186">
        <v>25</v>
      </c>
      <c r="G14" s="186">
        <v>25</v>
      </c>
      <c r="H14" s="183"/>
      <c r="I14" s="183"/>
      <c r="J14" s="46"/>
      <c r="K14" s="46"/>
      <c r="L14" s="47"/>
      <c r="M14" s="46"/>
      <c r="N14" s="46"/>
    </row>
    <row r="15" spans="1:14" ht="16.5" customHeight="1" x14ac:dyDescent="0.3">
      <c r="A15" s="385"/>
      <c r="B15" s="124" t="s">
        <v>287</v>
      </c>
      <c r="C15" s="185" t="s">
        <v>109</v>
      </c>
      <c r="D15" s="124" t="s">
        <v>288</v>
      </c>
      <c r="E15" s="124" t="s">
        <v>289</v>
      </c>
      <c r="F15" s="186">
        <v>70</v>
      </c>
      <c r="G15" s="186">
        <v>70</v>
      </c>
      <c r="H15" s="183">
        <v>70</v>
      </c>
      <c r="I15" s="183"/>
      <c r="J15" s="46" t="s">
        <v>270</v>
      </c>
      <c r="K15" s="46"/>
      <c r="L15" s="47" t="s">
        <v>247</v>
      </c>
      <c r="M15" s="46"/>
      <c r="N15" s="46"/>
    </row>
    <row r="16" spans="1:14" ht="16.5" customHeight="1" x14ac:dyDescent="0.3">
      <c r="A16" s="385"/>
      <c r="B16" s="124" t="s">
        <v>290</v>
      </c>
      <c r="C16" s="185" t="s">
        <v>111</v>
      </c>
      <c r="D16" s="124" t="s">
        <v>291</v>
      </c>
      <c r="E16" s="124" t="s">
        <v>292</v>
      </c>
      <c r="F16" s="186">
        <v>90</v>
      </c>
      <c r="G16" s="186">
        <v>80</v>
      </c>
      <c r="H16" s="183"/>
      <c r="I16" s="183"/>
      <c r="J16" s="46"/>
      <c r="K16" s="46"/>
      <c r="L16" s="47" t="s">
        <v>247</v>
      </c>
      <c r="M16" s="46"/>
      <c r="N16" s="46"/>
    </row>
    <row r="17" spans="1:14" ht="16.5" customHeight="1" x14ac:dyDescent="0.3">
      <c r="A17" s="385"/>
      <c r="B17" s="124" t="s">
        <v>293</v>
      </c>
      <c r="C17" s="185" t="s">
        <v>110</v>
      </c>
      <c r="D17" s="124" t="s">
        <v>294</v>
      </c>
      <c r="E17" s="124" t="s">
        <v>295</v>
      </c>
      <c r="F17" s="186">
        <v>100</v>
      </c>
      <c r="G17" s="186">
        <v>90</v>
      </c>
      <c r="H17" s="183">
        <v>100</v>
      </c>
      <c r="I17" s="183"/>
      <c r="J17" s="46" t="s">
        <v>270</v>
      </c>
      <c r="K17" s="46"/>
      <c r="L17" s="47" t="s">
        <v>247</v>
      </c>
      <c r="M17" s="46"/>
      <c r="N17" s="46"/>
    </row>
    <row r="18" spans="1:14" ht="16.5" customHeight="1" x14ac:dyDescent="0.3">
      <c r="A18" s="385"/>
      <c r="B18" s="124" t="s">
        <v>296</v>
      </c>
      <c r="C18" s="185" t="s">
        <v>297</v>
      </c>
      <c r="D18" s="124"/>
      <c r="E18" s="124"/>
      <c r="F18" s="186"/>
      <c r="G18" s="186"/>
      <c r="H18" s="183"/>
      <c r="I18" s="183"/>
      <c r="J18" s="46"/>
      <c r="K18" s="46"/>
      <c r="L18" s="47" t="s">
        <v>247</v>
      </c>
      <c r="M18" s="46"/>
      <c r="N18" s="46"/>
    </row>
    <row r="19" spans="1:14" ht="16.5" customHeight="1" x14ac:dyDescent="0.3">
      <c r="A19" s="385"/>
      <c r="B19" s="124" t="s">
        <v>298</v>
      </c>
      <c r="C19" s="185" t="s">
        <v>299</v>
      </c>
      <c r="D19" s="124" t="s">
        <v>300</v>
      </c>
      <c r="E19" s="124" t="s">
        <v>143</v>
      </c>
      <c r="F19" s="186">
        <v>80</v>
      </c>
      <c r="G19" s="186">
        <v>60</v>
      </c>
      <c r="H19" s="183"/>
      <c r="I19" s="183"/>
      <c r="J19" s="46"/>
      <c r="K19" s="46"/>
      <c r="L19" s="47"/>
      <c r="M19" s="46"/>
      <c r="N19" s="46"/>
    </row>
    <row r="20" spans="1:14" ht="16.5" customHeight="1" x14ac:dyDescent="0.3">
      <c r="A20" s="385"/>
      <c r="B20" s="124" t="s">
        <v>301</v>
      </c>
      <c r="C20" s="185" t="s">
        <v>302</v>
      </c>
      <c r="D20" s="124" t="s">
        <v>303</v>
      </c>
      <c r="E20" s="124"/>
      <c r="F20" s="189">
        <v>2500</v>
      </c>
      <c r="G20" s="189">
        <v>2000</v>
      </c>
      <c r="H20" s="183"/>
      <c r="I20" s="183"/>
      <c r="J20" s="46"/>
      <c r="K20" s="46"/>
      <c r="L20" s="47" t="s">
        <v>247</v>
      </c>
      <c r="M20" s="46"/>
      <c r="N20" s="46"/>
    </row>
    <row r="21" spans="1:14" ht="16.5" customHeight="1" x14ac:dyDescent="0.3">
      <c r="A21" s="385"/>
      <c r="B21" s="124" t="s">
        <v>304</v>
      </c>
      <c r="C21" s="185" t="s">
        <v>305</v>
      </c>
      <c r="D21" s="124" t="s">
        <v>306</v>
      </c>
      <c r="E21" s="124"/>
      <c r="F21" s="189">
        <v>120</v>
      </c>
      <c r="G21" s="188">
        <v>120</v>
      </c>
      <c r="H21" s="183"/>
      <c r="I21" s="183"/>
      <c r="J21" s="46"/>
      <c r="K21" s="46"/>
      <c r="L21" s="47" t="s">
        <v>247</v>
      </c>
      <c r="M21" s="46"/>
      <c r="N21" s="46"/>
    </row>
    <row r="22" spans="1:14" ht="16.5" customHeight="1" x14ac:dyDescent="0.3">
      <c r="A22" s="385"/>
      <c r="B22" s="124" t="s">
        <v>307</v>
      </c>
      <c r="C22" s="185" t="s">
        <v>308</v>
      </c>
      <c r="D22" s="187" t="s">
        <v>309</v>
      </c>
      <c r="E22" s="124"/>
      <c r="F22" s="189">
        <v>25</v>
      </c>
      <c r="G22" s="188"/>
      <c r="H22" s="183"/>
      <c r="I22" s="183"/>
      <c r="J22" s="46"/>
      <c r="K22" s="46"/>
      <c r="L22" s="47" t="s">
        <v>247</v>
      </c>
      <c r="M22" s="46"/>
      <c r="N22" s="46"/>
    </row>
    <row r="23" spans="1:14" ht="16.5" customHeight="1" x14ac:dyDescent="0.3">
      <c r="A23" s="385"/>
      <c r="B23" s="124" t="s">
        <v>310</v>
      </c>
      <c r="C23" s="185" t="s">
        <v>311</v>
      </c>
      <c r="D23" s="124" t="s">
        <v>312</v>
      </c>
      <c r="E23" s="124"/>
      <c r="F23" s="189">
        <v>80</v>
      </c>
      <c r="G23" s="188"/>
      <c r="H23" s="183"/>
      <c r="I23" s="183"/>
      <c r="J23" s="46"/>
      <c r="K23" s="46"/>
      <c r="L23" s="47" t="s">
        <v>247</v>
      </c>
      <c r="M23" s="46"/>
      <c r="N23" s="46"/>
    </row>
    <row r="24" spans="1:14" ht="22.5" customHeight="1" x14ac:dyDescent="0.3">
      <c r="A24" s="385"/>
      <c r="B24" s="124" t="s">
        <v>313</v>
      </c>
      <c r="C24" s="185" t="s">
        <v>314</v>
      </c>
      <c r="D24" s="124" t="s">
        <v>315</v>
      </c>
      <c r="E24" s="124"/>
      <c r="F24" s="189">
        <v>20</v>
      </c>
      <c r="G24" s="188">
        <v>30</v>
      </c>
      <c r="H24" s="183"/>
      <c r="I24" s="183"/>
      <c r="J24" s="46"/>
      <c r="K24" s="46"/>
      <c r="L24" s="47" t="s">
        <v>247</v>
      </c>
      <c r="M24" s="46"/>
      <c r="N24" s="46"/>
    </row>
    <row r="25" spans="1:14" ht="16.5" customHeight="1" x14ac:dyDescent="0.3">
      <c r="A25" s="385"/>
      <c r="B25" s="124" t="s">
        <v>316</v>
      </c>
      <c r="C25" s="185" t="s">
        <v>280</v>
      </c>
      <c r="D25" s="124" t="s">
        <v>317</v>
      </c>
      <c r="E25" s="124"/>
      <c r="F25" s="189">
        <v>70</v>
      </c>
      <c r="G25" s="188"/>
      <c r="H25" s="183"/>
      <c r="I25" s="183"/>
      <c r="J25" s="46"/>
      <c r="K25" s="46"/>
      <c r="L25" s="47" t="s">
        <v>247</v>
      </c>
      <c r="M25" s="46"/>
      <c r="N25" s="46"/>
    </row>
    <row r="26" spans="1:14" ht="16.5" customHeight="1" x14ac:dyDescent="0.3">
      <c r="A26" s="385"/>
      <c r="B26" s="124" t="s">
        <v>318</v>
      </c>
      <c r="C26" s="185" t="s">
        <v>276</v>
      </c>
      <c r="D26" s="124" t="s">
        <v>319</v>
      </c>
      <c r="E26" s="124"/>
      <c r="F26" s="189">
        <v>70</v>
      </c>
      <c r="G26" s="188"/>
      <c r="H26" s="183"/>
      <c r="I26" s="183"/>
      <c r="J26" s="46"/>
      <c r="K26" s="46"/>
      <c r="L26" s="47" t="s">
        <v>247</v>
      </c>
      <c r="M26" s="46"/>
      <c r="N26" s="46"/>
    </row>
    <row r="27" spans="1:14" ht="22.8" x14ac:dyDescent="0.3">
      <c r="A27" s="385"/>
      <c r="B27" s="124" t="s">
        <v>320</v>
      </c>
      <c r="C27" s="185" t="s">
        <v>314</v>
      </c>
      <c r="D27" s="124" t="s">
        <v>321</v>
      </c>
      <c r="E27" s="124"/>
      <c r="F27" s="189">
        <v>20</v>
      </c>
      <c r="G27" s="188"/>
      <c r="H27" s="183"/>
      <c r="I27" s="183"/>
      <c r="J27" s="46"/>
      <c r="K27" s="46"/>
      <c r="L27" s="47" t="s">
        <v>247</v>
      </c>
      <c r="M27" s="46"/>
      <c r="N27" s="46"/>
    </row>
    <row r="28" spans="1:14" x14ac:dyDescent="0.3">
      <c r="A28" s="385"/>
      <c r="B28" s="124" t="s">
        <v>322</v>
      </c>
      <c r="C28" s="185" t="s">
        <v>323</v>
      </c>
      <c r="D28" s="124" t="s">
        <v>324</v>
      </c>
      <c r="E28" s="124"/>
      <c r="F28" s="189">
        <v>90</v>
      </c>
      <c r="G28" s="188"/>
      <c r="H28" s="183"/>
      <c r="I28" s="183"/>
      <c r="J28" s="46"/>
      <c r="K28" s="46"/>
      <c r="L28" s="47"/>
      <c r="M28" s="46"/>
      <c r="N28" s="46"/>
    </row>
    <row r="29" spans="1:14" x14ac:dyDescent="0.3">
      <c r="A29" s="385"/>
      <c r="B29" s="124" t="s">
        <v>325</v>
      </c>
      <c r="C29" s="185" t="s">
        <v>326</v>
      </c>
      <c r="D29" s="124" t="s">
        <v>327</v>
      </c>
      <c r="E29" s="124"/>
      <c r="F29" s="189">
        <v>90</v>
      </c>
      <c r="G29" s="188"/>
      <c r="H29" s="183"/>
      <c r="I29" s="183"/>
      <c r="J29" s="46"/>
      <c r="K29" s="46"/>
      <c r="L29" s="47"/>
      <c r="M29" s="46"/>
      <c r="N29" s="46"/>
    </row>
    <row r="30" spans="1:14" ht="22.8" x14ac:dyDescent="0.3">
      <c r="A30" s="385"/>
      <c r="B30" s="124" t="s">
        <v>328</v>
      </c>
      <c r="C30" s="185" t="s">
        <v>329</v>
      </c>
      <c r="D30" s="124" t="s">
        <v>330</v>
      </c>
      <c r="E30" s="124"/>
      <c r="F30" s="189" t="s">
        <v>117</v>
      </c>
      <c r="G30" s="188"/>
      <c r="H30" s="183"/>
      <c r="I30" s="183"/>
      <c r="J30" s="46"/>
      <c r="K30" s="46"/>
      <c r="L30" s="47" t="s">
        <v>247</v>
      </c>
      <c r="M30" s="46"/>
      <c r="N30" s="46"/>
    </row>
    <row r="31" spans="1:14" x14ac:dyDescent="0.3">
      <c r="A31" s="385"/>
      <c r="B31" s="124" t="s">
        <v>331</v>
      </c>
      <c r="C31" s="185" t="s">
        <v>332</v>
      </c>
      <c r="D31" s="124" t="s">
        <v>333</v>
      </c>
      <c r="E31" s="124"/>
      <c r="F31" s="189" t="s">
        <v>117</v>
      </c>
      <c r="G31" s="188"/>
      <c r="H31" s="183"/>
      <c r="I31" s="183"/>
      <c r="J31" s="46"/>
      <c r="K31" s="46"/>
      <c r="L31" s="47" t="s">
        <v>247</v>
      </c>
      <c r="M31" s="46"/>
      <c r="N31" s="46"/>
    </row>
    <row r="32" spans="1:14" x14ac:dyDescent="0.3">
      <c r="A32" s="385"/>
      <c r="B32" s="124" t="s">
        <v>334</v>
      </c>
      <c r="C32" s="185" t="s">
        <v>335</v>
      </c>
      <c r="D32" s="124" t="s">
        <v>336</v>
      </c>
      <c r="E32" s="124"/>
      <c r="F32" s="189">
        <v>120</v>
      </c>
      <c r="G32" s="188"/>
      <c r="H32" s="183"/>
      <c r="I32" s="183"/>
      <c r="J32" s="46"/>
      <c r="K32" s="46"/>
      <c r="L32" s="47" t="s">
        <v>247</v>
      </c>
      <c r="M32" s="46"/>
      <c r="N32" s="46"/>
    </row>
    <row r="33" spans="1:14" x14ac:dyDescent="0.3">
      <c r="A33" s="385"/>
      <c r="B33" s="124" t="s">
        <v>337</v>
      </c>
      <c r="C33" s="185" t="s">
        <v>338</v>
      </c>
      <c r="D33" s="124" t="s">
        <v>339</v>
      </c>
      <c r="E33" s="124"/>
      <c r="F33" s="189" t="s">
        <v>117</v>
      </c>
      <c r="G33" s="188"/>
      <c r="H33" s="183"/>
      <c r="I33" s="183"/>
      <c r="J33" s="46"/>
      <c r="K33" s="46"/>
      <c r="L33" s="47" t="s">
        <v>247</v>
      </c>
      <c r="M33" s="46"/>
      <c r="N33" s="46"/>
    </row>
    <row r="34" spans="1:14" x14ac:dyDescent="0.3">
      <c r="A34" s="385"/>
      <c r="B34" s="124"/>
      <c r="C34" s="185"/>
      <c r="D34" s="124"/>
      <c r="E34" s="124"/>
      <c r="F34" s="189"/>
      <c r="G34" s="188"/>
      <c r="H34" s="183"/>
      <c r="I34" s="183"/>
      <c r="J34" s="46"/>
      <c r="K34" s="46"/>
      <c r="L34" s="47"/>
      <c r="M34" s="46"/>
      <c r="N34" s="46"/>
    </row>
    <row r="35" spans="1:14" x14ac:dyDescent="0.3">
      <c r="A35" s="385"/>
      <c r="B35" s="124"/>
      <c r="C35" s="185"/>
      <c r="D35" s="124"/>
      <c r="E35" s="124"/>
      <c r="F35" s="189"/>
      <c r="G35" s="188"/>
      <c r="H35" s="183"/>
      <c r="I35" s="183"/>
      <c r="J35" s="46"/>
      <c r="K35" s="46"/>
      <c r="L35" s="47"/>
      <c r="M35" s="46"/>
      <c r="N35" s="46"/>
    </row>
    <row r="36" spans="1:14" x14ac:dyDescent="0.3">
      <c r="A36" s="385"/>
      <c r="B36" s="124"/>
      <c r="C36" s="185"/>
      <c r="D36" s="124"/>
      <c r="E36" s="124"/>
      <c r="F36" s="189"/>
      <c r="G36" s="188"/>
      <c r="H36" s="183"/>
      <c r="I36" s="183"/>
      <c r="J36" s="46"/>
      <c r="K36" s="46"/>
      <c r="L36" s="47"/>
      <c r="M36" s="46"/>
      <c r="N36" s="46"/>
    </row>
    <row r="37" spans="1:14" x14ac:dyDescent="0.3">
      <c r="A37" s="385"/>
      <c r="B37" s="124"/>
      <c r="C37" s="185"/>
      <c r="D37" s="124"/>
      <c r="E37" s="124"/>
      <c r="F37" s="189"/>
      <c r="G37" s="188"/>
      <c r="H37" s="183"/>
      <c r="I37" s="183"/>
      <c r="J37" s="46"/>
      <c r="K37" s="46"/>
      <c r="L37" s="47"/>
      <c r="M37" s="46"/>
      <c r="N37" s="46"/>
    </row>
    <row r="38" spans="1:14" ht="16.5" customHeight="1" x14ac:dyDescent="0.3">
      <c r="A38" s="385"/>
      <c r="B38" s="222"/>
      <c r="C38" s="48"/>
      <c r="D38" s="222"/>
      <c r="E38" s="222"/>
      <c r="F38" s="188"/>
      <c r="G38" s="188"/>
      <c r="H38" s="183"/>
      <c r="I38" s="183"/>
      <c r="J38" s="46"/>
      <c r="K38" s="46"/>
      <c r="L38" s="47"/>
      <c r="M38" s="46"/>
      <c r="N38" s="46"/>
    </row>
    <row r="39" spans="1:14" ht="16.5" customHeight="1" x14ac:dyDescent="0.3">
      <c r="A39" s="385"/>
      <c r="B39" s="222" t="s">
        <v>310</v>
      </c>
      <c r="C39" s="48" t="s">
        <v>340</v>
      </c>
      <c r="D39" s="222" t="s">
        <v>341</v>
      </c>
      <c r="E39" s="222"/>
      <c r="F39" s="188">
        <f>2350+1500</f>
        <v>3850</v>
      </c>
      <c r="G39" s="188"/>
      <c r="H39" s="183"/>
      <c r="I39" s="183"/>
      <c r="J39" s="46"/>
      <c r="K39" s="46"/>
      <c r="L39" s="47"/>
      <c r="M39" s="46"/>
      <c r="N39" s="46"/>
    </row>
    <row r="40" spans="1:14" ht="16.5" customHeight="1" x14ac:dyDescent="0.3">
      <c r="A40" s="385"/>
      <c r="B40" s="124" t="s">
        <v>342</v>
      </c>
      <c r="C40" s="185" t="s">
        <v>343</v>
      </c>
      <c r="D40" s="124" t="s">
        <v>344</v>
      </c>
      <c r="E40" s="124"/>
      <c r="F40" s="189">
        <v>1400</v>
      </c>
      <c r="G40" s="189"/>
      <c r="H40" s="190"/>
      <c r="I40" s="183"/>
      <c r="J40" s="46"/>
      <c r="K40" s="46"/>
      <c r="L40" s="47"/>
      <c r="M40" s="46"/>
      <c r="N40" s="46"/>
    </row>
    <row r="41" spans="1:14" ht="16.5" customHeight="1" x14ac:dyDescent="0.3">
      <c r="A41" s="385"/>
      <c r="B41" s="124" t="s">
        <v>345</v>
      </c>
      <c r="C41" s="185"/>
      <c r="D41" s="124"/>
      <c r="E41" s="124"/>
      <c r="F41" s="189"/>
      <c r="G41" s="189"/>
      <c r="H41" s="190"/>
      <c r="I41" s="183"/>
      <c r="J41" s="46"/>
      <c r="K41" s="46"/>
      <c r="L41" s="47"/>
      <c r="M41" s="46"/>
      <c r="N41" s="46"/>
    </row>
    <row r="42" spans="1:14" ht="16.5" customHeight="1" x14ac:dyDescent="0.3">
      <c r="A42" s="385"/>
      <c r="B42" s="124" t="s">
        <v>346</v>
      </c>
      <c r="C42" s="185"/>
      <c r="D42" s="124"/>
      <c r="E42" s="124"/>
      <c r="F42" s="189"/>
      <c r="G42" s="189"/>
      <c r="H42" s="190"/>
      <c r="I42" s="183"/>
      <c r="J42" s="46"/>
      <c r="K42" s="46"/>
      <c r="L42" s="47"/>
      <c r="M42" s="46"/>
      <c r="N42" s="46"/>
    </row>
    <row r="43" spans="1:14" ht="16.5" customHeight="1" x14ac:dyDescent="0.3">
      <c r="A43" s="385"/>
      <c r="B43" s="124" t="s">
        <v>347</v>
      </c>
      <c r="C43" s="185" t="s">
        <v>348</v>
      </c>
      <c r="D43" s="124" t="s">
        <v>349</v>
      </c>
      <c r="E43" s="124"/>
      <c r="F43" s="189">
        <v>500</v>
      </c>
      <c r="G43" s="189"/>
      <c r="H43" s="190"/>
      <c r="I43" s="183"/>
      <c r="J43" s="46"/>
      <c r="K43" s="46"/>
      <c r="L43" s="47"/>
      <c r="M43" s="46"/>
      <c r="N43" s="46"/>
    </row>
    <row r="44" spans="1:14" ht="16.5" customHeight="1" x14ac:dyDescent="0.3">
      <c r="A44" s="385"/>
      <c r="B44" s="124" t="s">
        <v>350</v>
      </c>
      <c r="C44" s="185" t="s">
        <v>351</v>
      </c>
      <c r="D44" s="191" t="s">
        <v>117</v>
      </c>
      <c r="E44" s="124"/>
      <c r="F44" s="189">
        <v>150</v>
      </c>
      <c r="G44" s="189"/>
      <c r="H44" s="190"/>
      <c r="I44" s="183"/>
      <c r="J44" s="46"/>
      <c r="K44" s="46"/>
      <c r="L44" s="47"/>
      <c r="M44" s="46"/>
      <c r="N44" s="46"/>
    </row>
    <row r="45" spans="1:14" ht="16.5" customHeight="1" x14ac:dyDescent="0.3">
      <c r="A45" s="385"/>
      <c r="B45" s="124" t="s">
        <v>352</v>
      </c>
      <c r="C45" s="185" t="s">
        <v>353</v>
      </c>
      <c r="D45" s="191" t="s">
        <v>117</v>
      </c>
      <c r="E45" s="124"/>
      <c r="F45" s="189">
        <v>300</v>
      </c>
      <c r="G45" s="189"/>
      <c r="H45" s="190"/>
      <c r="I45" s="183"/>
      <c r="J45" s="46"/>
      <c r="K45" s="46"/>
      <c r="L45" s="47"/>
      <c r="M45" s="46"/>
      <c r="N45" s="46"/>
    </row>
    <row r="46" spans="1:14" ht="16.5" customHeight="1" x14ac:dyDescent="0.3">
      <c r="A46" s="385"/>
      <c r="B46" s="222" t="s">
        <v>354</v>
      </c>
      <c r="C46" s="48" t="s">
        <v>355</v>
      </c>
      <c r="D46" s="191" t="s">
        <v>117</v>
      </c>
      <c r="E46" s="58"/>
      <c r="F46" s="80">
        <v>60</v>
      </c>
      <c r="G46" s="188"/>
      <c r="H46" s="183"/>
      <c r="I46" s="183"/>
      <c r="J46" s="46"/>
      <c r="K46" s="46"/>
      <c r="L46" s="47"/>
      <c r="M46" s="46"/>
      <c r="N46" s="46"/>
    </row>
    <row r="47" spans="1:14" ht="16.5" customHeight="1" x14ac:dyDescent="0.3">
      <c r="A47" s="385"/>
      <c r="B47" s="222" t="s">
        <v>356</v>
      </c>
      <c r="C47" s="48" t="s">
        <v>355</v>
      </c>
      <c r="D47" s="191" t="s">
        <v>117</v>
      </c>
      <c r="E47" s="58"/>
      <c r="F47" s="80">
        <v>50</v>
      </c>
      <c r="G47" s="188"/>
      <c r="H47" s="183"/>
      <c r="I47" s="183"/>
      <c r="J47" s="46"/>
      <c r="K47" s="46"/>
      <c r="L47" s="47"/>
      <c r="M47" s="46"/>
      <c r="N47" s="46"/>
    </row>
    <row r="48" spans="1:14" ht="21.75" customHeight="1" x14ac:dyDescent="0.3">
      <c r="A48" s="385"/>
      <c r="B48" s="222" t="s">
        <v>357</v>
      </c>
      <c r="C48" s="48" t="s">
        <v>358</v>
      </c>
      <c r="D48" s="191" t="s">
        <v>117</v>
      </c>
      <c r="E48" s="58"/>
      <c r="F48" s="80">
        <v>200</v>
      </c>
      <c r="G48" s="80"/>
      <c r="H48" s="47"/>
      <c r="I48" s="46"/>
      <c r="J48" s="46"/>
      <c r="K48" s="46"/>
      <c r="L48" s="47"/>
      <c r="M48" s="46"/>
      <c r="N48" s="46"/>
    </row>
    <row r="49" spans="1:14" ht="21.75" customHeight="1" x14ac:dyDescent="0.3">
      <c r="A49" s="386" t="s">
        <v>359</v>
      </c>
      <c r="B49" s="222" t="s">
        <v>360</v>
      </c>
      <c r="C49" s="48" t="s">
        <v>361</v>
      </c>
      <c r="D49" s="191" t="s">
        <v>117</v>
      </c>
      <c r="E49" s="58"/>
      <c r="F49" s="80">
        <v>547</v>
      </c>
      <c r="G49" s="80"/>
      <c r="H49" s="47"/>
      <c r="I49" s="46"/>
      <c r="J49" s="46"/>
      <c r="K49" s="46"/>
      <c r="L49" s="47"/>
      <c r="M49" s="46"/>
      <c r="N49" s="46"/>
    </row>
    <row r="50" spans="1:14" ht="21.75" customHeight="1" x14ac:dyDescent="0.3">
      <c r="A50" s="387"/>
      <c r="B50" s="222" t="s">
        <v>362</v>
      </c>
      <c r="C50" s="48" t="s">
        <v>363</v>
      </c>
      <c r="D50" s="191" t="s">
        <v>117</v>
      </c>
      <c r="E50" s="58"/>
      <c r="F50" s="80">
        <v>785</v>
      </c>
      <c r="G50" s="80"/>
      <c r="H50" s="47"/>
      <c r="I50" s="46"/>
      <c r="J50" s="46"/>
      <c r="K50" s="46"/>
      <c r="L50" s="47"/>
      <c r="M50" s="46"/>
      <c r="N50" s="46"/>
    </row>
    <row r="51" spans="1:14" ht="21.75" customHeight="1" x14ac:dyDescent="0.3">
      <c r="A51" s="387"/>
      <c r="B51" s="222" t="s">
        <v>364</v>
      </c>
      <c r="C51" s="48" t="s">
        <v>365</v>
      </c>
      <c r="D51" s="191" t="s">
        <v>117</v>
      </c>
      <c r="E51" s="58"/>
      <c r="F51" s="80">
        <v>450</v>
      </c>
      <c r="G51" s="80"/>
      <c r="H51" s="47"/>
      <c r="I51" s="46"/>
      <c r="J51" s="46"/>
      <c r="K51" s="46"/>
      <c r="L51" s="47"/>
      <c r="M51" s="46"/>
      <c r="N51" s="46"/>
    </row>
    <row r="52" spans="1:14" ht="21.75" customHeight="1" x14ac:dyDescent="0.3">
      <c r="A52" s="387"/>
      <c r="B52" s="222" t="s">
        <v>366</v>
      </c>
      <c r="C52" s="48" t="s">
        <v>367</v>
      </c>
      <c r="D52" s="191" t="s">
        <v>117</v>
      </c>
      <c r="E52" s="58"/>
      <c r="F52" s="80">
        <v>5000</v>
      </c>
      <c r="G52" s="80"/>
      <c r="H52" s="47"/>
      <c r="I52" s="46"/>
      <c r="J52" s="46"/>
      <c r="K52" s="46"/>
      <c r="L52" s="47"/>
      <c r="M52" s="46"/>
      <c r="N52" s="46"/>
    </row>
    <row r="53" spans="1:14" ht="21.75" customHeight="1" x14ac:dyDescent="0.3">
      <c r="A53" s="388"/>
      <c r="B53" s="222"/>
      <c r="C53" s="48"/>
      <c r="D53" s="191"/>
      <c r="E53" s="58"/>
      <c r="F53" s="80"/>
      <c r="G53" s="80"/>
      <c r="H53" s="47"/>
      <c r="I53" s="46"/>
      <c r="J53" s="46"/>
      <c r="K53" s="46"/>
      <c r="L53" s="47"/>
      <c r="M53" s="46"/>
      <c r="N53" s="46"/>
    </row>
    <row r="54" spans="1:14" x14ac:dyDescent="0.3">
      <c r="A54" s="389" t="s">
        <v>368</v>
      </c>
      <c r="B54" s="124" t="s">
        <v>369</v>
      </c>
      <c r="C54" s="185" t="s">
        <v>370</v>
      </c>
      <c r="D54" s="124" t="s">
        <v>371</v>
      </c>
      <c r="E54" s="124" t="s">
        <v>372</v>
      </c>
      <c r="F54" s="186">
        <v>50</v>
      </c>
      <c r="G54" s="192">
        <v>50</v>
      </c>
      <c r="H54" s="47"/>
      <c r="I54" s="46"/>
      <c r="J54" s="46"/>
      <c r="K54" s="46"/>
      <c r="L54" s="47"/>
      <c r="M54" s="46"/>
      <c r="N54" s="46"/>
    </row>
    <row r="55" spans="1:14" ht="22.8" x14ac:dyDescent="0.3">
      <c r="A55" s="389"/>
      <c r="B55" s="124" t="s">
        <v>373</v>
      </c>
      <c r="C55" s="185" t="s">
        <v>374</v>
      </c>
      <c r="D55" s="124" t="s">
        <v>375</v>
      </c>
      <c r="E55" s="124" t="s">
        <v>375</v>
      </c>
      <c r="F55" s="186">
        <v>25</v>
      </c>
      <c r="G55" s="80"/>
      <c r="H55" s="47"/>
      <c r="I55" s="46"/>
      <c r="J55" s="46"/>
      <c r="K55" s="46"/>
      <c r="L55" s="47"/>
      <c r="M55" s="46"/>
      <c r="N55" s="46"/>
    </row>
    <row r="56" spans="1:14" ht="22.8" x14ac:dyDescent="0.3">
      <c r="A56" s="389"/>
      <c r="B56" s="124" t="s">
        <v>376</v>
      </c>
      <c r="C56" s="185" t="s">
        <v>377</v>
      </c>
      <c r="D56" s="124" t="s">
        <v>378</v>
      </c>
      <c r="E56" s="124" t="s">
        <v>150</v>
      </c>
      <c r="F56" s="186">
        <v>70</v>
      </c>
      <c r="G56" s="193"/>
      <c r="H56" s="47"/>
      <c r="I56" s="46"/>
      <c r="J56" s="46"/>
      <c r="K56" s="46"/>
      <c r="L56" s="47"/>
      <c r="M56" s="46"/>
      <c r="N56" s="46"/>
    </row>
    <row r="57" spans="1:14" x14ac:dyDescent="0.3">
      <c r="A57" s="389"/>
      <c r="B57" s="222" t="s">
        <v>379</v>
      </c>
      <c r="C57" s="194" t="s">
        <v>380</v>
      </c>
      <c r="D57" s="195" t="s">
        <v>381</v>
      </c>
      <c r="E57" s="195" t="s">
        <v>382</v>
      </c>
      <c r="F57" s="186">
        <v>60</v>
      </c>
      <c r="G57" s="186">
        <v>50</v>
      </c>
      <c r="H57" s="47">
        <v>35</v>
      </c>
      <c r="I57" s="46"/>
      <c r="J57" s="46"/>
      <c r="K57" s="46"/>
      <c r="L57" s="47" t="s">
        <v>247</v>
      </c>
      <c r="M57" s="46"/>
      <c r="N57" s="46"/>
    </row>
    <row r="58" spans="1:14" ht="22.8" x14ac:dyDescent="0.3">
      <c r="A58" s="389"/>
      <c r="B58" s="124" t="s">
        <v>383</v>
      </c>
      <c r="C58" s="185" t="s">
        <v>384</v>
      </c>
      <c r="D58" s="124" t="s">
        <v>385</v>
      </c>
      <c r="E58" s="187" t="s">
        <v>386</v>
      </c>
      <c r="F58" s="186">
        <v>60</v>
      </c>
      <c r="G58" s="193"/>
      <c r="H58" s="47">
        <v>35</v>
      </c>
      <c r="I58" s="46"/>
      <c r="J58" s="46"/>
      <c r="K58" s="46"/>
      <c r="L58" s="47"/>
      <c r="M58" s="46"/>
      <c r="N58" s="46"/>
    </row>
    <row r="59" spans="1:14" x14ac:dyDescent="0.3">
      <c r="A59" s="389"/>
      <c r="B59" s="222" t="s">
        <v>387</v>
      </c>
      <c r="C59" s="194" t="s">
        <v>388</v>
      </c>
      <c r="D59" s="195" t="s">
        <v>389</v>
      </c>
      <c r="E59" s="195" t="s">
        <v>390</v>
      </c>
      <c r="F59" s="80">
        <v>150</v>
      </c>
      <c r="G59" s="80"/>
      <c r="H59" s="47"/>
      <c r="I59" s="46"/>
      <c r="J59" s="46"/>
      <c r="K59" s="46"/>
      <c r="L59" s="47" t="s">
        <v>247</v>
      </c>
      <c r="M59" s="46"/>
      <c r="N59" s="46"/>
    </row>
    <row r="60" spans="1:14" x14ac:dyDescent="0.3">
      <c r="A60" s="389"/>
      <c r="B60" s="222" t="s">
        <v>391</v>
      </c>
      <c r="C60" s="194" t="s">
        <v>144</v>
      </c>
      <c r="D60" s="196" t="s">
        <v>392</v>
      </c>
      <c r="E60" s="195" t="s">
        <v>393</v>
      </c>
      <c r="F60" s="80">
        <v>60</v>
      </c>
      <c r="G60" s="80"/>
      <c r="H60" s="47"/>
      <c r="I60" s="46"/>
      <c r="J60" s="46"/>
      <c r="K60" s="46"/>
      <c r="L60" s="47" t="s">
        <v>247</v>
      </c>
      <c r="M60" s="46"/>
      <c r="N60" s="46"/>
    </row>
    <row r="61" spans="1:14" ht="22.8" x14ac:dyDescent="0.3">
      <c r="A61" s="389"/>
      <c r="B61" s="222" t="s">
        <v>394</v>
      </c>
      <c r="C61" s="194" t="s">
        <v>395</v>
      </c>
      <c r="D61" s="195" t="s">
        <v>396</v>
      </c>
      <c r="E61" s="195" t="s">
        <v>397</v>
      </c>
      <c r="F61" s="80">
        <v>350</v>
      </c>
      <c r="G61" s="80">
        <v>250</v>
      </c>
      <c r="H61" s="47"/>
      <c r="I61" s="46"/>
      <c r="J61" s="46"/>
      <c r="K61" s="46"/>
      <c r="L61" s="47" t="s">
        <v>247</v>
      </c>
      <c r="M61" s="46"/>
      <c r="N61" s="46"/>
    </row>
    <row r="62" spans="1:14" x14ac:dyDescent="0.3">
      <c r="A62" s="389"/>
      <c r="B62" s="124" t="s">
        <v>398</v>
      </c>
      <c r="C62" s="204" t="s">
        <v>399</v>
      </c>
      <c r="D62" s="124" t="s">
        <v>400</v>
      </c>
      <c r="E62" s="205"/>
      <c r="F62" s="186">
        <v>200</v>
      </c>
      <c r="G62" s="80"/>
      <c r="H62" s="47"/>
      <c r="I62" s="46"/>
      <c r="J62" s="46"/>
      <c r="K62" s="46"/>
      <c r="L62" s="47" t="s">
        <v>247</v>
      </c>
      <c r="M62" s="46"/>
      <c r="N62" s="46"/>
    </row>
    <row r="63" spans="1:14" x14ac:dyDescent="0.3">
      <c r="A63" s="389"/>
      <c r="B63" s="124" t="s">
        <v>401</v>
      </c>
      <c r="C63" s="185" t="s">
        <v>146</v>
      </c>
      <c r="D63" s="124" t="s">
        <v>402</v>
      </c>
      <c r="E63" s="124"/>
      <c r="F63" s="186">
        <v>70</v>
      </c>
      <c r="G63" s="80"/>
      <c r="H63" s="47"/>
      <c r="I63" s="46"/>
      <c r="J63" s="46"/>
      <c r="K63" s="46"/>
      <c r="L63" s="47" t="s">
        <v>247</v>
      </c>
      <c r="M63" s="46"/>
      <c r="N63" s="46"/>
    </row>
    <row r="64" spans="1:14" x14ac:dyDescent="0.3">
      <c r="A64" s="389"/>
      <c r="B64" s="124" t="s">
        <v>403</v>
      </c>
      <c r="C64" s="185" t="s">
        <v>109</v>
      </c>
      <c r="D64" s="124" t="s">
        <v>404</v>
      </c>
      <c r="E64" s="124" t="s">
        <v>404</v>
      </c>
      <c r="F64" s="186">
        <v>70</v>
      </c>
      <c r="G64" s="80"/>
      <c r="H64" s="47">
        <v>70</v>
      </c>
      <c r="I64" s="46"/>
      <c r="J64" s="46"/>
      <c r="K64" s="46"/>
      <c r="L64" s="47" t="s">
        <v>247</v>
      </c>
      <c r="M64" s="46"/>
      <c r="N64" s="46"/>
    </row>
    <row r="65" spans="1:14" x14ac:dyDescent="0.3">
      <c r="A65" s="389"/>
      <c r="B65" s="124" t="s">
        <v>405</v>
      </c>
      <c r="C65" s="185" t="s">
        <v>406</v>
      </c>
      <c r="D65" s="124" t="s">
        <v>407</v>
      </c>
      <c r="E65" s="124"/>
      <c r="F65" s="186">
        <v>80</v>
      </c>
      <c r="G65" s="80"/>
      <c r="H65" s="47"/>
      <c r="I65" s="46"/>
      <c r="J65" s="46"/>
      <c r="K65" s="46"/>
      <c r="L65" s="47" t="s">
        <v>247</v>
      </c>
      <c r="M65" s="46"/>
      <c r="N65" s="46"/>
    </row>
    <row r="66" spans="1:14" x14ac:dyDescent="0.3">
      <c r="A66" s="389"/>
      <c r="B66" s="124" t="s">
        <v>408</v>
      </c>
      <c r="C66" s="185" t="s">
        <v>409</v>
      </c>
      <c r="D66" s="124" t="s">
        <v>410</v>
      </c>
      <c r="E66" s="124"/>
      <c r="F66" s="186">
        <v>70</v>
      </c>
      <c r="G66" s="80"/>
      <c r="H66" s="47"/>
      <c r="I66" s="46"/>
      <c r="J66" s="46"/>
      <c r="K66" s="46"/>
      <c r="L66" s="47" t="s">
        <v>247</v>
      </c>
      <c r="M66" s="46"/>
      <c r="N66" s="46"/>
    </row>
    <row r="67" spans="1:14" ht="22.8" x14ac:dyDescent="0.3">
      <c r="A67" s="389"/>
      <c r="B67" s="124" t="s">
        <v>411</v>
      </c>
      <c r="C67" s="185" t="s">
        <v>412</v>
      </c>
      <c r="D67" s="124" t="s">
        <v>413</v>
      </c>
      <c r="E67" s="124" t="s">
        <v>413</v>
      </c>
      <c r="F67" s="186">
        <v>70</v>
      </c>
      <c r="G67" s="80"/>
      <c r="H67" s="47"/>
      <c r="I67" s="46"/>
      <c r="J67" s="46"/>
      <c r="K67" s="46"/>
      <c r="L67" s="47"/>
      <c r="M67" s="46"/>
      <c r="N67" s="46"/>
    </row>
    <row r="68" spans="1:14" x14ac:dyDescent="0.3">
      <c r="A68" s="389"/>
      <c r="B68" s="124" t="s">
        <v>414</v>
      </c>
      <c r="C68" s="185" t="s">
        <v>415</v>
      </c>
      <c r="D68" s="124"/>
      <c r="E68" s="124"/>
      <c r="F68" s="186"/>
      <c r="G68" s="80"/>
      <c r="H68" s="47"/>
      <c r="I68" s="46"/>
      <c r="J68" s="46"/>
      <c r="K68" s="46"/>
      <c r="L68" s="47"/>
      <c r="M68" s="46"/>
      <c r="N68" s="46"/>
    </row>
    <row r="69" spans="1:14" x14ac:dyDescent="0.3">
      <c r="A69" s="389"/>
      <c r="B69" s="124" t="s">
        <v>416</v>
      </c>
      <c r="C69" s="185" t="s">
        <v>111</v>
      </c>
      <c r="D69" s="124" t="s">
        <v>417</v>
      </c>
      <c r="E69" s="124"/>
      <c r="F69" s="186">
        <v>90</v>
      </c>
      <c r="G69" s="80"/>
      <c r="H69" s="47"/>
      <c r="I69" s="46"/>
      <c r="J69" s="46"/>
      <c r="K69" s="46"/>
      <c r="L69" s="47"/>
      <c r="M69" s="46"/>
      <c r="N69" s="46"/>
    </row>
    <row r="70" spans="1:14" x14ac:dyDescent="0.3">
      <c r="A70" s="389"/>
      <c r="B70" s="124" t="s">
        <v>418</v>
      </c>
      <c r="C70" s="185" t="s">
        <v>110</v>
      </c>
      <c r="D70" s="124" t="s">
        <v>417</v>
      </c>
      <c r="E70" s="124"/>
      <c r="F70" s="186">
        <v>100</v>
      </c>
      <c r="G70" s="80"/>
      <c r="H70" s="47">
        <v>100</v>
      </c>
      <c r="I70" s="46"/>
      <c r="J70" s="46"/>
      <c r="K70" s="46"/>
      <c r="L70" s="47"/>
      <c r="M70" s="46"/>
      <c r="N70" s="46"/>
    </row>
    <row r="71" spans="1:14" x14ac:dyDescent="0.3">
      <c r="A71" s="389"/>
      <c r="B71" s="124" t="s">
        <v>419</v>
      </c>
      <c r="C71" s="185" t="s">
        <v>420</v>
      </c>
      <c r="D71" s="187" t="s">
        <v>386</v>
      </c>
      <c r="E71" s="124"/>
      <c r="F71" s="186">
        <v>80</v>
      </c>
      <c r="G71" s="80"/>
      <c r="H71" s="47"/>
      <c r="I71" s="46"/>
      <c r="J71" s="46"/>
      <c r="K71" s="46"/>
      <c r="L71" s="47" t="s">
        <v>247</v>
      </c>
      <c r="M71" s="46"/>
      <c r="N71" s="46"/>
    </row>
    <row r="72" spans="1:14" x14ac:dyDescent="0.3">
      <c r="A72" s="389"/>
      <c r="B72" s="124" t="s">
        <v>421</v>
      </c>
      <c r="C72" s="185" t="s">
        <v>422</v>
      </c>
      <c r="D72" s="124" t="s">
        <v>423</v>
      </c>
      <c r="E72" s="124"/>
      <c r="F72" s="186">
        <v>90</v>
      </c>
      <c r="G72" s="80"/>
      <c r="H72" s="47"/>
      <c r="I72" s="46"/>
      <c r="J72" s="46"/>
      <c r="K72" s="46"/>
      <c r="L72" s="47" t="s">
        <v>247</v>
      </c>
      <c r="M72" s="46"/>
      <c r="N72" s="46"/>
    </row>
    <row r="73" spans="1:14" x14ac:dyDescent="0.3">
      <c r="A73" s="389"/>
      <c r="B73" s="124" t="s">
        <v>424</v>
      </c>
      <c r="C73" s="185" t="s">
        <v>425</v>
      </c>
      <c r="D73" s="124" t="s">
        <v>426</v>
      </c>
      <c r="E73" s="124"/>
      <c r="F73" s="186">
        <v>25</v>
      </c>
      <c r="G73" s="80"/>
      <c r="H73" s="47"/>
      <c r="I73" s="46"/>
      <c r="J73" s="46"/>
      <c r="K73" s="46"/>
      <c r="L73" s="47" t="s">
        <v>247</v>
      </c>
      <c r="M73" s="46"/>
      <c r="N73" s="46"/>
    </row>
    <row r="74" spans="1:14" x14ac:dyDescent="0.3">
      <c r="A74" s="389"/>
      <c r="B74" s="124" t="s">
        <v>427</v>
      </c>
      <c r="C74" s="185" t="s">
        <v>428</v>
      </c>
      <c r="D74" s="124" t="s">
        <v>429</v>
      </c>
      <c r="E74" s="124"/>
      <c r="F74" s="186">
        <v>60</v>
      </c>
      <c r="G74" s="80"/>
      <c r="H74" s="47"/>
      <c r="I74" s="46"/>
      <c r="J74" s="46"/>
      <c r="K74" s="46"/>
      <c r="L74" s="47" t="s">
        <v>247</v>
      </c>
      <c r="M74" s="46"/>
      <c r="N74" s="46"/>
    </row>
    <row r="75" spans="1:14" x14ac:dyDescent="0.3">
      <c r="A75" s="389"/>
      <c r="B75" s="124" t="s">
        <v>430</v>
      </c>
      <c r="C75" s="185" t="s">
        <v>431</v>
      </c>
      <c r="D75" s="124" t="s">
        <v>432</v>
      </c>
      <c r="E75" s="124"/>
      <c r="F75" s="186">
        <v>70</v>
      </c>
      <c r="G75" s="80"/>
      <c r="H75" s="47"/>
      <c r="I75" s="46"/>
      <c r="J75" s="46"/>
      <c r="K75" s="46"/>
      <c r="L75" s="47" t="s">
        <v>247</v>
      </c>
      <c r="M75" s="46"/>
      <c r="N75" s="46"/>
    </row>
    <row r="76" spans="1:14" x14ac:dyDescent="0.3">
      <c r="A76" s="389"/>
      <c r="B76" s="124" t="s">
        <v>433</v>
      </c>
      <c r="C76" s="185" t="s">
        <v>434</v>
      </c>
      <c r="D76" s="124" t="s">
        <v>435</v>
      </c>
      <c r="E76" s="124"/>
      <c r="F76" s="186">
        <v>90</v>
      </c>
      <c r="G76" s="80"/>
      <c r="H76" s="47"/>
      <c r="I76" s="46"/>
      <c r="J76" s="46"/>
      <c r="K76" s="46"/>
      <c r="L76" s="47" t="s">
        <v>247</v>
      </c>
      <c r="M76" s="46"/>
      <c r="N76" s="46"/>
    </row>
    <row r="77" spans="1:14" ht="27.75" customHeight="1" x14ac:dyDescent="0.3">
      <c r="A77" s="389"/>
      <c r="B77" s="222" t="s">
        <v>117</v>
      </c>
      <c r="C77" s="48" t="s">
        <v>436</v>
      </c>
      <c r="D77" s="222"/>
      <c r="E77" s="222" t="s">
        <v>437</v>
      </c>
      <c r="F77" s="311">
        <v>110</v>
      </c>
      <c r="G77" s="80"/>
      <c r="H77" s="47"/>
      <c r="I77" s="46"/>
      <c r="J77" s="46"/>
      <c r="K77" s="46"/>
      <c r="L77" s="47"/>
      <c r="M77" s="46"/>
      <c r="N77" s="46"/>
    </row>
    <row r="78" spans="1:14" x14ac:dyDescent="0.3">
      <c r="A78" s="389"/>
      <c r="B78" s="222"/>
      <c r="C78" s="48"/>
      <c r="D78" s="222"/>
      <c r="E78" s="222"/>
      <c r="F78" s="80"/>
      <c r="G78" s="80"/>
      <c r="H78" s="47"/>
      <c r="I78" s="46"/>
      <c r="J78" s="46"/>
      <c r="K78" s="46"/>
      <c r="L78" s="47"/>
      <c r="M78" s="46"/>
      <c r="N78" s="46"/>
    </row>
    <row r="79" spans="1:14" x14ac:dyDescent="0.3">
      <c r="A79" s="389"/>
      <c r="B79" s="222"/>
      <c r="C79" s="48"/>
      <c r="D79" s="222"/>
      <c r="E79" s="222"/>
      <c r="F79" s="80"/>
      <c r="G79" s="80"/>
      <c r="H79" s="47"/>
      <c r="I79" s="46"/>
      <c r="J79" s="46"/>
      <c r="K79" s="46"/>
      <c r="L79" s="47"/>
      <c r="M79" s="46"/>
      <c r="N79" s="46"/>
    </row>
    <row r="80" spans="1:14" x14ac:dyDescent="0.3">
      <c r="A80" s="389"/>
      <c r="B80" s="222"/>
      <c r="C80" s="48"/>
      <c r="D80" s="222"/>
      <c r="E80" s="222"/>
      <c r="F80" s="80"/>
      <c r="G80" s="80"/>
      <c r="H80" s="47"/>
      <c r="I80" s="46"/>
      <c r="J80" s="46"/>
      <c r="K80" s="46"/>
      <c r="L80" s="47"/>
      <c r="M80" s="46"/>
      <c r="N80" s="46"/>
    </row>
    <row r="81" spans="1:14" x14ac:dyDescent="0.3">
      <c r="A81" s="389"/>
      <c r="B81" s="222"/>
      <c r="C81" s="48"/>
      <c r="D81" s="222"/>
      <c r="E81" s="222"/>
      <c r="F81" s="80"/>
      <c r="G81" s="80"/>
      <c r="H81" s="47"/>
      <c r="I81" s="46"/>
      <c r="J81" s="46"/>
      <c r="K81" s="46"/>
      <c r="L81" s="47"/>
      <c r="M81" s="46"/>
      <c r="N81" s="46"/>
    </row>
    <row r="82" spans="1:14" x14ac:dyDescent="0.3">
      <c r="A82" s="389"/>
      <c r="B82" s="222" t="s">
        <v>438</v>
      </c>
      <c r="C82" s="48" t="s">
        <v>439</v>
      </c>
      <c r="D82" s="222" t="s">
        <v>440</v>
      </c>
      <c r="E82" s="222"/>
      <c r="F82" s="80">
        <v>90</v>
      </c>
      <c r="G82" s="80"/>
      <c r="H82" s="47"/>
      <c r="I82" s="46"/>
      <c r="J82" s="46"/>
      <c r="K82" s="46"/>
      <c r="L82" s="47"/>
      <c r="M82" s="46"/>
      <c r="N82" s="46"/>
    </row>
    <row r="83" spans="1:14" x14ac:dyDescent="0.3">
      <c r="A83" s="389"/>
      <c r="B83" s="222" t="s">
        <v>414</v>
      </c>
      <c r="C83" s="48" t="s">
        <v>441</v>
      </c>
      <c r="D83" s="222" t="s">
        <v>378</v>
      </c>
      <c r="E83" s="222" t="s">
        <v>150</v>
      </c>
      <c r="F83" s="80">
        <v>700</v>
      </c>
      <c r="G83" s="80"/>
      <c r="H83" s="47"/>
      <c r="I83" s="46"/>
      <c r="J83" s="46"/>
      <c r="K83" s="46"/>
      <c r="L83" s="47"/>
      <c r="M83" s="46"/>
      <c r="N83" s="46"/>
    </row>
    <row r="84" spans="1:14" x14ac:dyDescent="0.3">
      <c r="A84" s="385" t="s">
        <v>442</v>
      </c>
      <c r="B84" s="222" t="s">
        <v>443</v>
      </c>
      <c r="C84" s="48" t="s">
        <v>122</v>
      </c>
      <c r="D84" s="222" t="s">
        <v>444</v>
      </c>
      <c r="E84" s="222" t="s">
        <v>445</v>
      </c>
      <c r="F84" s="80">
        <v>9</v>
      </c>
      <c r="G84" s="80">
        <v>9</v>
      </c>
      <c r="H84" s="47">
        <v>7</v>
      </c>
      <c r="I84" s="46"/>
      <c r="J84" s="46" t="s">
        <v>446</v>
      </c>
      <c r="K84" s="46"/>
      <c r="L84" s="47" t="s">
        <v>247</v>
      </c>
      <c r="M84" s="46"/>
      <c r="N84" s="46"/>
    </row>
    <row r="85" spans="1:14" ht="34.200000000000003" x14ac:dyDescent="0.3">
      <c r="A85" s="385"/>
      <c r="B85" s="222" t="s">
        <v>447</v>
      </c>
      <c r="C85" s="48" t="s">
        <v>448</v>
      </c>
      <c r="D85" s="222" t="s">
        <v>449</v>
      </c>
      <c r="E85" s="222" t="s">
        <v>129</v>
      </c>
      <c r="F85" s="80">
        <v>120</v>
      </c>
      <c r="G85" s="80"/>
      <c r="H85" s="47">
        <v>210</v>
      </c>
      <c r="I85" s="46">
        <v>120</v>
      </c>
      <c r="J85" s="46" t="s">
        <v>446</v>
      </c>
      <c r="K85" s="46"/>
      <c r="L85" s="47" t="s">
        <v>247</v>
      </c>
      <c r="M85" s="46"/>
      <c r="N85" s="46"/>
    </row>
    <row r="86" spans="1:14" ht="34.200000000000003" x14ac:dyDescent="0.3">
      <c r="A86" s="385"/>
      <c r="B86" s="222" t="s">
        <v>450</v>
      </c>
      <c r="C86" s="48" t="s">
        <v>451</v>
      </c>
      <c r="D86" s="222" t="s">
        <v>449</v>
      </c>
      <c r="E86" s="222" t="s">
        <v>129</v>
      </c>
      <c r="F86" s="80">
        <v>150</v>
      </c>
      <c r="G86" s="80"/>
      <c r="H86" s="47"/>
      <c r="I86" s="46"/>
      <c r="J86" s="46"/>
      <c r="K86" s="46"/>
      <c r="L86" s="47" t="s">
        <v>247</v>
      </c>
      <c r="M86" s="46"/>
      <c r="N86" s="46"/>
    </row>
    <row r="87" spans="1:14" ht="34.200000000000003" x14ac:dyDescent="0.3">
      <c r="A87" s="385"/>
      <c r="B87" s="222" t="s">
        <v>452</v>
      </c>
      <c r="C87" s="48" t="s">
        <v>453</v>
      </c>
      <c r="D87" s="222" t="s">
        <v>449</v>
      </c>
      <c r="E87" s="222" t="s">
        <v>129</v>
      </c>
      <c r="F87" s="80">
        <v>200</v>
      </c>
      <c r="G87" s="80"/>
      <c r="H87" s="47"/>
      <c r="I87" s="46"/>
      <c r="J87" s="46"/>
      <c r="K87" s="46"/>
      <c r="L87" s="47" t="s">
        <v>247</v>
      </c>
      <c r="M87" s="46"/>
      <c r="N87" s="46"/>
    </row>
    <row r="88" spans="1:14" ht="22.8" x14ac:dyDescent="0.3">
      <c r="A88" s="385"/>
      <c r="B88" s="222" t="s">
        <v>454</v>
      </c>
      <c r="C88" s="48" t="s">
        <v>455</v>
      </c>
      <c r="D88" s="222" t="s">
        <v>449</v>
      </c>
      <c r="E88" s="222" t="s">
        <v>129</v>
      </c>
      <c r="F88" s="80">
        <v>110</v>
      </c>
      <c r="G88" s="80"/>
      <c r="H88" s="47"/>
      <c r="I88" s="46"/>
      <c r="J88" s="46"/>
      <c r="K88" s="46"/>
      <c r="L88" s="47" t="s">
        <v>247</v>
      </c>
      <c r="M88" s="46"/>
      <c r="N88" s="46"/>
    </row>
    <row r="89" spans="1:14" ht="22.8" x14ac:dyDescent="0.3">
      <c r="A89" s="385"/>
      <c r="B89" s="222" t="s">
        <v>456</v>
      </c>
      <c r="C89" s="48" t="s">
        <v>457</v>
      </c>
      <c r="D89" s="222" t="s">
        <v>449</v>
      </c>
      <c r="E89" s="222" t="s">
        <v>129</v>
      </c>
      <c r="F89" s="80">
        <v>130</v>
      </c>
      <c r="G89" s="80"/>
      <c r="H89" s="47"/>
      <c r="I89" s="46"/>
      <c r="J89" s="46"/>
      <c r="K89" s="46"/>
      <c r="L89" s="47" t="s">
        <v>247</v>
      </c>
      <c r="M89" s="46"/>
      <c r="N89" s="46"/>
    </row>
    <row r="90" spans="1:14" ht="22.8" x14ac:dyDescent="0.3">
      <c r="A90" s="385"/>
      <c r="B90" s="222" t="s">
        <v>458</v>
      </c>
      <c r="C90" s="48" t="s">
        <v>459</v>
      </c>
      <c r="D90" s="222" t="s">
        <v>449</v>
      </c>
      <c r="E90" s="222" t="s">
        <v>129</v>
      </c>
      <c r="F90" s="80">
        <v>150</v>
      </c>
      <c r="G90" s="80"/>
      <c r="H90" s="47"/>
      <c r="I90" s="46"/>
      <c r="J90" s="46"/>
      <c r="K90" s="46"/>
      <c r="L90" s="47" t="s">
        <v>247</v>
      </c>
      <c r="M90" s="46"/>
      <c r="N90" s="46"/>
    </row>
    <row r="91" spans="1:14" ht="22.8" x14ac:dyDescent="0.3">
      <c r="A91" s="385"/>
      <c r="B91" s="222" t="s">
        <v>460</v>
      </c>
      <c r="C91" s="48" t="s">
        <v>461</v>
      </c>
      <c r="D91" s="222" t="s">
        <v>449</v>
      </c>
      <c r="E91" s="222" t="s">
        <v>129</v>
      </c>
      <c r="F91" s="80">
        <v>130</v>
      </c>
      <c r="G91" s="80"/>
      <c r="H91" s="47"/>
      <c r="I91" s="46"/>
      <c r="J91" s="46"/>
      <c r="K91" s="46"/>
      <c r="L91" s="47" t="s">
        <v>247</v>
      </c>
      <c r="M91" s="46"/>
      <c r="N91" s="46"/>
    </row>
    <row r="92" spans="1:14" ht="22.8" x14ac:dyDescent="0.3">
      <c r="A92" s="385"/>
      <c r="B92" s="222" t="s">
        <v>462</v>
      </c>
      <c r="C92" s="48" t="s">
        <v>463</v>
      </c>
      <c r="D92" s="222" t="s">
        <v>117</v>
      </c>
      <c r="E92" s="222" t="s">
        <v>129</v>
      </c>
      <c r="F92" s="80">
        <v>40</v>
      </c>
      <c r="G92" s="80"/>
      <c r="H92" s="47"/>
      <c r="I92" s="46"/>
      <c r="J92" s="46"/>
      <c r="K92" s="46"/>
      <c r="L92" s="47"/>
      <c r="M92" s="46"/>
      <c r="N92" s="46"/>
    </row>
    <row r="93" spans="1:14" x14ac:dyDescent="0.3">
      <c r="A93" s="385"/>
      <c r="B93" s="222" t="s">
        <v>464</v>
      </c>
      <c r="C93" s="48" t="s">
        <v>465</v>
      </c>
      <c r="D93" s="222" t="s">
        <v>466</v>
      </c>
      <c r="E93" s="222" t="s">
        <v>136</v>
      </c>
      <c r="F93" s="80">
        <v>50</v>
      </c>
      <c r="G93" s="80"/>
      <c r="H93" s="47"/>
      <c r="I93" s="46"/>
      <c r="J93" s="46"/>
      <c r="K93" s="46"/>
      <c r="L93" s="47" t="s">
        <v>247</v>
      </c>
      <c r="M93" s="46"/>
      <c r="N93" s="46"/>
    </row>
    <row r="94" spans="1:14" x14ac:dyDescent="0.3">
      <c r="A94" s="385"/>
      <c r="B94" s="222" t="s">
        <v>467</v>
      </c>
      <c r="C94" s="48" t="s">
        <v>468</v>
      </c>
      <c r="D94" s="222" t="s">
        <v>469</v>
      </c>
      <c r="E94" s="222"/>
      <c r="F94" s="80">
        <v>120</v>
      </c>
      <c r="G94" s="80"/>
      <c r="H94" s="47"/>
      <c r="I94" s="46"/>
      <c r="J94" s="46"/>
      <c r="K94" s="46"/>
      <c r="L94" s="47" t="s">
        <v>247</v>
      </c>
      <c r="M94" s="46"/>
      <c r="N94" s="46"/>
    </row>
    <row r="95" spans="1:14" ht="22.8" x14ac:dyDescent="0.3">
      <c r="A95" s="385"/>
      <c r="B95" s="222" t="s">
        <v>470</v>
      </c>
      <c r="C95" s="197" t="s">
        <v>471</v>
      </c>
      <c r="D95" s="222" t="s">
        <v>472</v>
      </c>
      <c r="E95" s="222" t="s">
        <v>117</v>
      </c>
      <c r="F95" s="80" t="s">
        <v>117</v>
      </c>
      <c r="G95" s="80"/>
      <c r="H95" s="47"/>
      <c r="I95" s="46"/>
      <c r="J95" s="46"/>
      <c r="K95" s="46"/>
      <c r="L95" s="47" t="s">
        <v>247</v>
      </c>
      <c r="M95" s="46"/>
      <c r="N95" s="46"/>
    </row>
    <row r="96" spans="1:14" x14ac:dyDescent="0.3">
      <c r="A96" s="385"/>
      <c r="B96" s="222" t="s">
        <v>473</v>
      </c>
      <c r="C96" s="48" t="s">
        <v>474</v>
      </c>
      <c r="D96" s="222" t="s">
        <v>475</v>
      </c>
      <c r="E96" s="222"/>
      <c r="F96" s="80">
        <v>70</v>
      </c>
      <c r="G96" s="80"/>
      <c r="H96" s="47"/>
      <c r="I96" s="46"/>
      <c r="J96" s="46"/>
      <c r="K96" s="46"/>
      <c r="L96" s="47" t="s">
        <v>247</v>
      </c>
      <c r="M96" s="46"/>
      <c r="N96" s="46"/>
    </row>
    <row r="97" spans="1:14" ht="22.8" x14ac:dyDescent="0.3">
      <c r="A97" s="385"/>
      <c r="B97" s="222" t="s">
        <v>476</v>
      </c>
      <c r="C97" s="48" t="s">
        <v>477</v>
      </c>
      <c r="D97" s="222" t="s">
        <v>478</v>
      </c>
      <c r="E97" s="222"/>
      <c r="F97" s="80">
        <v>15</v>
      </c>
      <c r="G97" s="80"/>
      <c r="H97" s="47"/>
      <c r="I97" s="46"/>
      <c r="J97" s="46"/>
      <c r="K97" s="46"/>
      <c r="L97" s="47" t="s">
        <v>247</v>
      </c>
      <c r="M97" s="46"/>
      <c r="N97" s="46"/>
    </row>
    <row r="98" spans="1:14" ht="22.8" x14ac:dyDescent="0.3">
      <c r="A98" s="385"/>
      <c r="B98" s="206" t="s">
        <v>479</v>
      </c>
      <c r="C98" s="197" t="s">
        <v>471</v>
      </c>
      <c r="D98" s="206" t="s">
        <v>480</v>
      </c>
      <c r="E98" s="206" t="s">
        <v>117</v>
      </c>
      <c r="F98" s="80" t="s">
        <v>117</v>
      </c>
      <c r="G98" s="80"/>
      <c r="H98" s="47"/>
      <c r="I98" s="46"/>
      <c r="J98" s="46"/>
      <c r="K98" s="46"/>
      <c r="L98" s="47" t="s">
        <v>247</v>
      </c>
      <c r="M98" s="46"/>
      <c r="N98" s="46"/>
    </row>
    <row r="99" spans="1:14" ht="22.8" x14ac:dyDescent="0.3">
      <c r="A99" s="385"/>
      <c r="B99" s="222" t="s">
        <v>481</v>
      </c>
      <c r="C99" s="48" t="s">
        <v>482</v>
      </c>
      <c r="D99" s="222" t="s">
        <v>483</v>
      </c>
      <c r="E99" s="222"/>
      <c r="F99" s="80">
        <v>50</v>
      </c>
      <c r="G99" s="80"/>
      <c r="H99" s="47"/>
      <c r="I99" s="46"/>
      <c r="J99" s="46"/>
      <c r="K99" s="46"/>
      <c r="L99" s="47" t="s">
        <v>247</v>
      </c>
      <c r="M99" s="46"/>
      <c r="N99" s="46"/>
    </row>
    <row r="100" spans="1:14" x14ac:dyDescent="0.3">
      <c r="A100" s="385"/>
      <c r="B100" s="222"/>
      <c r="C100" s="48"/>
      <c r="D100" s="222"/>
      <c r="E100" s="222"/>
      <c r="F100" s="80"/>
      <c r="G100" s="80"/>
      <c r="H100" s="47"/>
      <c r="I100" s="46"/>
      <c r="J100" s="46"/>
      <c r="K100" s="46"/>
      <c r="L100" s="47"/>
      <c r="M100" s="46"/>
      <c r="N100" s="46"/>
    </row>
    <row r="101" spans="1:14" x14ac:dyDescent="0.3">
      <c r="A101" s="385"/>
      <c r="B101" s="222"/>
      <c r="C101" s="48"/>
      <c r="D101" s="222"/>
      <c r="E101" s="222"/>
      <c r="F101" s="80"/>
      <c r="G101" s="80"/>
      <c r="H101" s="47"/>
      <c r="I101" s="46"/>
      <c r="J101" s="46"/>
      <c r="K101" s="46"/>
      <c r="L101" s="47"/>
      <c r="M101" s="46"/>
      <c r="N101" s="46"/>
    </row>
    <row r="102" spans="1:14" x14ac:dyDescent="0.3">
      <c r="A102" s="385"/>
      <c r="B102" s="222"/>
      <c r="C102" s="48"/>
      <c r="D102" s="222"/>
      <c r="E102" s="222"/>
      <c r="F102" s="80"/>
      <c r="G102" s="80"/>
      <c r="H102" s="47"/>
      <c r="I102" s="46"/>
      <c r="J102" s="46"/>
      <c r="K102" s="46"/>
      <c r="L102" s="47"/>
      <c r="M102" s="46"/>
      <c r="N102" s="46"/>
    </row>
    <row r="103" spans="1:14" x14ac:dyDescent="0.3">
      <c r="A103" s="385"/>
      <c r="B103" s="222"/>
      <c r="C103" s="48"/>
      <c r="D103" s="222"/>
      <c r="E103" s="222"/>
      <c r="F103" s="80"/>
      <c r="G103" s="80"/>
      <c r="H103" s="47"/>
      <c r="I103" s="46"/>
      <c r="J103" s="46"/>
      <c r="K103" s="46"/>
      <c r="L103" s="47"/>
      <c r="M103" s="46"/>
      <c r="N103" s="46"/>
    </row>
    <row r="104" spans="1:14" x14ac:dyDescent="0.3">
      <c r="A104" s="385"/>
      <c r="B104" s="222"/>
      <c r="C104" s="48"/>
      <c r="D104" s="222"/>
      <c r="E104" s="222"/>
      <c r="F104" s="80"/>
      <c r="G104" s="80"/>
      <c r="H104" s="47"/>
      <c r="I104" s="46"/>
      <c r="J104" s="46"/>
      <c r="K104" s="46"/>
      <c r="L104" s="47"/>
      <c r="M104" s="46"/>
      <c r="N104" s="46"/>
    </row>
    <row r="105" spans="1:14" ht="22.8" x14ac:dyDescent="0.3">
      <c r="A105" s="385"/>
      <c r="B105" s="207" t="s">
        <v>481</v>
      </c>
      <c r="C105" s="208" t="s">
        <v>477</v>
      </c>
      <c r="E105" s="207"/>
      <c r="F105" s="80">
        <v>120</v>
      </c>
      <c r="G105" s="80"/>
      <c r="H105" s="47"/>
      <c r="I105" s="46"/>
      <c r="J105" s="46"/>
      <c r="K105" s="46"/>
      <c r="L105" s="47"/>
      <c r="M105" s="46"/>
      <c r="N105" s="46"/>
    </row>
    <row r="106" spans="1:14" ht="24" customHeight="1" x14ac:dyDescent="0.3">
      <c r="A106" s="385"/>
      <c r="B106" s="222" t="s">
        <v>484</v>
      </c>
      <c r="C106" s="48" t="s">
        <v>485</v>
      </c>
      <c r="D106" s="222" t="s">
        <v>117</v>
      </c>
      <c r="E106" s="222"/>
      <c r="F106" s="80">
        <v>200</v>
      </c>
      <c r="G106" s="80"/>
      <c r="H106" s="47"/>
      <c r="I106" s="46"/>
      <c r="J106" s="46"/>
      <c r="K106" s="46"/>
      <c r="L106" s="47"/>
      <c r="M106" s="46"/>
      <c r="N106" s="46"/>
    </row>
    <row r="107" spans="1:14" x14ac:dyDescent="0.3">
      <c r="A107" s="385"/>
      <c r="B107" s="222" t="s">
        <v>486</v>
      </c>
      <c r="C107" s="48" t="s">
        <v>487</v>
      </c>
      <c r="D107" s="222" t="s">
        <v>488</v>
      </c>
      <c r="E107" s="198"/>
      <c r="F107" s="80">
        <v>350</v>
      </c>
      <c r="G107" s="80">
        <v>450</v>
      </c>
      <c r="H107" s="47">
        <v>300</v>
      </c>
      <c r="I107" s="46"/>
      <c r="J107" s="46" t="s">
        <v>489</v>
      </c>
      <c r="K107" s="46"/>
      <c r="L107" s="47"/>
      <c r="M107" s="46"/>
      <c r="N107" s="46"/>
    </row>
    <row r="108" spans="1:14" x14ac:dyDescent="0.3">
      <c r="A108" s="385"/>
      <c r="B108" s="222" t="s">
        <v>490</v>
      </c>
      <c r="C108" s="48" t="s">
        <v>491</v>
      </c>
      <c r="D108" s="222" t="s">
        <v>488</v>
      </c>
      <c r="E108" s="198"/>
      <c r="F108" s="80">
        <v>150</v>
      </c>
      <c r="G108" s="80"/>
      <c r="H108" s="47">
        <v>150</v>
      </c>
      <c r="I108" s="46"/>
      <c r="J108" s="46" t="s">
        <v>489</v>
      </c>
      <c r="K108" s="46"/>
      <c r="L108" s="47"/>
      <c r="M108" s="46"/>
      <c r="N108" s="46"/>
    </row>
    <row r="109" spans="1:14" x14ac:dyDescent="0.3">
      <c r="A109" s="385"/>
      <c r="B109" s="222" t="s">
        <v>492</v>
      </c>
      <c r="C109" s="48" t="s">
        <v>493</v>
      </c>
      <c r="D109" s="222" t="s">
        <v>488</v>
      </c>
      <c r="E109" s="198"/>
      <c r="F109" s="80">
        <v>200</v>
      </c>
      <c r="G109" s="80"/>
      <c r="H109" s="47"/>
      <c r="I109" s="46"/>
      <c r="J109" s="46"/>
      <c r="K109" s="46"/>
      <c r="L109" s="47"/>
      <c r="M109" s="46"/>
      <c r="N109" s="46"/>
    </row>
    <row r="110" spans="1:14" x14ac:dyDescent="0.3">
      <c r="A110" s="385"/>
      <c r="B110" s="222"/>
      <c r="C110" s="185"/>
      <c r="D110" s="222"/>
      <c r="E110" s="198"/>
      <c r="F110" s="80"/>
      <c r="G110" s="80"/>
      <c r="H110" s="47"/>
      <c r="I110" s="46"/>
      <c r="J110" s="46"/>
      <c r="K110" s="46"/>
      <c r="L110" s="47"/>
      <c r="M110" s="46"/>
      <c r="N110" s="46"/>
    </row>
    <row r="111" spans="1:14" ht="22.8" x14ac:dyDescent="0.3">
      <c r="A111" s="385"/>
      <c r="B111" s="295" t="s">
        <v>473</v>
      </c>
      <c r="C111" s="202" t="s">
        <v>494</v>
      </c>
      <c r="D111" s="295" t="s">
        <v>133</v>
      </c>
      <c r="E111" s="295" t="s">
        <v>134</v>
      </c>
      <c r="F111" s="203">
        <v>25</v>
      </c>
      <c r="G111" s="203"/>
      <c r="H111" s="223">
        <v>20</v>
      </c>
      <c r="I111" s="46"/>
      <c r="J111" s="46"/>
      <c r="K111" s="46"/>
      <c r="L111" s="47"/>
      <c r="M111" s="46"/>
      <c r="N111" s="46"/>
    </row>
    <row r="112" spans="1:14" ht="22.8" x14ac:dyDescent="0.3">
      <c r="A112" s="385"/>
      <c r="B112" s="295" t="s">
        <v>476</v>
      </c>
      <c r="C112" s="202" t="s">
        <v>495</v>
      </c>
      <c r="D112" s="295" t="s">
        <v>133</v>
      </c>
      <c r="E112" s="295" t="s">
        <v>134</v>
      </c>
      <c r="F112" s="193"/>
      <c r="G112" s="193"/>
      <c r="H112" s="224" t="s">
        <v>496</v>
      </c>
      <c r="I112" s="46"/>
      <c r="J112" s="46"/>
      <c r="K112" s="46"/>
      <c r="L112" s="47"/>
      <c r="M112" s="46"/>
      <c r="N112" s="46"/>
    </row>
    <row r="113" spans="1:14" x14ac:dyDescent="0.3">
      <c r="A113" s="385"/>
      <c r="B113" s="295" t="s">
        <v>497</v>
      </c>
      <c r="C113" s="202" t="s">
        <v>493</v>
      </c>
      <c r="D113" s="295"/>
      <c r="E113" s="295"/>
      <c r="F113" s="193"/>
      <c r="G113" s="193"/>
      <c r="H113" s="225"/>
      <c r="I113" s="46"/>
      <c r="J113" s="46"/>
      <c r="K113" s="46"/>
      <c r="L113" s="47"/>
      <c r="M113" s="46"/>
      <c r="N113" s="46"/>
    </row>
    <row r="114" spans="1:14" x14ac:dyDescent="0.3">
      <c r="A114" s="385"/>
      <c r="B114" s="295" t="s">
        <v>498</v>
      </c>
      <c r="C114" s="202" t="s">
        <v>120</v>
      </c>
      <c r="D114" s="295">
        <v>339.077</v>
      </c>
      <c r="E114" s="295" t="s">
        <v>121</v>
      </c>
      <c r="F114" s="193"/>
      <c r="G114" s="193"/>
      <c r="H114" s="225"/>
      <c r="I114" s="46"/>
      <c r="J114" s="46"/>
      <c r="K114" s="46"/>
      <c r="L114" s="47"/>
      <c r="M114" s="46"/>
      <c r="N114" s="46"/>
    </row>
    <row r="115" spans="1:14" ht="22.8" x14ac:dyDescent="0.3">
      <c r="A115" s="385"/>
      <c r="B115" s="295" t="s">
        <v>499</v>
      </c>
      <c r="C115" s="202" t="s">
        <v>500</v>
      </c>
      <c r="D115" s="295">
        <v>339.04599999999999</v>
      </c>
      <c r="E115" s="295" t="s">
        <v>501</v>
      </c>
      <c r="F115" s="193"/>
      <c r="G115" s="193"/>
      <c r="H115" s="225"/>
      <c r="I115" s="46"/>
      <c r="J115" s="46"/>
      <c r="K115" s="46"/>
      <c r="L115" s="47"/>
      <c r="M115" s="46"/>
      <c r="N115" s="46"/>
    </row>
    <row r="116" spans="1:14" ht="22.8" x14ac:dyDescent="0.3">
      <c r="A116" s="385"/>
      <c r="B116" s="295" t="s">
        <v>502</v>
      </c>
      <c r="C116" s="202" t="s">
        <v>503</v>
      </c>
      <c r="D116" s="295">
        <v>339.08300000000003</v>
      </c>
      <c r="E116" s="295" t="s">
        <v>504</v>
      </c>
      <c r="F116" s="193">
        <v>80</v>
      </c>
      <c r="G116" s="193"/>
      <c r="H116" s="225"/>
      <c r="I116" s="46"/>
      <c r="J116" s="46"/>
      <c r="K116" s="46"/>
      <c r="L116" s="47"/>
      <c r="M116" s="46"/>
      <c r="N116" s="46"/>
    </row>
    <row r="117" spans="1:14" x14ac:dyDescent="0.3">
      <c r="A117" s="385"/>
      <c r="B117" s="295" t="s">
        <v>505</v>
      </c>
      <c r="C117" s="202" t="s">
        <v>506</v>
      </c>
      <c r="D117" s="295">
        <v>339.08199999999999</v>
      </c>
      <c r="E117" s="295" t="s">
        <v>507</v>
      </c>
      <c r="F117" s="193"/>
      <c r="G117" s="193"/>
      <c r="H117" s="225"/>
      <c r="I117" s="46"/>
      <c r="J117" s="46"/>
      <c r="K117" s="46"/>
      <c r="L117" s="47"/>
      <c r="M117" s="46"/>
      <c r="N117" s="46"/>
    </row>
    <row r="118" spans="1:14" x14ac:dyDescent="0.3">
      <c r="A118" s="385"/>
      <c r="B118" s="295" t="s">
        <v>508</v>
      </c>
      <c r="C118" s="202" t="s">
        <v>509</v>
      </c>
      <c r="D118" s="295">
        <v>334.09399999999999</v>
      </c>
      <c r="E118" s="295" t="s">
        <v>510</v>
      </c>
      <c r="F118" s="193"/>
      <c r="G118" s="193"/>
      <c r="H118" s="225"/>
      <c r="I118" s="46"/>
      <c r="J118" s="46"/>
      <c r="K118" s="46"/>
      <c r="L118" s="47"/>
      <c r="M118" s="46"/>
      <c r="N118" s="46"/>
    </row>
    <row r="119" spans="1:14" ht="22.8" x14ac:dyDescent="0.3">
      <c r="A119" s="385"/>
      <c r="B119" s="295" t="s">
        <v>511</v>
      </c>
      <c r="C119" s="202" t="s">
        <v>512</v>
      </c>
      <c r="D119" s="390" t="s">
        <v>513</v>
      </c>
      <c r="E119" s="390"/>
      <c r="F119" s="193"/>
      <c r="G119" s="193"/>
      <c r="H119" s="225"/>
      <c r="I119" s="46"/>
      <c r="J119" s="46"/>
      <c r="K119" s="46"/>
      <c r="L119" s="47"/>
      <c r="M119" s="46"/>
      <c r="N119" s="46"/>
    </row>
    <row r="120" spans="1:14" ht="22.8" x14ac:dyDescent="0.3">
      <c r="A120" s="385"/>
      <c r="B120" s="295" t="s">
        <v>514</v>
      </c>
      <c r="C120" s="202" t="s">
        <v>515</v>
      </c>
      <c r="D120" s="295">
        <v>339.03399999999999</v>
      </c>
      <c r="E120" s="295" t="s">
        <v>445</v>
      </c>
      <c r="F120" s="193"/>
      <c r="G120" s="193"/>
      <c r="H120" s="225"/>
      <c r="I120" s="46"/>
      <c r="J120" s="46"/>
      <c r="K120" s="46"/>
      <c r="L120" s="47"/>
      <c r="M120" s="46"/>
      <c r="N120" s="46"/>
    </row>
    <row r="121" spans="1:14" x14ac:dyDescent="0.3">
      <c r="A121" s="385"/>
      <c r="B121" s="295" t="s">
        <v>516</v>
      </c>
      <c r="C121" s="202" t="s">
        <v>474</v>
      </c>
      <c r="D121" s="295" t="s">
        <v>517</v>
      </c>
      <c r="E121" s="295" t="s">
        <v>518</v>
      </c>
      <c r="F121" s="193"/>
      <c r="G121" s="193"/>
      <c r="H121" s="225"/>
      <c r="I121" s="46"/>
      <c r="J121" s="46"/>
      <c r="K121" s="46"/>
      <c r="L121" s="47"/>
      <c r="M121" s="46"/>
      <c r="N121" s="46"/>
    </row>
    <row r="122" spans="1:14" x14ac:dyDescent="0.3">
      <c r="A122" s="385"/>
      <c r="B122" s="295" t="s">
        <v>519</v>
      </c>
      <c r="C122" s="202" t="s">
        <v>520</v>
      </c>
      <c r="D122" s="295">
        <v>339.084</v>
      </c>
      <c r="E122" s="295" t="s">
        <v>521</v>
      </c>
      <c r="F122" s="193"/>
      <c r="G122" s="193"/>
      <c r="H122" s="225"/>
      <c r="I122" s="46"/>
      <c r="J122" s="46"/>
      <c r="K122" s="46"/>
      <c r="L122" s="47"/>
      <c r="M122" s="46"/>
      <c r="N122" s="46"/>
    </row>
    <row r="123" spans="1:14" ht="34.200000000000003" x14ac:dyDescent="0.3">
      <c r="A123" s="385"/>
      <c r="B123" s="295" t="s">
        <v>522</v>
      </c>
      <c r="C123" s="202" t="s">
        <v>523</v>
      </c>
      <c r="D123" s="295"/>
      <c r="E123" s="295"/>
      <c r="F123" s="193"/>
      <c r="G123" s="193"/>
      <c r="H123" s="225"/>
      <c r="I123" s="46"/>
      <c r="J123" s="46"/>
      <c r="K123" s="46"/>
      <c r="L123" s="47"/>
      <c r="M123" s="46"/>
      <c r="N123" s="46"/>
    </row>
    <row r="124" spans="1:14" x14ac:dyDescent="0.3">
      <c r="A124" s="385"/>
      <c r="B124" s="295" t="s">
        <v>524</v>
      </c>
      <c r="C124" s="202" t="s">
        <v>124</v>
      </c>
      <c r="D124" s="295">
        <v>339.18400000000003</v>
      </c>
      <c r="E124" s="295" t="s">
        <v>125</v>
      </c>
      <c r="F124" s="193">
        <v>15</v>
      </c>
      <c r="G124" s="193"/>
      <c r="H124" s="225"/>
      <c r="I124" s="46"/>
      <c r="J124" s="46"/>
      <c r="K124" s="46"/>
      <c r="L124" s="47"/>
      <c r="M124" s="46"/>
      <c r="N124" s="46"/>
    </row>
    <row r="125" spans="1:14" x14ac:dyDescent="0.3">
      <c r="A125" s="385"/>
      <c r="B125" s="295" t="s">
        <v>525</v>
      </c>
      <c r="C125" s="202" t="s">
        <v>526</v>
      </c>
      <c r="D125" s="295">
        <v>339.03500000000003</v>
      </c>
      <c r="E125" s="295" t="s">
        <v>127</v>
      </c>
      <c r="F125" s="193"/>
      <c r="G125" s="193"/>
      <c r="H125" s="225"/>
      <c r="I125" s="46"/>
      <c r="J125" s="46"/>
      <c r="K125" s="46"/>
      <c r="L125" s="47"/>
      <c r="M125" s="46"/>
      <c r="N125" s="46"/>
    </row>
    <row r="126" spans="1:14" x14ac:dyDescent="0.3">
      <c r="A126" s="385"/>
      <c r="B126" s="295" t="s">
        <v>527</v>
      </c>
      <c r="C126" s="202" t="s">
        <v>528</v>
      </c>
      <c r="D126" s="295"/>
      <c r="E126" s="295"/>
      <c r="F126" s="193"/>
      <c r="G126" s="193"/>
      <c r="H126" s="225"/>
      <c r="I126" s="46"/>
      <c r="J126" s="46"/>
      <c r="K126" s="46"/>
      <c r="L126" s="47"/>
      <c r="M126" s="46"/>
      <c r="N126" s="46"/>
    </row>
    <row r="127" spans="1:14" ht="22.8" x14ac:dyDescent="0.3">
      <c r="A127" s="385"/>
      <c r="B127" s="295" t="s">
        <v>529</v>
      </c>
      <c r="C127" s="202" t="s">
        <v>530</v>
      </c>
      <c r="D127" s="295">
        <v>339.18700000000001</v>
      </c>
      <c r="E127" s="295" t="s">
        <v>531</v>
      </c>
      <c r="F127" s="193"/>
      <c r="G127" s="193"/>
      <c r="H127" s="225"/>
      <c r="I127" s="46"/>
      <c r="J127" s="46"/>
      <c r="K127" s="46"/>
      <c r="L127" s="47"/>
      <c r="M127" s="46"/>
      <c r="N127" s="46"/>
    </row>
    <row r="128" spans="1:14" ht="22.8" x14ac:dyDescent="0.3">
      <c r="A128" s="385"/>
      <c r="B128" s="295" t="s">
        <v>532</v>
      </c>
      <c r="C128" s="202" t="s">
        <v>533</v>
      </c>
      <c r="D128" s="295"/>
      <c r="E128" s="295"/>
      <c r="F128" s="193"/>
      <c r="G128" s="193"/>
      <c r="H128" s="225"/>
      <c r="I128" s="46"/>
      <c r="J128" s="46"/>
      <c r="K128" s="46"/>
      <c r="L128" s="47"/>
      <c r="M128" s="46"/>
      <c r="N128" s="46"/>
    </row>
    <row r="129" spans="1:14" x14ac:dyDescent="0.3">
      <c r="A129" s="385"/>
      <c r="B129" s="295" t="s">
        <v>534</v>
      </c>
      <c r="C129" s="202" t="s">
        <v>535</v>
      </c>
      <c r="D129" s="295" t="s">
        <v>536</v>
      </c>
      <c r="E129" s="295" t="s">
        <v>536</v>
      </c>
      <c r="F129" s="193"/>
      <c r="G129" s="193"/>
      <c r="H129" s="225"/>
      <c r="I129" s="46"/>
      <c r="J129" s="46"/>
      <c r="K129" s="46"/>
      <c r="L129" s="47"/>
      <c r="M129" s="46"/>
      <c r="N129" s="46"/>
    </row>
    <row r="130" spans="1:14" x14ac:dyDescent="0.3">
      <c r="A130" s="385"/>
      <c r="B130" s="295" t="s">
        <v>537</v>
      </c>
      <c r="C130" s="202" t="s">
        <v>538</v>
      </c>
      <c r="D130" s="295">
        <v>339.20499999999998</v>
      </c>
      <c r="E130" s="295" t="s">
        <v>539</v>
      </c>
      <c r="F130" s="193"/>
      <c r="G130" s="193"/>
      <c r="H130" s="225"/>
      <c r="I130" s="46"/>
      <c r="J130" s="46"/>
      <c r="K130" s="46"/>
      <c r="L130" s="47"/>
      <c r="M130" s="46"/>
      <c r="N130" s="46"/>
    </row>
    <row r="131" spans="1:14" ht="22.8" x14ac:dyDescent="0.3">
      <c r="A131" s="385"/>
      <c r="B131" s="295" t="s">
        <v>540</v>
      </c>
      <c r="C131" s="202" t="s">
        <v>541</v>
      </c>
      <c r="D131" s="295">
        <v>339.05900000000003</v>
      </c>
      <c r="E131" s="295" t="s">
        <v>129</v>
      </c>
      <c r="F131" s="193"/>
      <c r="G131" s="193"/>
      <c r="H131" s="225"/>
      <c r="I131" s="46"/>
      <c r="J131" s="46"/>
      <c r="K131" s="46"/>
      <c r="L131" s="47"/>
      <c r="M131" s="46"/>
      <c r="N131" s="46"/>
    </row>
    <row r="132" spans="1:14" x14ac:dyDescent="0.3">
      <c r="A132" s="391" t="s">
        <v>542</v>
      </c>
      <c r="B132" s="222" t="s">
        <v>543</v>
      </c>
      <c r="C132" s="48" t="s">
        <v>544</v>
      </c>
      <c r="D132" s="222" t="s">
        <v>545</v>
      </c>
      <c r="E132" s="222"/>
      <c r="F132" s="80">
        <v>250</v>
      </c>
      <c r="G132" s="80"/>
      <c r="H132" s="47"/>
      <c r="I132" s="46"/>
      <c r="J132" s="46"/>
      <c r="K132" s="46"/>
      <c r="L132" s="47"/>
      <c r="M132" s="46"/>
      <c r="N132" s="46"/>
    </row>
    <row r="133" spans="1:14" x14ac:dyDescent="0.3">
      <c r="A133" s="392"/>
      <c r="B133" s="222" t="s">
        <v>546</v>
      </c>
      <c r="C133" s="48" t="s">
        <v>547</v>
      </c>
      <c r="D133" s="222" t="s">
        <v>548</v>
      </c>
      <c r="E133" s="222"/>
      <c r="F133" s="80">
        <v>50</v>
      </c>
      <c r="G133" s="80"/>
      <c r="H133" s="47"/>
      <c r="I133" s="46"/>
      <c r="J133" s="46"/>
      <c r="K133" s="46"/>
      <c r="L133" s="47"/>
      <c r="M133" s="46"/>
      <c r="N133" s="46"/>
    </row>
    <row r="134" spans="1:14" ht="34.200000000000003" x14ac:dyDescent="0.3">
      <c r="A134" s="392"/>
      <c r="B134" s="222" t="s">
        <v>549</v>
      </c>
      <c r="C134" s="48" t="s">
        <v>175</v>
      </c>
      <c r="D134" s="222" t="s">
        <v>550</v>
      </c>
      <c r="E134" s="222"/>
      <c r="F134" s="80">
        <v>190</v>
      </c>
      <c r="G134" s="80"/>
      <c r="H134" s="47"/>
      <c r="I134" s="46"/>
      <c r="J134" s="46"/>
      <c r="K134" s="46"/>
      <c r="L134" s="47"/>
      <c r="M134" s="46"/>
      <c r="N134" s="46"/>
    </row>
    <row r="135" spans="1:14" x14ac:dyDescent="0.3">
      <c r="A135" s="392"/>
      <c r="B135" s="222" t="s">
        <v>551</v>
      </c>
      <c r="C135" s="48" t="s">
        <v>179</v>
      </c>
      <c r="D135" s="222" t="s">
        <v>552</v>
      </c>
      <c r="E135" s="222"/>
      <c r="F135" s="80">
        <v>200</v>
      </c>
      <c r="G135" s="80"/>
      <c r="H135" s="47"/>
      <c r="I135" s="46"/>
      <c r="J135" s="46"/>
      <c r="K135" s="46"/>
      <c r="L135" s="47"/>
      <c r="M135" s="46"/>
      <c r="N135" s="46"/>
    </row>
    <row r="136" spans="1:14" x14ac:dyDescent="0.3">
      <c r="A136" s="392"/>
      <c r="B136" s="222"/>
      <c r="C136" s="48"/>
      <c r="D136" s="222"/>
      <c r="E136" s="222"/>
      <c r="F136" s="80"/>
      <c r="G136" s="80"/>
      <c r="H136" s="47"/>
      <c r="I136" s="46"/>
      <c r="J136" s="46"/>
      <c r="K136" s="46"/>
      <c r="L136" s="47"/>
      <c r="M136" s="46"/>
      <c r="N136" s="46"/>
    </row>
    <row r="137" spans="1:14" x14ac:dyDescent="0.3">
      <c r="A137" s="392"/>
      <c r="B137" s="222"/>
      <c r="C137" s="48"/>
      <c r="D137" s="222"/>
      <c r="E137" s="222"/>
      <c r="F137" s="80"/>
      <c r="G137" s="80"/>
      <c r="H137" s="47"/>
      <c r="I137" s="46"/>
      <c r="J137" s="46"/>
      <c r="K137" s="46"/>
      <c r="L137" s="47"/>
      <c r="M137" s="46"/>
      <c r="N137" s="46"/>
    </row>
    <row r="138" spans="1:14" x14ac:dyDescent="0.3">
      <c r="A138" s="393"/>
      <c r="B138" s="222"/>
      <c r="C138" s="48"/>
      <c r="D138" s="222"/>
      <c r="E138" s="222"/>
      <c r="F138" s="80"/>
      <c r="G138" s="80"/>
      <c r="H138" s="47"/>
      <c r="I138" s="46"/>
      <c r="J138" s="46"/>
      <c r="K138" s="46"/>
      <c r="L138" s="47"/>
      <c r="M138" s="46"/>
      <c r="N138" s="46"/>
    </row>
    <row r="139" spans="1:14" x14ac:dyDescent="0.3">
      <c r="A139" s="394" t="s">
        <v>553</v>
      </c>
      <c r="B139" s="222" t="s">
        <v>554</v>
      </c>
      <c r="C139" s="185" t="s">
        <v>555</v>
      </c>
      <c r="D139" s="222" t="s">
        <v>556</v>
      </c>
      <c r="E139" s="46"/>
      <c r="F139" s="199">
        <v>70</v>
      </c>
      <c r="G139" s="199"/>
      <c r="H139" s="47"/>
      <c r="I139" s="46"/>
      <c r="J139" s="46"/>
      <c r="K139" s="46"/>
      <c r="L139" s="47" t="s">
        <v>247</v>
      </c>
      <c r="M139" s="46"/>
      <c r="N139" s="46"/>
    </row>
    <row r="140" spans="1:14" x14ac:dyDescent="0.3">
      <c r="A140" s="394"/>
      <c r="B140" s="222" t="s">
        <v>557</v>
      </c>
      <c r="C140" s="185" t="s">
        <v>558</v>
      </c>
      <c r="D140" s="222" t="s">
        <v>556</v>
      </c>
      <c r="E140" s="46"/>
      <c r="F140" s="199">
        <v>80</v>
      </c>
      <c r="G140" s="199"/>
      <c r="H140" s="47"/>
      <c r="I140" s="46"/>
      <c r="J140" s="46"/>
      <c r="K140" s="46"/>
      <c r="L140" s="47" t="s">
        <v>247</v>
      </c>
      <c r="M140" s="46"/>
      <c r="N140" s="46"/>
    </row>
    <row r="141" spans="1:14" x14ac:dyDescent="0.3">
      <c r="A141" s="394"/>
      <c r="B141" s="222" t="s">
        <v>559</v>
      </c>
      <c r="C141" s="185" t="s">
        <v>560</v>
      </c>
      <c r="D141" s="222" t="s">
        <v>556</v>
      </c>
      <c r="E141" s="46"/>
      <c r="F141" s="199">
        <v>70</v>
      </c>
      <c r="G141" s="199"/>
      <c r="H141" s="47"/>
      <c r="I141" s="46"/>
      <c r="J141" s="46"/>
      <c r="K141" s="46"/>
      <c r="L141" s="47" t="s">
        <v>247</v>
      </c>
      <c r="M141" s="46"/>
      <c r="N141" s="46"/>
    </row>
    <row r="142" spans="1:14" x14ac:dyDescent="0.3">
      <c r="A142" s="394"/>
      <c r="B142" s="222" t="s">
        <v>561</v>
      </c>
      <c r="C142" s="185" t="s">
        <v>562</v>
      </c>
      <c r="D142" s="222" t="s">
        <v>556</v>
      </c>
      <c r="E142" s="46"/>
      <c r="F142" s="199">
        <v>70</v>
      </c>
      <c r="G142" s="199"/>
      <c r="H142" s="47"/>
      <c r="I142" s="46"/>
      <c r="J142" s="46"/>
      <c r="K142" s="46"/>
      <c r="L142" s="47" t="s">
        <v>247</v>
      </c>
      <c r="M142" s="46"/>
      <c r="N142" s="46"/>
    </row>
    <row r="143" spans="1:14" x14ac:dyDescent="0.3">
      <c r="A143" s="394"/>
      <c r="B143" s="222" t="s">
        <v>563</v>
      </c>
      <c r="C143" s="185" t="s">
        <v>564</v>
      </c>
      <c r="D143" s="222" t="s">
        <v>556</v>
      </c>
      <c r="E143" s="46"/>
      <c r="F143" s="199">
        <v>80</v>
      </c>
      <c r="G143" s="199"/>
      <c r="H143" s="47"/>
      <c r="I143" s="46"/>
      <c r="J143" s="46"/>
      <c r="K143" s="46"/>
      <c r="L143" s="47" t="s">
        <v>247</v>
      </c>
      <c r="M143" s="46"/>
      <c r="N143" s="46"/>
    </row>
    <row r="144" spans="1:14" ht="22.8" x14ac:dyDescent="0.3">
      <c r="A144" s="394"/>
      <c r="B144" s="222" t="s">
        <v>565</v>
      </c>
      <c r="C144" s="185" t="s">
        <v>566</v>
      </c>
      <c r="D144" s="222" t="s">
        <v>556</v>
      </c>
      <c r="E144" s="46"/>
      <c r="F144" s="199">
        <v>80</v>
      </c>
      <c r="G144" s="199"/>
      <c r="H144" s="47"/>
      <c r="I144" s="46"/>
      <c r="J144" s="46"/>
      <c r="K144" s="46"/>
      <c r="L144" s="47" t="s">
        <v>247</v>
      </c>
      <c r="M144" s="46"/>
      <c r="N144" s="46"/>
    </row>
    <row r="145" spans="1:14" x14ac:dyDescent="0.3">
      <c r="A145" s="394"/>
      <c r="B145" s="222" t="s">
        <v>567</v>
      </c>
      <c r="C145" s="48" t="s">
        <v>568</v>
      </c>
      <c r="D145" s="222" t="s">
        <v>569</v>
      </c>
      <c r="E145" s="46"/>
      <c r="F145" s="199">
        <v>90</v>
      </c>
      <c r="G145" s="199"/>
      <c r="H145" s="47"/>
      <c r="I145" s="46"/>
      <c r="J145" s="46"/>
      <c r="K145" s="46"/>
      <c r="L145" s="47" t="s">
        <v>247</v>
      </c>
      <c r="M145" s="46"/>
      <c r="N145" s="46"/>
    </row>
    <row r="146" spans="1:14" x14ac:dyDescent="0.3">
      <c r="A146" s="394"/>
      <c r="B146" s="222"/>
      <c r="C146" s="48"/>
      <c r="D146" s="222"/>
      <c r="E146" s="46"/>
      <c r="F146" s="199"/>
      <c r="G146" s="199"/>
      <c r="H146" s="47"/>
      <c r="I146" s="46"/>
      <c r="J146" s="46"/>
      <c r="K146" s="46"/>
      <c r="L146" s="47"/>
      <c r="M146" s="46"/>
      <c r="N146" s="46"/>
    </row>
    <row r="147" spans="1:14" x14ac:dyDescent="0.3">
      <c r="A147" s="394"/>
      <c r="B147" s="222"/>
      <c r="C147" s="48"/>
      <c r="D147" s="222"/>
      <c r="E147" s="46"/>
      <c r="F147" s="199"/>
      <c r="G147" s="199"/>
      <c r="H147" s="47"/>
      <c r="I147" s="46"/>
      <c r="J147" s="46"/>
      <c r="K147" s="46"/>
      <c r="L147" s="47"/>
      <c r="M147" s="46"/>
      <c r="N147" s="46"/>
    </row>
    <row r="148" spans="1:14" ht="22.8" x14ac:dyDescent="0.3">
      <c r="A148" s="394"/>
      <c r="B148" s="295" t="s">
        <v>565</v>
      </c>
      <c r="C148" s="202" t="s">
        <v>570</v>
      </c>
      <c r="D148" s="295">
        <v>399.60399999999998</v>
      </c>
      <c r="E148" s="295"/>
      <c r="F148" s="80"/>
      <c r="G148" s="80"/>
      <c r="H148" s="47"/>
      <c r="I148" s="46"/>
      <c r="J148" s="46"/>
      <c r="K148" s="46"/>
      <c r="L148" s="47"/>
      <c r="M148" s="46"/>
      <c r="N148" s="46"/>
    </row>
    <row r="149" spans="1:14" x14ac:dyDescent="0.3">
      <c r="A149" s="394"/>
      <c r="B149" s="295" t="s">
        <v>567</v>
      </c>
      <c r="C149" s="202" t="s">
        <v>571</v>
      </c>
      <c r="D149" s="295">
        <v>399.613</v>
      </c>
      <c r="E149" s="295"/>
      <c r="F149" s="80"/>
      <c r="G149" s="80"/>
      <c r="H149" s="47"/>
      <c r="I149" s="46"/>
      <c r="J149" s="46"/>
      <c r="K149" s="46"/>
      <c r="L149" s="47"/>
      <c r="M149" s="46"/>
      <c r="N149" s="46"/>
    </row>
    <row r="150" spans="1:14" ht="22.8" x14ac:dyDescent="0.3">
      <c r="A150" s="394"/>
      <c r="B150" s="295" t="s">
        <v>572</v>
      </c>
      <c r="C150" s="202" t="s">
        <v>573</v>
      </c>
      <c r="D150" s="295">
        <v>399.60500000000002</v>
      </c>
      <c r="E150" s="295"/>
      <c r="F150" s="80"/>
      <c r="G150" s="80"/>
      <c r="H150" s="47"/>
      <c r="I150" s="46"/>
      <c r="J150" s="46"/>
      <c r="K150" s="46"/>
      <c r="L150" s="47"/>
      <c r="M150" s="46"/>
      <c r="N150" s="46"/>
    </row>
    <row r="151" spans="1:14" ht="22.8" x14ac:dyDescent="0.3">
      <c r="A151" s="394"/>
      <c r="B151" s="295" t="s">
        <v>574</v>
      </c>
      <c r="C151" s="202" t="s">
        <v>575</v>
      </c>
      <c r="D151" s="295">
        <v>399.60500000000002</v>
      </c>
      <c r="E151" s="295"/>
      <c r="F151" s="80"/>
      <c r="G151" s="80"/>
      <c r="H151" s="47"/>
      <c r="I151" s="46"/>
      <c r="J151" s="46"/>
      <c r="K151" s="46"/>
      <c r="L151" s="47"/>
      <c r="M151" s="46"/>
      <c r="N151" s="46"/>
    </row>
    <row r="152" spans="1:14" x14ac:dyDescent="0.3">
      <c r="A152" s="394"/>
      <c r="B152" s="295" t="s">
        <v>576</v>
      </c>
      <c r="C152" s="202" t="s">
        <v>577</v>
      </c>
      <c r="D152" s="295">
        <v>399.60500000000002</v>
      </c>
      <c r="E152" s="295"/>
      <c r="F152" s="80"/>
      <c r="G152" s="80"/>
      <c r="H152" s="47"/>
      <c r="I152" s="46"/>
      <c r="J152" s="46"/>
      <c r="K152" s="46"/>
      <c r="L152" s="47"/>
      <c r="M152" s="46"/>
      <c r="N152" s="46"/>
    </row>
    <row r="153" spans="1:14" ht="22.8" x14ac:dyDescent="0.3">
      <c r="A153" s="394"/>
      <c r="B153" s="295" t="s">
        <v>578</v>
      </c>
      <c r="C153" s="202" t="s">
        <v>579</v>
      </c>
      <c r="D153" s="295">
        <v>399.60500000000002</v>
      </c>
      <c r="E153" s="295"/>
      <c r="F153" s="80"/>
      <c r="G153" s="80"/>
      <c r="H153" s="47"/>
      <c r="I153" s="46"/>
      <c r="J153" s="46"/>
      <c r="K153" s="46"/>
      <c r="L153" s="47"/>
      <c r="M153" s="46"/>
      <c r="N153" s="46"/>
    </row>
    <row r="154" spans="1:14" x14ac:dyDescent="0.3">
      <c r="A154" s="394"/>
      <c r="B154" s="295" t="s">
        <v>580</v>
      </c>
      <c r="C154" s="202" t="s">
        <v>581</v>
      </c>
      <c r="D154" s="295">
        <v>399.613</v>
      </c>
      <c r="E154" s="295"/>
      <c r="F154" s="80"/>
      <c r="G154" s="80"/>
      <c r="H154" s="47"/>
      <c r="I154" s="46"/>
      <c r="J154" s="46"/>
      <c r="K154" s="46"/>
      <c r="L154" s="47"/>
      <c r="M154" s="46"/>
      <c r="N154" s="46"/>
    </row>
    <row r="155" spans="1:14" x14ac:dyDescent="0.3">
      <c r="A155" s="394"/>
      <c r="B155" s="295" t="s">
        <v>582</v>
      </c>
      <c r="C155" s="202" t="s">
        <v>583</v>
      </c>
      <c r="D155" s="295">
        <v>399.613</v>
      </c>
      <c r="E155" s="295"/>
      <c r="F155" s="80"/>
      <c r="G155" s="80"/>
      <c r="H155" s="47"/>
      <c r="I155" s="46"/>
      <c r="J155" s="46"/>
      <c r="K155" s="46"/>
      <c r="L155" s="47"/>
      <c r="M155" s="46"/>
      <c r="N155" s="46"/>
    </row>
    <row r="156" spans="1:14" x14ac:dyDescent="0.3">
      <c r="A156" s="394"/>
      <c r="B156" s="295" t="s">
        <v>584</v>
      </c>
      <c r="C156" s="202" t="s">
        <v>585</v>
      </c>
      <c r="D156" s="295">
        <v>399.613</v>
      </c>
      <c r="E156" s="295"/>
      <c r="F156" s="80"/>
      <c r="G156" s="80"/>
      <c r="H156" s="47"/>
      <c r="I156" s="46"/>
      <c r="J156" s="46"/>
      <c r="K156" s="46"/>
      <c r="L156" s="47"/>
      <c r="M156" s="46"/>
      <c r="N156" s="46"/>
    </row>
    <row r="157" spans="1:14" x14ac:dyDescent="0.3">
      <c r="A157" s="394"/>
      <c r="B157" s="295" t="s">
        <v>586</v>
      </c>
      <c r="C157" s="202" t="s">
        <v>587</v>
      </c>
      <c r="D157" s="295">
        <v>399.62299999999999</v>
      </c>
      <c r="E157" s="295" t="s">
        <v>588</v>
      </c>
      <c r="F157" s="80"/>
      <c r="G157" s="80"/>
      <c r="H157" s="47"/>
      <c r="I157" s="46"/>
      <c r="J157" s="46"/>
      <c r="K157" s="46"/>
      <c r="L157" s="47"/>
      <c r="M157" s="46"/>
      <c r="N157" s="46"/>
    </row>
    <row r="158" spans="1:14" ht="28.5" customHeight="1" x14ac:dyDescent="0.3">
      <c r="A158" s="115" t="s">
        <v>589</v>
      </c>
      <c r="B158" s="222" t="s">
        <v>590</v>
      </c>
      <c r="C158" s="185" t="s">
        <v>591</v>
      </c>
      <c r="D158" s="222" t="s">
        <v>592</v>
      </c>
      <c r="E158" s="222" t="s">
        <v>593</v>
      </c>
      <c r="F158" s="188">
        <f>70*3</f>
        <v>210</v>
      </c>
      <c r="G158" s="188"/>
      <c r="H158" s="200">
        <v>100</v>
      </c>
      <c r="I158" s="46"/>
      <c r="J158" s="46"/>
      <c r="K158" s="46"/>
      <c r="L158" s="47" t="s">
        <v>247</v>
      </c>
      <c r="M158" s="46"/>
      <c r="N158" s="46"/>
    </row>
    <row r="159" spans="1:14" ht="23.25" customHeight="1" x14ac:dyDescent="0.3">
      <c r="A159" s="395" t="s">
        <v>594</v>
      </c>
      <c r="B159" s="222" t="s">
        <v>595</v>
      </c>
      <c r="C159" s="48" t="s">
        <v>596</v>
      </c>
      <c r="D159" s="222">
        <v>334.005</v>
      </c>
      <c r="E159" s="222" t="s">
        <v>597</v>
      </c>
      <c r="F159" s="80">
        <v>50</v>
      </c>
      <c r="G159" s="80"/>
      <c r="H159" s="47"/>
      <c r="I159" s="46"/>
      <c r="J159" s="46"/>
      <c r="K159" s="46"/>
      <c r="L159" s="47" t="s">
        <v>247</v>
      </c>
      <c r="M159" s="46"/>
      <c r="N159" s="46"/>
    </row>
    <row r="160" spans="1:14" ht="15" customHeight="1" x14ac:dyDescent="0.3">
      <c r="A160" s="396"/>
      <c r="B160" s="222" t="s">
        <v>598</v>
      </c>
      <c r="C160" s="48" t="s">
        <v>599</v>
      </c>
      <c r="D160" s="222">
        <v>334.00299999999999</v>
      </c>
      <c r="E160" s="222" t="s">
        <v>600</v>
      </c>
      <c r="F160" s="80">
        <v>50</v>
      </c>
      <c r="G160" s="80"/>
      <c r="H160" s="47"/>
      <c r="I160" s="46"/>
      <c r="J160" s="46"/>
      <c r="K160" s="46"/>
      <c r="L160" s="47"/>
      <c r="M160" s="46"/>
      <c r="N160" s="46"/>
    </row>
    <row r="161" spans="1:14" ht="24" customHeight="1" x14ac:dyDescent="0.3">
      <c r="A161" s="396"/>
      <c r="B161" s="222" t="s">
        <v>601</v>
      </c>
      <c r="C161" s="48" t="s">
        <v>602</v>
      </c>
      <c r="D161" s="222">
        <v>334.05099999999999</v>
      </c>
      <c r="E161" s="222" t="s">
        <v>603</v>
      </c>
      <c r="F161" s="80">
        <v>100</v>
      </c>
      <c r="G161" s="80"/>
      <c r="H161" s="47"/>
      <c r="I161" s="46"/>
      <c r="J161" s="46"/>
      <c r="K161" s="46"/>
      <c r="L161" s="47"/>
      <c r="M161" s="46"/>
      <c r="N161" s="46"/>
    </row>
    <row r="162" spans="1:14" ht="15" customHeight="1" x14ac:dyDescent="0.3">
      <c r="A162" s="397"/>
      <c r="B162" s="222" t="s">
        <v>604</v>
      </c>
      <c r="C162" s="48" t="s">
        <v>605</v>
      </c>
      <c r="D162" s="222">
        <v>334.00299999999999</v>
      </c>
      <c r="E162" s="222" t="s">
        <v>600</v>
      </c>
      <c r="F162" s="80">
        <v>30</v>
      </c>
      <c r="G162" s="80"/>
      <c r="H162" s="47"/>
      <c r="I162" s="46"/>
      <c r="J162" s="46"/>
      <c r="K162" s="46"/>
      <c r="L162" s="47"/>
      <c r="M162" s="46"/>
      <c r="N162" s="46"/>
    </row>
    <row r="163" spans="1:14" ht="36" customHeight="1" x14ac:dyDescent="0.3">
      <c r="A163" s="398" t="s">
        <v>606</v>
      </c>
      <c r="B163" s="311" t="s">
        <v>607</v>
      </c>
      <c r="C163" s="48" t="s">
        <v>608</v>
      </c>
      <c r="D163" s="222" t="s">
        <v>609</v>
      </c>
      <c r="E163" s="222"/>
      <c r="F163" s="188">
        <v>800</v>
      </c>
      <c r="G163" s="188" t="s">
        <v>610</v>
      </c>
      <c r="H163" s="47"/>
      <c r="I163" s="46"/>
      <c r="J163" s="201"/>
      <c r="K163" s="46"/>
      <c r="L163" s="47" t="s">
        <v>247</v>
      </c>
      <c r="M163" s="46"/>
      <c r="N163" s="46"/>
    </row>
    <row r="164" spans="1:14" ht="22.8" x14ac:dyDescent="0.3">
      <c r="A164" s="399"/>
      <c r="B164" s="311" t="s">
        <v>611</v>
      </c>
      <c r="C164" s="48" t="s">
        <v>612</v>
      </c>
      <c r="D164" s="222" t="s">
        <v>103</v>
      </c>
      <c r="E164" s="222"/>
      <c r="F164" s="188">
        <v>2000</v>
      </c>
      <c r="G164" s="188" t="s">
        <v>610</v>
      </c>
      <c r="H164" s="47"/>
      <c r="I164" s="46"/>
      <c r="J164" s="201"/>
      <c r="K164" s="201"/>
      <c r="L164" s="47" t="s">
        <v>247</v>
      </c>
      <c r="M164" s="46"/>
      <c r="N164" s="46"/>
    </row>
    <row r="165" spans="1:14" ht="34.200000000000003" x14ac:dyDescent="0.3">
      <c r="A165" s="399"/>
      <c r="B165" s="311" t="s">
        <v>613</v>
      </c>
      <c r="C165" s="48" t="s">
        <v>614</v>
      </c>
      <c r="D165" s="222" t="s">
        <v>615</v>
      </c>
      <c r="E165" s="222"/>
      <c r="F165" s="188">
        <v>270</v>
      </c>
      <c r="G165" s="188" t="s">
        <v>610</v>
      </c>
      <c r="H165" s="47"/>
      <c r="I165" s="46"/>
      <c r="J165" s="201"/>
      <c r="K165" s="46"/>
      <c r="L165" s="47" t="s">
        <v>247</v>
      </c>
      <c r="M165" s="46"/>
      <c r="N165" s="46"/>
    </row>
    <row r="166" spans="1:14" ht="33" customHeight="1" x14ac:dyDescent="0.3">
      <c r="A166" s="399"/>
      <c r="B166" s="311" t="s">
        <v>616</v>
      </c>
      <c r="C166" s="48" t="s">
        <v>617</v>
      </c>
      <c r="D166" s="222" t="s">
        <v>618</v>
      </c>
      <c r="E166" s="222"/>
      <c r="F166" s="188" t="s">
        <v>117</v>
      </c>
      <c r="G166" s="188" t="s">
        <v>610</v>
      </c>
      <c r="H166" s="47"/>
      <c r="I166" s="46"/>
      <c r="J166" s="201"/>
      <c r="K166" s="46"/>
      <c r="L166" s="47" t="s">
        <v>247</v>
      </c>
      <c r="M166" s="46"/>
      <c r="N166" s="46"/>
    </row>
    <row r="167" spans="1:14" ht="33" customHeight="1" x14ac:dyDescent="0.3">
      <c r="A167" s="399"/>
      <c r="B167" s="311" t="s">
        <v>619</v>
      </c>
      <c r="C167" s="48" t="s">
        <v>620</v>
      </c>
      <c r="D167" s="222" t="s">
        <v>117</v>
      </c>
      <c r="E167" s="222"/>
      <c r="F167" s="188" t="s">
        <v>117</v>
      </c>
      <c r="G167" s="188"/>
      <c r="H167" s="47"/>
      <c r="I167" s="46"/>
      <c r="J167" s="201"/>
      <c r="K167" s="46"/>
      <c r="L167" s="47" t="s">
        <v>247</v>
      </c>
      <c r="M167" s="46"/>
      <c r="N167" s="46"/>
    </row>
    <row r="168" spans="1:14" ht="33" customHeight="1" x14ac:dyDescent="0.3">
      <c r="A168" s="399"/>
      <c r="B168" s="311" t="s">
        <v>621</v>
      </c>
      <c r="C168" s="48" t="s">
        <v>622</v>
      </c>
      <c r="D168" s="222" t="s">
        <v>623</v>
      </c>
      <c r="E168" s="222"/>
      <c r="F168" s="188" t="s">
        <v>117</v>
      </c>
      <c r="G168" s="188"/>
      <c r="H168" s="47"/>
      <c r="I168" s="46"/>
      <c r="J168" s="201"/>
      <c r="K168" s="46"/>
      <c r="L168" s="47" t="s">
        <v>247</v>
      </c>
      <c r="M168" s="46"/>
      <c r="N168" s="46"/>
    </row>
    <row r="169" spans="1:14" ht="33" customHeight="1" x14ac:dyDescent="0.3">
      <c r="A169" s="399"/>
      <c r="B169" s="311" t="s">
        <v>624</v>
      </c>
      <c r="C169" s="48" t="s">
        <v>625</v>
      </c>
      <c r="D169" s="222" t="s">
        <v>626</v>
      </c>
      <c r="E169" s="222"/>
      <c r="F169" s="188" t="s">
        <v>117</v>
      </c>
      <c r="G169" s="188"/>
      <c r="H169" s="47"/>
      <c r="I169" s="46"/>
      <c r="J169" s="201"/>
      <c r="K169" s="46"/>
      <c r="L169" s="47" t="s">
        <v>247</v>
      </c>
      <c r="M169" s="46"/>
      <c r="N169" s="46"/>
    </row>
    <row r="170" spans="1:14" ht="33" customHeight="1" x14ac:dyDescent="0.3">
      <c r="A170" s="399"/>
      <c r="B170" s="311" t="s">
        <v>627</v>
      </c>
      <c r="C170" s="48" t="s">
        <v>628</v>
      </c>
      <c r="D170" s="222" t="s">
        <v>629</v>
      </c>
      <c r="E170" s="222"/>
      <c r="F170" s="188" t="s">
        <v>117</v>
      </c>
      <c r="G170" s="188"/>
      <c r="H170" s="47"/>
      <c r="I170" s="46"/>
      <c r="J170" s="201"/>
      <c r="K170" s="46"/>
      <c r="L170" s="47" t="s">
        <v>247</v>
      </c>
      <c r="M170" s="46"/>
      <c r="N170" s="46"/>
    </row>
    <row r="171" spans="1:14" ht="33" customHeight="1" x14ac:dyDescent="0.3">
      <c r="A171" s="399"/>
      <c r="B171" s="311" t="s">
        <v>630</v>
      </c>
      <c r="C171" s="48" t="s">
        <v>631</v>
      </c>
      <c r="D171" s="222" t="s">
        <v>632</v>
      </c>
      <c r="E171" s="222"/>
      <c r="F171" s="188" t="s">
        <v>117</v>
      </c>
      <c r="G171" s="188"/>
      <c r="H171" s="47"/>
      <c r="I171" s="46"/>
      <c r="J171" s="201"/>
      <c r="K171" s="46"/>
      <c r="L171" s="47" t="s">
        <v>247</v>
      </c>
      <c r="M171" s="46"/>
      <c r="N171" s="46"/>
    </row>
    <row r="172" spans="1:14" ht="33" customHeight="1" x14ac:dyDescent="0.3">
      <c r="A172" s="399"/>
      <c r="B172" s="311" t="s">
        <v>633</v>
      </c>
      <c r="C172" s="48" t="s">
        <v>634</v>
      </c>
      <c r="D172" s="222" t="s">
        <v>635</v>
      </c>
      <c r="E172" s="222"/>
      <c r="F172" s="188" t="s">
        <v>117</v>
      </c>
      <c r="G172" s="188"/>
      <c r="H172" s="47"/>
      <c r="I172" s="46"/>
      <c r="J172" s="201"/>
      <c r="K172" s="46"/>
      <c r="L172" s="47" t="s">
        <v>247</v>
      </c>
      <c r="M172" s="46"/>
      <c r="N172" s="46"/>
    </row>
    <row r="173" spans="1:14" x14ac:dyDescent="0.3">
      <c r="A173" s="400"/>
      <c r="B173" s="311" t="s">
        <v>636</v>
      </c>
      <c r="C173" s="48" t="s">
        <v>637</v>
      </c>
      <c r="D173" s="222" t="s">
        <v>117</v>
      </c>
      <c r="E173" s="222"/>
      <c r="F173" s="188">
        <v>1000</v>
      </c>
      <c r="G173" s="188" t="s">
        <v>610</v>
      </c>
      <c r="H173" s="47"/>
      <c r="I173" s="46"/>
      <c r="J173" s="201"/>
      <c r="K173" s="46"/>
      <c r="L173" s="47"/>
      <c r="M173" s="46"/>
      <c r="N173" s="46"/>
    </row>
    <row r="174" spans="1:14" ht="25.5" customHeight="1" x14ac:dyDescent="0.3">
      <c r="A174" s="401" t="s">
        <v>542</v>
      </c>
      <c r="B174" s="60" t="s">
        <v>638</v>
      </c>
      <c r="C174" s="59" t="s">
        <v>639</v>
      </c>
      <c r="D174" s="60" t="s">
        <v>147</v>
      </c>
      <c r="E174" s="60" t="s">
        <v>194</v>
      </c>
      <c r="F174" s="80"/>
      <c r="G174" s="80"/>
      <c r="H174" s="47"/>
      <c r="I174" s="46"/>
    </row>
    <row r="175" spans="1:14" x14ac:dyDescent="0.3">
      <c r="A175" s="402"/>
      <c r="B175" s="60" t="s">
        <v>640</v>
      </c>
      <c r="C175" s="59" t="s">
        <v>641</v>
      </c>
      <c r="D175" s="60">
        <v>321.05799999999999</v>
      </c>
      <c r="E175" s="60" t="s">
        <v>196</v>
      </c>
      <c r="F175" s="80"/>
      <c r="G175" s="80"/>
      <c r="H175" s="47"/>
      <c r="I175" s="46"/>
    </row>
    <row r="176" spans="1:14" x14ac:dyDescent="0.3">
      <c r="A176" s="402"/>
      <c r="B176" s="60" t="s">
        <v>642</v>
      </c>
      <c r="C176" s="59" t="s">
        <v>643</v>
      </c>
      <c r="D176" s="60" t="s">
        <v>147</v>
      </c>
      <c r="E176" s="60" t="s">
        <v>198</v>
      </c>
      <c r="F176" s="80"/>
      <c r="G176" s="80"/>
      <c r="H176" s="47"/>
      <c r="I176" s="46"/>
    </row>
    <row r="177" spans="1:9" x14ac:dyDescent="0.3">
      <c r="A177" s="402"/>
      <c r="B177" s="60" t="s">
        <v>644</v>
      </c>
      <c r="C177" s="59" t="s">
        <v>63</v>
      </c>
      <c r="D177" s="60" t="s">
        <v>147</v>
      </c>
      <c r="E177" s="60" t="s">
        <v>64</v>
      </c>
      <c r="F177" s="80"/>
      <c r="G177" s="80"/>
      <c r="H177" s="47"/>
      <c r="I177" s="46"/>
    </row>
    <row r="178" spans="1:9" x14ac:dyDescent="0.3">
      <c r="A178" s="402"/>
      <c r="B178" s="60" t="s">
        <v>645</v>
      </c>
      <c r="C178" s="59" t="s">
        <v>646</v>
      </c>
      <c r="D178" s="60" t="s">
        <v>147</v>
      </c>
      <c r="E178" s="60" t="s">
        <v>647</v>
      </c>
      <c r="F178" s="80"/>
      <c r="G178" s="80"/>
      <c r="H178" s="47"/>
      <c r="I178" s="46"/>
    </row>
    <row r="179" spans="1:9" ht="34.200000000000003" x14ac:dyDescent="0.3">
      <c r="A179" s="402"/>
      <c r="B179" s="60" t="s">
        <v>648</v>
      </c>
      <c r="C179" s="59" t="s">
        <v>649</v>
      </c>
      <c r="D179" s="60" t="s">
        <v>147</v>
      </c>
      <c r="E179" s="60" t="s">
        <v>203</v>
      </c>
      <c r="F179" s="80"/>
      <c r="G179" s="80"/>
      <c r="H179" s="47"/>
      <c r="I179" s="46"/>
    </row>
    <row r="180" spans="1:9" x14ac:dyDescent="0.3">
      <c r="A180" s="402"/>
      <c r="B180" s="60" t="s">
        <v>650</v>
      </c>
      <c r="C180" s="59" t="s">
        <v>204</v>
      </c>
      <c r="D180" s="60"/>
      <c r="E180" s="60" t="s">
        <v>651</v>
      </c>
      <c r="F180" s="80"/>
      <c r="G180" s="80"/>
      <c r="H180" s="47"/>
      <c r="I180" s="46"/>
    </row>
    <row r="181" spans="1:9" x14ac:dyDescent="0.3">
      <c r="A181" s="402"/>
      <c r="B181" s="60" t="s">
        <v>652</v>
      </c>
      <c r="C181" s="59" t="s">
        <v>653</v>
      </c>
      <c r="D181" s="60">
        <v>321.07</v>
      </c>
      <c r="E181" s="60" t="s">
        <v>654</v>
      </c>
      <c r="F181" s="80"/>
      <c r="G181" s="80"/>
      <c r="H181" s="47"/>
      <c r="I181" s="46"/>
    </row>
    <row r="182" spans="1:9" ht="22.8" x14ac:dyDescent="0.3">
      <c r="A182" s="402"/>
      <c r="B182" s="60" t="s">
        <v>655</v>
      </c>
      <c r="C182" s="59" t="s">
        <v>656</v>
      </c>
      <c r="D182" s="60" t="s">
        <v>147</v>
      </c>
      <c r="E182" s="60" t="s">
        <v>194</v>
      </c>
      <c r="F182" s="80"/>
      <c r="G182" s="80"/>
      <c r="H182" s="47"/>
      <c r="I182" s="46"/>
    </row>
    <row r="183" spans="1:9" ht="57" x14ac:dyDescent="0.3">
      <c r="A183" s="402"/>
      <c r="B183" s="60" t="s">
        <v>657</v>
      </c>
      <c r="C183" s="59" t="s">
        <v>658</v>
      </c>
      <c r="D183" s="60">
        <v>321.05900000000003</v>
      </c>
      <c r="E183" s="60" t="s">
        <v>659</v>
      </c>
      <c r="F183" s="80"/>
      <c r="G183" s="80"/>
      <c r="H183" s="47"/>
      <c r="I183" s="46"/>
    </row>
    <row r="184" spans="1:9" x14ac:dyDescent="0.3">
      <c r="A184" s="402"/>
      <c r="B184" s="60" t="s">
        <v>660</v>
      </c>
      <c r="C184" s="59" t="s">
        <v>661</v>
      </c>
      <c r="D184" s="60">
        <v>321.084</v>
      </c>
      <c r="E184" s="60" t="s">
        <v>210</v>
      </c>
      <c r="F184" s="80"/>
      <c r="G184" s="80"/>
      <c r="H184" s="47"/>
      <c r="I184" s="46"/>
    </row>
    <row r="185" spans="1:9" x14ac:dyDescent="0.3">
      <c r="A185" s="402"/>
      <c r="B185" s="60" t="s">
        <v>662</v>
      </c>
      <c r="C185" s="59" t="s">
        <v>663</v>
      </c>
      <c r="D185" s="60" t="s">
        <v>147</v>
      </c>
      <c r="E185" s="60" t="s">
        <v>212</v>
      </c>
      <c r="F185" s="80"/>
      <c r="G185" s="80"/>
      <c r="H185" s="47"/>
      <c r="I185" s="46"/>
    </row>
    <row r="186" spans="1:9" ht="68.400000000000006" x14ac:dyDescent="0.3">
      <c r="A186" s="402"/>
      <c r="B186" s="60" t="s">
        <v>664</v>
      </c>
      <c r="C186" s="59" t="s">
        <v>665</v>
      </c>
      <c r="D186" s="60" t="s">
        <v>666</v>
      </c>
      <c r="E186" s="60" t="s">
        <v>667</v>
      </c>
      <c r="F186" s="80"/>
      <c r="G186" s="80"/>
      <c r="H186" s="47"/>
      <c r="I186" s="46"/>
    </row>
    <row r="187" spans="1:9" ht="34.200000000000003" x14ac:dyDescent="0.3">
      <c r="A187" s="402"/>
      <c r="B187" s="60" t="s">
        <v>668</v>
      </c>
      <c r="C187" s="59" t="s">
        <v>669</v>
      </c>
      <c r="D187" s="60" t="s">
        <v>147</v>
      </c>
      <c r="E187" s="60" t="s">
        <v>147</v>
      </c>
      <c r="F187" s="80"/>
      <c r="G187" s="80"/>
      <c r="H187" s="47"/>
      <c r="I187" s="46"/>
    </row>
    <row r="188" spans="1:9" x14ac:dyDescent="0.3">
      <c r="A188" s="402"/>
      <c r="B188" s="60" t="s">
        <v>670</v>
      </c>
      <c r="C188" s="59" t="s">
        <v>671</v>
      </c>
      <c r="D188" s="60">
        <v>321.06700000000001</v>
      </c>
      <c r="E188" s="60" t="s">
        <v>214</v>
      </c>
      <c r="F188" s="80"/>
      <c r="G188" s="80"/>
      <c r="H188" s="47"/>
      <c r="I188" s="46"/>
    </row>
    <row r="189" spans="1:9" ht="57" x14ac:dyDescent="0.3">
      <c r="A189" s="402"/>
      <c r="B189" s="60" t="s">
        <v>672</v>
      </c>
      <c r="C189" s="59" t="s">
        <v>673</v>
      </c>
      <c r="D189" s="60">
        <v>321.05099999999999</v>
      </c>
      <c r="E189" s="60" t="s">
        <v>674</v>
      </c>
      <c r="F189" s="80"/>
      <c r="G189" s="80"/>
      <c r="H189" s="47"/>
      <c r="I189" s="46"/>
    </row>
    <row r="190" spans="1:9" x14ac:dyDescent="0.3">
      <c r="A190" s="402"/>
      <c r="B190" s="60" t="s">
        <v>675</v>
      </c>
      <c r="C190" s="59" t="s">
        <v>676</v>
      </c>
      <c r="D190" s="60" t="s">
        <v>147</v>
      </c>
      <c r="E190" s="60" t="s">
        <v>203</v>
      </c>
      <c r="F190" s="80"/>
      <c r="G190" s="80"/>
      <c r="H190" s="47"/>
      <c r="I190" s="46"/>
    </row>
    <row r="191" spans="1:9" x14ac:dyDescent="0.3">
      <c r="A191" s="402"/>
      <c r="B191" s="60" t="s">
        <v>677</v>
      </c>
      <c r="C191" s="59" t="s">
        <v>216</v>
      </c>
      <c r="D191" s="60">
        <v>321.08199999999999</v>
      </c>
      <c r="E191" s="60" t="s">
        <v>207</v>
      </c>
      <c r="F191" s="80"/>
      <c r="G191" s="80"/>
      <c r="H191" s="47"/>
      <c r="I191" s="46"/>
    </row>
    <row r="192" spans="1:9" x14ac:dyDescent="0.3">
      <c r="A192" s="402"/>
      <c r="B192" s="60" t="s">
        <v>678</v>
      </c>
      <c r="C192" s="59" t="s">
        <v>679</v>
      </c>
      <c r="D192" s="60">
        <v>321.06099999999998</v>
      </c>
      <c r="E192" s="60" t="s">
        <v>207</v>
      </c>
      <c r="F192" s="80"/>
      <c r="G192" s="80"/>
      <c r="H192" s="47"/>
      <c r="I192" s="46"/>
    </row>
    <row r="193" spans="1:9" x14ac:dyDescent="0.3">
      <c r="A193" s="402"/>
      <c r="B193" s="60" t="s">
        <v>680</v>
      </c>
      <c r="C193" s="59" t="s">
        <v>218</v>
      </c>
      <c r="D193" s="60">
        <v>321.07299999999998</v>
      </c>
      <c r="E193" s="60" t="s">
        <v>207</v>
      </c>
      <c r="F193" s="80"/>
      <c r="G193" s="80"/>
      <c r="H193" s="47"/>
      <c r="I193" s="46"/>
    </row>
    <row r="194" spans="1:9" x14ac:dyDescent="0.3">
      <c r="A194" s="402"/>
      <c r="B194" s="60" t="s">
        <v>681</v>
      </c>
      <c r="C194" s="59" t="s">
        <v>682</v>
      </c>
      <c r="D194" s="60">
        <v>321.06799999999998</v>
      </c>
      <c r="E194" s="60" t="s">
        <v>207</v>
      </c>
      <c r="F194" s="80"/>
      <c r="G194" s="80"/>
      <c r="H194" s="47"/>
      <c r="I194" s="46"/>
    </row>
    <row r="195" spans="1:9" x14ac:dyDescent="0.3">
      <c r="A195" s="402"/>
      <c r="B195" s="60" t="s">
        <v>683</v>
      </c>
      <c r="C195" s="59" t="s">
        <v>684</v>
      </c>
      <c r="D195" s="60">
        <v>321.06400000000002</v>
      </c>
      <c r="E195" s="60" t="s">
        <v>207</v>
      </c>
      <c r="F195" s="80"/>
      <c r="G195" s="80"/>
      <c r="H195" s="47"/>
      <c r="I195" s="46"/>
    </row>
    <row r="196" spans="1:9" x14ac:dyDescent="0.3">
      <c r="A196" s="402"/>
      <c r="B196" s="60" t="s">
        <v>685</v>
      </c>
      <c r="C196" s="59" t="s">
        <v>686</v>
      </c>
      <c r="D196" s="60">
        <v>321.07600000000002</v>
      </c>
      <c r="E196" s="60" t="s">
        <v>207</v>
      </c>
      <c r="F196" s="80"/>
      <c r="G196" s="80"/>
      <c r="H196" s="47"/>
      <c r="I196" s="46"/>
    </row>
    <row r="197" spans="1:9" ht="45.6" x14ac:dyDescent="0.3">
      <c r="A197" s="402"/>
      <c r="B197" s="60" t="s">
        <v>687</v>
      </c>
      <c r="C197" s="59" t="s">
        <v>688</v>
      </c>
      <c r="D197" s="60" t="s">
        <v>147</v>
      </c>
      <c r="E197" s="60" t="s">
        <v>147</v>
      </c>
      <c r="F197" s="80"/>
      <c r="G197" s="80"/>
      <c r="H197" s="47"/>
      <c r="I197" s="46"/>
    </row>
    <row r="198" spans="1:9" ht="79.8" x14ac:dyDescent="0.3">
      <c r="A198" s="403"/>
      <c r="B198" s="60" t="s">
        <v>689</v>
      </c>
      <c r="C198" s="59" t="s">
        <v>690</v>
      </c>
      <c r="D198" s="60">
        <v>321.14100000000002</v>
      </c>
      <c r="E198" s="60" t="s">
        <v>691</v>
      </c>
      <c r="F198" s="80"/>
      <c r="G198" s="80"/>
      <c r="H198" s="47"/>
      <c r="I198" s="46"/>
    </row>
    <row r="199" spans="1:9" x14ac:dyDescent="0.3">
      <c r="A199" s="383" t="s">
        <v>172</v>
      </c>
      <c r="B199" s="60" t="s">
        <v>543</v>
      </c>
      <c r="C199" s="59" t="s">
        <v>692</v>
      </c>
      <c r="D199" s="58"/>
      <c r="E199" s="60" t="s">
        <v>174</v>
      </c>
      <c r="F199" s="80"/>
      <c r="G199" s="80"/>
      <c r="H199" s="47"/>
      <c r="I199" s="46"/>
    </row>
    <row r="200" spans="1:9" x14ac:dyDescent="0.3">
      <c r="A200" s="383"/>
      <c r="B200" s="60" t="s">
        <v>693</v>
      </c>
      <c r="C200" s="59" t="s">
        <v>173</v>
      </c>
      <c r="D200" s="58"/>
      <c r="E200" s="60" t="s">
        <v>174</v>
      </c>
      <c r="F200" s="80"/>
      <c r="G200" s="80"/>
      <c r="H200" s="47"/>
      <c r="I200" s="46"/>
    </row>
    <row r="201" spans="1:9" ht="34.200000000000003" x14ac:dyDescent="0.3">
      <c r="A201" s="383"/>
      <c r="B201" s="60" t="s">
        <v>546</v>
      </c>
      <c r="C201" s="59" t="s">
        <v>694</v>
      </c>
      <c r="D201" s="58"/>
      <c r="E201" s="60" t="s">
        <v>176</v>
      </c>
      <c r="F201" s="80"/>
      <c r="G201" s="80"/>
      <c r="H201" s="47"/>
      <c r="I201" s="46"/>
    </row>
    <row r="202" spans="1:9" ht="42.75" customHeight="1" x14ac:dyDescent="0.3">
      <c r="A202" s="383"/>
      <c r="B202" s="60" t="s">
        <v>695</v>
      </c>
      <c r="C202" s="59" t="s">
        <v>175</v>
      </c>
      <c r="D202" s="58"/>
      <c r="E202" s="60" t="s">
        <v>176</v>
      </c>
      <c r="F202" s="80"/>
      <c r="G202" s="80"/>
      <c r="H202" s="47"/>
      <c r="I202" s="46"/>
    </row>
    <row r="203" spans="1:9" x14ac:dyDescent="0.3">
      <c r="A203" s="383"/>
      <c r="B203" s="60" t="s">
        <v>549</v>
      </c>
      <c r="C203" s="48" t="s">
        <v>177</v>
      </c>
      <c r="D203" s="58"/>
      <c r="E203" s="222" t="s">
        <v>178</v>
      </c>
      <c r="F203" s="80"/>
      <c r="G203" s="80"/>
      <c r="H203" s="119"/>
      <c r="I203" s="46"/>
    </row>
    <row r="204" spans="1:9" x14ac:dyDescent="0.3">
      <c r="A204" s="383"/>
      <c r="B204" s="60" t="s">
        <v>551</v>
      </c>
      <c r="C204" s="59" t="s">
        <v>179</v>
      </c>
      <c r="D204" s="58"/>
      <c r="E204" s="60" t="s">
        <v>180</v>
      </c>
      <c r="F204" s="80"/>
      <c r="G204" s="80"/>
      <c r="H204" s="47"/>
      <c r="I204" s="46"/>
    </row>
    <row r="205" spans="1:9" ht="34.200000000000003" x14ac:dyDescent="0.3">
      <c r="A205" s="383"/>
      <c r="B205" s="60" t="s">
        <v>696</v>
      </c>
      <c r="C205" s="59" t="s">
        <v>697</v>
      </c>
      <c r="D205" s="58"/>
      <c r="E205" s="60" t="s">
        <v>147</v>
      </c>
      <c r="F205" s="80"/>
      <c r="G205" s="80"/>
      <c r="H205" s="47"/>
      <c r="I205" s="46"/>
    </row>
    <row r="206" spans="1:9" ht="22.8" x14ac:dyDescent="0.3">
      <c r="A206" s="383"/>
      <c r="B206" s="60" t="s">
        <v>698</v>
      </c>
      <c r="C206" s="59" t="s">
        <v>699</v>
      </c>
      <c r="D206" s="58"/>
      <c r="E206" s="60" t="s">
        <v>176</v>
      </c>
      <c r="F206" s="80"/>
      <c r="G206" s="80"/>
      <c r="H206" s="47"/>
      <c r="I206" s="46"/>
    </row>
    <row r="207" spans="1:9" x14ac:dyDescent="0.3">
      <c r="A207" s="383"/>
      <c r="B207" s="60" t="s">
        <v>700</v>
      </c>
      <c r="C207" s="59" t="s">
        <v>182</v>
      </c>
      <c r="D207" s="58"/>
      <c r="E207" s="60" t="s">
        <v>176</v>
      </c>
      <c r="F207" s="80"/>
      <c r="G207" s="80"/>
      <c r="H207" s="47"/>
      <c r="I207" s="46"/>
    </row>
    <row r="208" spans="1:9" ht="22.8" x14ac:dyDescent="0.3">
      <c r="A208" s="383"/>
      <c r="B208" s="60" t="s">
        <v>701</v>
      </c>
      <c r="C208" s="59" t="s">
        <v>702</v>
      </c>
      <c r="D208" s="58"/>
      <c r="E208" s="60" t="s">
        <v>147</v>
      </c>
      <c r="F208" s="80"/>
      <c r="G208" s="80"/>
      <c r="H208" s="47"/>
      <c r="I208" s="46"/>
    </row>
    <row r="209" spans="1:9" ht="22.8" x14ac:dyDescent="0.3">
      <c r="A209" s="383"/>
      <c r="B209" s="60" t="s">
        <v>703</v>
      </c>
      <c r="C209" s="59" t="s">
        <v>185</v>
      </c>
      <c r="D209" s="58"/>
      <c r="E209" s="60" t="s">
        <v>704</v>
      </c>
      <c r="F209" s="80"/>
      <c r="G209" s="80"/>
      <c r="H209" s="47"/>
      <c r="I209" s="46"/>
    </row>
    <row r="210" spans="1:9" ht="22.8" x14ac:dyDescent="0.3">
      <c r="A210" s="383"/>
      <c r="B210" s="60" t="s">
        <v>705</v>
      </c>
      <c r="C210" s="59" t="s">
        <v>622</v>
      </c>
      <c r="D210" s="58"/>
      <c r="E210" s="60"/>
      <c r="F210" s="80"/>
      <c r="G210" s="80"/>
      <c r="H210" s="47"/>
      <c r="I210" s="46"/>
    </row>
    <row r="211" spans="1:9" ht="22.8" x14ac:dyDescent="0.3">
      <c r="A211" s="383"/>
      <c r="B211" s="60" t="s">
        <v>706</v>
      </c>
      <c r="C211" s="59" t="s">
        <v>707</v>
      </c>
      <c r="D211" s="58"/>
      <c r="E211" s="60"/>
      <c r="F211" s="80"/>
      <c r="G211" s="80"/>
      <c r="H211" s="47"/>
      <c r="I211" s="46"/>
    </row>
    <row r="212" spans="1:9" x14ac:dyDescent="0.3">
      <c r="B212" s="123"/>
      <c r="C212" s="122"/>
    </row>
    <row r="223" spans="1:9" x14ac:dyDescent="0.3">
      <c r="D223" s="230"/>
      <c r="E223" s="230"/>
      <c r="F223" s="231"/>
    </row>
  </sheetData>
  <autoFilter ref="C1:C212" xr:uid="{00000000-0009-0000-0000-000008000000}"/>
  <mergeCells count="12">
    <mergeCell ref="A199:A211"/>
    <mergeCell ref="B1:J1"/>
    <mergeCell ref="A3:A48"/>
    <mergeCell ref="A49:A53"/>
    <mergeCell ref="A54:A83"/>
    <mergeCell ref="A84:A131"/>
    <mergeCell ref="D119:E119"/>
    <mergeCell ref="A132:A138"/>
    <mergeCell ref="A139:A157"/>
    <mergeCell ref="A159:A162"/>
    <mergeCell ref="A163:A173"/>
    <mergeCell ref="A174:A198"/>
  </mergeCell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E89BA-E6DE-4110-854D-B6BD5D3DB48B}">
  <sheetPr>
    <tabColor rgb="FF00B050"/>
  </sheetPr>
  <dimension ref="B1:Y60"/>
  <sheetViews>
    <sheetView tabSelected="1" view="pageBreakPreview" topLeftCell="A24" zoomScale="70" zoomScaleNormal="80" zoomScaleSheetLayoutView="70" workbookViewId="0">
      <selection activeCell="P7" sqref="P7:T7"/>
    </sheetView>
  </sheetViews>
  <sheetFormatPr baseColWidth="10" defaultColWidth="11.44140625" defaultRowHeight="15" x14ac:dyDescent="0.3"/>
  <cols>
    <col min="1" max="1" width="2.44140625" style="275" customWidth="1"/>
    <col min="2" max="2" width="11.5546875" style="275" customWidth="1"/>
    <col min="3" max="3" width="4" style="275" customWidth="1"/>
    <col min="4" max="4" width="17.44140625" style="275" customWidth="1"/>
    <col min="5" max="8" width="7.88671875" style="275" customWidth="1"/>
    <col min="9" max="9" width="5.6640625" style="275" customWidth="1"/>
    <col min="10" max="10" width="21.6640625" style="275" customWidth="1"/>
    <col min="11" max="11" width="16.33203125" style="275" customWidth="1"/>
    <col min="12" max="14" width="13.6640625" style="275" customWidth="1"/>
    <col min="15" max="15" width="14.6640625" style="275" bestFit="1" customWidth="1"/>
    <col min="16" max="16" width="12.44140625" style="275" customWidth="1"/>
    <col min="17" max="17" width="21.44140625" style="275" customWidth="1"/>
    <col min="18" max="16384" width="11.44140625" style="275"/>
  </cols>
  <sheetData>
    <row r="1" spans="2:24" ht="24" customHeight="1" x14ac:dyDescent="0.3"/>
    <row r="2" spans="2:24" ht="9" customHeight="1" x14ac:dyDescent="0.3">
      <c r="P2" s="317"/>
      <c r="Q2" s="317"/>
    </row>
    <row r="3" spans="2:24" ht="34.950000000000003" customHeight="1" x14ac:dyDescent="0.3">
      <c r="B3" s="358"/>
      <c r="C3" s="358"/>
      <c r="D3" s="358"/>
      <c r="E3" s="358"/>
      <c r="F3" s="358"/>
      <c r="G3" s="429">
        <v>51</v>
      </c>
      <c r="H3" s="429"/>
      <c r="I3" s="429"/>
      <c r="J3" s="429"/>
      <c r="K3" s="429"/>
      <c r="L3" s="358"/>
      <c r="M3" s="358"/>
      <c r="N3" s="358"/>
    </row>
    <row r="4" spans="2:24" ht="21" customHeight="1" x14ac:dyDescent="0.3">
      <c r="B4" s="254"/>
      <c r="C4" s="254"/>
      <c r="D4" s="254"/>
      <c r="E4" s="254"/>
      <c r="I4" s="249"/>
      <c r="J4" s="249"/>
      <c r="K4" s="249"/>
      <c r="M4" s="336"/>
      <c r="N4" s="336"/>
      <c r="O4" s="249"/>
    </row>
    <row r="5" spans="2:24" ht="42.75" customHeight="1" x14ac:dyDescent="0.3">
      <c r="B5" s="329" t="s">
        <v>728</v>
      </c>
      <c r="C5" s="329"/>
      <c r="D5" s="410"/>
      <c r="E5" s="410"/>
      <c r="F5" s="410"/>
      <c r="G5" s="410"/>
      <c r="H5" s="410"/>
      <c r="I5" s="410"/>
      <c r="J5" s="341" t="s">
        <v>729</v>
      </c>
      <c r="L5" s="425"/>
      <c r="M5" s="425"/>
      <c r="N5" s="425"/>
      <c r="P5" s="429"/>
      <c r="Q5" s="429"/>
      <c r="R5" s="429"/>
      <c r="S5" s="429"/>
      <c r="T5" s="429"/>
    </row>
    <row r="6" spans="2:24" ht="22.5" customHeight="1" x14ac:dyDescent="0.3">
      <c r="B6" s="329" t="s">
        <v>1194</v>
      </c>
      <c r="C6" s="329"/>
      <c r="D6" s="410"/>
      <c r="E6" s="410"/>
      <c r="F6" s="410"/>
      <c r="G6" s="410"/>
      <c r="H6" s="410"/>
      <c r="I6" s="410"/>
      <c r="J6" s="320"/>
      <c r="K6" s="340"/>
      <c r="L6" s="357"/>
      <c r="M6" s="357"/>
      <c r="N6" s="357"/>
      <c r="P6" s="431"/>
      <c r="Q6" s="431"/>
      <c r="R6" s="431"/>
      <c r="S6" s="431"/>
      <c r="T6" s="431"/>
    </row>
    <row r="7" spans="2:24" ht="34.5" customHeight="1" x14ac:dyDescent="0.3">
      <c r="B7" s="329" t="s">
        <v>733</v>
      </c>
      <c r="C7" s="329"/>
      <c r="D7" s="410"/>
      <c r="E7" s="410"/>
      <c r="F7" s="410"/>
      <c r="G7" s="410"/>
      <c r="H7" s="410"/>
      <c r="I7" s="410"/>
      <c r="J7" s="341" t="s">
        <v>732</v>
      </c>
      <c r="L7" s="425"/>
      <c r="M7" s="425"/>
      <c r="N7" s="425"/>
      <c r="P7" s="430"/>
      <c r="Q7" s="430"/>
      <c r="R7" s="430"/>
      <c r="S7" s="430"/>
      <c r="T7" s="430"/>
    </row>
    <row r="8" spans="2:24" ht="25.5" customHeight="1" x14ac:dyDescent="0.3">
      <c r="B8" s="329" t="s">
        <v>1172</v>
      </c>
      <c r="C8" s="329"/>
      <c r="D8" s="329"/>
      <c r="E8" s="410"/>
      <c r="F8" s="410"/>
      <c r="G8" s="410"/>
      <c r="H8" s="410"/>
      <c r="I8" s="410"/>
      <c r="J8" s="344" t="s">
        <v>1173</v>
      </c>
      <c r="K8" s="344"/>
      <c r="L8" s="354"/>
      <c r="M8" s="320"/>
      <c r="N8" s="320"/>
      <c r="P8" s="335"/>
      <c r="Q8" s="335"/>
    </row>
    <row r="9" spans="2:24" ht="60.75" customHeight="1" x14ac:dyDescent="0.3">
      <c r="B9" s="329" t="s">
        <v>740</v>
      </c>
      <c r="C9" s="329"/>
      <c r="D9" s="410"/>
      <c r="E9" s="410"/>
      <c r="F9" s="410"/>
      <c r="G9" s="410"/>
      <c r="H9" s="410"/>
      <c r="I9" s="410"/>
      <c r="J9" s="343" t="s">
        <v>1189</v>
      </c>
      <c r="K9" s="343"/>
      <c r="L9" s="350"/>
      <c r="M9" s="340"/>
      <c r="N9" s="340"/>
    </row>
    <row r="10" spans="2:24" ht="33" customHeight="1" x14ac:dyDescent="0.3">
      <c r="B10" s="343" t="s">
        <v>738</v>
      </c>
      <c r="C10" s="343"/>
      <c r="D10" s="355"/>
      <c r="E10" s="407"/>
      <c r="F10" s="407"/>
      <c r="G10" s="407"/>
      <c r="H10" s="407"/>
      <c r="I10" s="407"/>
      <c r="J10" s="343" t="s">
        <v>741</v>
      </c>
      <c r="K10" s="343"/>
      <c r="L10" s="409" t="s">
        <v>739</v>
      </c>
      <c r="M10" s="409"/>
      <c r="N10" s="409"/>
      <c r="X10" s="275" t="s">
        <v>739</v>
      </c>
    </row>
    <row r="11" spans="2:24" ht="30.75" customHeight="1" x14ac:dyDescent="0.3">
      <c r="B11" s="354" t="s">
        <v>1191</v>
      </c>
      <c r="C11" s="354"/>
      <c r="D11" s="354"/>
      <c r="E11" s="342"/>
      <c r="F11" s="340"/>
      <c r="G11" s="340"/>
      <c r="H11" s="340"/>
      <c r="I11" s="340"/>
      <c r="J11" s="340"/>
      <c r="K11" s="340"/>
      <c r="L11" s="340"/>
      <c r="M11" s="320"/>
      <c r="N11" s="320"/>
    </row>
    <row r="12" spans="2:24" ht="34.5" customHeight="1" x14ac:dyDescent="0.3">
      <c r="B12" s="341" t="s">
        <v>1174</v>
      </c>
      <c r="C12" s="341"/>
      <c r="D12" s="341"/>
      <c r="E12" s="342"/>
      <c r="F12" s="340"/>
      <c r="G12" s="340"/>
      <c r="H12" s="340"/>
      <c r="I12" s="340"/>
      <c r="J12" s="340"/>
      <c r="K12" s="340"/>
      <c r="L12" s="340"/>
      <c r="M12" s="320"/>
      <c r="N12" s="320"/>
    </row>
    <row r="13" spans="2:24" ht="21" customHeight="1" x14ac:dyDescent="0.3">
      <c r="B13" s="408" t="s">
        <v>1175</v>
      </c>
      <c r="C13" s="408"/>
      <c r="D13" s="408"/>
      <c r="E13" s="408"/>
      <c r="F13" s="408"/>
      <c r="G13" s="408"/>
      <c r="H13" s="408"/>
      <c r="I13" s="408"/>
      <c r="J13" s="408"/>
      <c r="K13" s="408"/>
      <c r="L13" s="408"/>
      <c r="M13" s="408"/>
      <c r="N13" s="408"/>
    </row>
    <row r="14" spans="2:24" ht="14.25" customHeight="1" x14ac:dyDescent="0.3">
      <c r="B14" s="408"/>
      <c r="C14" s="408"/>
      <c r="D14" s="408"/>
      <c r="E14" s="408"/>
      <c r="F14" s="408"/>
      <c r="G14" s="408"/>
      <c r="H14" s="408"/>
      <c r="I14" s="408"/>
      <c r="J14" s="408"/>
      <c r="K14" s="408"/>
      <c r="L14" s="408"/>
      <c r="M14" s="408"/>
      <c r="N14" s="408"/>
      <c r="O14" s="258"/>
      <c r="P14" s="258"/>
    </row>
    <row r="15" spans="2:24" ht="18.75" customHeight="1" x14ac:dyDescent="0.3">
      <c r="B15" s="257"/>
      <c r="C15" s="257"/>
      <c r="D15" s="257"/>
      <c r="E15" s="257"/>
      <c r="F15" s="256"/>
      <c r="G15" s="256"/>
      <c r="H15" s="256"/>
      <c r="I15" s="256"/>
      <c r="J15" s="256"/>
      <c r="K15" s="256"/>
    </row>
    <row r="16" spans="2:24" s="269" customFormat="1" ht="60.6" customHeight="1" x14ac:dyDescent="0.3">
      <c r="B16" s="352" t="s">
        <v>233</v>
      </c>
      <c r="C16" s="404" t="s">
        <v>1190</v>
      </c>
      <c r="D16" s="405"/>
      <c r="E16" s="405"/>
      <c r="F16" s="405"/>
      <c r="G16" s="405"/>
      <c r="H16" s="405"/>
      <c r="I16" s="406"/>
      <c r="J16" s="337" t="s">
        <v>235</v>
      </c>
      <c r="K16" s="337" t="s">
        <v>1184</v>
      </c>
      <c r="L16" s="352" t="s">
        <v>1186</v>
      </c>
      <c r="M16" s="352" t="s">
        <v>1187</v>
      </c>
      <c r="N16" s="352" t="s">
        <v>1188</v>
      </c>
      <c r="O16" s="319"/>
    </row>
    <row r="17" spans="2:25" s="269" customFormat="1" ht="51.75" customHeight="1" x14ac:dyDescent="0.3">
      <c r="B17" s="345"/>
      <c r="C17" s="412"/>
      <c r="D17" s="412"/>
      <c r="E17" s="412"/>
      <c r="F17" s="412"/>
      <c r="G17" s="412"/>
      <c r="H17" s="412"/>
      <c r="I17" s="412"/>
      <c r="J17" s="260"/>
      <c r="K17" s="260"/>
      <c r="L17" s="356"/>
      <c r="M17" s="260"/>
      <c r="N17" s="262"/>
      <c r="O17" s="319"/>
    </row>
    <row r="18" spans="2:25" ht="22.2" customHeight="1" x14ac:dyDescent="0.3">
      <c r="B18" s="347"/>
      <c r="C18" s="341"/>
      <c r="D18" s="341"/>
      <c r="E18" s="329"/>
      <c r="F18" s="320"/>
      <c r="G18" s="320"/>
      <c r="H18" s="320"/>
      <c r="I18" s="320"/>
      <c r="J18" s="320"/>
      <c r="K18" s="320"/>
      <c r="L18" s="421" t="s">
        <v>1161</v>
      </c>
      <c r="M18" s="422"/>
      <c r="N18" s="318"/>
      <c r="O18" s="270"/>
      <c r="P18" s="346"/>
      <c r="Q18" s="169"/>
      <c r="S18" s="169"/>
      <c r="T18" s="169"/>
      <c r="U18" s="169"/>
      <c r="V18" s="169"/>
      <c r="W18" s="169"/>
      <c r="X18" s="169"/>
      <c r="Y18" s="169"/>
    </row>
    <row r="19" spans="2:25" ht="22.2" customHeight="1" x14ac:dyDescent="0.3">
      <c r="B19" s="320"/>
      <c r="C19" s="320"/>
      <c r="D19" s="320"/>
      <c r="E19" s="320"/>
      <c r="F19" s="320"/>
      <c r="G19" s="320"/>
      <c r="H19" s="320"/>
      <c r="I19" s="320"/>
      <c r="J19" s="320"/>
      <c r="K19" s="320"/>
      <c r="L19" s="413" t="s">
        <v>750</v>
      </c>
      <c r="M19" s="414"/>
      <c r="N19" s="338"/>
      <c r="O19" s="270"/>
      <c r="P19" s="346"/>
      <c r="Q19" s="169"/>
      <c r="R19" s="169"/>
      <c r="S19" s="169"/>
      <c r="T19" s="169"/>
      <c r="U19" s="169"/>
      <c r="V19" s="169"/>
      <c r="W19" s="169"/>
      <c r="X19" s="169"/>
      <c r="Y19" s="169"/>
    </row>
    <row r="20" spans="2:25" ht="22.2" customHeight="1" x14ac:dyDescent="0.3">
      <c r="B20" s="320"/>
      <c r="C20" s="320"/>
      <c r="D20" s="320"/>
      <c r="E20" s="320"/>
      <c r="F20" s="320"/>
      <c r="G20" s="320"/>
      <c r="H20" s="320"/>
      <c r="I20" s="320"/>
      <c r="J20" s="320"/>
      <c r="K20" s="320"/>
      <c r="L20" s="404" t="s">
        <v>1185</v>
      </c>
      <c r="M20" s="406"/>
      <c r="N20" s="339"/>
      <c r="O20" s="270"/>
      <c r="P20" s="346"/>
      <c r="Q20" s="292"/>
      <c r="R20" s="292"/>
      <c r="S20" s="292"/>
      <c r="T20" s="292"/>
      <c r="U20" s="292"/>
      <c r="V20" s="292"/>
      <c r="W20" s="292"/>
      <c r="X20" s="292"/>
      <c r="Y20" s="292"/>
    </row>
    <row r="21" spans="2:25" s="320" customFormat="1" ht="47.4" customHeight="1" x14ac:dyDescent="0.3">
      <c r="L21" s="332"/>
      <c r="M21" s="332"/>
      <c r="N21" s="333"/>
      <c r="O21" s="334"/>
      <c r="P21" s="348"/>
      <c r="Q21" s="325"/>
      <c r="R21" s="325"/>
      <c r="S21" s="325"/>
      <c r="T21" s="325"/>
      <c r="U21" s="325"/>
      <c r="V21" s="325"/>
      <c r="W21" s="325"/>
      <c r="X21" s="325"/>
      <c r="Y21" s="325"/>
    </row>
    <row r="22" spans="2:25" s="320" customFormat="1" ht="31.8" customHeight="1" x14ac:dyDescent="0.3">
      <c r="B22" s="415" t="s">
        <v>1168</v>
      </c>
      <c r="C22" s="415"/>
      <c r="D22" s="415"/>
      <c r="E22" s="415"/>
      <c r="F22" s="415"/>
      <c r="G22" s="415"/>
      <c r="H22" s="415"/>
      <c r="I22" s="415"/>
      <c r="J22" s="415"/>
      <c r="K22" s="415"/>
      <c r="L22" s="415"/>
      <c r="M22" s="415"/>
      <c r="N22" s="415"/>
      <c r="O22" s="334"/>
      <c r="P22" s="348"/>
      <c r="Q22" s="325"/>
      <c r="R22" s="325"/>
      <c r="S22" s="325"/>
      <c r="T22" s="325"/>
      <c r="U22" s="325"/>
      <c r="V22" s="325"/>
      <c r="W22" s="325"/>
      <c r="X22" s="325"/>
      <c r="Y22" s="325"/>
    </row>
    <row r="23" spans="2:25" s="320" customFormat="1" ht="114" customHeight="1" x14ac:dyDescent="0.3">
      <c r="B23" s="411" t="s">
        <v>1193</v>
      </c>
      <c r="C23" s="411"/>
      <c r="D23" s="411"/>
      <c r="E23" s="411"/>
      <c r="F23" s="411"/>
      <c r="G23" s="411"/>
      <c r="H23" s="411"/>
      <c r="I23" s="411"/>
      <c r="J23" s="411"/>
      <c r="K23" s="411"/>
      <c r="L23" s="411"/>
      <c r="M23" s="411"/>
      <c r="N23" s="411"/>
      <c r="O23" s="334"/>
      <c r="P23" s="348"/>
      <c r="Q23" s="325"/>
      <c r="R23" s="325"/>
      <c r="S23" s="325"/>
      <c r="T23" s="325"/>
      <c r="U23" s="325"/>
      <c r="V23" s="325"/>
      <c r="W23" s="325"/>
      <c r="X23" s="325"/>
      <c r="Y23" s="325"/>
    </row>
    <row r="24" spans="2:25" s="320" customFormat="1" ht="75" customHeight="1" x14ac:dyDescent="0.3">
      <c r="B24" s="408" t="s">
        <v>1192</v>
      </c>
      <c r="C24" s="408"/>
      <c r="D24" s="408"/>
      <c r="E24" s="408"/>
      <c r="F24" s="408"/>
      <c r="G24" s="408"/>
      <c r="H24" s="408"/>
      <c r="I24" s="408"/>
      <c r="J24" s="408"/>
      <c r="K24" s="408"/>
      <c r="L24" s="408"/>
      <c r="M24" s="408"/>
      <c r="N24" s="408"/>
      <c r="O24" s="334"/>
      <c r="P24" s="348"/>
      <c r="Q24" s="325"/>
      <c r="R24" s="325"/>
      <c r="S24" s="325"/>
      <c r="T24" s="325"/>
      <c r="U24" s="325"/>
      <c r="V24" s="325"/>
      <c r="W24" s="325"/>
      <c r="X24" s="325"/>
      <c r="Y24" s="325"/>
    </row>
    <row r="25" spans="2:25" s="320" customFormat="1" ht="53.4" customHeight="1" x14ac:dyDescent="0.3">
      <c r="B25" s="351"/>
      <c r="C25" s="351"/>
      <c r="D25" s="351"/>
      <c r="E25" s="351"/>
      <c r="F25" s="351"/>
      <c r="G25" s="351"/>
      <c r="H25" s="351"/>
      <c r="I25" s="351"/>
      <c r="J25" s="351"/>
      <c r="K25" s="351"/>
      <c r="L25" s="351"/>
      <c r="M25" s="351"/>
      <c r="N25" s="351"/>
      <c r="O25" s="334"/>
      <c r="P25" s="348"/>
      <c r="Q25" s="325"/>
      <c r="R25" s="325"/>
      <c r="S25" s="325"/>
      <c r="T25" s="325"/>
      <c r="U25" s="325"/>
      <c r="V25" s="325"/>
      <c r="W25" s="325"/>
      <c r="X25" s="325"/>
      <c r="Y25" s="325"/>
    </row>
    <row r="26" spans="2:25" s="320" customFormat="1" ht="61.2" customHeight="1" x14ac:dyDescent="0.3">
      <c r="B26" s="411" t="s">
        <v>1176</v>
      </c>
      <c r="C26" s="411"/>
      <c r="D26" s="411"/>
      <c r="E26" s="328"/>
      <c r="F26" s="328"/>
      <c r="G26" s="353"/>
      <c r="H26" s="353"/>
      <c r="I26" s="354"/>
      <c r="J26" s="354"/>
      <c r="K26" s="354"/>
      <c r="L26" s="354"/>
      <c r="M26" s="354"/>
      <c r="N26" s="354"/>
      <c r="O26" s="334"/>
      <c r="P26" s="348"/>
      <c r="Q26" s="325"/>
      <c r="R26" s="325"/>
      <c r="S26" s="325"/>
      <c r="T26" s="325"/>
      <c r="U26" s="325"/>
      <c r="V26" s="325"/>
      <c r="W26" s="325"/>
      <c r="X26" s="325"/>
      <c r="Y26" s="325"/>
    </row>
    <row r="27" spans="2:25" ht="68.25" customHeight="1" x14ac:dyDescent="0.3">
      <c r="B27" s="411" t="s">
        <v>1171</v>
      </c>
      <c r="C27" s="411"/>
      <c r="D27" s="411"/>
      <c r="E27" s="411"/>
      <c r="F27" s="411"/>
      <c r="G27" s="411"/>
      <c r="H27" s="411"/>
      <c r="I27" s="411"/>
      <c r="J27" s="411"/>
      <c r="K27" s="411"/>
      <c r="L27" s="411"/>
      <c r="M27" s="411"/>
      <c r="N27" s="411"/>
      <c r="O27" s="270"/>
      <c r="P27" s="346"/>
      <c r="Q27" s="292"/>
      <c r="R27" s="292"/>
      <c r="S27" s="292"/>
      <c r="T27" s="292"/>
      <c r="U27" s="292"/>
      <c r="V27" s="292"/>
      <c r="W27" s="292"/>
      <c r="X27" s="292"/>
      <c r="Y27" s="292"/>
    </row>
    <row r="28" spans="2:25" ht="79.5" customHeight="1" x14ac:dyDescent="0.3">
      <c r="B28" s="411" t="s">
        <v>1177</v>
      </c>
      <c r="C28" s="411"/>
      <c r="D28" s="411"/>
      <c r="E28" s="411"/>
      <c r="F28" s="411"/>
      <c r="G28" s="411"/>
      <c r="H28" s="411"/>
      <c r="I28" s="411"/>
      <c r="J28" s="411"/>
      <c r="K28" s="411"/>
      <c r="L28" s="411"/>
      <c r="M28" s="411"/>
      <c r="N28" s="411"/>
      <c r="O28" s="270"/>
      <c r="P28" s="346"/>
      <c r="Q28" s="292"/>
      <c r="R28" s="292"/>
      <c r="S28" s="292"/>
      <c r="T28" s="292"/>
      <c r="U28" s="292"/>
      <c r="V28" s="292"/>
      <c r="W28" s="292"/>
      <c r="X28" s="292"/>
      <c r="Y28" s="292"/>
    </row>
    <row r="29" spans="2:25" s="320" customFormat="1" ht="82.5" customHeight="1" x14ac:dyDescent="0.3">
      <c r="B29" s="419" t="s">
        <v>1178</v>
      </c>
      <c r="C29" s="419"/>
      <c r="D29" s="419"/>
      <c r="E29" s="419"/>
      <c r="F29" s="419"/>
      <c r="G29" s="419"/>
      <c r="H29" s="419"/>
      <c r="I29" s="419"/>
      <c r="J29" s="419"/>
      <c r="K29" s="419"/>
      <c r="L29" s="419"/>
      <c r="M29" s="419"/>
      <c r="N29" s="419"/>
      <c r="O29" s="321"/>
      <c r="P29" s="322"/>
    </row>
    <row r="30" spans="2:25" s="320" customFormat="1" ht="147.6" customHeight="1" x14ac:dyDescent="0.3">
      <c r="B30" s="411" t="s">
        <v>1183</v>
      </c>
      <c r="C30" s="411"/>
      <c r="D30" s="411"/>
      <c r="E30" s="411"/>
      <c r="F30" s="411"/>
      <c r="G30" s="411"/>
      <c r="H30" s="411"/>
      <c r="I30" s="411"/>
      <c r="J30" s="411"/>
      <c r="K30" s="411"/>
      <c r="L30" s="411"/>
      <c r="M30" s="411"/>
      <c r="N30" s="411"/>
      <c r="O30" s="321"/>
      <c r="P30" s="322"/>
      <c r="Q30" s="323"/>
      <c r="R30" s="324"/>
    </row>
    <row r="31" spans="2:25" s="320" customFormat="1" ht="45.6" customHeight="1" x14ac:dyDescent="0.3">
      <c r="B31" s="411" t="s">
        <v>1169</v>
      </c>
      <c r="C31" s="411"/>
      <c r="D31" s="411"/>
      <c r="E31" s="411"/>
      <c r="F31" s="411"/>
      <c r="G31" s="411"/>
      <c r="H31" s="411"/>
      <c r="I31" s="411"/>
      <c r="J31" s="411"/>
      <c r="K31" s="411"/>
      <c r="L31" s="411"/>
      <c r="M31" s="411"/>
      <c r="N31" s="411"/>
      <c r="O31" s="321"/>
      <c r="P31" s="322"/>
      <c r="Q31" s="323"/>
      <c r="R31" s="324"/>
    </row>
    <row r="32" spans="2:25" s="320" customFormat="1" ht="16.8" x14ac:dyDescent="0.3">
      <c r="B32" s="354"/>
      <c r="C32" s="354"/>
      <c r="D32" s="354"/>
      <c r="E32" s="354"/>
      <c r="F32" s="354"/>
      <c r="G32" s="354"/>
      <c r="H32" s="354"/>
      <c r="I32" s="354"/>
      <c r="J32" s="354"/>
      <c r="K32" s="354"/>
      <c r="L32" s="354"/>
      <c r="M32" s="354"/>
      <c r="N32" s="354"/>
      <c r="S32" s="325"/>
      <c r="T32" s="325"/>
      <c r="U32" s="325"/>
      <c r="V32" s="325"/>
      <c r="W32" s="325"/>
      <c r="X32" s="325"/>
      <c r="Y32" s="325"/>
    </row>
    <row r="33" spans="2:18" s="320" customFormat="1" ht="21.75" customHeight="1" x14ac:dyDescent="0.3"/>
    <row r="34" spans="2:18" s="320" customFormat="1" ht="16.2" customHeight="1" x14ac:dyDescent="0.3">
      <c r="B34" s="320" t="s">
        <v>1164</v>
      </c>
      <c r="C34" s="329"/>
      <c r="D34" s="329"/>
      <c r="P34"/>
    </row>
    <row r="35" spans="2:18" s="320" customFormat="1" ht="16.2" customHeight="1" x14ac:dyDescent="0.3">
      <c r="B35" s="320" t="s">
        <v>1170</v>
      </c>
      <c r="P35"/>
    </row>
    <row r="36" spans="2:18" s="320" customFormat="1" ht="16.2" customHeight="1" x14ac:dyDescent="0.3">
      <c r="B36" s="320" t="s">
        <v>716</v>
      </c>
      <c r="P36"/>
    </row>
    <row r="37" spans="2:18" s="320" customFormat="1" ht="16.2" customHeight="1" x14ac:dyDescent="0.3">
      <c r="B37" s="326" t="s">
        <v>717</v>
      </c>
      <c r="C37" s="326"/>
      <c r="D37" s="326"/>
      <c r="P37"/>
    </row>
    <row r="38" spans="2:18" s="320" customFormat="1" ht="16.2" customHeight="1" x14ac:dyDescent="0.3">
      <c r="B38" s="420" t="s">
        <v>718</v>
      </c>
      <c r="C38" s="420"/>
      <c r="D38" s="420"/>
      <c r="E38" s="420"/>
      <c r="F38" s="420"/>
      <c r="G38" s="420"/>
      <c r="H38" s="420"/>
      <c r="I38" s="420"/>
      <c r="J38" s="420"/>
      <c r="K38" s="420"/>
      <c r="L38" s="420"/>
      <c r="M38" s="420"/>
      <c r="N38" s="420"/>
      <c r="O38" s="328"/>
      <c r="P38"/>
      <c r="R38" s="329"/>
    </row>
    <row r="39" spans="2:18" s="320" customFormat="1" ht="16.2" customHeight="1" x14ac:dyDescent="0.3">
      <c r="B39" s="326" t="s">
        <v>756</v>
      </c>
      <c r="C39" s="326"/>
      <c r="D39" s="326"/>
      <c r="O39" s="328"/>
      <c r="P39"/>
      <c r="R39" s="329"/>
    </row>
    <row r="40" spans="2:18" s="320" customFormat="1" ht="16.2" customHeight="1" x14ac:dyDescent="0.3">
      <c r="B40" s="327" t="s">
        <v>758</v>
      </c>
      <c r="C40" s="327"/>
      <c r="D40" s="327"/>
      <c r="O40" s="328"/>
      <c r="P40"/>
    </row>
    <row r="41" spans="2:18" s="320" customFormat="1" ht="16.2" customHeight="1" x14ac:dyDescent="0.3">
      <c r="B41" s="327" t="s">
        <v>760</v>
      </c>
      <c r="C41" s="327"/>
      <c r="D41" s="327"/>
      <c r="O41" s="328"/>
    </row>
    <row r="42" spans="2:18" s="320" customFormat="1" ht="16.2" customHeight="1" x14ac:dyDescent="0.3">
      <c r="B42" s="326" t="s">
        <v>719</v>
      </c>
      <c r="C42" s="326"/>
      <c r="D42" s="326"/>
      <c r="O42" s="328"/>
    </row>
    <row r="43" spans="2:18" s="320" customFormat="1" ht="16.2" customHeight="1" x14ac:dyDescent="0.3">
      <c r="B43" s="327" t="s">
        <v>1162</v>
      </c>
      <c r="C43" s="327"/>
      <c r="D43" s="327"/>
      <c r="O43" s="328"/>
    </row>
    <row r="44" spans="2:18" s="320" customFormat="1" ht="16.2" customHeight="1" x14ac:dyDescent="0.3">
      <c r="B44" s="327" t="s">
        <v>1163</v>
      </c>
      <c r="C44" s="327"/>
      <c r="D44" s="327"/>
      <c r="O44" s="328"/>
    </row>
    <row r="45" spans="2:18" s="320" customFormat="1" ht="16.2" customHeight="1" x14ac:dyDescent="0.3">
      <c r="B45" s="326" t="s">
        <v>1165</v>
      </c>
      <c r="C45" s="326"/>
      <c r="D45" s="326"/>
      <c r="O45" s="328"/>
    </row>
    <row r="46" spans="2:18" s="320" customFormat="1" ht="16.2" customHeight="1" x14ac:dyDescent="0.3">
      <c r="B46" s="327" t="s">
        <v>1166</v>
      </c>
      <c r="C46" s="327"/>
      <c r="D46" s="327"/>
      <c r="O46" s="328"/>
    </row>
    <row r="47" spans="2:18" s="320" customFormat="1" ht="16.2" customHeight="1" x14ac:dyDescent="0.3">
      <c r="B47" s="327" t="s">
        <v>1167</v>
      </c>
      <c r="C47" s="327"/>
      <c r="D47" s="327"/>
      <c r="O47" s="328"/>
    </row>
    <row r="48" spans="2:18" s="320" customFormat="1" ht="16.2" customHeight="1" x14ac:dyDescent="0.3">
      <c r="B48" s="284"/>
      <c r="C48" s="284"/>
      <c r="D48" s="284"/>
      <c r="E48" s="275"/>
      <c r="F48" s="275"/>
      <c r="G48" s="275"/>
      <c r="H48" s="275"/>
      <c r="I48" s="275"/>
      <c r="J48" s="275"/>
      <c r="K48" s="275"/>
      <c r="L48" s="275"/>
      <c r="M48" s="275"/>
      <c r="N48" s="275"/>
      <c r="O48" s="328"/>
    </row>
    <row r="49" spans="2:18" s="320" customFormat="1" ht="18.75" customHeight="1" x14ac:dyDescent="0.3">
      <c r="O49" s="328"/>
      <c r="P49" s="326"/>
    </row>
    <row r="50" spans="2:18" s="320" customFormat="1" ht="16.2" customHeight="1" x14ac:dyDescent="0.3">
      <c r="O50" s="328"/>
      <c r="P50" s="327"/>
    </row>
    <row r="51" spans="2:18" s="320" customFormat="1" ht="65.25" customHeight="1" x14ac:dyDescent="0.3">
      <c r="B51" s="411" t="s">
        <v>1182</v>
      </c>
      <c r="C51" s="411"/>
      <c r="D51" s="411"/>
      <c r="E51" s="411"/>
      <c r="F51" s="411"/>
      <c r="G51" s="411"/>
      <c r="H51" s="411"/>
      <c r="I51" s="411"/>
      <c r="J51" s="411"/>
      <c r="K51" s="411"/>
      <c r="L51" s="411"/>
      <c r="M51" s="411"/>
      <c r="N51" s="411"/>
      <c r="O51" s="349"/>
      <c r="P51" s="327"/>
    </row>
    <row r="52" spans="2:18" s="320" customFormat="1" ht="12.75" customHeight="1" x14ac:dyDescent="0.3">
      <c r="B52" s="327"/>
      <c r="C52" s="327"/>
      <c r="D52" s="327"/>
      <c r="O52" s="328"/>
    </row>
    <row r="53" spans="2:18" s="320" customFormat="1" ht="16.8" x14ac:dyDescent="0.3">
      <c r="B53" s="320" t="s">
        <v>723</v>
      </c>
      <c r="E53" s="330"/>
      <c r="O53" s="331"/>
    </row>
    <row r="54" spans="2:18" s="320" customFormat="1" ht="12.75" customHeight="1" x14ac:dyDescent="0.3">
      <c r="B54" s="330"/>
      <c r="C54" s="330"/>
      <c r="D54" s="330"/>
      <c r="E54" s="330"/>
      <c r="O54" s="331"/>
    </row>
    <row r="55" spans="2:18" s="320" customFormat="1" ht="16.2" customHeight="1" x14ac:dyDescent="0.3">
      <c r="B55" s="320" t="s">
        <v>761</v>
      </c>
      <c r="F55" s="330"/>
      <c r="G55" s="330"/>
      <c r="H55" s="330"/>
      <c r="I55" s="330"/>
      <c r="J55" s="330"/>
      <c r="K55" s="330"/>
      <c r="L55" s="330"/>
    </row>
    <row r="56" spans="2:18" s="320" customFormat="1" ht="16.2" customHeight="1" x14ac:dyDescent="0.3">
      <c r="B56" s="320" t="s">
        <v>1181</v>
      </c>
    </row>
    <row r="57" spans="2:18" s="320" customFormat="1" ht="16.2" customHeight="1" x14ac:dyDescent="0.3">
      <c r="B57" s="320" t="s">
        <v>1179</v>
      </c>
    </row>
    <row r="58" spans="2:18" s="320" customFormat="1" ht="16.2" customHeight="1" x14ac:dyDescent="0.3">
      <c r="B58" s="320" t="s">
        <v>725</v>
      </c>
      <c r="O58" s="325"/>
    </row>
    <row r="59" spans="2:18" s="320" customFormat="1" ht="122.4" customHeight="1" x14ac:dyDescent="0.3">
      <c r="B59" s="408"/>
      <c r="C59" s="408"/>
      <c r="D59" s="408"/>
      <c r="E59" s="408"/>
      <c r="M59" s="416"/>
      <c r="N59" s="416"/>
      <c r="Q59" s="330"/>
      <c r="R59" s="330"/>
    </row>
    <row r="60" spans="2:18" ht="51" customHeight="1" x14ac:dyDescent="0.3">
      <c r="B60" s="417" t="s">
        <v>1180</v>
      </c>
      <c r="C60" s="417"/>
      <c r="D60" s="417"/>
      <c r="E60" s="328"/>
      <c r="F60" s="328"/>
      <c r="G60" s="353"/>
      <c r="H60" s="353"/>
      <c r="I60" s="349"/>
      <c r="J60" s="349"/>
      <c r="K60" s="349"/>
      <c r="L60" s="349"/>
      <c r="M60" s="418" t="s">
        <v>726</v>
      </c>
      <c r="N60" s="418"/>
    </row>
  </sheetData>
  <mergeCells count="34">
    <mergeCell ref="B60:D60"/>
    <mergeCell ref="M60:N60"/>
    <mergeCell ref="B29:N29"/>
    <mergeCell ref="B30:N30"/>
    <mergeCell ref="B31:N31"/>
    <mergeCell ref="B38:N38"/>
    <mergeCell ref="B51:N51"/>
    <mergeCell ref="B59:E59"/>
    <mergeCell ref="M59:N59"/>
    <mergeCell ref="B28:N28"/>
    <mergeCell ref="B13:N14"/>
    <mergeCell ref="C16:I16"/>
    <mergeCell ref="C17:I17"/>
    <mergeCell ref="L18:M18"/>
    <mergeCell ref="L19:M19"/>
    <mergeCell ref="L20:M20"/>
    <mergeCell ref="B22:N22"/>
    <mergeCell ref="B23:N23"/>
    <mergeCell ref="B24:N24"/>
    <mergeCell ref="B26:D26"/>
    <mergeCell ref="B27:N27"/>
    <mergeCell ref="G3:K3"/>
    <mergeCell ref="D5:I5"/>
    <mergeCell ref="L5:N5"/>
    <mergeCell ref="D7:I7"/>
    <mergeCell ref="L7:N7"/>
    <mergeCell ref="P5:T5"/>
    <mergeCell ref="D6:I6"/>
    <mergeCell ref="P6:T6"/>
    <mergeCell ref="E10:I10"/>
    <mergeCell ref="L10:N10"/>
    <mergeCell ref="P7:T7"/>
    <mergeCell ref="E8:I8"/>
    <mergeCell ref="D9:I9"/>
  </mergeCells>
  <hyperlinks>
    <hyperlink ref="B58" r:id="rId1" display="http://www.geofal.com.pe/" xr:uid="{39493C41-1AB3-4B11-9A30-0E7B777C24E4}"/>
    <hyperlink ref="B29:N29" r:id="rId2" display="QUEJAS Y SUGERENCIAS:_x000a_El plazo máximo para la recepción de quejas relacionadas con un informe técnico es de diez (10) días calendarios, contados a partir de la fecha de emisión del documento correspondiente. Transcurrido dicho plazo, no se aceptarán quejas bajo ninguna circunstancia._x000a_En caso de tener alguna queja o sugerencia, lo invitamos a conocer nuestro Proceso de Atención de Quejas, el cual dará inicio 24 horas después de la recepción formal de la queja." xr:uid="{B60666E9-96CE-4959-B491-FF8601C12E64}"/>
  </hyperlinks>
  <printOptions horizontalCentered="1"/>
  <pageMargins left="0.39370078740157483" right="0.39370078740157483" top="1.6535433070866143" bottom="0" header="0" footer="0"/>
  <pageSetup paperSize="9" scale="60" fitToWidth="0" fitToHeight="0" orientation="portrait" r:id="rId3"/>
  <headerFooter>
    <oddHeader>&amp;L
                  &amp;G</oddHeader>
    <oddFooter>&amp;C&amp;G</oddFooter>
  </headerFooter>
  <rowBreaks count="1" manualBreakCount="1">
    <brk id="26" min="1" max="13" man="1"/>
  </rowBreaks>
  <drawing r:id="rId4"/>
  <legacyDrawingHF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70"/>
  <dimension ref="B1:U101"/>
  <sheetViews>
    <sheetView view="pageBreakPreview" topLeftCell="A70" zoomScaleNormal="110" zoomScaleSheetLayoutView="100" workbookViewId="0">
      <selection activeCell="B84" sqref="B84:J88"/>
    </sheetView>
  </sheetViews>
  <sheetFormatPr baseColWidth="10" defaultColWidth="11.44140625" defaultRowHeight="11.4" x14ac:dyDescent="0.2"/>
  <cols>
    <col min="1" max="1" width="2.44140625" style="61" customWidth="1"/>
    <col min="2" max="2" width="10.33203125" style="61" customWidth="1"/>
    <col min="3" max="3" width="14.6640625" style="61" customWidth="1"/>
    <col min="4" max="4" width="13" style="61" customWidth="1"/>
    <col min="5" max="5" width="15.5546875" style="61" customWidth="1"/>
    <col min="6" max="6" width="16.88671875" style="61" customWidth="1"/>
    <col min="7" max="7" width="6.44140625" style="61" customWidth="1"/>
    <col min="8" max="8" width="5" style="61" customWidth="1"/>
    <col min="9" max="9" width="11.6640625" style="61" customWidth="1"/>
    <col min="10" max="10" width="13.44140625" style="61" customWidth="1"/>
    <col min="11" max="11" width="5.88671875" style="61" customWidth="1"/>
    <col min="12" max="16384" width="11.44140625" style="61"/>
  </cols>
  <sheetData>
    <row r="1" spans="2:14" ht="30.6" customHeight="1" x14ac:dyDescent="0.2">
      <c r="G1" s="76"/>
      <c r="H1" s="76"/>
      <c r="I1" s="76"/>
      <c r="J1" s="76"/>
      <c r="L1" s="77" t="s">
        <v>222</v>
      </c>
      <c r="M1" s="77">
        <v>31</v>
      </c>
    </row>
    <row r="2" spans="2:14" ht="25.5" customHeight="1" x14ac:dyDescent="0.2">
      <c r="C2" s="174"/>
      <c r="D2" s="174"/>
      <c r="E2" s="439">
        <v>302</v>
      </c>
      <c r="F2" s="439"/>
      <c r="G2" s="174"/>
      <c r="H2" s="174"/>
      <c r="I2" s="174"/>
      <c r="J2" s="310"/>
    </row>
    <row r="3" spans="2:14" ht="10.95" customHeight="1" x14ac:dyDescent="0.2">
      <c r="B3" s="63"/>
      <c r="C3" s="63"/>
      <c r="E3" s="76"/>
      <c r="F3" s="76"/>
      <c r="G3" s="76"/>
      <c r="H3" s="76"/>
      <c r="I3" s="76"/>
      <c r="J3" s="76"/>
      <c r="K3" s="76"/>
    </row>
    <row r="4" spans="2:14" ht="15.75" customHeight="1" x14ac:dyDescent="0.2">
      <c r="B4" s="171" t="s">
        <v>762</v>
      </c>
      <c r="C4" s="65" t="e">
        <f>VLOOKUP($M$1,clientes1,2,FALSE)</f>
        <v>#REF!</v>
      </c>
      <c r="D4" s="152"/>
      <c r="E4" s="152"/>
      <c r="F4" s="153" t="s">
        <v>763</v>
      </c>
      <c r="G4" s="440" t="e">
        <f>VLOOKUP($M$1,clientes1,9,FALSE)</f>
        <v>#REF!</v>
      </c>
      <c r="H4" s="440"/>
      <c r="I4" s="440"/>
      <c r="J4" s="440"/>
      <c r="L4" s="439">
        <v>222</v>
      </c>
      <c r="M4" s="439"/>
    </row>
    <row r="5" spans="2:14" ht="16.2" customHeight="1" x14ac:dyDescent="0.2">
      <c r="B5" s="171" t="s">
        <v>764</v>
      </c>
      <c r="C5" s="66" t="e">
        <f>VLOOKUP($M$1,clientes1,3,FALSE)</f>
        <v>#REF!</v>
      </c>
      <c r="D5" s="152"/>
      <c r="E5" s="152"/>
      <c r="F5" s="154"/>
      <c r="G5" s="440"/>
      <c r="H5" s="440"/>
      <c r="I5" s="440"/>
      <c r="J5" s="440"/>
      <c r="L5" s="441">
        <v>222</v>
      </c>
      <c r="M5" s="441"/>
      <c r="N5" s="243"/>
    </row>
    <row r="6" spans="2:14" ht="20.25" customHeight="1" x14ac:dyDescent="0.2">
      <c r="B6" s="153" t="s">
        <v>765</v>
      </c>
      <c r="C6" s="442" t="e">
        <f>VLOOKUP($M$1,clientes1,4,FALSE)</f>
        <v>#REF!</v>
      </c>
      <c r="D6" s="442"/>
      <c r="E6" s="442"/>
      <c r="F6" s="153" t="s">
        <v>766</v>
      </c>
      <c r="G6" s="440" t="e">
        <f>VLOOKUP($M$1,clientes1,10,FALSE)</f>
        <v>#REF!</v>
      </c>
      <c r="H6" s="440"/>
      <c r="I6" s="440"/>
      <c r="J6" s="440"/>
    </row>
    <row r="7" spans="2:14" ht="20.25" customHeight="1" x14ac:dyDescent="0.2">
      <c r="B7" s="153"/>
      <c r="C7" s="442"/>
      <c r="D7" s="442"/>
      <c r="E7" s="442"/>
      <c r="F7" s="154"/>
      <c r="G7" s="440"/>
      <c r="H7" s="440"/>
      <c r="I7" s="440"/>
      <c r="J7" s="440"/>
    </row>
    <row r="8" spans="2:14" ht="16.2" customHeight="1" x14ac:dyDescent="0.2">
      <c r="B8" s="171" t="s">
        <v>767</v>
      </c>
      <c r="C8" s="66" t="e">
        <f>VLOOKUP($M$1,clientes1,5,FALSE)</f>
        <v>#REF!</v>
      </c>
      <c r="D8" s="152"/>
      <c r="E8" s="152"/>
      <c r="F8" s="155" t="s">
        <v>768</v>
      </c>
      <c r="G8" s="155"/>
      <c r="H8" s="169" t="s">
        <v>117</v>
      </c>
      <c r="I8" s="154"/>
      <c r="J8" s="154"/>
    </row>
    <row r="9" spans="2:14" ht="16.2" customHeight="1" x14ac:dyDescent="0.2">
      <c r="B9" s="153"/>
      <c r="C9" s="66" t="e">
        <f>VLOOKUP($M$1,clientes1,6,FALSE)</f>
        <v>#REF!</v>
      </c>
      <c r="D9" s="152"/>
      <c r="E9" s="152"/>
      <c r="F9" s="155" t="s">
        <v>769</v>
      </c>
      <c r="G9" s="155"/>
      <c r="H9" s="443">
        <v>956057624</v>
      </c>
      <c r="I9" s="443"/>
      <c r="J9" s="154"/>
    </row>
    <row r="10" spans="2:14" ht="16.2" customHeight="1" x14ac:dyDescent="0.2">
      <c r="B10" s="171" t="s">
        <v>769</v>
      </c>
      <c r="C10" s="66" t="e">
        <f>VLOOKUP($M$1,clientes1,7,FALSE)</f>
        <v>#REF!</v>
      </c>
      <c r="D10" s="152"/>
      <c r="E10" s="154"/>
      <c r="F10" s="155" t="s">
        <v>770</v>
      </c>
      <c r="H10" s="444">
        <v>44769</v>
      </c>
      <c r="I10" s="444"/>
      <c r="J10" s="154"/>
      <c r="M10" s="61" t="s">
        <v>739</v>
      </c>
    </row>
    <row r="11" spans="2:14" ht="16.2" customHeight="1" x14ac:dyDescent="0.2">
      <c r="B11" s="171" t="s">
        <v>771</v>
      </c>
      <c r="C11" s="66" t="e">
        <f>VLOOKUP($M$1,clientes1,8,FALSE)</f>
        <v>#REF!</v>
      </c>
      <c r="D11" s="152"/>
      <c r="E11" s="170"/>
      <c r="F11" s="155" t="s">
        <v>772</v>
      </c>
      <c r="H11" s="444">
        <v>44769</v>
      </c>
      <c r="I11" s="444"/>
      <c r="J11" s="154"/>
    </row>
    <row r="12" spans="2:14" ht="8.4" customHeight="1" x14ac:dyDescent="0.2">
      <c r="B12" s="142"/>
      <c r="C12" s="142"/>
      <c r="D12" s="65"/>
      <c r="E12" s="138"/>
    </row>
    <row r="13" spans="2:14" ht="16.2" customHeight="1" x14ac:dyDescent="0.2">
      <c r="B13" s="173" t="s">
        <v>773</v>
      </c>
      <c r="C13" s="143"/>
      <c r="D13" s="144"/>
      <c r="E13" s="144"/>
      <c r="F13" s="144"/>
      <c r="G13" s="144"/>
      <c r="H13" s="144"/>
      <c r="I13" s="145"/>
      <c r="J13" s="145"/>
      <c r="K13" s="145"/>
      <c r="L13" s="145"/>
    </row>
    <row r="14" spans="2:14" ht="16.2" customHeight="1" x14ac:dyDescent="0.2">
      <c r="B14" s="445" t="s">
        <v>743</v>
      </c>
      <c r="C14" s="445"/>
      <c r="D14" s="445"/>
      <c r="E14" s="445"/>
      <c r="F14" s="445"/>
      <c r="G14" s="445"/>
      <c r="H14" s="445"/>
      <c r="I14" s="445"/>
      <c r="J14" s="445"/>
      <c r="K14" s="145"/>
      <c r="L14" s="145"/>
    </row>
    <row r="15" spans="2:14" ht="16.2" customHeight="1" x14ac:dyDescent="0.2">
      <c r="B15" s="445"/>
      <c r="C15" s="445"/>
      <c r="D15" s="445"/>
      <c r="E15" s="445"/>
      <c r="F15" s="445"/>
      <c r="G15" s="445"/>
      <c r="H15" s="445"/>
      <c r="I15" s="445"/>
      <c r="J15" s="445"/>
      <c r="K15" s="146"/>
      <c r="L15" s="146"/>
    </row>
    <row r="16" spans="2:14" ht="8.4" customHeight="1" x14ac:dyDescent="0.2">
      <c r="B16" s="68"/>
      <c r="C16" s="68"/>
      <c r="D16" s="65"/>
      <c r="E16" s="65"/>
      <c r="F16" s="65"/>
    </row>
    <row r="17" spans="2:15" ht="37.200000000000003" customHeight="1" x14ac:dyDescent="0.25">
      <c r="B17" s="308" t="s">
        <v>744</v>
      </c>
      <c r="C17" s="446" t="s">
        <v>774</v>
      </c>
      <c r="D17" s="446"/>
      <c r="E17" s="446"/>
      <c r="F17" s="313" t="s">
        <v>745</v>
      </c>
      <c r="G17" s="447" t="s">
        <v>746</v>
      </c>
      <c r="H17" s="448"/>
      <c r="I17" s="308" t="s">
        <v>747</v>
      </c>
      <c r="J17" s="75" t="s">
        <v>748</v>
      </c>
      <c r="K17" s="147"/>
    </row>
    <row r="18" spans="2:15" ht="21.75" customHeight="1" x14ac:dyDescent="0.2">
      <c r="B18" s="124" t="s">
        <v>117</v>
      </c>
      <c r="C18" s="449" t="s">
        <v>775</v>
      </c>
      <c r="D18" s="449"/>
      <c r="E18" s="449"/>
      <c r="F18" s="161" t="s">
        <v>117</v>
      </c>
      <c r="G18" s="450">
        <v>50</v>
      </c>
      <c r="H18" s="451"/>
      <c r="I18" s="161">
        <v>1</v>
      </c>
      <c r="J18" s="162">
        <f t="shared" ref="J18:J28" si="0">+G18*I18</f>
        <v>50</v>
      </c>
      <c r="K18" s="149"/>
      <c r="L18" s="235"/>
      <c r="M18" s="235"/>
      <c r="N18" s="236"/>
      <c r="O18" s="131"/>
    </row>
    <row r="19" spans="2:15" ht="21.75" customHeight="1" x14ac:dyDescent="0.2">
      <c r="B19" s="239" t="s">
        <v>430</v>
      </c>
      <c r="C19" s="452" t="e">
        <f t="shared" ref="C19:C28" si="1">VLOOKUP(B19,SERVICIOENSAYOS,2,FALSE)</f>
        <v>#REF!</v>
      </c>
      <c r="D19" s="452"/>
      <c r="E19" s="452"/>
      <c r="F19" s="177" t="e">
        <f t="shared" ref="F19:F28" si="2">+VLOOKUP(B19,SERVICIOENSAYOS,3,FALSE)</f>
        <v>#REF!</v>
      </c>
      <c r="G19" s="453" t="e">
        <f t="shared" ref="G19:G28" si="3">+VLOOKUP(B19,SERVICIOENSAYOS,5,FALSE)</f>
        <v>#REF!</v>
      </c>
      <c r="H19" s="454"/>
      <c r="I19" s="177">
        <v>0</v>
      </c>
      <c r="J19" s="178" t="e">
        <f t="shared" si="0"/>
        <v>#REF!</v>
      </c>
      <c r="K19" s="149"/>
      <c r="L19" s="235"/>
      <c r="M19" s="235"/>
      <c r="N19" s="236"/>
      <c r="O19" s="131"/>
    </row>
    <row r="20" spans="2:15" ht="21.75" customHeight="1" x14ac:dyDescent="0.2">
      <c r="B20" s="239" t="s">
        <v>310</v>
      </c>
      <c r="C20" s="452" t="e">
        <f t="shared" si="1"/>
        <v>#REF!</v>
      </c>
      <c r="D20" s="452"/>
      <c r="E20" s="452"/>
      <c r="F20" s="177" t="e">
        <f t="shared" si="2"/>
        <v>#REF!</v>
      </c>
      <c r="G20" s="453" t="e">
        <f t="shared" si="3"/>
        <v>#REF!</v>
      </c>
      <c r="H20" s="454"/>
      <c r="I20" s="177">
        <v>0</v>
      </c>
      <c r="J20" s="178" t="e">
        <f t="shared" si="0"/>
        <v>#REF!</v>
      </c>
      <c r="K20" s="149"/>
      <c r="L20" s="235"/>
      <c r="M20" s="235"/>
      <c r="N20" s="236"/>
      <c r="O20" s="131"/>
    </row>
    <row r="21" spans="2:15" ht="21.75" customHeight="1" x14ac:dyDescent="0.2">
      <c r="B21" s="239" t="s">
        <v>712</v>
      </c>
      <c r="C21" s="452" t="e">
        <f t="shared" si="1"/>
        <v>#REF!</v>
      </c>
      <c r="D21" s="452"/>
      <c r="E21" s="452"/>
      <c r="F21" s="177" t="e">
        <f t="shared" si="2"/>
        <v>#REF!</v>
      </c>
      <c r="G21" s="453" t="e">
        <f t="shared" si="3"/>
        <v>#REF!</v>
      </c>
      <c r="H21" s="454"/>
      <c r="I21" s="177">
        <v>0</v>
      </c>
      <c r="J21" s="178" t="e">
        <f t="shared" si="0"/>
        <v>#REF!</v>
      </c>
      <c r="K21" s="149"/>
      <c r="L21" s="235"/>
      <c r="M21" s="235"/>
      <c r="N21" s="236"/>
      <c r="O21" s="131"/>
    </row>
    <row r="22" spans="2:15" ht="21.75" customHeight="1" x14ac:dyDescent="0.2">
      <c r="B22" s="239" t="s">
        <v>394</v>
      </c>
      <c r="C22" s="452" t="e">
        <f t="shared" si="1"/>
        <v>#REF!</v>
      </c>
      <c r="D22" s="452"/>
      <c r="E22" s="452"/>
      <c r="F22" s="177" t="e">
        <f t="shared" si="2"/>
        <v>#REF!</v>
      </c>
      <c r="G22" s="453" t="e">
        <f t="shared" si="3"/>
        <v>#REF!</v>
      </c>
      <c r="H22" s="454"/>
      <c r="I22" s="177">
        <v>0</v>
      </c>
      <c r="J22" s="178" t="e">
        <f t="shared" si="0"/>
        <v>#REF!</v>
      </c>
      <c r="K22" s="149"/>
      <c r="L22" s="235"/>
      <c r="M22" s="235"/>
      <c r="N22" s="236"/>
      <c r="O22" s="131"/>
    </row>
    <row r="23" spans="2:15" ht="21.75" customHeight="1" x14ac:dyDescent="0.2">
      <c r="B23" s="239" t="s">
        <v>387</v>
      </c>
      <c r="C23" s="452" t="e">
        <f t="shared" si="1"/>
        <v>#REF!</v>
      </c>
      <c r="D23" s="452"/>
      <c r="E23" s="452"/>
      <c r="F23" s="177" t="e">
        <f t="shared" si="2"/>
        <v>#REF!</v>
      </c>
      <c r="G23" s="453" t="e">
        <f t="shared" si="3"/>
        <v>#REF!</v>
      </c>
      <c r="H23" s="454"/>
      <c r="I23" s="177">
        <v>0</v>
      </c>
      <c r="J23" s="178" t="e">
        <f t="shared" si="0"/>
        <v>#REF!</v>
      </c>
      <c r="K23" s="149"/>
      <c r="L23" s="235"/>
      <c r="M23" s="235"/>
      <c r="N23" s="236"/>
      <c r="O23" s="131"/>
    </row>
    <row r="24" spans="2:15" ht="21.75" customHeight="1" x14ac:dyDescent="0.2">
      <c r="B24" s="239" t="s">
        <v>714</v>
      </c>
      <c r="C24" s="452" t="e">
        <f t="shared" si="1"/>
        <v>#REF!</v>
      </c>
      <c r="D24" s="452"/>
      <c r="E24" s="452"/>
      <c r="F24" s="177" t="e">
        <f t="shared" si="2"/>
        <v>#REF!</v>
      </c>
      <c r="G24" s="453" t="e">
        <f t="shared" si="3"/>
        <v>#REF!</v>
      </c>
      <c r="H24" s="454"/>
      <c r="I24" s="177">
        <v>0</v>
      </c>
      <c r="J24" s="178" t="e">
        <f t="shared" si="0"/>
        <v>#REF!</v>
      </c>
      <c r="K24" s="149"/>
      <c r="L24" s="235"/>
      <c r="M24" s="235"/>
      <c r="N24" s="236"/>
      <c r="O24" s="131"/>
    </row>
    <row r="25" spans="2:15" ht="21.75" customHeight="1" x14ac:dyDescent="0.2">
      <c r="B25" s="239" t="s">
        <v>394</v>
      </c>
      <c r="C25" s="452" t="e">
        <f t="shared" si="1"/>
        <v>#REF!</v>
      </c>
      <c r="D25" s="452"/>
      <c r="E25" s="452"/>
      <c r="F25" s="177" t="e">
        <f t="shared" si="2"/>
        <v>#REF!</v>
      </c>
      <c r="G25" s="453" t="e">
        <f t="shared" si="3"/>
        <v>#REF!</v>
      </c>
      <c r="H25" s="454"/>
      <c r="I25" s="177">
        <v>0</v>
      </c>
      <c r="J25" s="178" t="e">
        <f t="shared" si="0"/>
        <v>#REF!</v>
      </c>
      <c r="K25" s="149"/>
      <c r="L25" s="235"/>
      <c r="M25" s="235"/>
      <c r="N25" s="236"/>
      <c r="O25" s="131"/>
    </row>
    <row r="26" spans="2:15" ht="21.75" customHeight="1" x14ac:dyDescent="0.2">
      <c r="B26" s="239" t="s">
        <v>387</v>
      </c>
      <c r="C26" s="452" t="e">
        <f t="shared" si="1"/>
        <v>#REF!</v>
      </c>
      <c r="D26" s="452"/>
      <c r="E26" s="452"/>
      <c r="F26" s="177" t="e">
        <f t="shared" si="2"/>
        <v>#REF!</v>
      </c>
      <c r="G26" s="453" t="e">
        <f t="shared" si="3"/>
        <v>#REF!</v>
      </c>
      <c r="H26" s="454"/>
      <c r="I26" s="177">
        <v>0</v>
      </c>
      <c r="J26" s="178" t="e">
        <f t="shared" si="0"/>
        <v>#REF!</v>
      </c>
      <c r="K26" s="149"/>
      <c r="L26" s="235"/>
      <c r="M26" s="235"/>
      <c r="N26" s="236"/>
      <c r="O26" s="131"/>
    </row>
    <row r="27" spans="2:15" ht="21.75" customHeight="1" x14ac:dyDescent="0.2">
      <c r="B27" s="239" t="s">
        <v>391</v>
      </c>
      <c r="C27" s="452" t="e">
        <f t="shared" si="1"/>
        <v>#REF!</v>
      </c>
      <c r="D27" s="452"/>
      <c r="E27" s="452"/>
      <c r="F27" s="177" t="e">
        <f t="shared" si="2"/>
        <v>#REF!</v>
      </c>
      <c r="G27" s="453" t="e">
        <f t="shared" si="3"/>
        <v>#REF!</v>
      </c>
      <c r="H27" s="454"/>
      <c r="I27" s="177">
        <v>0</v>
      </c>
      <c r="J27" s="178" t="e">
        <f t="shared" si="0"/>
        <v>#REF!</v>
      </c>
      <c r="K27" s="149"/>
      <c r="L27" s="235"/>
      <c r="M27" s="235"/>
      <c r="N27" s="236"/>
      <c r="O27" s="131"/>
    </row>
    <row r="28" spans="2:15" ht="21.75" customHeight="1" x14ac:dyDescent="0.2">
      <c r="B28" s="239" t="s">
        <v>714</v>
      </c>
      <c r="C28" s="452" t="e">
        <f t="shared" si="1"/>
        <v>#REF!</v>
      </c>
      <c r="D28" s="452"/>
      <c r="E28" s="452"/>
      <c r="F28" s="177" t="e">
        <f t="shared" si="2"/>
        <v>#REF!</v>
      </c>
      <c r="G28" s="453" t="e">
        <f t="shared" si="3"/>
        <v>#REF!</v>
      </c>
      <c r="H28" s="454"/>
      <c r="I28" s="177">
        <v>0</v>
      </c>
      <c r="J28" s="178" t="e">
        <f t="shared" si="0"/>
        <v>#REF!</v>
      </c>
      <c r="K28" s="149"/>
      <c r="L28" s="235"/>
      <c r="M28" s="235"/>
      <c r="N28" s="236"/>
      <c r="O28" s="131"/>
    </row>
    <row r="29" spans="2:15" ht="17.100000000000001" customHeight="1" x14ac:dyDescent="0.25">
      <c r="B29" s="209" t="s">
        <v>776</v>
      </c>
      <c r="C29" s="55"/>
      <c r="D29" s="53"/>
      <c r="E29" s="53"/>
      <c r="F29" s="53"/>
      <c r="G29" s="456" t="s">
        <v>749</v>
      </c>
      <c r="H29" s="456"/>
      <c r="I29" s="456"/>
      <c r="J29" s="163" t="e">
        <f>+SUM(J18:J28)</f>
        <v>#REF!</v>
      </c>
      <c r="K29" s="52"/>
      <c r="L29" s="235"/>
      <c r="M29" s="235"/>
      <c r="N29" s="236"/>
      <c r="O29" s="131"/>
    </row>
    <row r="30" spans="2:15" ht="17.100000000000001" customHeight="1" x14ac:dyDescent="0.25">
      <c r="B30" s="212"/>
      <c r="C30" s="55"/>
      <c r="D30" s="53"/>
      <c r="E30" s="53"/>
      <c r="F30" s="53"/>
      <c r="G30" s="456" t="s">
        <v>750</v>
      </c>
      <c r="H30" s="456"/>
      <c r="I30" s="456"/>
      <c r="J30" s="163" t="e">
        <f>+J29*0.18</f>
        <v>#REF!</v>
      </c>
      <c r="K30" s="52"/>
      <c r="L30" s="235"/>
      <c r="M30" s="235"/>
      <c r="N30" s="236"/>
      <c r="O30" s="131"/>
    </row>
    <row r="31" spans="2:15" ht="17.100000000000001" customHeight="1" x14ac:dyDescent="0.25">
      <c r="B31" s="212"/>
      <c r="C31" s="55"/>
      <c r="D31" s="53"/>
      <c r="E31" s="53"/>
      <c r="F31" s="53"/>
      <c r="G31" s="457" t="s">
        <v>777</v>
      </c>
      <c r="H31" s="457"/>
      <c r="I31" s="457"/>
      <c r="J31" s="164" t="e">
        <f>+J29+J30</f>
        <v>#REF!</v>
      </c>
      <c r="K31" s="52"/>
      <c r="L31" s="235"/>
      <c r="M31" s="235"/>
      <c r="N31" s="236"/>
      <c r="O31" s="131"/>
    </row>
    <row r="32" spans="2:15" ht="4.5" customHeight="1" x14ac:dyDescent="0.25">
      <c r="B32" s="212"/>
      <c r="C32" s="55"/>
      <c r="D32" s="53"/>
      <c r="E32" s="53"/>
      <c r="F32" s="53"/>
      <c r="G32" s="232"/>
      <c r="H32" s="232"/>
      <c r="I32" s="232"/>
      <c r="J32" s="233"/>
      <c r="K32" s="52"/>
      <c r="L32" s="235"/>
      <c r="M32" s="235"/>
      <c r="N32" s="236"/>
      <c r="O32" s="131"/>
    </row>
    <row r="33" spans="2:15" ht="16.2" customHeight="1" x14ac:dyDescent="0.2">
      <c r="B33" s="71"/>
      <c r="C33" s="107"/>
      <c r="D33" s="107"/>
      <c r="E33" s="107"/>
      <c r="F33" s="107"/>
      <c r="G33" s="107"/>
      <c r="H33" s="107"/>
      <c r="I33" s="107"/>
      <c r="J33" s="109"/>
      <c r="K33" s="109"/>
      <c r="L33" s="235"/>
      <c r="M33" s="235"/>
      <c r="O33" s="131"/>
    </row>
    <row r="34" spans="2:15" ht="15.75" customHeight="1" x14ac:dyDescent="0.2">
      <c r="B34" s="51"/>
      <c r="C34" s="107"/>
      <c r="D34" s="107"/>
      <c r="E34" s="107"/>
      <c r="F34" s="107"/>
      <c r="G34" s="107"/>
      <c r="H34" s="107"/>
      <c r="I34" s="107"/>
      <c r="J34" s="150"/>
      <c r="K34" s="150"/>
    </row>
    <row r="35" spans="2:15" ht="18" customHeight="1" x14ac:dyDescent="0.2">
      <c r="B35" s="455" t="s">
        <v>778</v>
      </c>
      <c r="C35" s="455"/>
      <c r="D35" s="455"/>
      <c r="E35" s="455"/>
      <c r="F35" s="455"/>
      <c r="G35" s="455"/>
      <c r="H35" s="455"/>
      <c r="I35" s="455"/>
      <c r="J35" s="455"/>
      <c r="K35" s="181" t="s">
        <v>779</v>
      </c>
    </row>
    <row r="36" spans="2:15" ht="17.25" customHeight="1" x14ac:dyDescent="0.2">
      <c r="B36" s="455" t="s">
        <v>780</v>
      </c>
      <c r="C36" s="455"/>
      <c r="D36" s="455"/>
      <c r="E36" s="455"/>
      <c r="F36" s="455"/>
      <c r="G36" s="455"/>
      <c r="H36" s="455"/>
      <c r="I36" s="455"/>
      <c r="J36" s="455"/>
      <c r="K36" s="181" t="s">
        <v>779</v>
      </c>
    </row>
    <row r="37" spans="2:15" ht="17.25" customHeight="1" x14ac:dyDescent="0.2">
      <c r="B37" s="455" t="s">
        <v>781</v>
      </c>
      <c r="C37" s="455"/>
      <c r="D37" s="455"/>
      <c r="E37" s="455"/>
      <c r="F37" s="455"/>
      <c r="G37" s="455"/>
      <c r="H37" s="455"/>
      <c r="I37" s="455"/>
      <c r="J37" s="455"/>
      <c r="K37" s="181" t="s">
        <v>779</v>
      </c>
    </row>
    <row r="38" spans="2:15" ht="33.75" customHeight="1" x14ac:dyDescent="0.2">
      <c r="B38" s="458" t="s">
        <v>782</v>
      </c>
      <c r="C38" s="458"/>
      <c r="D38" s="458"/>
      <c r="E38" s="458"/>
      <c r="F38" s="458"/>
      <c r="G38" s="458"/>
      <c r="H38" s="458"/>
      <c r="I38" s="458"/>
      <c r="J38" s="458"/>
      <c r="K38" s="181"/>
    </row>
    <row r="39" spans="2:15" ht="17.25" customHeight="1" x14ac:dyDescent="0.2">
      <c r="B39" s="455" t="s">
        <v>783</v>
      </c>
      <c r="C39" s="455"/>
      <c r="D39" s="455"/>
      <c r="E39" s="455"/>
      <c r="F39" s="455"/>
      <c r="G39" s="455"/>
      <c r="H39" s="455"/>
      <c r="I39" s="455"/>
      <c r="J39" s="455"/>
      <c r="K39" s="181"/>
    </row>
    <row r="40" spans="2:15" ht="40.5" customHeight="1" x14ac:dyDescent="0.2">
      <c r="B40" s="458" t="s">
        <v>784</v>
      </c>
      <c r="C40" s="458"/>
      <c r="D40" s="458"/>
      <c r="E40" s="458"/>
      <c r="F40" s="458"/>
      <c r="G40" s="458"/>
      <c r="H40" s="458"/>
      <c r="I40" s="458"/>
      <c r="J40" s="458"/>
      <c r="K40" s="181"/>
    </row>
    <row r="41" spans="2:15" ht="33.75" customHeight="1" x14ac:dyDescent="0.2">
      <c r="B41" s="458" t="s">
        <v>785</v>
      </c>
      <c r="C41" s="458"/>
      <c r="D41" s="458"/>
      <c r="E41" s="458"/>
      <c r="F41" s="458"/>
      <c r="G41" s="458"/>
      <c r="H41" s="458"/>
      <c r="I41" s="458"/>
      <c r="J41" s="458"/>
      <c r="K41" s="181"/>
    </row>
    <row r="42" spans="2:15" s="127" customFormat="1" ht="32.25" customHeight="1" x14ac:dyDescent="0.2">
      <c r="B42" s="458" t="s">
        <v>786</v>
      </c>
      <c r="C42" s="455"/>
      <c r="D42" s="455"/>
      <c r="E42" s="455"/>
      <c r="F42" s="455"/>
      <c r="G42" s="455"/>
      <c r="H42" s="455"/>
      <c r="I42" s="455"/>
      <c r="J42" s="455"/>
      <c r="K42" s="227"/>
    </row>
    <row r="43" spans="2:15" ht="17.25" customHeight="1" x14ac:dyDescent="0.2">
      <c r="B43" s="455" t="s">
        <v>787</v>
      </c>
      <c r="C43" s="455"/>
      <c r="D43" s="455"/>
      <c r="E43" s="455"/>
      <c r="F43" s="455"/>
      <c r="G43" s="455"/>
      <c r="H43" s="455"/>
      <c r="I43" s="455"/>
      <c r="J43" s="455"/>
      <c r="K43" s="181" t="s">
        <v>779</v>
      </c>
    </row>
    <row r="44" spans="2:15" ht="17.25" customHeight="1" x14ac:dyDescent="0.2">
      <c r="B44" s="455" t="s">
        <v>788</v>
      </c>
      <c r="C44" s="455"/>
      <c r="D44" s="455"/>
      <c r="E44" s="455"/>
      <c r="F44" s="455"/>
      <c r="G44" s="455"/>
      <c r="H44" s="455"/>
      <c r="I44" s="455"/>
      <c r="J44" s="455"/>
      <c r="K44" s="181" t="s">
        <v>779</v>
      </c>
    </row>
    <row r="45" spans="2:15" ht="17.25" customHeight="1" x14ac:dyDescent="0.2">
      <c r="B45" s="455" t="s">
        <v>789</v>
      </c>
      <c r="C45" s="455"/>
      <c r="D45" s="455"/>
      <c r="E45" s="455"/>
      <c r="F45" s="455"/>
      <c r="G45" s="455"/>
      <c r="H45" s="455"/>
      <c r="I45" s="455"/>
      <c r="J45" s="455"/>
      <c r="K45" s="181" t="s">
        <v>779</v>
      </c>
    </row>
    <row r="46" spans="2:15" ht="53.25" customHeight="1" x14ac:dyDescent="0.2">
      <c r="B46" s="459" t="s">
        <v>790</v>
      </c>
      <c r="C46" s="459"/>
      <c r="D46" s="459"/>
      <c r="E46" s="459"/>
      <c r="F46" s="459"/>
      <c r="G46" s="459"/>
      <c r="H46" s="459"/>
      <c r="I46" s="459"/>
      <c r="J46" s="459"/>
      <c r="K46" s="182" t="s">
        <v>779</v>
      </c>
    </row>
    <row r="47" spans="2:15" ht="30" customHeight="1" x14ac:dyDescent="0.2">
      <c r="B47" s="458" t="s">
        <v>791</v>
      </c>
      <c r="C47" s="458"/>
      <c r="D47" s="458"/>
      <c r="E47" s="458"/>
      <c r="F47" s="458"/>
      <c r="G47" s="458"/>
      <c r="H47" s="458"/>
      <c r="I47" s="458"/>
      <c r="J47" s="458"/>
      <c r="K47" s="182"/>
    </row>
    <row r="48" spans="2:15" ht="38.25" customHeight="1" x14ac:dyDescent="0.2">
      <c r="B48" s="459" t="s">
        <v>792</v>
      </c>
      <c r="C48" s="459"/>
      <c r="D48" s="459"/>
      <c r="E48" s="459"/>
      <c r="F48" s="459"/>
      <c r="G48" s="459"/>
      <c r="H48" s="459"/>
      <c r="I48" s="459"/>
      <c r="J48" s="459"/>
      <c r="K48" s="182"/>
    </row>
    <row r="49" spans="2:11" ht="46.5" customHeight="1" x14ac:dyDescent="0.2">
      <c r="B49" s="458" t="s">
        <v>793</v>
      </c>
      <c r="C49" s="458"/>
      <c r="D49" s="458"/>
      <c r="E49" s="458"/>
      <c r="F49" s="458"/>
      <c r="G49" s="458"/>
      <c r="H49" s="458"/>
      <c r="I49" s="458"/>
      <c r="J49" s="458"/>
      <c r="K49" s="182"/>
    </row>
    <row r="50" spans="2:11" ht="38.25" customHeight="1" x14ac:dyDescent="0.2">
      <c r="B50" s="458" t="s">
        <v>794</v>
      </c>
      <c r="C50" s="458"/>
      <c r="D50" s="458"/>
      <c r="E50" s="458"/>
      <c r="F50" s="458"/>
      <c r="G50" s="458"/>
      <c r="H50" s="458"/>
      <c r="I50" s="458"/>
      <c r="J50" s="458"/>
      <c r="K50" s="182"/>
    </row>
    <row r="51" spans="2:11" ht="38.25" customHeight="1" x14ac:dyDescent="0.2">
      <c r="B51" s="459" t="s">
        <v>795</v>
      </c>
      <c r="C51" s="459"/>
      <c r="D51" s="459"/>
      <c r="E51" s="459"/>
      <c r="F51" s="459"/>
      <c r="G51" s="459"/>
      <c r="H51" s="459"/>
      <c r="I51" s="459"/>
      <c r="J51" s="459"/>
      <c r="K51" s="182"/>
    </row>
    <row r="52" spans="2:11" ht="17.25" customHeight="1" x14ac:dyDescent="0.2">
      <c r="B52" s="455" t="s">
        <v>796</v>
      </c>
      <c r="C52" s="455"/>
      <c r="D52" s="455"/>
      <c r="E52" s="455"/>
      <c r="F52" s="455"/>
      <c r="G52" s="455"/>
      <c r="H52" s="455"/>
      <c r="I52" s="455"/>
      <c r="J52" s="455"/>
      <c r="K52" s="181"/>
    </row>
    <row r="53" spans="2:11" ht="17.25" customHeight="1" x14ac:dyDescent="0.2">
      <c r="B53" s="455" t="s">
        <v>797</v>
      </c>
      <c r="C53" s="455"/>
      <c r="D53" s="455"/>
      <c r="E53" s="455"/>
      <c r="F53" s="455"/>
      <c r="G53" s="455"/>
      <c r="H53" s="455"/>
      <c r="I53" s="455"/>
      <c r="J53" s="455"/>
      <c r="K53" s="181"/>
    </row>
    <row r="54" spans="2:11" ht="17.25" customHeight="1" x14ac:dyDescent="0.2">
      <c r="B54" s="455" t="s">
        <v>798</v>
      </c>
      <c r="C54" s="455"/>
      <c r="D54" s="455"/>
      <c r="E54" s="455"/>
      <c r="F54" s="455"/>
      <c r="G54" s="455"/>
      <c r="H54" s="455"/>
      <c r="I54" s="455"/>
      <c r="J54" s="455"/>
      <c r="K54" s="181"/>
    </row>
    <row r="55" spans="2:11" ht="66.75" customHeight="1" x14ac:dyDescent="0.2">
      <c r="B55" s="459" t="s">
        <v>799</v>
      </c>
      <c r="C55" s="459"/>
      <c r="D55" s="459"/>
      <c r="E55" s="459"/>
      <c r="F55" s="459"/>
      <c r="G55" s="459"/>
      <c r="H55" s="459"/>
      <c r="I55" s="459"/>
      <c r="J55" s="459"/>
      <c r="K55" s="182"/>
    </row>
    <row r="56" spans="2:11" ht="13.2" x14ac:dyDescent="0.2">
      <c r="B56" s="460" t="s">
        <v>800</v>
      </c>
      <c r="C56" s="460"/>
      <c r="D56" s="460"/>
      <c r="E56" s="460"/>
      <c r="F56" s="460"/>
      <c r="G56" s="460"/>
      <c r="H56" s="460"/>
      <c r="I56" s="460"/>
      <c r="J56" s="460"/>
      <c r="K56" s="181"/>
    </row>
    <row r="57" spans="2:11" ht="25.5" customHeight="1" x14ac:dyDescent="0.2">
      <c r="B57" s="461" t="s">
        <v>801</v>
      </c>
      <c r="C57" s="460"/>
      <c r="D57" s="460"/>
      <c r="E57" s="460"/>
      <c r="F57" s="460"/>
      <c r="G57" s="460"/>
      <c r="H57" s="460"/>
      <c r="I57" s="460"/>
      <c r="J57" s="460"/>
      <c r="K57" s="181"/>
    </row>
    <row r="58" spans="2:11" ht="25.5" customHeight="1" x14ac:dyDescent="0.2">
      <c r="B58" s="461" t="s">
        <v>802</v>
      </c>
      <c r="C58" s="460"/>
      <c r="D58" s="460"/>
      <c r="E58" s="460"/>
      <c r="F58" s="460"/>
      <c r="G58" s="460"/>
      <c r="H58" s="460"/>
      <c r="I58" s="460"/>
      <c r="J58" s="460"/>
      <c r="K58" s="181"/>
    </row>
    <row r="59" spans="2:11" ht="3" customHeight="1" x14ac:dyDescent="0.2">
      <c r="B59" s="460" t="s">
        <v>803</v>
      </c>
      <c r="C59" s="460"/>
      <c r="D59" s="460"/>
      <c r="E59" s="460"/>
      <c r="F59" s="460"/>
      <c r="G59" s="460"/>
      <c r="H59" s="460"/>
      <c r="I59" s="460"/>
      <c r="J59" s="460"/>
      <c r="K59" s="181"/>
    </row>
    <row r="60" spans="2:11" ht="30.75" customHeight="1" x14ac:dyDescent="0.2">
      <c r="B60" s="461" t="s">
        <v>804</v>
      </c>
      <c r="C60" s="461"/>
      <c r="D60" s="461"/>
      <c r="E60" s="461"/>
      <c r="F60" s="461"/>
      <c r="G60" s="461"/>
      <c r="H60" s="461"/>
      <c r="I60" s="461"/>
      <c r="J60" s="461"/>
      <c r="K60" s="182"/>
    </row>
    <row r="61" spans="2:11" ht="115.5" customHeight="1" x14ac:dyDescent="0.2">
      <c r="B61" s="306"/>
      <c r="C61" s="306"/>
      <c r="D61" s="306"/>
      <c r="E61" s="306"/>
      <c r="F61" s="306"/>
      <c r="G61" s="306"/>
      <c r="H61" s="306"/>
      <c r="I61" s="306"/>
      <c r="J61" s="306"/>
      <c r="K61" s="182"/>
    </row>
    <row r="62" spans="2:11" ht="37.5" customHeight="1" x14ac:dyDescent="0.2">
      <c r="B62" s="462" t="s">
        <v>805</v>
      </c>
      <c r="C62" s="462"/>
      <c r="D62" s="306"/>
      <c r="E62" s="306"/>
      <c r="F62" s="306"/>
      <c r="G62" s="306"/>
      <c r="H62" s="306"/>
      <c r="I62" s="306"/>
      <c r="J62" s="306"/>
      <c r="K62" s="182"/>
    </row>
    <row r="63" spans="2:11" ht="36.75" customHeight="1" x14ac:dyDescent="0.2">
      <c r="B63" s="301"/>
      <c r="C63" s="301"/>
      <c r="D63" s="306"/>
      <c r="E63" s="306"/>
      <c r="F63" s="306"/>
      <c r="G63" s="306"/>
      <c r="H63" s="306"/>
      <c r="I63" s="306"/>
      <c r="J63" s="306"/>
      <c r="K63" s="182"/>
    </row>
    <row r="64" spans="2:11" ht="21" customHeight="1" x14ac:dyDescent="0.2">
      <c r="B64" s="455" t="s">
        <v>806</v>
      </c>
      <c r="C64" s="455"/>
      <c r="D64" s="455"/>
      <c r="E64" s="455"/>
      <c r="F64" s="455"/>
      <c r="G64" s="455"/>
      <c r="H64" s="455"/>
      <c r="I64" s="455"/>
      <c r="J64" s="455"/>
      <c r="K64" s="182" t="s">
        <v>779</v>
      </c>
    </row>
    <row r="65" spans="2:21" ht="32.4" customHeight="1" x14ac:dyDescent="0.2">
      <c r="B65" s="459" t="s">
        <v>807</v>
      </c>
      <c r="C65" s="459"/>
      <c r="D65" s="459"/>
      <c r="E65" s="459"/>
      <c r="F65" s="459"/>
      <c r="G65" s="459"/>
      <c r="H65" s="459"/>
      <c r="I65" s="459"/>
      <c r="J65" s="459"/>
      <c r="K65" s="182" t="s">
        <v>779</v>
      </c>
    </row>
    <row r="66" spans="2:21" ht="32.4" customHeight="1" x14ac:dyDescent="0.2">
      <c r="B66" s="459" t="s">
        <v>808</v>
      </c>
      <c r="C66" s="459"/>
      <c r="D66" s="459"/>
      <c r="E66" s="459"/>
      <c r="F66" s="459"/>
      <c r="G66" s="459"/>
      <c r="H66" s="459"/>
      <c r="I66" s="459"/>
      <c r="J66" s="459"/>
      <c r="K66" s="182" t="s">
        <v>779</v>
      </c>
      <c r="L66" s="90"/>
    </row>
    <row r="67" spans="2:21" ht="32.4" customHeight="1" x14ac:dyDescent="0.2">
      <c r="B67" s="459" t="s">
        <v>809</v>
      </c>
      <c r="C67" s="459"/>
      <c r="D67" s="459"/>
      <c r="E67" s="459"/>
      <c r="F67" s="459"/>
      <c r="G67" s="459"/>
      <c r="H67" s="459"/>
      <c r="I67" s="459"/>
      <c r="J67" s="459"/>
      <c r="K67" s="182" t="s">
        <v>779</v>
      </c>
      <c r="L67" s="90"/>
      <c r="M67" s="82"/>
      <c r="N67" s="83"/>
    </row>
    <row r="68" spans="2:21" ht="56.4" customHeight="1" x14ac:dyDescent="0.2">
      <c r="B68" s="459" t="s">
        <v>810</v>
      </c>
      <c r="C68" s="459"/>
      <c r="D68" s="459"/>
      <c r="E68" s="459"/>
      <c r="F68" s="459"/>
      <c r="G68" s="459"/>
      <c r="H68" s="459"/>
      <c r="I68" s="459"/>
      <c r="J68" s="459"/>
      <c r="K68" s="182" t="s">
        <v>779</v>
      </c>
      <c r="L68" s="90"/>
      <c r="M68" s="82"/>
      <c r="N68" s="83"/>
    </row>
    <row r="69" spans="2:21" ht="56.4" customHeight="1" x14ac:dyDescent="0.2">
      <c r="B69" s="459" t="s">
        <v>811</v>
      </c>
      <c r="C69" s="459"/>
      <c r="D69" s="459"/>
      <c r="E69" s="459"/>
      <c r="F69" s="459"/>
      <c r="G69" s="459"/>
      <c r="H69" s="459"/>
      <c r="I69" s="459"/>
      <c r="J69" s="459"/>
      <c r="K69" s="182" t="s">
        <v>779</v>
      </c>
      <c r="L69" s="90"/>
      <c r="M69" s="82"/>
      <c r="N69" s="83"/>
    </row>
    <row r="70" spans="2:21" ht="29.25" customHeight="1" x14ac:dyDescent="0.2">
      <c r="B70" s="459" t="s">
        <v>812</v>
      </c>
      <c r="C70" s="459"/>
      <c r="D70" s="459"/>
      <c r="E70" s="459"/>
      <c r="F70" s="459"/>
      <c r="G70" s="459"/>
      <c r="H70" s="459"/>
      <c r="I70" s="459"/>
      <c r="J70" s="459"/>
      <c r="K70" s="182" t="s">
        <v>779</v>
      </c>
      <c r="L70" s="90"/>
      <c r="M70" s="82"/>
      <c r="N70" s="83"/>
    </row>
    <row r="71" spans="2:21" ht="32.4" customHeight="1" x14ac:dyDescent="0.2">
      <c r="B71" s="459" t="s">
        <v>813</v>
      </c>
      <c r="C71" s="459"/>
      <c r="D71" s="459"/>
      <c r="E71" s="459"/>
      <c r="F71" s="459"/>
      <c r="G71" s="459"/>
      <c r="H71" s="459"/>
      <c r="I71" s="459"/>
      <c r="J71" s="459"/>
      <c r="K71" s="182" t="s">
        <v>779</v>
      </c>
      <c r="M71" s="82"/>
      <c r="N71" s="83"/>
    </row>
    <row r="72" spans="2:21" ht="56.4" customHeight="1" x14ac:dyDescent="0.2">
      <c r="B72" s="459" t="s">
        <v>814</v>
      </c>
      <c r="C72" s="459"/>
      <c r="D72" s="459"/>
      <c r="E72" s="459"/>
      <c r="F72" s="459"/>
      <c r="G72" s="459"/>
      <c r="H72" s="459"/>
      <c r="I72" s="459"/>
      <c r="J72" s="459"/>
      <c r="K72" s="182" t="s">
        <v>779</v>
      </c>
      <c r="M72" s="82"/>
      <c r="N72" s="83"/>
    </row>
    <row r="73" spans="2:21" ht="16.2" customHeight="1" x14ac:dyDescent="0.2">
      <c r="B73" s="51"/>
      <c r="C73" s="51"/>
      <c r="D73" s="51"/>
      <c r="E73" s="51"/>
      <c r="F73" s="51"/>
      <c r="G73" s="51"/>
      <c r="H73" s="51"/>
      <c r="I73" s="51"/>
      <c r="J73" s="51"/>
      <c r="K73" s="51"/>
    </row>
    <row r="74" spans="2:21" ht="16.2" customHeight="1" x14ac:dyDescent="0.2">
      <c r="B74" s="463"/>
      <c r="C74" s="463"/>
      <c r="D74" s="463"/>
      <c r="E74" s="463"/>
      <c r="F74" s="463"/>
      <c r="G74" s="463"/>
      <c r="H74" s="463"/>
      <c r="I74" s="463"/>
      <c r="J74" s="463"/>
      <c r="K74" s="51"/>
      <c r="O74" s="81"/>
      <c r="P74" s="81"/>
      <c r="Q74" s="81"/>
      <c r="R74" s="81"/>
      <c r="S74" s="81"/>
      <c r="T74" s="81"/>
      <c r="U74" s="81"/>
    </row>
    <row r="75" spans="2:21" ht="16.2" customHeight="1" x14ac:dyDescent="0.2">
      <c r="K75" s="51"/>
    </row>
    <row r="76" spans="2:21" ht="16.2" customHeight="1" x14ac:dyDescent="0.2">
      <c r="B76" s="51" t="s">
        <v>815</v>
      </c>
      <c r="C76" s="51"/>
      <c r="D76" s="51"/>
      <c r="E76" s="51"/>
      <c r="F76" s="51"/>
      <c r="G76" s="51"/>
      <c r="H76" s="51"/>
      <c r="I76" s="51"/>
      <c r="J76" s="51"/>
      <c r="K76" s="51"/>
      <c r="L76" s="51" t="s">
        <v>753</v>
      </c>
    </row>
    <row r="77" spans="2:21" ht="16.2" customHeight="1" x14ac:dyDescent="0.2">
      <c r="B77" s="54" t="s">
        <v>816</v>
      </c>
      <c r="C77" s="51"/>
      <c r="D77" s="51"/>
      <c r="E77" s="51"/>
      <c r="F77" s="51"/>
      <c r="G77" s="51"/>
      <c r="H77" s="51"/>
      <c r="I77" s="51"/>
      <c r="J77" s="51"/>
      <c r="K77" s="51"/>
      <c r="L77" s="51" t="s">
        <v>817</v>
      </c>
    </row>
    <row r="78" spans="2:21" ht="16.2" customHeight="1" x14ac:dyDescent="0.2">
      <c r="B78" s="54" t="s">
        <v>716</v>
      </c>
      <c r="C78" s="51"/>
      <c r="D78" s="51"/>
      <c r="E78" s="51"/>
      <c r="F78" s="51"/>
      <c r="G78" s="51"/>
      <c r="H78" s="51"/>
      <c r="I78" s="51"/>
      <c r="J78" s="51"/>
      <c r="K78" s="51"/>
      <c r="L78" s="51" t="s">
        <v>815</v>
      </c>
    </row>
    <row r="79" spans="2:21" ht="16.2" customHeight="1" x14ac:dyDescent="0.2">
      <c r="B79" s="165" t="s">
        <v>717</v>
      </c>
      <c r="K79" s="51"/>
      <c r="L79" s="51" t="s">
        <v>818</v>
      </c>
    </row>
    <row r="80" spans="2:21" ht="16.2" customHeight="1" x14ac:dyDescent="0.2">
      <c r="B80" s="166" t="s">
        <v>718</v>
      </c>
      <c r="K80" s="156"/>
      <c r="L80" s="51" t="s">
        <v>819</v>
      </c>
      <c r="M80" s="51"/>
      <c r="N80" s="49"/>
    </row>
    <row r="81" spans="2:14" ht="16.2" customHeight="1" x14ac:dyDescent="0.2">
      <c r="B81" s="165" t="s">
        <v>719</v>
      </c>
      <c r="K81" s="156"/>
      <c r="L81" s="51" t="s">
        <v>820</v>
      </c>
      <c r="M81" s="51"/>
      <c r="N81" s="49"/>
    </row>
    <row r="82" spans="2:14" ht="16.2" customHeight="1" x14ac:dyDescent="0.2">
      <c r="B82" s="166" t="s">
        <v>720</v>
      </c>
      <c r="K82" s="156"/>
      <c r="L82" s="51" t="s">
        <v>821</v>
      </c>
    </row>
    <row r="83" spans="2:14" ht="16.2" customHeight="1" x14ac:dyDescent="0.2">
      <c r="B83" s="166" t="s">
        <v>721</v>
      </c>
      <c r="K83" s="156"/>
    </row>
    <row r="84" spans="2:14" ht="12" customHeight="1" x14ac:dyDescent="0.2">
      <c r="K84" s="156"/>
    </row>
    <row r="85" spans="2:14" ht="25.2" customHeight="1" x14ac:dyDescent="0.2">
      <c r="K85" s="156"/>
    </row>
    <row r="86" spans="2:14" ht="6.75" customHeight="1" x14ac:dyDescent="0.2">
      <c r="K86" s="156"/>
    </row>
    <row r="87" spans="2:14" ht="31.95" customHeight="1" x14ac:dyDescent="0.2">
      <c r="B87" s="464" t="s">
        <v>822</v>
      </c>
      <c r="C87" s="464"/>
      <c r="D87" s="464"/>
      <c r="E87" s="464"/>
      <c r="F87" s="464"/>
      <c r="G87" s="464"/>
      <c r="H87" s="464"/>
      <c r="I87" s="464"/>
      <c r="J87" s="464"/>
      <c r="K87" s="151"/>
    </row>
    <row r="88" spans="2:14" ht="19.2" customHeight="1" x14ac:dyDescent="0.25">
      <c r="B88" s="316" t="s">
        <v>722</v>
      </c>
      <c r="C88" s="167"/>
      <c r="D88" s="168"/>
      <c r="E88" s="168"/>
      <c r="F88" s="168"/>
      <c r="G88" s="168"/>
      <c r="H88" s="168"/>
      <c r="I88" s="168"/>
      <c r="J88" s="168"/>
      <c r="K88" s="151"/>
    </row>
    <row r="89" spans="2:14" ht="10.199999999999999" customHeight="1" x14ac:dyDescent="0.25">
      <c r="B89" s="316"/>
      <c r="C89" s="167"/>
      <c r="D89" s="168"/>
      <c r="E89" s="168"/>
      <c r="F89" s="168"/>
      <c r="G89" s="168"/>
      <c r="H89" s="168"/>
      <c r="I89" s="168"/>
      <c r="J89" s="168"/>
      <c r="K89" s="151"/>
    </row>
    <row r="90" spans="2:14" ht="11.25" customHeight="1" x14ac:dyDescent="0.25">
      <c r="B90" s="169" t="s">
        <v>723</v>
      </c>
      <c r="C90" s="167"/>
      <c r="D90" s="168"/>
      <c r="E90" s="168"/>
      <c r="F90" s="168"/>
      <c r="G90" s="168"/>
      <c r="H90" s="168"/>
      <c r="I90" s="168"/>
      <c r="J90" s="168"/>
      <c r="K90" s="109"/>
    </row>
    <row r="91" spans="2:14" ht="9.75" customHeight="1" x14ac:dyDescent="0.25">
      <c r="B91" s="167"/>
      <c r="C91" s="167"/>
      <c r="D91" s="168"/>
      <c r="E91" s="168"/>
      <c r="F91" s="168"/>
      <c r="G91" s="168"/>
      <c r="H91" s="168"/>
      <c r="I91" s="168"/>
      <c r="J91" s="168"/>
      <c r="K91" s="109"/>
    </row>
    <row r="92" spans="2:14" ht="16.2" customHeight="1" x14ac:dyDescent="0.25">
      <c r="B92" s="169"/>
      <c r="C92" s="169"/>
      <c r="D92" s="168"/>
      <c r="E92" s="168"/>
      <c r="F92" s="168"/>
      <c r="G92" s="168"/>
      <c r="H92" s="168"/>
      <c r="I92" s="168"/>
      <c r="J92" s="168"/>
      <c r="K92" s="139"/>
    </row>
    <row r="93" spans="2:14" ht="16.2" customHeight="1" x14ac:dyDescent="0.25">
      <c r="B93" s="169" t="s">
        <v>761</v>
      </c>
      <c r="C93" s="169"/>
      <c r="D93" s="167"/>
      <c r="E93" s="167"/>
      <c r="F93" s="167"/>
      <c r="G93" s="167"/>
      <c r="H93" s="167"/>
      <c r="I93" s="168"/>
      <c r="J93" s="168"/>
    </row>
    <row r="94" spans="2:14" ht="16.2" customHeight="1" x14ac:dyDescent="0.25">
      <c r="B94" s="169" t="s">
        <v>724</v>
      </c>
      <c r="C94" s="169"/>
      <c r="D94" s="168"/>
      <c r="E94" s="168"/>
      <c r="F94" s="168"/>
      <c r="G94" s="168"/>
      <c r="H94" s="168"/>
      <c r="I94" s="168"/>
      <c r="J94" s="168"/>
    </row>
    <row r="95" spans="2:14" ht="16.2" customHeight="1" x14ac:dyDescent="0.25">
      <c r="B95" s="169" t="s">
        <v>823</v>
      </c>
      <c r="C95" s="169"/>
      <c r="D95" s="168"/>
      <c r="E95" s="168"/>
      <c r="F95" s="168"/>
      <c r="G95" s="168"/>
      <c r="H95" s="168"/>
      <c r="I95" s="168"/>
      <c r="J95" s="168"/>
    </row>
    <row r="96" spans="2:14" ht="16.2" customHeight="1" x14ac:dyDescent="0.25">
      <c r="B96" s="169" t="s">
        <v>824</v>
      </c>
      <c r="C96" s="169"/>
      <c r="D96" s="168"/>
      <c r="E96" s="168"/>
      <c r="F96" s="168"/>
      <c r="G96" s="168"/>
      <c r="H96" s="168"/>
      <c r="I96" s="168"/>
      <c r="J96" s="168"/>
    </row>
    <row r="97" spans="2:14" ht="16.2" customHeight="1" x14ac:dyDescent="0.25">
      <c r="B97" s="169" t="s">
        <v>725</v>
      </c>
      <c r="C97" s="53"/>
      <c r="D97" s="53"/>
      <c r="E97" s="53"/>
      <c r="F97" s="53"/>
      <c r="G97" s="53"/>
      <c r="H97" s="53"/>
      <c r="I97" s="53"/>
      <c r="J97" s="53"/>
      <c r="K97" s="81"/>
    </row>
    <row r="98" spans="2:14" ht="14.25" customHeight="1" x14ac:dyDescent="0.2">
      <c r="B98" s="465"/>
      <c r="C98" s="465"/>
      <c r="I98" s="466" t="s">
        <v>726</v>
      </c>
      <c r="J98" s="466"/>
      <c r="M98" s="67"/>
      <c r="N98" s="67"/>
    </row>
    <row r="99" spans="2:14" ht="74.25" customHeight="1" x14ac:dyDescent="0.2">
      <c r="B99" s="304"/>
      <c r="C99" s="304"/>
      <c r="I99" s="305"/>
      <c r="J99" s="305"/>
      <c r="M99" s="67"/>
      <c r="N99" s="67"/>
    </row>
    <row r="100" spans="2:14" ht="36" customHeight="1" x14ac:dyDescent="0.2">
      <c r="B100" s="462" t="s">
        <v>825</v>
      </c>
      <c r="C100" s="462"/>
    </row>
    <row r="101" spans="2:14" ht="57.75" customHeight="1" x14ac:dyDescent="0.2"/>
  </sheetData>
  <mergeCells count="78">
    <mergeCell ref="B100:C100"/>
    <mergeCell ref="B66:J66"/>
    <mergeCell ref="B67:J67"/>
    <mergeCell ref="B68:J68"/>
    <mergeCell ref="B69:J69"/>
    <mergeCell ref="B70:J70"/>
    <mergeCell ref="B71:J71"/>
    <mergeCell ref="B72:J72"/>
    <mergeCell ref="B74:J74"/>
    <mergeCell ref="B87:J87"/>
    <mergeCell ref="B98:C98"/>
    <mergeCell ref="I98:J98"/>
    <mergeCell ref="B65:J65"/>
    <mergeCell ref="B52:J52"/>
    <mergeCell ref="B53:J53"/>
    <mergeCell ref="B54:J54"/>
    <mergeCell ref="B55:J55"/>
    <mergeCell ref="B56:J56"/>
    <mergeCell ref="B57:J57"/>
    <mergeCell ref="B58:J58"/>
    <mergeCell ref="B59:J59"/>
    <mergeCell ref="B60:J60"/>
    <mergeCell ref="B62:C62"/>
    <mergeCell ref="B64:J64"/>
    <mergeCell ref="B51:J51"/>
    <mergeCell ref="B40:J40"/>
    <mergeCell ref="B41:J41"/>
    <mergeCell ref="B42:J42"/>
    <mergeCell ref="B43:J43"/>
    <mergeCell ref="B44:J44"/>
    <mergeCell ref="B45:J45"/>
    <mergeCell ref="B46:J46"/>
    <mergeCell ref="B47:J47"/>
    <mergeCell ref="B48:J48"/>
    <mergeCell ref="B49:J49"/>
    <mergeCell ref="B50:J50"/>
    <mergeCell ref="B39:J39"/>
    <mergeCell ref="C27:E27"/>
    <mergeCell ref="G27:H27"/>
    <mergeCell ref="C28:E28"/>
    <mergeCell ref="G28:H28"/>
    <mergeCell ref="G29:I29"/>
    <mergeCell ref="G30:I30"/>
    <mergeCell ref="G31:I31"/>
    <mergeCell ref="B35:J35"/>
    <mergeCell ref="B36:J36"/>
    <mergeCell ref="B37:J37"/>
    <mergeCell ref="B38:J38"/>
    <mergeCell ref="C24:E24"/>
    <mergeCell ref="G24:H24"/>
    <mergeCell ref="C25:E25"/>
    <mergeCell ref="G25:H25"/>
    <mergeCell ref="C26:E26"/>
    <mergeCell ref="G26:H26"/>
    <mergeCell ref="C21:E21"/>
    <mergeCell ref="G21:H21"/>
    <mergeCell ref="C22:E22"/>
    <mergeCell ref="G22:H22"/>
    <mergeCell ref="C23:E23"/>
    <mergeCell ref="G23:H23"/>
    <mergeCell ref="C18:E18"/>
    <mergeCell ref="G18:H18"/>
    <mergeCell ref="C19:E19"/>
    <mergeCell ref="G19:H19"/>
    <mergeCell ref="C20:E20"/>
    <mergeCell ref="G20:H20"/>
    <mergeCell ref="H9:I9"/>
    <mergeCell ref="H10:I10"/>
    <mergeCell ref="H11:I11"/>
    <mergeCell ref="B14:J15"/>
    <mergeCell ref="C17:E17"/>
    <mergeCell ref="G17:H17"/>
    <mergeCell ref="E2:F2"/>
    <mergeCell ref="G4:J5"/>
    <mergeCell ref="L4:M4"/>
    <mergeCell ref="L5:M5"/>
    <mergeCell ref="C6:E7"/>
    <mergeCell ref="G6:J7"/>
  </mergeCells>
  <hyperlinks>
    <hyperlink ref="B96" r:id="rId1" display="mailto:laboratorio@geofal.com.pe" xr:uid="{00000000-0004-0000-0F00-000000000000}"/>
    <hyperlink ref="B97" r:id="rId2" display="http://www.geofal.com.pe/" xr:uid="{00000000-0004-0000-0F00-000001000000}"/>
    <hyperlink ref="B72" r:id="rId3" location="jqteKTxvv3aVJDEMNXb1JR6Onlm97HT8B8mXDqSfKs8" display="https://mega.nz/file/FfYVkSKT - jqteKTxvv3aVJDEMNXb1JR6Onlm97HT8B8mXDqSfKs8" xr:uid="{00000000-0004-0000-0F00-000002000000}"/>
  </hyperlinks>
  <printOptions horizontalCentered="1"/>
  <pageMargins left="0" right="0" top="1.1811023622047245" bottom="0" header="0" footer="0"/>
  <pageSetup paperSize="274" scale="81" fitToWidth="0" fitToHeight="0" orientation="portrait" r:id="rId4"/>
  <headerFooter scaleWithDoc="0">
    <oddHeader>&amp;C&amp;G</oddHeader>
  </headerFooter>
  <rowBreaks count="1" manualBreakCount="1">
    <brk id="62" min="1" max="9" man="1"/>
  </rowBreaks>
  <drawing r:id="rId5"/>
  <legacyDrawingHF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71"/>
  <dimension ref="B1:U92"/>
  <sheetViews>
    <sheetView topLeftCell="A28" zoomScaleNormal="100" zoomScaleSheetLayoutView="100" workbookViewId="0">
      <selection activeCell="B39" sqref="B39:J39"/>
    </sheetView>
  </sheetViews>
  <sheetFormatPr baseColWidth="10" defaultColWidth="11.44140625" defaultRowHeight="11.4" x14ac:dyDescent="0.2"/>
  <cols>
    <col min="1" max="1" width="2.44140625" style="61" customWidth="1"/>
    <col min="2" max="2" width="10.33203125" style="61" customWidth="1"/>
    <col min="3" max="3" width="14.109375" style="61" customWidth="1"/>
    <col min="4" max="4" width="13" style="61" customWidth="1"/>
    <col min="5" max="5" width="16.44140625" style="61" customWidth="1"/>
    <col min="6" max="6" width="15.6640625" style="61" customWidth="1"/>
    <col min="7" max="7" width="6.44140625" style="61" customWidth="1"/>
    <col min="8" max="8" width="5" style="61" customWidth="1"/>
    <col min="9" max="9" width="11.6640625" style="61" customWidth="1"/>
    <col min="10" max="10" width="13.44140625" style="61" customWidth="1"/>
    <col min="11" max="11" width="5.88671875" style="61" customWidth="1"/>
    <col min="12" max="16384" width="11.44140625" style="61"/>
  </cols>
  <sheetData>
    <row r="1" spans="2:13" ht="30.6" customHeight="1" x14ac:dyDescent="0.2">
      <c r="G1" s="76"/>
      <c r="H1" s="76"/>
      <c r="I1" s="76"/>
      <c r="J1" s="76"/>
      <c r="L1" s="77" t="s">
        <v>222</v>
      </c>
      <c r="M1" s="77">
        <v>295</v>
      </c>
    </row>
    <row r="2" spans="2:13" ht="25.5" customHeight="1" x14ac:dyDescent="0.2">
      <c r="C2" s="174"/>
      <c r="D2" s="174"/>
      <c r="E2" s="439">
        <v>301</v>
      </c>
      <c r="F2" s="439"/>
      <c r="G2" s="174"/>
      <c r="H2" s="174"/>
      <c r="I2" s="174"/>
      <c r="J2" s="310"/>
    </row>
    <row r="3" spans="2:13" ht="10.95" customHeight="1" x14ac:dyDescent="0.2">
      <c r="B3" s="63"/>
      <c r="C3" s="63"/>
      <c r="E3" s="76"/>
      <c r="F3" s="76"/>
      <c r="G3" s="76"/>
      <c r="H3" s="76"/>
      <c r="I3" s="76"/>
      <c r="J3" s="76"/>
      <c r="K3" s="76"/>
    </row>
    <row r="4" spans="2:13" ht="21" customHeight="1" x14ac:dyDescent="0.2">
      <c r="B4" s="171" t="s">
        <v>762</v>
      </c>
      <c r="C4" s="468" t="e">
        <f>VLOOKUP($M$1,clientes1,2,FALSE)</f>
        <v>#REF!</v>
      </c>
      <c r="D4" s="468"/>
      <c r="E4" s="468"/>
      <c r="F4" s="153" t="s">
        <v>763</v>
      </c>
      <c r="G4" s="467" t="e">
        <f>VLOOKUP($M$1,clientes1,9,FALSE)</f>
        <v>#REF!</v>
      </c>
      <c r="H4" s="467"/>
      <c r="I4" s="467"/>
      <c r="J4" s="467"/>
      <c r="L4" s="439">
        <v>222</v>
      </c>
      <c r="M4" s="439"/>
    </row>
    <row r="5" spans="2:13" ht="17.25" customHeight="1" x14ac:dyDescent="0.2">
      <c r="B5" s="171" t="s">
        <v>764</v>
      </c>
      <c r="C5" s="238" t="e">
        <f>VLOOKUP($M$1,clientes1,3,FALSE)</f>
        <v>#REF!</v>
      </c>
      <c r="D5" s="152"/>
      <c r="E5" s="152"/>
      <c r="F5" s="154"/>
      <c r="G5" s="467"/>
      <c r="H5" s="467"/>
      <c r="I5" s="467"/>
      <c r="J5" s="467"/>
      <c r="L5" s="441">
        <v>222</v>
      </c>
      <c r="M5" s="441"/>
    </row>
    <row r="6" spans="2:13" ht="16.2" customHeight="1" x14ac:dyDescent="0.2">
      <c r="B6" s="153" t="s">
        <v>765</v>
      </c>
      <c r="C6" s="468" t="e">
        <f>VLOOKUP($M$1,clientes1,4,FALSE)</f>
        <v>#REF!</v>
      </c>
      <c r="D6" s="468"/>
      <c r="E6" s="468"/>
      <c r="F6" s="153" t="s">
        <v>766</v>
      </c>
      <c r="G6" s="467" t="e">
        <f>VLOOKUP($M$1,clientes1,10,FALSE)</f>
        <v>#REF!</v>
      </c>
      <c r="H6" s="467"/>
      <c r="I6" s="467"/>
      <c r="J6" s="467"/>
    </row>
    <row r="7" spans="2:13" ht="16.2" customHeight="1" x14ac:dyDescent="0.2">
      <c r="B7" s="153"/>
      <c r="C7" s="468"/>
      <c r="D7" s="468"/>
      <c r="E7" s="468"/>
      <c r="F7" s="154"/>
      <c r="G7" s="467"/>
      <c r="H7" s="467"/>
      <c r="I7" s="467"/>
      <c r="J7" s="467"/>
    </row>
    <row r="8" spans="2:13" ht="16.2" customHeight="1" x14ac:dyDescent="0.2">
      <c r="B8" s="171" t="s">
        <v>767</v>
      </c>
      <c r="C8" s="238" t="e">
        <f>VLOOKUP($M$1,clientes1,5,FALSE)</f>
        <v>#REF!</v>
      </c>
      <c r="D8" s="152"/>
      <c r="E8" s="152"/>
      <c r="F8" s="155" t="s">
        <v>768</v>
      </c>
      <c r="G8" s="155"/>
      <c r="H8" s="172" t="s">
        <v>826</v>
      </c>
      <c r="I8" s="154"/>
      <c r="J8" s="154"/>
    </row>
    <row r="9" spans="2:13" ht="16.2" customHeight="1" x14ac:dyDescent="0.2">
      <c r="B9" s="153"/>
      <c r="C9" s="238" t="e">
        <f>VLOOKUP($M$1,clientes1,6,FALSE)</f>
        <v>#REF!</v>
      </c>
      <c r="D9" s="152"/>
      <c r="E9" s="152"/>
      <c r="F9" s="155" t="s">
        <v>769</v>
      </c>
      <c r="G9" s="155"/>
      <c r="H9" s="443">
        <v>956057624</v>
      </c>
      <c r="I9" s="443"/>
      <c r="J9" s="154"/>
    </row>
    <row r="10" spans="2:13" ht="16.2" customHeight="1" x14ac:dyDescent="0.2">
      <c r="B10" s="171" t="s">
        <v>769</v>
      </c>
      <c r="C10" s="238" t="e">
        <f>VLOOKUP($M$1,clientes1,7,FALSE)</f>
        <v>#REF!</v>
      </c>
      <c r="D10" s="152"/>
      <c r="E10" s="154"/>
      <c r="F10" s="155" t="s">
        <v>770</v>
      </c>
      <c r="G10" s="154"/>
      <c r="H10" s="444">
        <v>44769</v>
      </c>
      <c r="I10" s="444"/>
      <c r="J10" s="154"/>
    </row>
    <row r="11" spans="2:13" ht="16.2" customHeight="1" x14ac:dyDescent="0.2">
      <c r="B11" s="171" t="s">
        <v>771</v>
      </c>
      <c r="C11" s="238" t="e">
        <f>VLOOKUP($M$1,clientes1,8,FALSE)</f>
        <v>#REF!</v>
      </c>
      <c r="D11" s="152"/>
      <c r="E11" s="170"/>
      <c r="F11" s="155" t="s">
        <v>772</v>
      </c>
      <c r="G11" s="154"/>
      <c r="H11" s="444">
        <v>44769</v>
      </c>
      <c r="I11" s="444"/>
      <c r="J11" s="154"/>
    </row>
    <row r="12" spans="2:13" ht="8.4" customHeight="1" x14ac:dyDescent="0.2">
      <c r="B12" s="142"/>
      <c r="C12" s="142"/>
      <c r="D12" s="65"/>
      <c r="E12" s="138"/>
    </row>
    <row r="13" spans="2:13" ht="16.2" customHeight="1" x14ac:dyDescent="0.2">
      <c r="B13" s="173" t="s">
        <v>773</v>
      </c>
      <c r="C13" s="143"/>
      <c r="D13" s="144"/>
      <c r="E13" s="144"/>
      <c r="F13" s="144"/>
      <c r="G13" s="144"/>
      <c r="H13" s="144"/>
      <c r="I13" s="145"/>
      <c r="J13" s="145"/>
      <c r="K13" s="145"/>
      <c r="L13" s="145"/>
    </row>
    <row r="14" spans="2:13" ht="16.2" customHeight="1" x14ac:dyDescent="0.2">
      <c r="B14" s="445" t="s">
        <v>743</v>
      </c>
      <c r="C14" s="445"/>
      <c r="D14" s="445"/>
      <c r="E14" s="445"/>
      <c r="F14" s="445"/>
      <c r="G14" s="445"/>
      <c r="H14" s="445"/>
      <c r="I14" s="445"/>
      <c r="J14" s="445"/>
      <c r="K14" s="145"/>
      <c r="L14" s="145"/>
    </row>
    <row r="15" spans="2:13" ht="16.2" customHeight="1" x14ac:dyDescent="0.2">
      <c r="B15" s="445"/>
      <c r="C15" s="445"/>
      <c r="D15" s="445"/>
      <c r="E15" s="445"/>
      <c r="F15" s="445"/>
      <c r="G15" s="445"/>
      <c r="H15" s="445"/>
      <c r="I15" s="445"/>
      <c r="J15" s="445"/>
      <c r="K15" s="146"/>
      <c r="L15" s="146"/>
    </row>
    <row r="16" spans="2:13" ht="8.4" customHeight="1" x14ac:dyDescent="0.2">
      <c r="B16" s="68"/>
      <c r="C16" s="68"/>
      <c r="D16" s="65"/>
      <c r="E16" s="65"/>
      <c r="F16" s="65"/>
    </row>
    <row r="17" spans="2:12" ht="37.200000000000003" customHeight="1" x14ac:dyDescent="0.25">
      <c r="B17" s="308" t="s">
        <v>744</v>
      </c>
      <c r="C17" s="446" t="s">
        <v>827</v>
      </c>
      <c r="D17" s="446"/>
      <c r="E17" s="446"/>
      <c r="F17" s="313" t="s">
        <v>745</v>
      </c>
      <c r="G17" s="447" t="s">
        <v>828</v>
      </c>
      <c r="H17" s="448"/>
      <c r="I17" s="308" t="s">
        <v>747</v>
      </c>
      <c r="J17" s="75" t="s">
        <v>748</v>
      </c>
      <c r="K17" s="147"/>
    </row>
    <row r="18" spans="2:12" ht="21.75" customHeight="1" x14ac:dyDescent="0.2">
      <c r="B18" s="116" t="s">
        <v>304</v>
      </c>
      <c r="C18" s="449" t="e">
        <f t="shared" ref="C18:C27" si="0">VLOOKUP(B18,SERVICIOENSAYOS,2,FALSE)</f>
        <v>#REF!</v>
      </c>
      <c r="D18" s="449"/>
      <c r="E18" s="449"/>
      <c r="F18" s="161" t="e">
        <f t="shared" ref="F18:F27" si="1">+VLOOKUP(B18,SERVICIOENSAYOS,3,FALSE)</f>
        <v>#REF!</v>
      </c>
      <c r="G18" s="450" t="e">
        <f t="shared" ref="G18:G26" si="2">+VLOOKUP(B18,SERVICIOENSAYOS,5,FALSE)</f>
        <v>#REF!</v>
      </c>
      <c r="H18" s="451"/>
      <c r="I18" s="161">
        <v>1</v>
      </c>
      <c r="J18" s="162" t="e">
        <f t="shared" ref="J18:J27" si="3">+G18*I18</f>
        <v>#REF!</v>
      </c>
      <c r="K18" s="148"/>
      <c r="L18" s="134"/>
    </row>
    <row r="19" spans="2:12" ht="21.75" customHeight="1" x14ac:dyDescent="0.2">
      <c r="B19" s="116" t="s">
        <v>318</v>
      </c>
      <c r="C19" s="449" t="e">
        <f t="shared" si="0"/>
        <v>#REF!</v>
      </c>
      <c r="D19" s="449"/>
      <c r="E19" s="449"/>
      <c r="F19" s="161" t="e">
        <f t="shared" si="1"/>
        <v>#REF!</v>
      </c>
      <c r="G19" s="450" t="e">
        <f t="shared" si="2"/>
        <v>#REF!</v>
      </c>
      <c r="H19" s="451"/>
      <c r="I19" s="161">
        <v>1</v>
      </c>
      <c r="J19" s="162" t="e">
        <f t="shared" si="3"/>
        <v>#REF!</v>
      </c>
      <c r="K19" s="148"/>
      <c r="L19" s="134"/>
    </row>
    <row r="20" spans="2:12" ht="21.75" customHeight="1" x14ac:dyDescent="0.2">
      <c r="B20" s="116" t="s">
        <v>379</v>
      </c>
      <c r="C20" s="449" t="e">
        <f t="shared" si="0"/>
        <v>#REF!</v>
      </c>
      <c r="D20" s="449"/>
      <c r="E20" s="449"/>
      <c r="F20" s="161" t="e">
        <f t="shared" si="1"/>
        <v>#REF!</v>
      </c>
      <c r="G20" s="450" t="e">
        <f t="shared" si="2"/>
        <v>#REF!</v>
      </c>
      <c r="H20" s="451"/>
      <c r="I20" s="161">
        <v>1</v>
      </c>
      <c r="J20" s="162" t="e">
        <f t="shared" si="3"/>
        <v>#REF!</v>
      </c>
      <c r="K20" s="148"/>
      <c r="L20" s="134"/>
    </row>
    <row r="21" spans="2:12" ht="21.75" customHeight="1" x14ac:dyDescent="0.2">
      <c r="B21" s="116" t="s">
        <v>708</v>
      </c>
      <c r="C21" s="449" t="e">
        <f t="shared" si="0"/>
        <v>#REF!</v>
      </c>
      <c r="D21" s="449"/>
      <c r="E21" s="449"/>
      <c r="F21" s="161" t="e">
        <f t="shared" si="1"/>
        <v>#REF!</v>
      </c>
      <c r="G21" s="450" t="e">
        <f t="shared" si="2"/>
        <v>#REF!</v>
      </c>
      <c r="H21" s="451"/>
      <c r="I21" s="161">
        <v>1</v>
      </c>
      <c r="J21" s="162" t="e">
        <f t="shared" si="3"/>
        <v>#REF!</v>
      </c>
      <c r="K21" s="148"/>
      <c r="L21" s="134"/>
    </row>
    <row r="22" spans="2:12" ht="21.75" customHeight="1" x14ac:dyDescent="0.2">
      <c r="B22" s="116" t="s">
        <v>255</v>
      </c>
      <c r="C22" s="449" t="e">
        <f t="shared" si="0"/>
        <v>#REF!</v>
      </c>
      <c r="D22" s="449"/>
      <c r="E22" s="449"/>
      <c r="F22" s="161" t="e">
        <f t="shared" si="1"/>
        <v>#REF!</v>
      </c>
      <c r="G22" s="450" t="e">
        <f t="shared" si="2"/>
        <v>#REF!</v>
      </c>
      <c r="H22" s="451"/>
      <c r="I22" s="161">
        <v>4</v>
      </c>
      <c r="J22" s="162" t="e">
        <f t="shared" si="3"/>
        <v>#REF!</v>
      </c>
      <c r="K22" s="148"/>
      <c r="L22" s="134"/>
    </row>
    <row r="23" spans="2:12" ht="21.75" customHeight="1" x14ac:dyDescent="0.2">
      <c r="B23" s="116" t="s">
        <v>714</v>
      </c>
      <c r="C23" s="449" t="e">
        <f t="shared" si="0"/>
        <v>#REF!</v>
      </c>
      <c r="D23" s="449"/>
      <c r="E23" s="449"/>
      <c r="F23" s="161" t="e">
        <f t="shared" si="1"/>
        <v>#REF!</v>
      </c>
      <c r="G23" s="450" t="e">
        <f t="shared" si="2"/>
        <v>#REF!</v>
      </c>
      <c r="H23" s="451"/>
      <c r="I23" s="161">
        <v>2</v>
      </c>
      <c r="J23" s="162" t="e">
        <f t="shared" si="3"/>
        <v>#REF!</v>
      </c>
      <c r="K23" s="148"/>
      <c r="L23" s="134"/>
    </row>
    <row r="24" spans="2:12" ht="21.75" customHeight="1" x14ac:dyDescent="0.2">
      <c r="B24" s="242" t="s">
        <v>713</v>
      </c>
      <c r="C24" s="452" t="e">
        <f t="shared" si="0"/>
        <v>#REF!</v>
      </c>
      <c r="D24" s="452"/>
      <c r="E24" s="452"/>
      <c r="F24" s="177" t="e">
        <f t="shared" si="1"/>
        <v>#REF!</v>
      </c>
      <c r="G24" s="453" t="e">
        <f t="shared" si="2"/>
        <v>#REF!</v>
      </c>
      <c r="H24" s="454"/>
      <c r="I24" s="177">
        <v>0</v>
      </c>
      <c r="J24" s="178" t="e">
        <f t="shared" si="3"/>
        <v>#REF!</v>
      </c>
      <c r="K24" s="148"/>
      <c r="L24" s="134"/>
    </row>
    <row r="25" spans="2:12" ht="21.75" customHeight="1" x14ac:dyDescent="0.2">
      <c r="B25" s="242" t="s">
        <v>255</v>
      </c>
      <c r="C25" s="452" t="e">
        <f t="shared" si="0"/>
        <v>#REF!</v>
      </c>
      <c r="D25" s="452"/>
      <c r="E25" s="452"/>
      <c r="F25" s="177" t="e">
        <f t="shared" si="1"/>
        <v>#REF!</v>
      </c>
      <c r="G25" s="453" t="e">
        <f t="shared" si="2"/>
        <v>#REF!</v>
      </c>
      <c r="H25" s="454"/>
      <c r="I25" s="177">
        <v>0</v>
      </c>
      <c r="J25" s="178" t="e">
        <f t="shared" si="3"/>
        <v>#REF!</v>
      </c>
      <c r="K25" s="148"/>
      <c r="L25" s="134"/>
    </row>
    <row r="26" spans="2:12" ht="21.75" customHeight="1" x14ac:dyDescent="0.2">
      <c r="B26" s="242" t="s">
        <v>443</v>
      </c>
      <c r="C26" s="452" t="e">
        <f t="shared" si="0"/>
        <v>#REF!</v>
      </c>
      <c r="D26" s="452"/>
      <c r="E26" s="452"/>
      <c r="F26" s="177" t="e">
        <f t="shared" si="1"/>
        <v>#REF!</v>
      </c>
      <c r="G26" s="453" t="e">
        <f t="shared" si="2"/>
        <v>#REF!</v>
      </c>
      <c r="H26" s="454"/>
      <c r="I26" s="177">
        <v>0</v>
      </c>
      <c r="J26" s="178" t="e">
        <f t="shared" si="3"/>
        <v>#REF!</v>
      </c>
      <c r="K26" s="148"/>
      <c r="L26" s="134"/>
    </row>
    <row r="27" spans="2:12" ht="21.75" customHeight="1" x14ac:dyDescent="0.2">
      <c r="B27" s="242" t="s">
        <v>713</v>
      </c>
      <c r="C27" s="452" t="e">
        <f t="shared" si="0"/>
        <v>#REF!</v>
      </c>
      <c r="D27" s="452"/>
      <c r="E27" s="452"/>
      <c r="F27" s="177" t="e">
        <f t="shared" si="1"/>
        <v>#REF!</v>
      </c>
      <c r="G27" s="453">
        <v>100</v>
      </c>
      <c r="H27" s="454"/>
      <c r="I27" s="177">
        <v>0</v>
      </c>
      <c r="J27" s="178">
        <f t="shared" si="3"/>
        <v>0</v>
      </c>
      <c r="K27" s="148"/>
      <c r="L27" s="134"/>
    </row>
    <row r="28" spans="2:12" ht="21.75" customHeight="1" x14ac:dyDescent="0.2">
      <c r="B28" s="224"/>
      <c r="C28" s="470"/>
      <c r="D28" s="470"/>
      <c r="E28" s="470"/>
      <c r="F28" s="240"/>
      <c r="G28" s="471"/>
      <c r="H28" s="472"/>
      <c r="I28" s="240"/>
      <c r="J28" s="241"/>
      <c r="K28" s="148"/>
      <c r="L28" s="134"/>
    </row>
    <row r="29" spans="2:12" ht="21.75" hidden="1" customHeight="1" x14ac:dyDescent="0.2">
      <c r="B29" s="224"/>
      <c r="C29" s="470"/>
      <c r="D29" s="470"/>
      <c r="E29" s="470"/>
      <c r="F29" s="240"/>
      <c r="G29" s="471"/>
      <c r="H29" s="472"/>
      <c r="I29" s="240"/>
      <c r="J29" s="241"/>
      <c r="K29" s="148"/>
      <c r="L29" s="134"/>
    </row>
    <row r="30" spans="2:12" ht="19.95" hidden="1" customHeight="1" x14ac:dyDescent="0.2">
      <c r="B30" s="176"/>
      <c r="C30" s="469"/>
      <c r="D30" s="469"/>
      <c r="E30" s="469"/>
      <c r="F30" s="177"/>
      <c r="G30" s="453"/>
      <c r="H30" s="454"/>
      <c r="I30" s="177"/>
      <c r="J30" s="178"/>
      <c r="K30" s="149"/>
    </row>
    <row r="31" spans="2:12" ht="16.95" customHeight="1" x14ac:dyDescent="0.25">
      <c r="B31" s="209" t="s">
        <v>776</v>
      </c>
      <c r="C31" s="55"/>
      <c r="D31" s="53"/>
      <c r="E31" s="53"/>
      <c r="F31" s="53"/>
      <c r="G31" s="456" t="s">
        <v>749</v>
      </c>
      <c r="H31" s="456"/>
      <c r="I31" s="456"/>
      <c r="J31" s="163" t="e">
        <f>SUM(J18:J30)</f>
        <v>#REF!</v>
      </c>
      <c r="K31" s="52"/>
    </row>
    <row r="32" spans="2:12" ht="16.95" customHeight="1" x14ac:dyDescent="0.25">
      <c r="B32" s="55"/>
      <c r="C32" s="55"/>
      <c r="D32" s="53"/>
      <c r="E32" s="53"/>
      <c r="F32" s="53"/>
      <c r="G32" s="456" t="s">
        <v>750</v>
      </c>
      <c r="H32" s="456"/>
      <c r="I32" s="456"/>
      <c r="J32" s="163" t="e">
        <f>+J31*0.18</f>
        <v>#REF!</v>
      </c>
      <c r="K32" s="52"/>
    </row>
    <row r="33" spans="2:20" ht="16.95" customHeight="1" x14ac:dyDescent="0.25">
      <c r="B33" s="55"/>
      <c r="C33" s="55"/>
      <c r="D33" s="53"/>
      <c r="E33" s="53"/>
      <c r="F33" s="53"/>
      <c r="G33" s="457" t="s">
        <v>777</v>
      </c>
      <c r="H33" s="457"/>
      <c r="I33" s="457"/>
      <c r="J33" s="164" t="e">
        <f>+J31+J32</f>
        <v>#REF!</v>
      </c>
      <c r="K33" s="50"/>
    </row>
    <row r="34" spans="2:20" ht="6.75" customHeight="1" x14ac:dyDescent="0.2">
      <c r="B34" s="135" t="s">
        <v>829</v>
      </c>
      <c r="C34" s="135"/>
      <c r="D34" s="109"/>
      <c r="E34" s="109"/>
      <c r="F34" s="109"/>
      <c r="G34" s="109"/>
      <c r="H34" s="109"/>
      <c r="I34" s="109"/>
      <c r="J34" s="109"/>
      <c r="K34" s="109"/>
    </row>
    <row r="35" spans="2:20" ht="16.2" customHeight="1" x14ac:dyDescent="0.2">
      <c r="B35" s="71"/>
      <c r="C35" s="107"/>
      <c r="D35" s="107"/>
      <c r="E35" s="107"/>
      <c r="F35" s="107"/>
      <c r="G35" s="107"/>
      <c r="H35" s="107"/>
      <c r="I35" s="107"/>
      <c r="J35" s="109"/>
      <c r="K35" s="109"/>
      <c r="N35" s="157"/>
    </row>
    <row r="36" spans="2:20" ht="16.2" customHeight="1" x14ac:dyDescent="0.2">
      <c r="B36" s="51"/>
      <c r="C36" s="107"/>
      <c r="D36" s="107"/>
      <c r="E36" s="107"/>
      <c r="F36" s="107"/>
      <c r="G36" s="107"/>
      <c r="H36" s="107"/>
      <c r="I36" s="107"/>
      <c r="J36" s="150"/>
      <c r="K36" s="150"/>
    </row>
    <row r="37" spans="2:20" ht="21" customHeight="1" x14ac:dyDescent="0.2">
      <c r="B37" s="455" t="s">
        <v>778</v>
      </c>
      <c r="C37" s="455"/>
      <c r="D37" s="455"/>
      <c r="E37" s="455"/>
      <c r="F37" s="455"/>
      <c r="G37" s="455"/>
      <c r="H37" s="455"/>
      <c r="I37" s="455"/>
      <c r="J37" s="455"/>
      <c r="K37" s="150"/>
    </row>
    <row r="38" spans="2:20" ht="21" customHeight="1" x14ac:dyDescent="0.2">
      <c r="B38" s="455" t="s">
        <v>830</v>
      </c>
      <c r="C38" s="455"/>
      <c r="D38" s="455"/>
      <c r="E38" s="455"/>
      <c r="F38" s="455"/>
      <c r="G38" s="455"/>
      <c r="H38" s="455"/>
      <c r="I38" s="455"/>
      <c r="J38" s="455"/>
      <c r="K38" s="150"/>
    </row>
    <row r="39" spans="2:20" ht="41.25" customHeight="1" x14ac:dyDescent="0.2">
      <c r="B39" s="458" t="s">
        <v>831</v>
      </c>
      <c r="C39" s="458"/>
      <c r="D39" s="458"/>
      <c r="E39" s="458"/>
      <c r="F39" s="458"/>
      <c r="G39" s="458"/>
      <c r="H39" s="458"/>
      <c r="I39" s="458"/>
      <c r="J39" s="458"/>
      <c r="K39" s="150"/>
      <c r="L39" s="458" t="s">
        <v>831</v>
      </c>
      <c r="M39" s="458"/>
      <c r="N39" s="458"/>
      <c r="O39" s="458"/>
      <c r="P39" s="458"/>
      <c r="Q39" s="458"/>
      <c r="R39" s="458"/>
      <c r="S39" s="458"/>
      <c r="T39" s="458"/>
    </row>
    <row r="40" spans="2:20" ht="45.75" customHeight="1" x14ac:dyDescent="0.2">
      <c r="B40" s="459" t="s">
        <v>792</v>
      </c>
      <c r="C40" s="459"/>
      <c r="D40" s="459"/>
      <c r="E40" s="459"/>
      <c r="F40" s="459"/>
      <c r="G40" s="459"/>
      <c r="H40" s="459"/>
      <c r="I40" s="459"/>
      <c r="J40" s="459"/>
      <c r="K40" s="150"/>
      <c r="L40" s="459" t="s">
        <v>792</v>
      </c>
      <c r="M40" s="459"/>
      <c r="N40" s="459"/>
      <c r="O40" s="459"/>
      <c r="P40" s="459"/>
      <c r="Q40" s="459"/>
      <c r="R40" s="459"/>
      <c r="S40" s="459"/>
      <c r="T40" s="459"/>
    </row>
    <row r="41" spans="2:20" s="127" customFormat="1" ht="12.75" hidden="1" customHeight="1" x14ac:dyDescent="0.2">
      <c r="B41" s="461" t="s">
        <v>832</v>
      </c>
      <c r="C41" s="461"/>
      <c r="D41" s="461"/>
      <c r="E41" s="461"/>
      <c r="F41" s="461"/>
      <c r="G41" s="461"/>
      <c r="H41" s="461"/>
      <c r="I41" s="461"/>
      <c r="J41" s="461"/>
      <c r="K41" s="213"/>
      <c r="L41" s="458" t="s">
        <v>833</v>
      </c>
      <c r="M41" s="458"/>
      <c r="N41" s="458"/>
      <c r="O41" s="458"/>
      <c r="P41" s="458"/>
      <c r="Q41" s="458"/>
      <c r="R41" s="458"/>
      <c r="S41" s="458"/>
      <c r="T41" s="458"/>
    </row>
    <row r="42" spans="2:20" ht="12.75" hidden="1" customHeight="1" x14ac:dyDescent="0.2">
      <c r="B42" s="461" t="s">
        <v>834</v>
      </c>
      <c r="C42" s="461"/>
      <c r="D42" s="461"/>
      <c r="E42" s="461"/>
      <c r="F42" s="461"/>
      <c r="G42" s="461"/>
      <c r="H42" s="461"/>
      <c r="I42" s="461"/>
      <c r="J42" s="461"/>
      <c r="K42" s="150"/>
      <c r="L42" s="459" t="s">
        <v>834</v>
      </c>
      <c r="M42" s="459"/>
      <c r="N42" s="459"/>
      <c r="O42" s="459"/>
      <c r="P42" s="459"/>
      <c r="Q42" s="459"/>
      <c r="R42" s="459"/>
      <c r="S42" s="459"/>
      <c r="T42" s="459"/>
    </row>
    <row r="43" spans="2:20" ht="48" customHeight="1" x14ac:dyDescent="0.2">
      <c r="B43" s="459" t="s">
        <v>835</v>
      </c>
      <c r="C43" s="459"/>
      <c r="D43" s="459"/>
      <c r="E43" s="459"/>
      <c r="F43" s="459"/>
      <c r="G43" s="459"/>
      <c r="H43" s="459"/>
      <c r="I43" s="459"/>
      <c r="J43" s="459"/>
      <c r="K43" s="150"/>
      <c r="L43" s="455" t="s">
        <v>836</v>
      </c>
      <c r="M43" s="455"/>
      <c r="N43" s="455"/>
      <c r="O43" s="455"/>
      <c r="P43" s="455"/>
      <c r="Q43" s="455"/>
      <c r="R43" s="455"/>
      <c r="S43" s="455"/>
      <c r="T43" s="455"/>
    </row>
    <row r="44" spans="2:20" ht="19.5" hidden="1" customHeight="1" x14ac:dyDescent="0.2">
      <c r="B44" s="455" t="s">
        <v>837</v>
      </c>
      <c r="C44" s="455"/>
      <c r="D44" s="455"/>
      <c r="E44" s="455"/>
      <c r="F44" s="455"/>
      <c r="G44" s="455"/>
      <c r="H44" s="455"/>
      <c r="I44" s="455"/>
      <c r="J44" s="455"/>
      <c r="K44" s="150"/>
      <c r="L44" s="455" t="s">
        <v>838</v>
      </c>
      <c r="M44" s="455"/>
      <c r="N44" s="455"/>
      <c r="O44" s="455"/>
      <c r="P44" s="455"/>
      <c r="Q44" s="455"/>
      <c r="R44" s="455"/>
      <c r="S44" s="455"/>
      <c r="T44" s="455"/>
    </row>
    <row r="45" spans="2:20" ht="15.75" customHeight="1" x14ac:dyDescent="0.2">
      <c r="B45" s="455" t="s">
        <v>837</v>
      </c>
      <c r="C45" s="455"/>
      <c r="D45" s="455"/>
      <c r="E45" s="455"/>
      <c r="F45" s="455"/>
      <c r="G45" s="455"/>
      <c r="H45" s="455"/>
      <c r="I45" s="455"/>
      <c r="J45" s="455"/>
      <c r="K45" s="150"/>
      <c r="L45" s="455" t="s">
        <v>837</v>
      </c>
      <c r="M45" s="455"/>
      <c r="N45" s="455"/>
      <c r="O45" s="455"/>
      <c r="P45" s="455"/>
      <c r="Q45" s="455"/>
      <c r="R45" s="455"/>
      <c r="S45" s="455"/>
      <c r="T45" s="455"/>
    </row>
    <row r="46" spans="2:20" ht="31.5" hidden="1" customHeight="1" x14ac:dyDescent="0.2">
      <c r="B46" s="458" t="s">
        <v>804</v>
      </c>
      <c r="C46" s="458"/>
      <c r="D46" s="458"/>
      <c r="E46" s="458"/>
      <c r="F46" s="458"/>
      <c r="G46" s="458"/>
      <c r="H46" s="458"/>
      <c r="I46" s="458"/>
      <c r="J46" s="458"/>
      <c r="K46" s="150"/>
    </row>
    <row r="47" spans="2:20" ht="3" customHeight="1" x14ac:dyDescent="0.2">
      <c r="B47" s="461" t="s">
        <v>839</v>
      </c>
      <c r="C47" s="461"/>
      <c r="D47" s="461"/>
      <c r="E47" s="461"/>
      <c r="F47" s="461"/>
      <c r="G47" s="461"/>
      <c r="H47" s="461"/>
      <c r="I47" s="461"/>
      <c r="J47" s="461"/>
      <c r="K47" s="150"/>
      <c r="L47" s="459" t="s">
        <v>840</v>
      </c>
      <c r="M47" s="459"/>
      <c r="N47" s="459"/>
      <c r="O47" s="459"/>
      <c r="P47" s="459"/>
      <c r="Q47" s="459"/>
      <c r="R47" s="459"/>
      <c r="S47" s="459"/>
      <c r="T47" s="459"/>
    </row>
    <row r="48" spans="2:20" ht="3.75" customHeight="1" x14ac:dyDescent="0.2">
      <c r="B48" s="302"/>
      <c r="C48" s="302"/>
      <c r="D48" s="302"/>
      <c r="E48" s="302"/>
      <c r="F48" s="302"/>
      <c r="G48" s="302"/>
      <c r="H48" s="302"/>
      <c r="I48" s="302"/>
      <c r="J48" s="302"/>
      <c r="K48" s="150"/>
    </row>
    <row r="49" spans="2:21" ht="49.5" customHeight="1" x14ac:dyDescent="0.2">
      <c r="B49" s="462" t="s">
        <v>805</v>
      </c>
      <c r="C49" s="462"/>
      <c r="D49" s="306"/>
      <c r="E49" s="306"/>
      <c r="F49" s="306"/>
      <c r="G49" s="306"/>
      <c r="H49" s="306"/>
      <c r="I49" s="306"/>
      <c r="J49" s="306"/>
      <c r="K49" s="150"/>
    </row>
    <row r="50" spans="2:21" ht="36.75" customHeight="1" x14ac:dyDescent="0.2">
      <c r="B50" s="306"/>
      <c r="C50" s="306"/>
      <c r="D50" s="306"/>
      <c r="E50" s="306"/>
      <c r="F50" s="306"/>
      <c r="G50" s="306"/>
      <c r="H50" s="306"/>
      <c r="I50" s="306"/>
      <c r="J50" s="306"/>
      <c r="K50" s="150"/>
    </row>
    <row r="51" spans="2:21" ht="21.75" customHeight="1" x14ac:dyDescent="0.2">
      <c r="B51" s="460" t="s">
        <v>806</v>
      </c>
      <c r="C51" s="460"/>
      <c r="D51" s="460"/>
      <c r="E51" s="460"/>
      <c r="F51" s="460"/>
      <c r="G51" s="460"/>
      <c r="H51" s="460"/>
      <c r="I51" s="460"/>
      <c r="J51" s="460"/>
      <c r="K51" s="150"/>
    </row>
    <row r="52" spans="2:21" ht="30" customHeight="1" x14ac:dyDescent="0.2">
      <c r="B52" s="459" t="s">
        <v>807</v>
      </c>
      <c r="C52" s="459"/>
      <c r="D52" s="459"/>
      <c r="E52" s="459"/>
      <c r="F52" s="459"/>
      <c r="G52" s="459"/>
      <c r="H52" s="459"/>
      <c r="I52" s="459"/>
      <c r="J52" s="459"/>
      <c r="K52" s="150"/>
    </row>
    <row r="53" spans="2:21" ht="25.5" customHeight="1" x14ac:dyDescent="0.2">
      <c r="B53" s="459" t="s">
        <v>808</v>
      </c>
      <c r="C53" s="459"/>
      <c r="D53" s="459"/>
      <c r="E53" s="459"/>
      <c r="F53" s="459"/>
      <c r="G53" s="459"/>
      <c r="H53" s="459"/>
      <c r="I53" s="459"/>
      <c r="J53" s="459"/>
      <c r="K53" s="150"/>
    </row>
    <row r="54" spans="2:21" ht="31.5" customHeight="1" x14ac:dyDescent="0.2">
      <c r="B54" s="459" t="s">
        <v>809</v>
      </c>
      <c r="C54" s="459"/>
      <c r="D54" s="459"/>
      <c r="E54" s="459"/>
      <c r="F54" s="459"/>
      <c r="G54" s="459"/>
      <c r="H54" s="459"/>
      <c r="I54" s="459"/>
      <c r="J54" s="459"/>
      <c r="K54" s="150"/>
    </row>
    <row r="55" spans="2:21" ht="45" customHeight="1" x14ac:dyDescent="0.2">
      <c r="B55" s="459" t="s">
        <v>811</v>
      </c>
      <c r="C55" s="459"/>
      <c r="D55" s="459"/>
      <c r="E55" s="459"/>
      <c r="F55" s="459"/>
      <c r="G55" s="459"/>
      <c r="H55" s="459"/>
      <c r="I55" s="459"/>
      <c r="J55" s="459"/>
      <c r="K55" s="150"/>
    </row>
    <row r="56" spans="2:21" ht="28.5" customHeight="1" x14ac:dyDescent="0.2">
      <c r="B56" s="459" t="s">
        <v>812</v>
      </c>
      <c r="C56" s="459"/>
      <c r="D56" s="459"/>
      <c r="E56" s="459"/>
      <c r="F56" s="459"/>
      <c r="G56" s="459"/>
      <c r="H56" s="459"/>
      <c r="I56" s="459"/>
      <c r="J56" s="459"/>
      <c r="K56" s="150"/>
    </row>
    <row r="57" spans="2:21" ht="27" customHeight="1" x14ac:dyDescent="0.2">
      <c r="B57" s="459" t="s">
        <v>813</v>
      </c>
      <c r="C57" s="459"/>
      <c r="D57" s="459"/>
      <c r="E57" s="459"/>
      <c r="F57" s="459"/>
      <c r="G57" s="459"/>
      <c r="H57" s="459"/>
      <c r="I57" s="459"/>
      <c r="J57" s="459"/>
      <c r="K57" s="150"/>
      <c r="L57" s="90"/>
      <c r="M57" s="82"/>
      <c r="N57" s="83"/>
    </row>
    <row r="58" spans="2:21" ht="48.75" customHeight="1" x14ac:dyDescent="0.2">
      <c r="B58" s="459" t="s">
        <v>814</v>
      </c>
      <c r="C58" s="459"/>
      <c r="D58" s="459"/>
      <c r="E58" s="459"/>
      <c r="F58" s="459"/>
      <c r="G58" s="459"/>
      <c r="H58" s="459"/>
      <c r="I58" s="459"/>
      <c r="J58" s="459"/>
      <c r="K58" s="150"/>
      <c r="L58" s="90"/>
      <c r="M58" s="82"/>
      <c r="N58" s="83"/>
    </row>
    <row r="59" spans="2:21" ht="16.2" customHeight="1" x14ac:dyDescent="0.2">
      <c r="B59" s="51"/>
      <c r="C59" s="51"/>
      <c r="D59" s="51"/>
      <c r="E59" s="51"/>
      <c r="F59" s="51"/>
      <c r="G59" s="51"/>
      <c r="H59" s="51"/>
      <c r="I59" s="51"/>
      <c r="J59" s="51"/>
      <c r="K59" s="51"/>
    </row>
    <row r="60" spans="2:21" ht="16.2" customHeight="1" x14ac:dyDescent="0.2">
      <c r="B60" s="463"/>
      <c r="C60" s="463"/>
      <c r="D60" s="463"/>
      <c r="E60" s="463"/>
      <c r="F60" s="463"/>
      <c r="G60" s="463"/>
      <c r="H60" s="463"/>
      <c r="I60" s="463"/>
      <c r="J60" s="463"/>
      <c r="K60" s="51"/>
      <c r="O60" s="81"/>
      <c r="P60" s="81"/>
      <c r="Q60" s="81"/>
      <c r="R60" s="81"/>
      <c r="S60" s="81"/>
      <c r="T60" s="81"/>
      <c r="U60" s="81"/>
    </row>
    <row r="61" spans="2:21" ht="16.2" customHeight="1" x14ac:dyDescent="0.2">
      <c r="K61" s="51"/>
    </row>
    <row r="62" spans="2:21" ht="16.2" customHeight="1" x14ac:dyDescent="0.2">
      <c r="B62" s="51" t="s">
        <v>821</v>
      </c>
      <c r="D62" s="51"/>
      <c r="E62" s="51"/>
      <c r="F62" s="51"/>
      <c r="G62" s="51"/>
      <c r="H62" s="51"/>
      <c r="I62" s="51"/>
      <c r="J62" s="51"/>
      <c r="K62" s="51"/>
      <c r="L62" s="90" t="s">
        <v>753</v>
      </c>
      <c r="R62" s="83"/>
    </row>
    <row r="63" spans="2:21" ht="16.2" customHeight="1" x14ac:dyDescent="0.2">
      <c r="B63" s="54" t="s">
        <v>816</v>
      </c>
      <c r="C63" s="51"/>
      <c r="D63" s="51"/>
      <c r="E63" s="51"/>
      <c r="F63" s="51"/>
      <c r="G63" s="51"/>
      <c r="H63" s="51"/>
      <c r="I63" s="51"/>
      <c r="J63" s="51"/>
      <c r="K63" s="51"/>
      <c r="L63" s="51" t="s">
        <v>817</v>
      </c>
    </row>
    <row r="64" spans="2:21" ht="16.2" customHeight="1" x14ac:dyDescent="0.2">
      <c r="B64" s="54" t="s">
        <v>716</v>
      </c>
      <c r="C64" s="51"/>
      <c r="D64" s="51"/>
      <c r="E64" s="51"/>
      <c r="F64" s="51"/>
      <c r="G64" s="51"/>
      <c r="H64" s="51"/>
      <c r="I64" s="51"/>
      <c r="J64" s="51"/>
      <c r="K64" s="51"/>
      <c r="L64" s="51" t="s">
        <v>815</v>
      </c>
    </row>
    <row r="65" spans="2:14" ht="16.2" customHeight="1" x14ac:dyDescent="0.2">
      <c r="B65" s="165" t="s">
        <v>717</v>
      </c>
      <c r="K65" s="51"/>
      <c r="L65" s="51" t="s">
        <v>818</v>
      </c>
    </row>
    <row r="66" spans="2:14" ht="16.2" customHeight="1" x14ac:dyDescent="0.2">
      <c r="B66" s="166" t="s">
        <v>718</v>
      </c>
      <c r="K66" s="156"/>
      <c r="L66" s="51" t="s">
        <v>819</v>
      </c>
      <c r="M66" s="51"/>
      <c r="N66" s="49"/>
    </row>
    <row r="67" spans="2:14" ht="16.2" customHeight="1" x14ac:dyDescent="0.2">
      <c r="B67" s="165" t="s">
        <v>719</v>
      </c>
      <c r="K67" s="156"/>
      <c r="L67" s="51" t="s">
        <v>820</v>
      </c>
      <c r="M67" s="51"/>
      <c r="N67" s="49"/>
    </row>
    <row r="68" spans="2:14" ht="16.2" customHeight="1" x14ac:dyDescent="0.2">
      <c r="B68" s="166" t="s">
        <v>720</v>
      </c>
      <c r="K68" s="156"/>
      <c r="L68" s="51" t="s">
        <v>821</v>
      </c>
    </row>
    <row r="69" spans="2:14" ht="16.2" customHeight="1" x14ac:dyDescent="0.2">
      <c r="B69" s="166" t="s">
        <v>721</v>
      </c>
      <c r="K69" s="156"/>
      <c r="L69" s="51" t="s">
        <v>821</v>
      </c>
    </row>
    <row r="70" spans="2:14" ht="12" customHeight="1" x14ac:dyDescent="0.2">
      <c r="K70" s="156"/>
    </row>
    <row r="71" spans="2:14" ht="25.2" customHeight="1" x14ac:dyDescent="0.2">
      <c r="K71" s="156"/>
    </row>
    <row r="72" spans="2:14" ht="6" customHeight="1" x14ac:dyDescent="0.2">
      <c r="K72" s="156"/>
    </row>
    <row r="73" spans="2:14" ht="31.95" customHeight="1" x14ac:dyDescent="0.2">
      <c r="B73" s="464" t="s">
        <v>822</v>
      </c>
      <c r="C73" s="464"/>
      <c r="D73" s="464"/>
      <c r="E73" s="464"/>
      <c r="F73" s="464"/>
      <c r="G73" s="464"/>
      <c r="H73" s="464"/>
      <c r="I73" s="464"/>
      <c r="J73" s="464"/>
      <c r="K73" s="151"/>
    </row>
    <row r="74" spans="2:14" ht="19.2" customHeight="1" x14ac:dyDescent="0.25">
      <c r="B74" s="316" t="s">
        <v>722</v>
      </c>
      <c r="C74" s="167"/>
      <c r="D74" s="168"/>
      <c r="E74" s="168"/>
      <c r="F74" s="168"/>
      <c r="G74" s="168"/>
      <c r="H74" s="168"/>
      <c r="I74" s="168"/>
      <c r="J74" s="168"/>
      <c r="K74" s="151"/>
    </row>
    <row r="75" spans="2:14" ht="5.25" customHeight="1" x14ac:dyDescent="0.25">
      <c r="B75" s="316"/>
      <c r="C75" s="167"/>
      <c r="D75" s="168"/>
      <c r="E75" s="168"/>
      <c r="F75" s="168"/>
      <c r="G75" s="168"/>
      <c r="H75" s="168"/>
      <c r="I75" s="168"/>
      <c r="J75" s="168"/>
      <c r="K75" s="151"/>
    </row>
    <row r="76" spans="2:14" ht="19.2" customHeight="1" x14ac:dyDescent="0.25">
      <c r="B76" s="169" t="s">
        <v>723</v>
      </c>
      <c r="C76" s="167"/>
      <c r="D76" s="168"/>
      <c r="E76" s="168"/>
      <c r="F76" s="168"/>
      <c r="G76" s="168"/>
      <c r="H76" s="168"/>
      <c r="I76" s="168"/>
      <c r="J76" s="168"/>
      <c r="K76" s="109"/>
    </row>
    <row r="77" spans="2:14" ht="7.95" customHeight="1" x14ac:dyDescent="0.25">
      <c r="B77" s="167"/>
      <c r="C77" s="167"/>
      <c r="D77" s="168"/>
      <c r="E77" s="168"/>
      <c r="F77" s="168"/>
      <c r="G77" s="168"/>
      <c r="H77" s="168"/>
      <c r="I77" s="168"/>
      <c r="J77" s="168"/>
      <c r="K77" s="109"/>
    </row>
    <row r="78" spans="2:14" ht="16.2" customHeight="1" x14ac:dyDescent="0.25">
      <c r="B78" s="169"/>
      <c r="C78" s="169"/>
      <c r="D78" s="168"/>
      <c r="E78" s="168"/>
      <c r="F78" s="168"/>
      <c r="G78" s="168"/>
      <c r="H78" s="168"/>
      <c r="I78" s="168"/>
      <c r="J78" s="168"/>
      <c r="K78" s="139"/>
    </row>
    <row r="79" spans="2:14" ht="16.2" customHeight="1" x14ac:dyDescent="0.25">
      <c r="B79" s="169" t="s">
        <v>761</v>
      </c>
      <c r="C79" s="169"/>
      <c r="D79" s="167"/>
      <c r="E79" s="167"/>
      <c r="F79" s="167"/>
      <c r="G79" s="167"/>
      <c r="H79" s="167"/>
      <c r="I79" s="168"/>
      <c r="J79" s="168"/>
    </row>
    <row r="80" spans="2:14" ht="16.2" customHeight="1" x14ac:dyDescent="0.25">
      <c r="B80" s="169" t="s">
        <v>724</v>
      </c>
      <c r="C80" s="169"/>
      <c r="D80" s="168"/>
      <c r="E80" s="168"/>
      <c r="F80" s="168"/>
      <c r="G80" s="168"/>
      <c r="H80" s="168"/>
      <c r="I80" s="168"/>
      <c r="J80" s="168"/>
    </row>
    <row r="81" spans="2:14" ht="16.2" customHeight="1" x14ac:dyDescent="0.25">
      <c r="B81" s="169" t="s">
        <v>823</v>
      </c>
      <c r="C81" s="169"/>
      <c r="D81" s="168"/>
      <c r="E81" s="168"/>
      <c r="F81" s="168"/>
      <c r="G81" s="168"/>
      <c r="H81" s="168"/>
      <c r="I81" s="168"/>
      <c r="J81" s="168"/>
    </row>
    <row r="82" spans="2:14" ht="16.2" customHeight="1" x14ac:dyDescent="0.25">
      <c r="B82" s="169" t="s">
        <v>824</v>
      </c>
      <c r="C82" s="169"/>
      <c r="D82" s="168"/>
      <c r="E82" s="168"/>
      <c r="F82" s="168"/>
      <c r="G82" s="168"/>
      <c r="H82" s="168"/>
      <c r="I82" s="168"/>
      <c r="J82" s="168"/>
    </row>
    <row r="83" spans="2:14" ht="16.2" customHeight="1" x14ac:dyDescent="0.25">
      <c r="B83" s="169" t="s">
        <v>725</v>
      </c>
      <c r="C83" s="53"/>
      <c r="D83" s="53"/>
      <c r="E83" s="53"/>
      <c r="F83" s="53"/>
      <c r="G83" s="53"/>
      <c r="H83" s="53"/>
      <c r="I83" s="53"/>
      <c r="J83" s="53"/>
      <c r="K83" s="81"/>
    </row>
    <row r="84" spans="2:14" ht="7.5" customHeight="1" x14ac:dyDescent="0.2">
      <c r="C84" s="158"/>
      <c r="D84" s="159"/>
      <c r="E84" s="159"/>
      <c r="F84" s="159"/>
      <c r="G84" s="159"/>
      <c r="H84" s="159"/>
      <c r="I84" s="159"/>
      <c r="J84" s="159"/>
    </row>
    <row r="85" spans="2:14" ht="19.5" customHeight="1" x14ac:dyDescent="0.2">
      <c r="I85" s="466" t="s">
        <v>726</v>
      </c>
      <c r="J85" s="466"/>
      <c r="M85" s="67"/>
      <c r="N85" s="67"/>
    </row>
    <row r="86" spans="2:14" ht="44.25" customHeight="1" x14ac:dyDescent="0.2">
      <c r="I86" s="305"/>
      <c r="J86" s="305"/>
      <c r="M86" s="67"/>
      <c r="N86" s="67"/>
    </row>
    <row r="87" spans="2:14" ht="60.75" customHeight="1" x14ac:dyDescent="0.2">
      <c r="I87" s="305"/>
      <c r="J87" s="305"/>
      <c r="M87" s="67"/>
      <c r="N87" s="67"/>
    </row>
    <row r="88" spans="2:14" ht="39.75" customHeight="1" x14ac:dyDescent="0.2">
      <c r="B88" s="462" t="s">
        <v>825</v>
      </c>
      <c r="C88" s="462"/>
    </row>
    <row r="89" spans="2:14" ht="16.2" customHeight="1" x14ac:dyDescent="0.2">
      <c r="K89" s="146"/>
    </row>
    <row r="92" spans="2:14" ht="57.75" customHeight="1" x14ac:dyDescent="0.2"/>
  </sheetData>
  <mergeCells count="74">
    <mergeCell ref="L47:T47"/>
    <mergeCell ref="C27:E27"/>
    <mergeCell ref="G27:H27"/>
    <mergeCell ref="C28:E28"/>
    <mergeCell ref="G28:H28"/>
    <mergeCell ref="L44:T44"/>
    <mergeCell ref="L45:T45"/>
    <mergeCell ref="L39:T39"/>
    <mergeCell ref="L40:T40"/>
    <mergeCell ref="L41:T41"/>
    <mergeCell ref="L42:T42"/>
    <mergeCell ref="L43:T43"/>
    <mergeCell ref="B55:J55"/>
    <mergeCell ref="B58:J58"/>
    <mergeCell ref="B43:J43"/>
    <mergeCell ref="B45:J45"/>
    <mergeCell ref="G24:H24"/>
    <mergeCell ref="B47:J47"/>
    <mergeCell ref="B41:J41"/>
    <mergeCell ref="B38:J38"/>
    <mergeCell ref="B42:J42"/>
    <mergeCell ref="B46:J46"/>
    <mergeCell ref="B44:J44"/>
    <mergeCell ref="C29:E29"/>
    <mergeCell ref="G29:H29"/>
    <mergeCell ref="G33:I33"/>
    <mergeCell ref="B37:J37"/>
    <mergeCell ref="B39:J39"/>
    <mergeCell ref="B88:C88"/>
    <mergeCell ref="G32:I32"/>
    <mergeCell ref="C30:E30"/>
    <mergeCell ref="G30:H30"/>
    <mergeCell ref="G31:I31"/>
    <mergeCell ref="B56:J56"/>
    <mergeCell ref="B51:J51"/>
    <mergeCell ref="B52:J52"/>
    <mergeCell ref="B53:J53"/>
    <mergeCell ref="B54:J54"/>
    <mergeCell ref="I85:J85"/>
    <mergeCell ref="B49:C49"/>
    <mergeCell ref="B73:J73"/>
    <mergeCell ref="B57:J57"/>
    <mergeCell ref="B60:J60"/>
    <mergeCell ref="B40:J40"/>
    <mergeCell ref="L4:M4"/>
    <mergeCell ref="L5:M5"/>
    <mergeCell ref="C6:E7"/>
    <mergeCell ref="C26:E26"/>
    <mergeCell ref="G26:H26"/>
    <mergeCell ref="H9:I9"/>
    <mergeCell ref="H10:I10"/>
    <mergeCell ref="H11:I11"/>
    <mergeCell ref="B14:J15"/>
    <mergeCell ref="C17:E17"/>
    <mergeCell ref="G17:H17"/>
    <mergeCell ref="G18:H18"/>
    <mergeCell ref="C20:E20"/>
    <mergeCell ref="G20:H20"/>
    <mergeCell ref="E2:F2"/>
    <mergeCell ref="C25:E25"/>
    <mergeCell ref="G25:H25"/>
    <mergeCell ref="G6:J7"/>
    <mergeCell ref="C18:E18"/>
    <mergeCell ref="C21:E21"/>
    <mergeCell ref="G21:H21"/>
    <mergeCell ref="C4:E4"/>
    <mergeCell ref="G4:J5"/>
    <mergeCell ref="C22:E22"/>
    <mergeCell ref="G22:H22"/>
    <mergeCell ref="C19:E19"/>
    <mergeCell ref="G19:H19"/>
    <mergeCell ref="C23:E23"/>
    <mergeCell ref="G23:H23"/>
    <mergeCell ref="C24:E24"/>
  </mergeCells>
  <phoneticPr fontId="16" type="noConversion"/>
  <hyperlinks>
    <hyperlink ref="B82" r:id="rId1" display="mailto:laboratorio@geofal.com.pe" xr:uid="{00000000-0004-0000-1000-000000000000}"/>
    <hyperlink ref="B83" r:id="rId2" display="http://www.geofal.com.pe/" xr:uid="{00000000-0004-0000-1000-000001000000}"/>
    <hyperlink ref="B58" r:id="rId3" location="jqteKTxvv3aVJDEMNXb1JR6Onlm97HT8B8mXDqSfKs8" display="https://mega.nz/file/FfYVkSKT - jqteKTxvv3aVJDEMNXb1JR6Onlm97HT8B8mXDqSfKs8" xr:uid="{00000000-0004-0000-1000-000002000000}"/>
  </hyperlinks>
  <printOptions horizontalCentered="1"/>
  <pageMargins left="0" right="0" top="1.1811023622047245" bottom="0" header="0" footer="0"/>
  <pageSetup paperSize="274" scale="85" orientation="portrait" r:id="rId4"/>
  <headerFooter scaleWithDoc="0">
    <oddHeader>&amp;C&amp;G</oddHeader>
  </headerFooter>
  <rowBreaks count="1" manualBreakCount="1">
    <brk id="49" min="2" max="9" man="1"/>
  </rowBreaks>
  <drawing r:id="rId5"/>
  <legacyDrawingHF r:id="rId6"/>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72"/>
  <dimension ref="B1:U88"/>
  <sheetViews>
    <sheetView view="pageBreakPreview" topLeftCell="A10" zoomScaleNormal="110" zoomScaleSheetLayoutView="100" workbookViewId="0">
      <selection activeCell="L34" sqref="L34:T34"/>
    </sheetView>
  </sheetViews>
  <sheetFormatPr baseColWidth="10" defaultColWidth="11.44140625" defaultRowHeight="11.4" x14ac:dyDescent="0.2"/>
  <cols>
    <col min="1" max="1" width="2.44140625" style="61" customWidth="1"/>
    <col min="2" max="2" width="10.33203125" style="61" customWidth="1"/>
    <col min="3" max="4" width="13" style="61" customWidth="1"/>
    <col min="5" max="5" width="12.88671875" style="61" customWidth="1"/>
    <col min="6" max="6" width="15.44140625" style="61" customWidth="1"/>
    <col min="7" max="7" width="6.44140625" style="61" customWidth="1"/>
    <col min="8" max="8" width="5" style="61" customWidth="1"/>
    <col min="9" max="9" width="11.6640625" style="61" customWidth="1"/>
    <col min="10" max="10" width="13.44140625" style="61" customWidth="1"/>
    <col min="11" max="11" width="5.88671875" style="61" customWidth="1"/>
    <col min="12" max="16384" width="11.44140625" style="61"/>
  </cols>
  <sheetData>
    <row r="1" spans="2:19" ht="30.6" customHeight="1" x14ac:dyDescent="0.2">
      <c r="G1" s="76"/>
      <c r="H1" s="76"/>
      <c r="I1" s="76"/>
      <c r="J1" s="76"/>
      <c r="L1" s="77" t="s">
        <v>222</v>
      </c>
      <c r="M1" s="77">
        <v>264</v>
      </c>
    </row>
    <row r="2" spans="2:19" ht="25.5" customHeight="1" x14ac:dyDescent="0.2">
      <c r="C2" s="174"/>
      <c r="D2" s="174"/>
      <c r="E2" s="439">
        <v>303</v>
      </c>
      <c r="F2" s="439"/>
      <c r="G2" s="174"/>
      <c r="H2" s="174"/>
      <c r="I2" s="174"/>
      <c r="J2" s="310"/>
    </row>
    <row r="3" spans="2:19" ht="10.95" customHeight="1" x14ac:dyDescent="0.2">
      <c r="B3" s="63"/>
      <c r="C3" s="63"/>
      <c r="E3" s="76"/>
      <c r="F3" s="76"/>
      <c r="G3" s="76"/>
      <c r="H3" s="76"/>
      <c r="I3" s="76"/>
      <c r="J3" s="76"/>
      <c r="K3" s="76"/>
    </row>
    <row r="4" spans="2:19" ht="24" customHeight="1" x14ac:dyDescent="0.2">
      <c r="B4" s="171" t="s">
        <v>762</v>
      </c>
      <c r="C4" s="468" t="e">
        <f>VLOOKUP($M$1,clientes1,2,FALSE)</f>
        <v>#REF!</v>
      </c>
      <c r="D4" s="468"/>
      <c r="E4" s="468"/>
      <c r="F4" s="153" t="s">
        <v>763</v>
      </c>
      <c r="G4" s="467" t="e">
        <f>VLOOKUP($M$1,clientes1,9,FALSE)</f>
        <v>#REF!</v>
      </c>
      <c r="H4" s="467"/>
      <c r="I4" s="467"/>
      <c r="J4" s="467"/>
      <c r="L4" s="439">
        <v>222</v>
      </c>
      <c r="M4" s="439"/>
    </row>
    <row r="5" spans="2:19" ht="17.25" customHeight="1" x14ac:dyDescent="0.2">
      <c r="B5" s="171" t="s">
        <v>764</v>
      </c>
      <c r="C5" s="238" t="e">
        <f>VLOOKUP($M$1,clientes1,3,FALSE)</f>
        <v>#REF!</v>
      </c>
      <c r="D5" s="152"/>
      <c r="E5" s="152"/>
      <c r="F5" s="154"/>
      <c r="G5" s="467"/>
      <c r="H5" s="467"/>
      <c r="I5" s="467"/>
      <c r="J5" s="467"/>
      <c r="L5" s="441">
        <v>222</v>
      </c>
      <c r="M5" s="441"/>
    </row>
    <row r="6" spans="2:19" ht="16.2" customHeight="1" x14ac:dyDescent="0.2">
      <c r="B6" s="153" t="s">
        <v>765</v>
      </c>
      <c r="C6" s="468" t="e">
        <f>VLOOKUP($M$1,clientes1,4,FALSE)</f>
        <v>#REF!</v>
      </c>
      <c r="D6" s="468"/>
      <c r="E6" s="468"/>
      <c r="F6" s="153" t="s">
        <v>766</v>
      </c>
      <c r="G6" s="467" t="e">
        <f>VLOOKUP($M$1,clientes1,10,FALSE)</f>
        <v>#REF!</v>
      </c>
      <c r="H6" s="467"/>
      <c r="I6" s="467"/>
      <c r="J6" s="467"/>
    </row>
    <row r="7" spans="2:19" ht="16.2" customHeight="1" x14ac:dyDescent="0.2">
      <c r="B7" s="153"/>
      <c r="C7" s="468"/>
      <c r="D7" s="468"/>
      <c r="E7" s="468"/>
      <c r="F7" s="154"/>
      <c r="G7" s="467"/>
      <c r="H7" s="467"/>
      <c r="I7" s="467"/>
      <c r="J7" s="467"/>
    </row>
    <row r="8" spans="2:19" ht="16.2" customHeight="1" x14ac:dyDescent="0.2">
      <c r="B8" s="171" t="s">
        <v>767</v>
      </c>
      <c r="C8" s="238" t="e">
        <f>VLOOKUP($M$1,clientes1,5,FALSE)</f>
        <v>#REF!</v>
      </c>
      <c r="D8" s="152"/>
      <c r="E8" s="152"/>
      <c r="F8" s="155" t="s">
        <v>768</v>
      </c>
      <c r="G8" s="155"/>
      <c r="H8" s="172" t="s">
        <v>826</v>
      </c>
      <c r="I8" s="154"/>
      <c r="J8" s="154"/>
    </row>
    <row r="9" spans="2:19" ht="16.2" customHeight="1" x14ac:dyDescent="0.2">
      <c r="B9" s="153"/>
      <c r="C9" s="238" t="e">
        <f>VLOOKUP($M$1,clientes1,6,FALSE)</f>
        <v>#REF!</v>
      </c>
      <c r="D9" s="152"/>
      <c r="E9" s="152"/>
      <c r="F9" s="155" t="s">
        <v>769</v>
      </c>
      <c r="G9" s="155"/>
      <c r="H9" s="443">
        <v>956057624</v>
      </c>
      <c r="I9" s="443"/>
      <c r="J9" s="154"/>
    </row>
    <row r="10" spans="2:19" ht="16.2" customHeight="1" x14ac:dyDescent="0.2">
      <c r="B10" s="171" t="s">
        <v>769</v>
      </c>
      <c r="C10" s="238" t="e">
        <f>VLOOKUP($M$1,clientes1,7,FALSE)</f>
        <v>#REF!</v>
      </c>
      <c r="D10" s="152"/>
      <c r="E10" s="154"/>
      <c r="F10" s="155" t="s">
        <v>770</v>
      </c>
      <c r="G10" s="154"/>
      <c r="H10" s="444">
        <v>44772</v>
      </c>
      <c r="I10" s="444"/>
      <c r="J10" s="154"/>
      <c r="Q10" s="234">
        <v>44616</v>
      </c>
      <c r="R10" s="61">
        <v>47</v>
      </c>
      <c r="S10" s="234">
        <f>+Q10+R10</f>
        <v>44663</v>
      </c>
    </row>
    <row r="11" spans="2:19" ht="16.2" customHeight="1" x14ac:dyDescent="0.2">
      <c r="B11" s="171" t="s">
        <v>771</v>
      </c>
      <c r="C11" s="238" t="e">
        <f>VLOOKUP($M$1,clientes1,8,FALSE)</f>
        <v>#REF!</v>
      </c>
      <c r="D11" s="152"/>
      <c r="E11" s="170"/>
      <c r="F11" s="155" t="s">
        <v>772</v>
      </c>
      <c r="G11" s="154"/>
      <c r="H11" s="444">
        <v>44772</v>
      </c>
      <c r="I11" s="444"/>
      <c r="J11" s="154"/>
      <c r="Q11" s="234">
        <v>44589</v>
      </c>
      <c r="R11" s="61">
        <v>74</v>
      </c>
      <c r="S11" s="234">
        <f>+Q11+R11</f>
        <v>44663</v>
      </c>
    </row>
    <row r="12" spans="2:19" ht="8.4" customHeight="1" x14ac:dyDescent="0.2">
      <c r="B12" s="142"/>
      <c r="C12" s="142"/>
      <c r="D12" s="65"/>
      <c r="E12" s="138"/>
    </row>
    <row r="13" spans="2:19" ht="16.2" customHeight="1" x14ac:dyDescent="0.2">
      <c r="B13" s="173" t="s">
        <v>773</v>
      </c>
      <c r="C13" s="143"/>
      <c r="D13" s="144"/>
      <c r="E13" s="144"/>
      <c r="F13" s="144"/>
      <c r="G13" s="144"/>
      <c r="H13" s="144"/>
      <c r="I13" s="145"/>
      <c r="J13" s="145"/>
      <c r="K13" s="145"/>
      <c r="L13" s="145"/>
    </row>
    <row r="14" spans="2:19" ht="16.2" customHeight="1" x14ac:dyDescent="0.2">
      <c r="B14" s="445" t="s">
        <v>743</v>
      </c>
      <c r="C14" s="445"/>
      <c r="D14" s="445"/>
      <c r="E14" s="445"/>
      <c r="F14" s="445"/>
      <c r="G14" s="445"/>
      <c r="H14" s="445"/>
      <c r="I14" s="445"/>
      <c r="J14" s="445"/>
      <c r="K14" s="145"/>
      <c r="L14" s="145"/>
    </row>
    <row r="15" spans="2:19" ht="16.2" customHeight="1" x14ac:dyDescent="0.2">
      <c r="B15" s="445"/>
      <c r="C15" s="445"/>
      <c r="D15" s="445"/>
      <c r="E15" s="445"/>
      <c r="F15" s="445"/>
      <c r="G15" s="445"/>
      <c r="H15" s="445"/>
      <c r="I15" s="445"/>
      <c r="J15" s="445"/>
      <c r="K15" s="146"/>
      <c r="L15" s="146"/>
      <c r="M15" s="234"/>
      <c r="O15" s="234"/>
    </row>
    <row r="16" spans="2:19" ht="8.4" customHeight="1" x14ac:dyDescent="0.2">
      <c r="B16" s="68"/>
      <c r="C16" s="68"/>
      <c r="D16" s="65"/>
      <c r="E16" s="65"/>
      <c r="F16" s="65"/>
      <c r="M16" s="234"/>
      <c r="O16" s="234"/>
    </row>
    <row r="17" spans="2:16" ht="37.200000000000003" customHeight="1" x14ac:dyDescent="0.25">
      <c r="B17" s="308" t="s">
        <v>744</v>
      </c>
      <c r="C17" s="446" t="s">
        <v>827</v>
      </c>
      <c r="D17" s="446"/>
      <c r="E17" s="446"/>
      <c r="F17" s="313" t="s">
        <v>745</v>
      </c>
      <c r="G17" s="447" t="s">
        <v>828</v>
      </c>
      <c r="H17" s="448"/>
      <c r="I17" s="308" t="s">
        <v>747</v>
      </c>
      <c r="J17" s="75" t="s">
        <v>748</v>
      </c>
      <c r="K17" s="147"/>
    </row>
    <row r="18" spans="2:16" ht="24.75" customHeight="1" x14ac:dyDescent="0.2">
      <c r="B18" s="124" t="s">
        <v>443</v>
      </c>
      <c r="C18" s="449" t="e">
        <f>VLOOKUP(B18,SERVICIOENSAYOS,2,FALSE)</f>
        <v>#REF!</v>
      </c>
      <c r="D18" s="449"/>
      <c r="E18" s="449"/>
      <c r="F18" s="161" t="e">
        <f>+VLOOKUP(B18,SERVICIOENSAYOS,3,FALSE)</f>
        <v>#REF!</v>
      </c>
      <c r="G18" s="450" t="e">
        <f>+VLOOKUP(B18,SERVICIOENSAYOS,5,FALSE)</f>
        <v>#REF!</v>
      </c>
      <c r="H18" s="451"/>
      <c r="I18" s="161">
        <v>24</v>
      </c>
      <c r="J18" s="162" t="e">
        <f>+G18*I18</f>
        <v>#REF!</v>
      </c>
      <c r="K18" s="149"/>
      <c r="M18" s="235"/>
      <c r="N18" s="235"/>
      <c r="O18" s="236"/>
      <c r="P18" s="131"/>
    </row>
    <row r="19" spans="2:16" ht="24.75" customHeight="1" x14ac:dyDescent="0.2">
      <c r="B19" s="124" t="s">
        <v>713</v>
      </c>
      <c r="C19" s="449" t="e">
        <f>VLOOKUP(B19,SERVICIOENSAYOS,2,FALSE)</f>
        <v>#REF!</v>
      </c>
      <c r="D19" s="449"/>
      <c r="E19" s="449"/>
      <c r="F19" s="161" t="e">
        <f>+VLOOKUP(B19,SERVICIOENSAYOS,3,FALSE)</f>
        <v>#REF!</v>
      </c>
      <c r="G19" s="450" t="e">
        <f>+VLOOKUP(B19,SERVICIOENSAYOS,5,FALSE)</f>
        <v>#REF!</v>
      </c>
      <c r="H19" s="451"/>
      <c r="I19" s="161">
        <v>1</v>
      </c>
      <c r="J19" s="162" t="e">
        <f>+G19*I19</f>
        <v>#REF!</v>
      </c>
      <c r="K19" s="149"/>
      <c r="M19" s="235"/>
      <c r="N19" s="235"/>
      <c r="O19" s="236"/>
      <c r="P19" s="131"/>
    </row>
    <row r="20" spans="2:16" ht="20.25" customHeight="1" x14ac:dyDescent="0.2">
      <c r="B20" s="239" t="s">
        <v>403</v>
      </c>
      <c r="C20" s="452" t="e">
        <f>VLOOKUP(B20,SERVICIOENSAYOS,2,FALSE)</f>
        <v>#REF!</v>
      </c>
      <c r="D20" s="452"/>
      <c r="E20" s="452"/>
      <c r="F20" s="177" t="e">
        <f>+VLOOKUP(B20,SERVICIOENSAYOS,3,FALSE)</f>
        <v>#REF!</v>
      </c>
      <c r="G20" s="453" t="e">
        <f>+VLOOKUP(B20,SERVICIOENSAYOS,5,FALSE)</f>
        <v>#REF!</v>
      </c>
      <c r="H20" s="454"/>
      <c r="I20" s="177">
        <v>0</v>
      </c>
      <c r="J20" s="178" t="e">
        <f>+G20*I20</f>
        <v>#REF!</v>
      </c>
      <c r="K20" s="149"/>
      <c r="M20" s="235"/>
      <c r="N20" s="235"/>
      <c r="O20" s="236"/>
      <c r="P20" s="131"/>
    </row>
    <row r="21" spans="2:16" ht="20.25" customHeight="1" x14ac:dyDescent="0.2">
      <c r="B21" s="214"/>
      <c r="C21" s="474"/>
      <c r="D21" s="474"/>
      <c r="E21" s="474"/>
      <c r="F21" s="307"/>
      <c r="G21" s="475"/>
      <c r="H21" s="476"/>
      <c r="I21" s="307"/>
      <c r="J21" s="163"/>
      <c r="K21" s="149"/>
      <c r="M21" s="235"/>
      <c r="N21" s="235"/>
      <c r="O21" s="236"/>
      <c r="P21" s="131"/>
    </row>
    <row r="22" spans="2:16" ht="20.25" customHeight="1" x14ac:dyDescent="0.2">
      <c r="B22" s="214"/>
      <c r="C22" s="474"/>
      <c r="D22" s="474"/>
      <c r="E22" s="474"/>
      <c r="F22" s="307"/>
      <c r="G22" s="475"/>
      <c r="H22" s="476"/>
      <c r="I22" s="307"/>
      <c r="J22" s="163"/>
      <c r="K22" s="149"/>
      <c r="M22" s="235"/>
      <c r="N22" s="235"/>
      <c r="O22" s="236"/>
      <c r="P22" s="131"/>
    </row>
    <row r="23" spans="2:16" ht="20.25" customHeight="1" x14ac:dyDescent="0.2">
      <c r="B23" s="176"/>
      <c r="C23" s="469"/>
      <c r="D23" s="469"/>
      <c r="E23" s="469"/>
      <c r="F23" s="177"/>
      <c r="G23" s="453"/>
      <c r="H23" s="454"/>
      <c r="I23" s="177"/>
      <c r="J23" s="178"/>
      <c r="K23" s="149"/>
      <c r="M23" s="235"/>
      <c r="N23" s="235"/>
      <c r="P23" s="131"/>
    </row>
    <row r="24" spans="2:16" ht="20.25" customHeight="1" x14ac:dyDescent="0.2">
      <c r="B24" s="176"/>
      <c r="C24" s="469"/>
      <c r="D24" s="469"/>
      <c r="E24" s="469"/>
      <c r="F24" s="177"/>
      <c r="G24" s="453"/>
      <c r="H24" s="454"/>
      <c r="I24" s="177"/>
      <c r="J24" s="178"/>
      <c r="K24" s="149"/>
      <c r="M24" s="235"/>
      <c r="N24" s="235"/>
    </row>
    <row r="25" spans="2:16" ht="16.95" customHeight="1" x14ac:dyDescent="0.25">
      <c r="B25" s="209" t="s">
        <v>776</v>
      </c>
      <c r="C25" s="55"/>
      <c r="D25" s="53"/>
      <c r="E25" s="53"/>
      <c r="F25" s="53"/>
      <c r="G25" s="456" t="s">
        <v>749</v>
      </c>
      <c r="H25" s="456"/>
      <c r="I25" s="456"/>
      <c r="J25" s="163" t="e">
        <f>SUM(J18:J24)</f>
        <v>#REF!</v>
      </c>
      <c r="K25" s="52"/>
      <c r="M25" s="235"/>
      <c r="N25" s="235"/>
    </row>
    <row r="26" spans="2:16" ht="16.95" customHeight="1" x14ac:dyDescent="0.25">
      <c r="B26" s="55"/>
      <c r="C26" s="55"/>
      <c r="D26" s="53"/>
      <c r="E26" s="53"/>
      <c r="F26" s="53"/>
      <c r="G26" s="456" t="s">
        <v>750</v>
      </c>
      <c r="H26" s="456"/>
      <c r="I26" s="456"/>
      <c r="J26" s="163" t="e">
        <f>+J25*0.18</f>
        <v>#REF!</v>
      </c>
      <c r="K26" s="52"/>
    </row>
    <row r="27" spans="2:16" ht="16.95" customHeight="1" x14ac:dyDescent="0.25">
      <c r="B27" s="55"/>
      <c r="C27" s="55"/>
      <c r="D27" s="53"/>
      <c r="E27" s="53"/>
      <c r="F27" s="53"/>
      <c r="G27" s="457" t="s">
        <v>777</v>
      </c>
      <c r="H27" s="457"/>
      <c r="I27" s="457"/>
      <c r="J27" s="164" t="e">
        <f>+J25+J26</f>
        <v>#REF!</v>
      </c>
      <c r="K27" s="50"/>
    </row>
    <row r="28" spans="2:16" ht="6.75" customHeight="1" x14ac:dyDescent="0.2">
      <c r="B28" s="135" t="s">
        <v>829</v>
      </c>
      <c r="C28" s="135"/>
      <c r="D28" s="109"/>
      <c r="E28" s="109"/>
      <c r="F28" s="109"/>
      <c r="G28" s="109"/>
      <c r="H28" s="109"/>
      <c r="I28" s="109"/>
      <c r="J28" s="109"/>
      <c r="K28" s="109"/>
    </row>
    <row r="29" spans="2:16" ht="16.2" customHeight="1" x14ac:dyDescent="0.2">
      <c r="B29" s="71"/>
      <c r="C29" s="107"/>
      <c r="D29" s="107"/>
      <c r="E29" s="107"/>
      <c r="F29" s="107"/>
      <c r="G29" s="107"/>
      <c r="H29" s="107"/>
      <c r="I29" s="107"/>
      <c r="J29" s="109"/>
      <c r="K29" s="109"/>
      <c r="N29" s="157"/>
    </row>
    <row r="30" spans="2:16" ht="16.2" customHeight="1" x14ac:dyDescent="0.2">
      <c r="B30" s="51"/>
      <c r="C30" s="107"/>
      <c r="D30" s="107"/>
      <c r="E30" s="107"/>
      <c r="F30" s="107"/>
      <c r="G30" s="107"/>
      <c r="H30" s="107"/>
      <c r="I30" s="107"/>
      <c r="J30" s="150"/>
      <c r="K30" s="150"/>
    </row>
    <row r="31" spans="2:16" ht="18.600000000000001" customHeight="1" x14ac:dyDescent="0.2">
      <c r="B31" s="455" t="s">
        <v>778</v>
      </c>
      <c r="C31" s="455"/>
      <c r="D31" s="455"/>
      <c r="E31" s="455"/>
      <c r="F31" s="455"/>
      <c r="G31" s="455"/>
      <c r="H31" s="455"/>
      <c r="I31" s="455"/>
      <c r="J31" s="455"/>
      <c r="K31" s="150"/>
    </row>
    <row r="32" spans="2:16" ht="18.600000000000001" customHeight="1" x14ac:dyDescent="0.2">
      <c r="B32" s="455" t="s">
        <v>830</v>
      </c>
      <c r="C32" s="455"/>
      <c r="D32" s="455"/>
      <c r="E32" s="455"/>
      <c r="F32" s="455"/>
      <c r="G32" s="455"/>
      <c r="H32" s="455"/>
      <c r="I32" s="455"/>
      <c r="J32" s="455"/>
      <c r="K32" s="150"/>
    </row>
    <row r="33" spans="2:20" ht="32.25" hidden="1" customHeight="1" x14ac:dyDescent="0.2">
      <c r="B33" s="458" t="s">
        <v>841</v>
      </c>
      <c r="C33" s="458"/>
      <c r="D33" s="458"/>
      <c r="E33" s="458"/>
      <c r="F33" s="458"/>
      <c r="G33" s="458"/>
      <c r="H33" s="458"/>
      <c r="I33" s="458"/>
      <c r="J33" s="458"/>
      <c r="K33" s="150"/>
    </row>
    <row r="34" spans="2:20" ht="45" customHeight="1" x14ac:dyDescent="0.2">
      <c r="B34" s="458" t="s">
        <v>842</v>
      </c>
      <c r="C34" s="458"/>
      <c r="D34" s="458"/>
      <c r="E34" s="458"/>
      <c r="F34" s="458"/>
      <c r="G34" s="458"/>
      <c r="H34" s="458"/>
      <c r="I34" s="458"/>
      <c r="J34" s="458"/>
      <c r="K34" s="150"/>
      <c r="L34" s="458" t="s">
        <v>843</v>
      </c>
      <c r="M34" s="458"/>
      <c r="N34" s="458"/>
      <c r="O34" s="458"/>
      <c r="P34" s="458"/>
      <c r="Q34" s="458"/>
      <c r="R34" s="458"/>
      <c r="S34" s="458"/>
      <c r="T34" s="458"/>
    </row>
    <row r="35" spans="2:20" ht="19.5" hidden="1" customHeight="1" x14ac:dyDescent="0.2">
      <c r="B35" s="458" t="s">
        <v>783</v>
      </c>
      <c r="C35" s="458"/>
      <c r="D35" s="458"/>
      <c r="E35" s="458"/>
      <c r="F35" s="458"/>
      <c r="G35" s="458"/>
      <c r="H35" s="458"/>
      <c r="I35" s="458"/>
      <c r="J35" s="458"/>
      <c r="K35" s="150"/>
      <c r="L35" s="458" t="s">
        <v>783</v>
      </c>
      <c r="M35" s="458"/>
      <c r="N35" s="458"/>
      <c r="O35" s="458"/>
      <c r="P35" s="458"/>
      <c r="Q35" s="458"/>
      <c r="R35" s="458"/>
      <c r="S35" s="458"/>
      <c r="T35" s="458"/>
    </row>
    <row r="36" spans="2:20" ht="46.5" hidden="1" customHeight="1" x14ac:dyDescent="0.2">
      <c r="B36" s="458" t="s">
        <v>784</v>
      </c>
      <c r="C36" s="458"/>
      <c r="D36" s="458"/>
      <c r="E36" s="458"/>
      <c r="F36" s="458"/>
      <c r="G36" s="458"/>
      <c r="H36" s="458"/>
      <c r="I36" s="458"/>
      <c r="J36" s="458"/>
      <c r="K36" s="150"/>
      <c r="L36" s="458" t="s">
        <v>784</v>
      </c>
      <c r="M36" s="458"/>
      <c r="N36" s="458"/>
      <c r="O36" s="458"/>
      <c r="P36" s="458"/>
      <c r="Q36" s="458"/>
      <c r="R36" s="458"/>
      <c r="S36" s="458"/>
      <c r="T36" s="458"/>
    </row>
    <row r="37" spans="2:20" ht="2.25" customHeight="1" x14ac:dyDescent="0.2">
      <c r="B37" s="458"/>
      <c r="C37" s="458"/>
      <c r="D37" s="458"/>
      <c r="E37" s="458"/>
      <c r="F37" s="458"/>
      <c r="G37" s="458"/>
      <c r="H37" s="458"/>
      <c r="I37" s="458"/>
      <c r="J37" s="458"/>
      <c r="K37" s="150"/>
      <c r="L37" s="458" t="s">
        <v>844</v>
      </c>
      <c r="M37" s="458"/>
      <c r="N37" s="458"/>
      <c r="O37" s="458"/>
      <c r="P37" s="458"/>
      <c r="Q37" s="458"/>
      <c r="R37" s="458"/>
      <c r="S37" s="458"/>
      <c r="T37" s="458"/>
    </row>
    <row r="38" spans="2:20" ht="30" customHeight="1" x14ac:dyDescent="0.2">
      <c r="B38" s="458" t="s">
        <v>804</v>
      </c>
      <c r="C38" s="458"/>
      <c r="D38" s="458"/>
      <c r="E38" s="458"/>
      <c r="F38" s="458"/>
      <c r="G38" s="458"/>
      <c r="H38" s="458"/>
      <c r="I38" s="458"/>
      <c r="J38" s="458"/>
      <c r="K38" s="150"/>
      <c r="L38" s="458" t="s">
        <v>804</v>
      </c>
      <c r="M38" s="458"/>
      <c r="N38" s="458"/>
      <c r="O38" s="458"/>
      <c r="P38" s="458"/>
      <c r="Q38" s="458"/>
      <c r="R38" s="458"/>
      <c r="S38" s="458"/>
      <c r="T38" s="458"/>
    </row>
    <row r="39" spans="2:20" ht="126" customHeight="1" x14ac:dyDescent="0.2">
      <c r="B39" s="473"/>
      <c r="C39" s="473"/>
      <c r="D39" s="473"/>
      <c r="E39" s="473"/>
      <c r="F39" s="473"/>
      <c r="G39" s="473"/>
      <c r="H39" s="473"/>
      <c r="I39" s="473"/>
      <c r="J39" s="473"/>
      <c r="K39" s="150"/>
    </row>
    <row r="40" spans="2:20" ht="38.25" customHeight="1" x14ac:dyDescent="0.2">
      <c r="B40" s="462" t="s">
        <v>805</v>
      </c>
      <c r="C40" s="462"/>
      <c r="D40" s="306"/>
      <c r="E40" s="306"/>
      <c r="F40" s="306"/>
      <c r="G40" s="306"/>
      <c r="H40" s="306"/>
      <c r="I40" s="306"/>
      <c r="J40" s="306"/>
      <c r="K40" s="150"/>
    </row>
    <row r="41" spans="2:20" ht="47.25" customHeight="1" x14ac:dyDescent="0.2">
      <c r="K41" s="150"/>
    </row>
    <row r="42" spans="2:20" ht="21" customHeight="1" x14ac:dyDescent="0.2">
      <c r="B42" s="455" t="s">
        <v>806</v>
      </c>
      <c r="C42" s="455"/>
      <c r="D42" s="455"/>
      <c r="E42" s="455"/>
      <c r="F42" s="455"/>
      <c r="G42" s="455"/>
      <c r="H42" s="455"/>
      <c r="I42" s="455"/>
      <c r="J42" s="455"/>
      <c r="K42" s="150"/>
    </row>
    <row r="43" spans="2:20" ht="30" customHeight="1" x14ac:dyDescent="0.2">
      <c r="B43" s="459" t="s">
        <v>807</v>
      </c>
      <c r="C43" s="459"/>
      <c r="D43" s="459"/>
      <c r="E43" s="459"/>
      <c r="F43" s="459"/>
      <c r="G43" s="459"/>
      <c r="H43" s="459"/>
      <c r="I43" s="459"/>
      <c r="J43" s="459"/>
      <c r="K43" s="150"/>
    </row>
    <row r="44" spans="2:20" ht="28.5" customHeight="1" x14ac:dyDescent="0.2">
      <c r="B44" s="459" t="s">
        <v>808</v>
      </c>
      <c r="C44" s="459"/>
      <c r="D44" s="459"/>
      <c r="E44" s="459"/>
      <c r="F44" s="459"/>
      <c r="G44" s="459"/>
      <c r="H44" s="459"/>
      <c r="I44" s="459"/>
      <c r="J44" s="459"/>
      <c r="K44" s="150"/>
    </row>
    <row r="45" spans="2:20" ht="29.25" customHeight="1" x14ac:dyDescent="0.2">
      <c r="B45" s="459" t="s">
        <v>809</v>
      </c>
      <c r="C45" s="459"/>
      <c r="D45" s="459"/>
      <c r="E45" s="459"/>
      <c r="F45" s="459"/>
      <c r="G45" s="459"/>
      <c r="H45" s="459"/>
      <c r="I45" s="459"/>
      <c r="J45" s="459"/>
      <c r="K45" s="150"/>
    </row>
    <row r="46" spans="2:20" ht="52.5" customHeight="1" x14ac:dyDescent="0.2">
      <c r="B46" s="459" t="s">
        <v>811</v>
      </c>
      <c r="C46" s="459"/>
      <c r="D46" s="459"/>
      <c r="E46" s="459"/>
      <c r="F46" s="459"/>
      <c r="G46" s="459"/>
      <c r="H46" s="459"/>
      <c r="I46" s="459"/>
      <c r="J46" s="459"/>
      <c r="K46" s="150"/>
    </row>
    <row r="47" spans="2:20" ht="27" customHeight="1" x14ac:dyDescent="0.2">
      <c r="B47" s="459" t="s">
        <v>812</v>
      </c>
      <c r="C47" s="459"/>
      <c r="D47" s="459"/>
      <c r="E47" s="459"/>
      <c r="F47" s="459"/>
      <c r="G47" s="459"/>
      <c r="H47" s="459"/>
      <c r="I47" s="459"/>
      <c r="J47" s="459"/>
      <c r="K47" s="150"/>
    </row>
    <row r="48" spans="2:20" ht="30.75" customHeight="1" x14ac:dyDescent="0.2">
      <c r="B48" s="459" t="s">
        <v>813</v>
      </c>
      <c r="C48" s="459"/>
      <c r="D48" s="459"/>
      <c r="E48" s="459"/>
      <c r="F48" s="459"/>
      <c r="G48" s="459"/>
      <c r="H48" s="459"/>
      <c r="I48" s="459"/>
      <c r="J48" s="459"/>
      <c r="K48" s="150"/>
    </row>
    <row r="49" spans="2:21" ht="52.5" customHeight="1" x14ac:dyDescent="0.2">
      <c r="B49" s="459" t="s">
        <v>814</v>
      </c>
      <c r="C49" s="459"/>
      <c r="D49" s="459"/>
      <c r="E49" s="459"/>
      <c r="F49" s="459"/>
      <c r="G49" s="459"/>
      <c r="H49" s="459"/>
      <c r="I49" s="459"/>
      <c r="J49" s="459"/>
      <c r="K49" s="150"/>
    </row>
    <row r="50" spans="2:21" ht="16.2" customHeight="1" x14ac:dyDescent="0.2">
      <c r="B50" s="51"/>
      <c r="C50" s="51"/>
      <c r="D50" s="51"/>
      <c r="E50" s="51"/>
      <c r="F50" s="51"/>
      <c r="G50" s="51"/>
      <c r="H50" s="51"/>
      <c r="I50" s="51"/>
      <c r="J50" s="51"/>
      <c r="K50" s="51"/>
    </row>
    <row r="51" spans="2:21" ht="16.2" customHeight="1" x14ac:dyDescent="0.2">
      <c r="B51" s="463"/>
      <c r="C51" s="463"/>
      <c r="D51" s="463"/>
      <c r="E51" s="463"/>
      <c r="F51" s="463"/>
      <c r="G51" s="463"/>
      <c r="H51" s="463"/>
      <c r="I51" s="463"/>
      <c r="J51" s="463"/>
      <c r="K51" s="51"/>
      <c r="O51" s="81"/>
      <c r="P51" s="81"/>
      <c r="Q51" s="81"/>
      <c r="R51" s="81"/>
      <c r="S51" s="81"/>
      <c r="T51" s="81"/>
      <c r="U51" s="81"/>
    </row>
    <row r="52" spans="2:21" ht="16.2" customHeight="1" x14ac:dyDescent="0.2">
      <c r="K52" s="51"/>
    </row>
    <row r="53" spans="2:21" ht="16.2" customHeight="1" x14ac:dyDescent="0.2">
      <c r="B53" s="51" t="s">
        <v>819</v>
      </c>
      <c r="D53" s="51"/>
      <c r="E53" s="51"/>
      <c r="F53" s="51"/>
      <c r="G53" s="51"/>
      <c r="H53" s="51"/>
      <c r="I53" s="51"/>
      <c r="J53" s="51"/>
      <c r="K53" s="51"/>
      <c r="L53" s="90" t="s">
        <v>753</v>
      </c>
      <c r="R53" s="83"/>
    </row>
    <row r="54" spans="2:21" ht="16.2" customHeight="1" x14ac:dyDescent="0.2">
      <c r="B54" s="54" t="s">
        <v>816</v>
      </c>
      <c r="C54" s="51"/>
      <c r="D54" s="51"/>
      <c r="E54" s="51"/>
      <c r="F54" s="51"/>
      <c r="G54" s="51"/>
      <c r="H54" s="51"/>
      <c r="I54" s="51"/>
      <c r="J54" s="51"/>
      <c r="K54" s="51"/>
      <c r="L54" s="51" t="s">
        <v>817</v>
      </c>
    </row>
    <row r="55" spans="2:21" ht="16.2" customHeight="1" x14ac:dyDescent="0.2">
      <c r="B55" s="54" t="s">
        <v>716</v>
      </c>
      <c r="C55" s="51"/>
      <c r="D55" s="51"/>
      <c r="E55" s="51"/>
      <c r="F55" s="51"/>
      <c r="G55" s="51"/>
      <c r="H55" s="51"/>
      <c r="I55" s="51"/>
      <c r="J55" s="51"/>
      <c r="K55" s="51"/>
      <c r="L55" s="51" t="s">
        <v>845</v>
      </c>
    </row>
    <row r="56" spans="2:21" ht="16.2" customHeight="1" x14ac:dyDescent="0.2">
      <c r="B56" s="165" t="s">
        <v>717</v>
      </c>
      <c r="K56" s="51"/>
      <c r="L56" s="51" t="s">
        <v>846</v>
      </c>
    </row>
    <row r="57" spans="2:21" ht="16.2" customHeight="1" x14ac:dyDescent="0.2">
      <c r="B57" s="166" t="s">
        <v>718</v>
      </c>
      <c r="K57" s="156"/>
      <c r="L57" s="51" t="s">
        <v>819</v>
      </c>
      <c r="M57" s="51"/>
      <c r="N57" s="49"/>
    </row>
    <row r="58" spans="2:21" ht="16.2" customHeight="1" x14ac:dyDescent="0.2">
      <c r="B58" s="165" t="s">
        <v>719</v>
      </c>
      <c r="K58" s="156"/>
      <c r="L58" s="51" t="s">
        <v>820</v>
      </c>
      <c r="M58" s="51"/>
      <c r="N58" s="49"/>
    </row>
    <row r="59" spans="2:21" ht="16.2" customHeight="1" x14ac:dyDescent="0.2">
      <c r="B59" s="166" t="s">
        <v>720</v>
      </c>
      <c r="K59" s="156"/>
      <c r="L59" s="51" t="s">
        <v>821</v>
      </c>
    </row>
    <row r="60" spans="2:21" ht="16.2" customHeight="1" x14ac:dyDescent="0.2">
      <c r="B60" s="166" t="s">
        <v>721</v>
      </c>
      <c r="K60" s="156"/>
    </row>
    <row r="61" spans="2:21" ht="12" customHeight="1" x14ac:dyDescent="0.2">
      <c r="K61" s="156"/>
      <c r="L61" s="51" t="s">
        <v>815</v>
      </c>
    </row>
    <row r="62" spans="2:21" ht="25.2" customHeight="1" x14ac:dyDescent="0.2">
      <c r="K62" s="156"/>
    </row>
    <row r="63" spans="2:21" ht="7.5" customHeight="1" x14ac:dyDescent="0.2">
      <c r="K63" s="156"/>
    </row>
    <row r="64" spans="2:21" ht="31.95" customHeight="1" x14ac:dyDescent="0.2">
      <c r="B64" s="464" t="s">
        <v>822</v>
      </c>
      <c r="C64" s="464"/>
      <c r="D64" s="464"/>
      <c r="E64" s="464"/>
      <c r="F64" s="464"/>
      <c r="G64" s="464"/>
      <c r="H64" s="464"/>
      <c r="I64" s="464"/>
      <c r="J64" s="464"/>
      <c r="K64" s="151"/>
    </row>
    <row r="65" spans="2:14" ht="19.2" customHeight="1" x14ac:dyDescent="0.25">
      <c r="B65" s="316" t="s">
        <v>722</v>
      </c>
      <c r="C65" s="167"/>
      <c r="D65" s="168"/>
      <c r="E65" s="168"/>
      <c r="F65" s="168"/>
      <c r="G65" s="168"/>
      <c r="H65" s="168"/>
      <c r="I65" s="168"/>
      <c r="J65" s="168"/>
      <c r="K65" s="151"/>
    </row>
    <row r="66" spans="2:14" ht="6" customHeight="1" x14ac:dyDescent="0.25">
      <c r="B66" s="316"/>
      <c r="C66" s="167"/>
      <c r="D66" s="168"/>
      <c r="E66" s="168"/>
      <c r="F66" s="168"/>
      <c r="G66" s="168"/>
      <c r="H66" s="168"/>
      <c r="I66" s="168"/>
      <c r="J66" s="168"/>
      <c r="K66" s="151"/>
    </row>
    <row r="67" spans="2:14" ht="14.25" customHeight="1" x14ac:dyDescent="0.25">
      <c r="B67" s="169" t="s">
        <v>723</v>
      </c>
      <c r="C67" s="167"/>
      <c r="D67" s="168"/>
      <c r="E67" s="168"/>
      <c r="F67" s="168"/>
      <c r="G67" s="168"/>
      <c r="H67" s="168"/>
      <c r="I67" s="168"/>
      <c r="J67" s="168"/>
      <c r="K67" s="109"/>
    </row>
    <row r="68" spans="2:14" ht="7.95" customHeight="1" x14ac:dyDescent="0.25">
      <c r="B68" s="167"/>
      <c r="C68" s="167"/>
      <c r="D68" s="168"/>
      <c r="E68" s="168"/>
      <c r="F68" s="168"/>
      <c r="G68" s="168"/>
      <c r="H68" s="168"/>
      <c r="I68" s="168"/>
      <c r="J68" s="168"/>
      <c r="K68" s="109"/>
    </row>
    <row r="69" spans="2:14" ht="14.25" customHeight="1" x14ac:dyDescent="0.25">
      <c r="B69" s="169"/>
      <c r="C69" s="169"/>
      <c r="D69" s="168"/>
      <c r="E69" s="168"/>
      <c r="F69" s="168"/>
      <c r="G69" s="168"/>
      <c r="H69" s="168"/>
      <c r="I69" s="168"/>
      <c r="J69" s="168"/>
      <c r="K69" s="139"/>
    </row>
    <row r="70" spans="2:14" ht="14.25" customHeight="1" x14ac:dyDescent="0.25">
      <c r="B70" s="169" t="s">
        <v>847</v>
      </c>
      <c r="C70" s="169"/>
      <c r="D70" s="167"/>
      <c r="E70" s="167"/>
      <c r="F70" s="167"/>
      <c r="G70" s="167"/>
      <c r="H70" s="167"/>
      <c r="I70" s="168"/>
      <c r="J70" s="168"/>
    </row>
    <row r="71" spans="2:14" ht="14.25" customHeight="1" x14ac:dyDescent="0.25">
      <c r="B71" s="169" t="s">
        <v>724</v>
      </c>
      <c r="C71" s="169"/>
      <c r="D71" s="168"/>
      <c r="E71" s="168"/>
      <c r="F71" s="168"/>
      <c r="G71" s="168"/>
      <c r="H71" s="168"/>
      <c r="I71" s="168"/>
      <c r="J71" s="168"/>
    </row>
    <row r="72" spans="2:14" ht="14.25" customHeight="1" x14ac:dyDescent="0.25">
      <c r="B72" s="169" t="s">
        <v>823</v>
      </c>
      <c r="C72" s="169"/>
      <c r="D72" s="168"/>
      <c r="E72" s="168"/>
      <c r="F72" s="168"/>
      <c r="G72" s="168"/>
      <c r="H72" s="168"/>
      <c r="I72" s="168"/>
      <c r="J72" s="168"/>
    </row>
    <row r="73" spans="2:14" ht="14.25" customHeight="1" x14ac:dyDescent="0.25">
      <c r="B73" s="169" t="s">
        <v>824</v>
      </c>
      <c r="C73" s="169"/>
      <c r="D73" s="168"/>
      <c r="E73" s="168"/>
      <c r="F73" s="168"/>
      <c r="G73" s="168"/>
      <c r="H73" s="168"/>
      <c r="I73" s="168"/>
      <c r="J73" s="168"/>
    </row>
    <row r="74" spans="2:14" ht="14.25" customHeight="1" x14ac:dyDescent="0.25">
      <c r="B74" s="169" t="s">
        <v>725</v>
      </c>
      <c r="C74" s="53"/>
      <c r="D74" s="53"/>
      <c r="E74" s="53"/>
      <c r="F74" s="53"/>
      <c r="G74" s="53"/>
      <c r="H74" s="53"/>
      <c r="I74" s="53"/>
      <c r="J74" s="53"/>
      <c r="K74" s="81"/>
    </row>
    <row r="75" spans="2:14" ht="14.25" customHeight="1" x14ac:dyDescent="0.2">
      <c r="C75" s="158"/>
      <c r="D75" s="159"/>
      <c r="E75" s="159"/>
      <c r="F75" s="159"/>
      <c r="G75" s="159"/>
      <c r="H75" s="159"/>
      <c r="I75" s="466" t="s">
        <v>726</v>
      </c>
      <c r="J75" s="466"/>
    </row>
    <row r="76" spans="2:14" ht="23.25" customHeight="1" x14ac:dyDescent="0.2">
      <c r="C76" s="158"/>
      <c r="D76" s="159"/>
      <c r="E76" s="159"/>
      <c r="F76" s="159"/>
      <c r="G76" s="159"/>
      <c r="H76" s="159"/>
      <c r="I76" s="305"/>
      <c r="J76" s="305"/>
    </row>
    <row r="77" spans="2:14" ht="27" customHeight="1" x14ac:dyDescent="0.2">
      <c r="C77" s="158"/>
      <c r="D77" s="159"/>
      <c r="E77" s="159"/>
      <c r="F77" s="159"/>
      <c r="G77" s="159"/>
      <c r="H77" s="159"/>
      <c r="I77" s="305"/>
      <c r="J77" s="305"/>
    </row>
    <row r="78" spans="2:14" ht="48.75" customHeight="1" x14ac:dyDescent="0.2">
      <c r="B78" s="462" t="s">
        <v>825</v>
      </c>
      <c r="C78" s="462"/>
      <c r="L78" s="303"/>
      <c r="M78" s="67"/>
      <c r="N78" s="67"/>
    </row>
    <row r="79" spans="2:14" ht="18" customHeight="1" x14ac:dyDescent="0.2">
      <c r="B79" s="51"/>
      <c r="C79" s="51"/>
    </row>
    <row r="80" spans="2:14" ht="18" customHeight="1" x14ac:dyDescent="0.2">
      <c r="K80" s="146"/>
    </row>
    <row r="81" ht="18" customHeight="1" x14ac:dyDescent="0.2"/>
    <row r="82" ht="18" customHeight="1" x14ac:dyDescent="0.2"/>
    <row r="83" ht="18" customHeight="1" x14ac:dyDescent="0.2"/>
    <row r="84" ht="18" customHeight="1" x14ac:dyDescent="0.2"/>
    <row r="85" ht="18" customHeight="1" x14ac:dyDescent="0.2"/>
    <row r="86" ht="18" customHeight="1" x14ac:dyDescent="0.2"/>
    <row r="87" ht="18" customHeight="1" x14ac:dyDescent="0.2"/>
    <row r="88" ht="18" customHeight="1" x14ac:dyDescent="0.2"/>
  </sheetData>
  <mergeCells count="57">
    <mergeCell ref="C24:E24"/>
    <mergeCell ref="G24:H24"/>
    <mergeCell ref="C18:E18"/>
    <mergeCell ref="G18:H18"/>
    <mergeCell ref="C19:E19"/>
    <mergeCell ref="G19:H19"/>
    <mergeCell ref="C20:E20"/>
    <mergeCell ref="G20:H20"/>
    <mergeCell ref="C23:E23"/>
    <mergeCell ref="G23:H23"/>
    <mergeCell ref="C21:E21"/>
    <mergeCell ref="G21:H21"/>
    <mergeCell ref="C22:E22"/>
    <mergeCell ref="G22:H22"/>
    <mergeCell ref="G25:I25"/>
    <mergeCell ref="G26:I26"/>
    <mergeCell ref="B32:J32"/>
    <mergeCell ref="G27:I27"/>
    <mergeCell ref="L34:T34"/>
    <mergeCell ref="B31:J31"/>
    <mergeCell ref="B34:J34"/>
    <mergeCell ref="B33:J33"/>
    <mergeCell ref="H9:I9"/>
    <mergeCell ref="H10:I10"/>
    <mergeCell ref="H11:I11"/>
    <mergeCell ref="B14:J15"/>
    <mergeCell ref="C17:E17"/>
    <mergeCell ref="G17:H17"/>
    <mergeCell ref="E2:F2"/>
    <mergeCell ref="L4:M4"/>
    <mergeCell ref="L5:M5"/>
    <mergeCell ref="C6:E7"/>
    <mergeCell ref="C4:E4"/>
    <mergeCell ref="G4:J5"/>
    <mergeCell ref="G6:J7"/>
    <mergeCell ref="B37:J37"/>
    <mergeCell ref="L35:T35"/>
    <mergeCell ref="L36:T36"/>
    <mergeCell ref="L37:T37"/>
    <mergeCell ref="L38:T38"/>
    <mergeCell ref="B35:J35"/>
    <mergeCell ref="B36:J36"/>
    <mergeCell ref="B78:C78"/>
    <mergeCell ref="B38:J38"/>
    <mergeCell ref="B64:J64"/>
    <mergeCell ref="B42:J42"/>
    <mergeCell ref="B43:J43"/>
    <mergeCell ref="B44:J44"/>
    <mergeCell ref="B45:J45"/>
    <mergeCell ref="B40:C40"/>
    <mergeCell ref="I75:J75"/>
    <mergeCell ref="B39:J39"/>
    <mergeCell ref="B49:J49"/>
    <mergeCell ref="B47:J47"/>
    <mergeCell ref="B48:J48"/>
    <mergeCell ref="B46:J46"/>
    <mergeCell ref="B51:J51"/>
  </mergeCells>
  <hyperlinks>
    <hyperlink ref="B73" r:id="rId1" display="mailto:laboratorio@geofal.com.pe" xr:uid="{00000000-0004-0000-1100-000000000000}"/>
    <hyperlink ref="B74" r:id="rId2" display="http://www.geofal.com.pe/" xr:uid="{00000000-0004-0000-1100-000001000000}"/>
    <hyperlink ref="B49" r:id="rId3" location="jqteKTxvv3aVJDEMNXb1JR6Onlm97HT8B8mXDqSfKs8" display="https://mega.nz/file/FfYVkSKT - jqteKTxvv3aVJDEMNXb1JR6Onlm97HT8B8mXDqSfKs8" xr:uid="{00000000-0004-0000-1100-000002000000}"/>
  </hyperlinks>
  <printOptions horizontalCentered="1"/>
  <pageMargins left="0" right="0" top="1.1811023622047245" bottom="0" header="0" footer="0"/>
  <pageSetup paperSize="274" scale="90" orientation="portrait" r:id="rId4"/>
  <headerFooter scaleWithDoc="0">
    <oddHeader>&amp;C&amp;G</oddHeader>
  </headerFooter>
  <rowBreaks count="1" manualBreakCount="1">
    <brk id="40" min="1" max="9" man="1"/>
  </rowBreaks>
  <drawing r:id="rId5"/>
  <legacyDrawingHF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95"/>
  <dimension ref="B1:Z89"/>
  <sheetViews>
    <sheetView view="pageBreakPreview" topLeftCell="B37" zoomScaleNormal="110" zoomScaleSheetLayoutView="100" workbookViewId="0">
      <selection activeCell="C21" sqref="C21:E21"/>
    </sheetView>
  </sheetViews>
  <sheetFormatPr baseColWidth="10" defaultColWidth="11.44140625" defaultRowHeight="11.4" x14ac:dyDescent="0.2"/>
  <cols>
    <col min="1" max="1" width="2.44140625" style="61" customWidth="1"/>
    <col min="2" max="2" width="10.33203125" style="61" customWidth="1"/>
    <col min="3" max="3" width="14.6640625" style="61" customWidth="1"/>
    <col min="4" max="4" width="13" style="61" customWidth="1"/>
    <col min="5" max="5" width="11.109375" style="61" customWidth="1"/>
    <col min="6" max="6" width="17.6640625" style="61" customWidth="1"/>
    <col min="7" max="7" width="6.44140625" style="61" customWidth="1"/>
    <col min="8" max="8" width="5" style="61" customWidth="1"/>
    <col min="9" max="9" width="11.6640625" style="61" customWidth="1"/>
    <col min="10" max="10" width="13.44140625" style="61" customWidth="1"/>
    <col min="11" max="11" width="5.88671875" style="61" customWidth="1"/>
    <col min="12" max="16384" width="11.44140625" style="61"/>
  </cols>
  <sheetData>
    <row r="1" spans="2:13" ht="30" customHeight="1" x14ac:dyDescent="0.2">
      <c r="G1" s="76"/>
      <c r="H1" s="76"/>
      <c r="I1" s="76"/>
      <c r="J1" s="76"/>
      <c r="L1" s="77" t="s">
        <v>222</v>
      </c>
      <c r="M1" s="77">
        <v>255</v>
      </c>
    </row>
    <row r="2" spans="2:13" ht="25.5" customHeight="1" x14ac:dyDescent="0.2">
      <c r="C2" s="174"/>
      <c r="D2" s="174"/>
      <c r="E2" s="439">
        <v>201</v>
      </c>
      <c r="F2" s="439"/>
      <c r="G2" s="174"/>
      <c r="H2" s="174"/>
      <c r="I2" s="174"/>
      <c r="J2" s="310"/>
    </row>
    <row r="3" spans="2:13" ht="10.95" customHeight="1" x14ac:dyDescent="0.2">
      <c r="B3" s="63"/>
      <c r="C3" s="63"/>
      <c r="E3" s="76"/>
      <c r="F3" s="76"/>
      <c r="G3" s="76"/>
      <c r="H3" s="76"/>
      <c r="I3" s="76"/>
      <c r="J3" s="76"/>
      <c r="K3" s="76"/>
    </row>
    <row r="4" spans="2:13" ht="16.2" customHeight="1" x14ac:dyDescent="0.2">
      <c r="B4" s="171" t="s">
        <v>762</v>
      </c>
      <c r="C4" s="65" t="e">
        <f>VLOOKUP($M$1,clientes1,2,FALSE)</f>
        <v>#REF!</v>
      </c>
      <c r="D4" s="152"/>
      <c r="E4" s="152"/>
      <c r="F4" s="153" t="s">
        <v>763</v>
      </c>
      <c r="G4" s="237" t="e">
        <f>VLOOKUP($M$1,clientes1,9,FALSE)</f>
        <v>#REF!</v>
      </c>
      <c r="H4" s="237"/>
      <c r="I4" s="237"/>
      <c r="J4" s="237"/>
      <c r="L4" s="478">
        <v>222</v>
      </c>
      <c r="M4" s="478"/>
    </row>
    <row r="5" spans="2:13" ht="16.2" customHeight="1" x14ac:dyDescent="0.2">
      <c r="B5" s="171" t="s">
        <v>764</v>
      </c>
      <c r="C5" s="66" t="e">
        <f>VLOOKUP($M$1,clientes1,3,FALSE)</f>
        <v>#REF!</v>
      </c>
      <c r="D5" s="152"/>
      <c r="E5" s="152"/>
      <c r="F5" s="154"/>
      <c r="G5" s="237"/>
      <c r="H5" s="237"/>
      <c r="I5" s="237"/>
      <c r="J5" s="237"/>
      <c r="L5" s="479">
        <v>222</v>
      </c>
      <c r="M5" s="479"/>
    </row>
    <row r="6" spans="2:13" ht="16.2" customHeight="1" x14ac:dyDescent="0.2">
      <c r="B6" s="153" t="s">
        <v>765</v>
      </c>
      <c r="C6" s="442" t="e">
        <f>VLOOKUP($M$1,clientes1,4,FALSE)</f>
        <v>#REF!</v>
      </c>
      <c r="D6" s="442"/>
      <c r="E6" s="442"/>
      <c r="F6" s="153" t="s">
        <v>766</v>
      </c>
      <c r="G6" s="237" t="e">
        <f>VLOOKUP($M$1,clientes1,10,FALSE)</f>
        <v>#REF!</v>
      </c>
      <c r="H6" s="237"/>
      <c r="I6" s="237"/>
      <c r="J6" s="237"/>
    </row>
    <row r="7" spans="2:13" ht="16.2" customHeight="1" x14ac:dyDescent="0.2">
      <c r="B7" s="153"/>
      <c r="C7" s="442"/>
      <c r="D7" s="442"/>
      <c r="E7" s="442"/>
      <c r="F7" s="154"/>
      <c r="G7" s="237"/>
      <c r="H7" s="237"/>
      <c r="I7" s="237"/>
      <c r="J7" s="237"/>
    </row>
    <row r="8" spans="2:13" ht="16.2" customHeight="1" x14ac:dyDescent="0.3">
      <c r="B8" s="171" t="s">
        <v>767</v>
      </c>
      <c r="C8" s="66" t="e">
        <f>VLOOKUP($M$1,clientes1,5,FALSE)</f>
        <v>#REF!</v>
      </c>
      <c r="D8" s="152"/>
      <c r="E8" s="152"/>
      <c r="F8" s="155" t="s">
        <v>768</v>
      </c>
      <c r="G8" s="155"/>
      <c r="H8" s="172" t="s">
        <v>117</v>
      </c>
      <c r="I8" s="154"/>
      <c r="J8" s="154"/>
      <c r="L8" s="211"/>
    </row>
    <row r="9" spans="2:13" ht="16.2" customHeight="1" x14ac:dyDescent="0.2">
      <c r="B9" s="153"/>
      <c r="C9" s="66" t="e">
        <f>VLOOKUP($M$1,clientes1,6,FALSE)</f>
        <v>#REF!</v>
      </c>
      <c r="D9" s="152"/>
      <c r="E9" s="152"/>
      <c r="F9" s="155" t="s">
        <v>769</v>
      </c>
      <c r="G9" s="155"/>
      <c r="H9" s="443">
        <v>951734376</v>
      </c>
      <c r="I9" s="443"/>
      <c r="J9" s="154"/>
    </row>
    <row r="10" spans="2:13" ht="16.2" customHeight="1" x14ac:dyDescent="0.2">
      <c r="B10" s="171" t="s">
        <v>769</v>
      </c>
      <c r="C10" s="66" t="e">
        <f>VLOOKUP($M$1,clientes1,7,FALSE)</f>
        <v>#REF!</v>
      </c>
      <c r="D10" s="152"/>
      <c r="E10" s="154"/>
      <c r="F10" s="155" t="s">
        <v>770</v>
      </c>
      <c r="H10" s="444">
        <v>44692</v>
      </c>
      <c r="I10" s="444"/>
      <c r="J10" s="154"/>
    </row>
    <row r="11" spans="2:13" ht="16.2" customHeight="1" x14ac:dyDescent="0.2">
      <c r="B11" s="171" t="s">
        <v>771</v>
      </c>
      <c r="C11" s="442" t="e">
        <f>VLOOKUP($M$1,clientes1,8,FALSE)</f>
        <v>#REF!</v>
      </c>
      <c r="D11" s="442"/>
      <c r="E11" s="442"/>
      <c r="F11" s="155" t="s">
        <v>772</v>
      </c>
      <c r="H11" s="444">
        <v>44692</v>
      </c>
      <c r="I11" s="444"/>
      <c r="J11" s="154"/>
    </row>
    <row r="12" spans="2:13" ht="8.4" customHeight="1" x14ac:dyDescent="0.2">
      <c r="B12" s="142"/>
      <c r="C12" s="442"/>
      <c r="D12" s="442"/>
      <c r="E12" s="442"/>
    </row>
    <row r="13" spans="2:13" ht="16.2" customHeight="1" x14ac:dyDescent="0.2">
      <c r="B13" s="173" t="s">
        <v>773</v>
      </c>
      <c r="C13" s="143"/>
      <c r="D13" s="144"/>
      <c r="E13" s="144"/>
      <c r="F13" s="144"/>
      <c r="G13" s="144"/>
      <c r="H13" s="144"/>
      <c r="I13" s="145"/>
      <c r="J13" s="145"/>
      <c r="K13" s="145"/>
      <c r="L13" s="145"/>
    </row>
    <row r="14" spans="2:13" ht="16.2" customHeight="1" x14ac:dyDescent="0.2">
      <c r="B14" s="445" t="s">
        <v>743</v>
      </c>
      <c r="C14" s="445"/>
      <c r="D14" s="445"/>
      <c r="E14" s="445"/>
      <c r="F14" s="445"/>
      <c r="G14" s="445"/>
      <c r="H14" s="445"/>
      <c r="I14" s="445"/>
      <c r="J14" s="445"/>
      <c r="K14" s="145"/>
      <c r="L14" s="145"/>
    </row>
    <row r="15" spans="2:13" ht="16.2" customHeight="1" x14ac:dyDescent="0.2">
      <c r="B15" s="445"/>
      <c r="C15" s="445"/>
      <c r="D15" s="445"/>
      <c r="E15" s="445"/>
      <c r="F15" s="445"/>
      <c r="G15" s="445"/>
      <c r="H15" s="445"/>
      <c r="I15" s="445"/>
      <c r="J15" s="445"/>
      <c r="K15" s="146"/>
      <c r="L15" s="146"/>
    </row>
    <row r="16" spans="2:13" ht="8.4" customHeight="1" x14ac:dyDescent="0.2">
      <c r="B16" s="68"/>
      <c r="C16" s="68"/>
      <c r="D16" s="65"/>
      <c r="E16" s="65"/>
      <c r="F16" s="65"/>
    </row>
    <row r="17" spans="2:24" ht="37.200000000000003" customHeight="1" x14ac:dyDescent="0.25">
      <c r="B17" s="308" t="s">
        <v>744</v>
      </c>
      <c r="C17" s="446" t="s">
        <v>827</v>
      </c>
      <c r="D17" s="446"/>
      <c r="E17" s="446"/>
      <c r="F17" s="313" t="s">
        <v>745</v>
      </c>
      <c r="G17" s="447" t="s">
        <v>828</v>
      </c>
      <c r="H17" s="448"/>
      <c r="I17" s="308" t="s">
        <v>747</v>
      </c>
      <c r="J17" s="75" t="s">
        <v>748</v>
      </c>
      <c r="K17" s="147"/>
    </row>
    <row r="18" spans="2:24" ht="21" customHeight="1" x14ac:dyDescent="0.2">
      <c r="B18" s="160" t="s">
        <v>464</v>
      </c>
      <c r="C18" s="433" t="e">
        <f>VLOOKUP(B18,SERVICIOENSAYOS,2,FALSE)</f>
        <v>#REF!</v>
      </c>
      <c r="D18" s="433"/>
      <c r="E18" s="433"/>
      <c r="F18" s="161" t="e">
        <f>+VLOOKUP(B18,SERVICIOENSAYOS,3,FALSE)</f>
        <v>#REF!</v>
      </c>
      <c r="G18" s="450" t="e">
        <f>+VLOOKUP(B18,SERVICIOENSAYOS,5,FALSE)</f>
        <v>#REF!</v>
      </c>
      <c r="H18" s="451"/>
      <c r="I18" s="161">
        <v>5</v>
      </c>
      <c r="J18" s="162" t="e">
        <f>+G18*I18</f>
        <v>#REF!</v>
      </c>
      <c r="K18" s="149"/>
      <c r="L18" s="61" t="s">
        <v>117</v>
      </c>
      <c r="N18" s="61">
        <v>0</v>
      </c>
      <c r="O18" s="61" t="e">
        <v>#VALUE!</v>
      </c>
    </row>
    <row r="19" spans="2:24" ht="21" customHeight="1" x14ac:dyDescent="0.2">
      <c r="B19" s="214" t="s">
        <v>356</v>
      </c>
      <c r="C19" s="474" t="e">
        <f>VLOOKUP(B19,SERVICIOENSAYOS,2,FALSE)</f>
        <v>#REF!</v>
      </c>
      <c r="D19" s="474"/>
      <c r="E19" s="474"/>
      <c r="F19" s="307" t="e">
        <f>+VLOOKUP(B19,SERVICIOENSAYOS,3,FALSE)</f>
        <v>#REF!</v>
      </c>
      <c r="G19" s="450">
        <v>60</v>
      </c>
      <c r="H19" s="451"/>
      <c r="I19" s="307">
        <v>1</v>
      </c>
      <c r="J19" s="163">
        <f>+G19*I19</f>
        <v>60</v>
      </c>
      <c r="K19" s="149"/>
      <c r="L19" s="61">
        <v>70</v>
      </c>
      <c r="N19" s="61">
        <v>182</v>
      </c>
      <c r="O19" s="61">
        <v>12740</v>
      </c>
    </row>
    <row r="20" spans="2:24" ht="21" customHeight="1" x14ac:dyDescent="0.2">
      <c r="B20" s="214"/>
      <c r="C20" s="474"/>
      <c r="D20" s="474"/>
      <c r="E20" s="474"/>
      <c r="F20" s="307"/>
      <c r="G20" s="450"/>
      <c r="H20" s="451"/>
      <c r="I20" s="307"/>
      <c r="J20" s="215"/>
      <c r="K20" s="149"/>
      <c r="L20" s="61">
        <v>25</v>
      </c>
      <c r="N20" s="61">
        <v>182</v>
      </c>
      <c r="O20" s="61">
        <v>4550</v>
      </c>
    </row>
    <row r="21" spans="2:24" ht="21" customHeight="1" x14ac:dyDescent="0.2">
      <c r="B21" s="214"/>
      <c r="C21" s="474"/>
      <c r="D21" s="474"/>
      <c r="E21" s="474"/>
      <c r="F21" s="307"/>
      <c r="G21" s="450"/>
      <c r="H21" s="451"/>
      <c r="I21" s="307"/>
      <c r="J21" s="215"/>
      <c r="K21" s="149"/>
      <c r="L21" s="61">
        <v>60</v>
      </c>
      <c r="N21" s="61">
        <v>182</v>
      </c>
      <c r="O21" s="61">
        <v>10920</v>
      </c>
    </row>
    <row r="22" spans="2:24" ht="21" customHeight="1" x14ac:dyDescent="0.2">
      <c r="B22" s="214"/>
      <c r="C22" s="474"/>
      <c r="D22" s="474"/>
      <c r="E22" s="474"/>
      <c r="F22" s="307"/>
      <c r="G22" s="450"/>
      <c r="H22" s="451"/>
      <c r="I22" s="307"/>
      <c r="J22" s="215"/>
      <c r="K22" s="149"/>
      <c r="L22" s="61">
        <v>150</v>
      </c>
      <c r="N22" s="61">
        <v>182</v>
      </c>
      <c r="O22" s="61">
        <v>27300</v>
      </c>
    </row>
    <row r="23" spans="2:24" ht="21" customHeight="1" x14ac:dyDescent="0.2">
      <c r="B23" s="214"/>
      <c r="C23" s="474"/>
      <c r="D23" s="474"/>
      <c r="E23" s="474"/>
      <c r="F23" s="307"/>
      <c r="G23" s="450"/>
      <c r="H23" s="451"/>
      <c r="I23" s="307"/>
      <c r="J23" s="215"/>
      <c r="K23" s="149"/>
      <c r="L23" s="61">
        <v>20</v>
      </c>
      <c r="N23" s="61">
        <v>182</v>
      </c>
      <c r="O23" s="61">
        <v>3640</v>
      </c>
    </row>
    <row r="24" spans="2:24" ht="20.25" customHeight="1" x14ac:dyDescent="0.2">
      <c r="B24" s="214"/>
      <c r="C24" s="474"/>
      <c r="D24" s="474"/>
      <c r="E24" s="474"/>
      <c r="F24" s="307"/>
      <c r="G24" s="450"/>
      <c r="H24" s="451"/>
      <c r="I24" s="307"/>
      <c r="J24" s="215"/>
      <c r="K24" s="149"/>
      <c r="L24" s="61">
        <v>120</v>
      </c>
      <c r="N24" s="61">
        <v>182</v>
      </c>
      <c r="O24" s="61">
        <v>21840</v>
      </c>
    </row>
    <row r="25" spans="2:24" ht="25.5" customHeight="1" x14ac:dyDescent="0.2">
      <c r="B25" s="176" t="s">
        <v>356</v>
      </c>
      <c r="C25" s="469" t="e">
        <f>VLOOKUP(B25,SERVICIOENSAYOS,2,FALSE)</f>
        <v>#REF!</v>
      </c>
      <c r="D25" s="469"/>
      <c r="E25" s="469"/>
      <c r="F25" s="177" t="e">
        <f>+VLOOKUP(B25,SERVICIOENSAYOS,3,FALSE)</f>
        <v>#REF!</v>
      </c>
      <c r="G25" s="453">
        <v>60</v>
      </c>
      <c r="H25" s="454"/>
      <c r="I25" s="177">
        <v>0</v>
      </c>
      <c r="J25" s="216">
        <f>+G25*I25</f>
        <v>0</v>
      </c>
      <c r="K25" s="149"/>
      <c r="L25" s="61">
        <v>250</v>
      </c>
      <c r="N25" s="61">
        <v>182</v>
      </c>
      <c r="O25" s="61">
        <v>45500</v>
      </c>
    </row>
    <row r="26" spans="2:24" ht="20.25" customHeight="1" x14ac:dyDescent="0.2">
      <c r="B26" s="160"/>
      <c r="C26" s="477"/>
      <c r="D26" s="477"/>
      <c r="E26" s="477"/>
      <c r="F26" s="161"/>
      <c r="G26" s="450"/>
      <c r="H26" s="451"/>
      <c r="I26" s="161"/>
      <c r="J26" s="210"/>
      <c r="K26" s="149"/>
      <c r="L26" s="61">
        <v>35</v>
      </c>
      <c r="N26" s="61">
        <v>363</v>
      </c>
      <c r="O26" s="61">
        <v>12705</v>
      </c>
      <c r="Q26" s="61" t="s">
        <v>850</v>
      </c>
      <c r="R26" s="61" t="s">
        <v>851</v>
      </c>
      <c r="S26" s="61" t="s">
        <v>852</v>
      </c>
      <c r="T26" s="61" t="s">
        <v>853</v>
      </c>
    </row>
    <row r="27" spans="2:24" ht="20.25" customHeight="1" x14ac:dyDescent="0.2">
      <c r="B27" s="160"/>
      <c r="C27" s="477"/>
      <c r="D27" s="477"/>
      <c r="E27" s="477"/>
      <c r="F27" s="161"/>
      <c r="G27" s="450"/>
      <c r="H27" s="451"/>
      <c r="I27" s="161"/>
      <c r="J27" s="210"/>
      <c r="K27" s="149"/>
      <c r="L27" s="61" t="s">
        <v>117</v>
      </c>
      <c r="N27" s="61">
        <v>363</v>
      </c>
      <c r="Q27" s="61">
        <v>1</v>
      </c>
      <c r="R27" s="61">
        <v>10</v>
      </c>
      <c r="S27" s="61">
        <v>10</v>
      </c>
      <c r="T27" s="61">
        <f>+R27*S27</f>
        <v>100</v>
      </c>
      <c r="U27" s="61">
        <v>247</v>
      </c>
      <c r="V27" s="61">
        <f>+U27/T27</f>
        <v>2.4700000000000002</v>
      </c>
      <c r="W27" s="61" t="s">
        <v>854</v>
      </c>
      <c r="X27" s="61" t="s">
        <v>855</v>
      </c>
    </row>
    <row r="28" spans="2:24" ht="20.25" customHeight="1" x14ac:dyDescent="0.2">
      <c r="B28" s="160"/>
      <c r="C28" s="477"/>
      <c r="D28" s="477"/>
      <c r="E28" s="477"/>
      <c r="F28" s="161"/>
      <c r="G28" s="450"/>
      <c r="H28" s="451"/>
      <c r="I28" s="161"/>
      <c r="J28" s="210"/>
      <c r="K28" s="149"/>
      <c r="V28" s="131"/>
    </row>
    <row r="29" spans="2:24" ht="16.5" customHeight="1" x14ac:dyDescent="0.25">
      <c r="B29" s="209" t="s">
        <v>776</v>
      </c>
      <c r="C29" s="55"/>
      <c r="D29" s="53"/>
      <c r="E29" s="53"/>
      <c r="F29" s="53"/>
      <c r="G29" s="456" t="s">
        <v>749</v>
      </c>
      <c r="H29" s="456"/>
      <c r="I29" s="456"/>
      <c r="J29" s="163" t="e">
        <f>SUM(J18:J28)</f>
        <v>#REF!</v>
      </c>
      <c r="K29" s="52"/>
      <c r="Q29" s="61">
        <v>2</v>
      </c>
      <c r="R29" s="61">
        <v>15</v>
      </c>
      <c r="S29" s="61">
        <v>15</v>
      </c>
      <c r="T29" s="61">
        <f>+R29*S29</f>
        <v>225</v>
      </c>
      <c r="U29" s="61">
        <v>182</v>
      </c>
      <c r="V29" s="131">
        <f>+U29/T29</f>
        <v>0.80888888888888888</v>
      </c>
      <c r="W29" s="61" t="s">
        <v>856</v>
      </c>
      <c r="X29" s="61" t="s">
        <v>857</v>
      </c>
    </row>
    <row r="30" spans="2:24" ht="16.95" customHeight="1" x14ac:dyDescent="0.25">
      <c r="B30" s="55"/>
      <c r="C30" s="55"/>
      <c r="D30" s="53"/>
      <c r="E30" s="53"/>
      <c r="F30" s="53"/>
      <c r="G30" s="456" t="s">
        <v>750</v>
      </c>
      <c r="H30" s="456"/>
      <c r="I30" s="456"/>
      <c r="J30" s="163" t="e">
        <f>+J29*0.18</f>
        <v>#REF!</v>
      </c>
      <c r="K30" s="52"/>
    </row>
    <row r="31" spans="2:24" ht="16.95" customHeight="1" x14ac:dyDescent="0.25">
      <c r="B31" s="212"/>
      <c r="C31" s="55"/>
      <c r="D31" s="53"/>
      <c r="E31" s="53"/>
      <c r="F31" s="53"/>
      <c r="G31" s="457" t="s">
        <v>777</v>
      </c>
      <c r="H31" s="457"/>
      <c r="I31" s="457"/>
      <c r="J31" s="164" t="e">
        <f>+SUM(J29:J30)</f>
        <v>#REF!</v>
      </c>
      <c r="K31" s="50"/>
      <c r="V31" s="61" t="s">
        <v>858</v>
      </c>
      <c r="W31" s="61">
        <v>8</v>
      </c>
    </row>
    <row r="32" spans="2:24" ht="6.75" customHeight="1" x14ac:dyDescent="0.2">
      <c r="B32" s="135" t="s">
        <v>829</v>
      </c>
      <c r="C32" s="135"/>
      <c r="D32" s="109"/>
      <c r="E32" s="109"/>
      <c r="F32" s="109"/>
      <c r="G32" s="109"/>
      <c r="H32" s="109"/>
      <c r="I32" s="109"/>
      <c r="J32" s="109"/>
      <c r="K32" s="109"/>
    </row>
    <row r="33" spans="2:26" ht="16.2" customHeight="1" x14ac:dyDescent="0.2">
      <c r="B33" s="71"/>
      <c r="C33" s="107"/>
      <c r="D33" s="107"/>
      <c r="E33" s="107"/>
      <c r="F33" s="107"/>
      <c r="G33" s="107"/>
      <c r="H33" s="107"/>
      <c r="I33" s="107"/>
      <c r="J33" s="109"/>
      <c r="K33" s="109"/>
      <c r="Q33" s="157"/>
      <c r="V33" s="61" t="s">
        <v>859</v>
      </c>
      <c r="W33" s="61">
        <v>2</v>
      </c>
      <c r="X33" s="61">
        <v>250</v>
      </c>
      <c r="Y33" s="61">
        <v>15</v>
      </c>
      <c r="Z33" s="61">
        <f>+X33*Y33*W33</f>
        <v>7500</v>
      </c>
    </row>
    <row r="34" spans="2:26" ht="16.2" customHeight="1" x14ac:dyDescent="0.25">
      <c r="B34" s="51"/>
      <c r="C34" s="107"/>
      <c r="D34" s="107"/>
      <c r="E34" s="107"/>
      <c r="F34" s="107"/>
      <c r="G34" s="107"/>
      <c r="H34" s="107"/>
      <c r="I34" s="107"/>
      <c r="J34" s="150"/>
      <c r="K34" s="150"/>
      <c r="M34" s="53"/>
      <c r="V34" s="61" t="s">
        <v>860</v>
      </c>
      <c r="W34" s="61">
        <v>2</v>
      </c>
      <c r="X34" s="61">
        <v>120</v>
      </c>
      <c r="Y34" s="61">
        <v>15</v>
      </c>
      <c r="Z34" s="61">
        <f>+X34*Y34*W34</f>
        <v>3600</v>
      </c>
    </row>
    <row r="35" spans="2:26" ht="15" customHeight="1" x14ac:dyDescent="0.2">
      <c r="B35" s="455" t="s">
        <v>778</v>
      </c>
      <c r="C35" s="455"/>
      <c r="D35" s="455"/>
      <c r="E35" s="455"/>
      <c r="F35" s="455"/>
      <c r="G35" s="455"/>
      <c r="H35" s="455"/>
      <c r="I35" s="455"/>
      <c r="J35" s="455"/>
      <c r="K35" s="181" t="s">
        <v>779</v>
      </c>
      <c r="M35" s="54"/>
      <c r="V35" s="61" t="s">
        <v>861</v>
      </c>
      <c r="W35" s="61">
        <f>+W31+W34</f>
        <v>10</v>
      </c>
      <c r="X35" s="61">
        <f>8*3+30</f>
        <v>54</v>
      </c>
      <c r="Y35" s="61">
        <v>15</v>
      </c>
      <c r="Z35" s="61">
        <f>+X35*Y35*W35</f>
        <v>8100</v>
      </c>
    </row>
    <row r="36" spans="2:26" ht="15" customHeight="1" x14ac:dyDescent="0.2">
      <c r="B36" s="455" t="s">
        <v>830</v>
      </c>
      <c r="C36" s="455"/>
      <c r="D36" s="455"/>
      <c r="E36" s="455"/>
      <c r="F36" s="455"/>
      <c r="G36" s="455"/>
      <c r="H36" s="455"/>
      <c r="I36" s="455"/>
      <c r="J36" s="455"/>
      <c r="K36" s="182" t="s">
        <v>779</v>
      </c>
      <c r="V36" s="61" t="s">
        <v>862</v>
      </c>
      <c r="W36" s="61">
        <v>2</v>
      </c>
      <c r="X36" s="61">
        <v>100</v>
      </c>
      <c r="Y36" s="61">
        <v>15</v>
      </c>
      <c r="Z36" s="61">
        <f>+X36*Y36*W36</f>
        <v>3000</v>
      </c>
    </row>
    <row r="37" spans="2:26" ht="32.25" customHeight="1" x14ac:dyDescent="0.2">
      <c r="B37" s="459" t="s">
        <v>863</v>
      </c>
      <c r="C37" s="459"/>
      <c r="D37" s="459"/>
      <c r="E37" s="459"/>
      <c r="F37" s="459"/>
      <c r="G37" s="459"/>
      <c r="H37" s="459"/>
      <c r="I37" s="459"/>
      <c r="J37" s="459"/>
      <c r="K37" s="182" t="s">
        <v>779</v>
      </c>
    </row>
    <row r="38" spans="2:26" ht="42" hidden="1" customHeight="1" x14ac:dyDescent="0.2">
      <c r="B38" s="458" t="s">
        <v>864</v>
      </c>
      <c r="C38" s="458"/>
      <c r="D38" s="458"/>
      <c r="E38" s="458"/>
      <c r="F38" s="458"/>
      <c r="G38" s="458"/>
      <c r="H38" s="458"/>
      <c r="I38" s="458"/>
      <c r="J38" s="458"/>
      <c r="K38" s="182" t="s">
        <v>779</v>
      </c>
      <c r="V38" s="61" t="s">
        <v>865</v>
      </c>
      <c r="W38" s="61">
        <v>1</v>
      </c>
      <c r="X38" s="61">
        <v>1000</v>
      </c>
      <c r="Y38" s="61">
        <v>1</v>
      </c>
      <c r="Z38" s="61">
        <f>+X38*Y38*W38</f>
        <v>1000</v>
      </c>
    </row>
    <row r="39" spans="2:26" ht="30.75" hidden="1" customHeight="1" x14ac:dyDescent="0.2">
      <c r="B39" s="458" t="s">
        <v>866</v>
      </c>
      <c r="C39" s="458"/>
      <c r="D39" s="458"/>
      <c r="E39" s="458"/>
      <c r="F39" s="458"/>
      <c r="G39" s="458"/>
      <c r="H39" s="458"/>
      <c r="I39" s="458"/>
      <c r="J39" s="458"/>
      <c r="K39" s="182"/>
    </row>
    <row r="40" spans="2:26" ht="59.25" hidden="1" customHeight="1" x14ac:dyDescent="0.2">
      <c r="B40" s="458" t="s">
        <v>793</v>
      </c>
      <c r="C40" s="458"/>
      <c r="D40" s="458"/>
      <c r="E40" s="458"/>
      <c r="F40" s="458"/>
      <c r="G40" s="458"/>
      <c r="H40" s="458"/>
      <c r="I40" s="458"/>
      <c r="J40" s="458"/>
      <c r="K40" s="182"/>
    </row>
    <row r="41" spans="2:26" ht="24.75" hidden="1" customHeight="1" x14ac:dyDescent="0.2">
      <c r="B41" s="458" t="s">
        <v>867</v>
      </c>
      <c r="C41" s="458"/>
      <c r="D41" s="458"/>
      <c r="E41" s="458"/>
      <c r="F41" s="458"/>
      <c r="G41" s="458"/>
      <c r="H41" s="458"/>
      <c r="I41" s="458"/>
      <c r="J41" s="458"/>
      <c r="K41" s="182"/>
    </row>
    <row r="42" spans="2:26" ht="69" hidden="1" customHeight="1" x14ac:dyDescent="0.2">
      <c r="B42" s="459" t="s">
        <v>795</v>
      </c>
      <c r="C42" s="459"/>
      <c r="D42" s="459"/>
      <c r="E42" s="459"/>
      <c r="F42" s="459"/>
      <c r="G42" s="459"/>
      <c r="H42" s="459"/>
      <c r="I42" s="459"/>
      <c r="J42" s="459"/>
      <c r="K42" s="182"/>
    </row>
    <row r="43" spans="2:26" ht="28.5" hidden="1" customHeight="1" x14ac:dyDescent="0.2">
      <c r="B43" s="458" t="s">
        <v>868</v>
      </c>
      <c r="C43" s="458"/>
      <c r="D43" s="458"/>
      <c r="E43" s="458"/>
      <c r="F43" s="458"/>
      <c r="G43" s="458"/>
      <c r="H43" s="458"/>
      <c r="I43" s="458"/>
      <c r="J43" s="458"/>
      <c r="K43" s="182"/>
    </row>
    <row r="44" spans="2:26" ht="12.75" hidden="1" customHeight="1" x14ac:dyDescent="0.2">
      <c r="B44" s="458" t="s">
        <v>803</v>
      </c>
      <c r="C44" s="455"/>
      <c r="D44" s="455"/>
      <c r="E44" s="455"/>
      <c r="F44" s="455"/>
      <c r="G44" s="455"/>
      <c r="H44" s="455"/>
      <c r="I44" s="455"/>
      <c r="J44" s="455"/>
      <c r="K44" s="182" t="s">
        <v>779</v>
      </c>
      <c r="V44" s="61" t="s">
        <v>869</v>
      </c>
      <c r="W44" s="61">
        <v>1</v>
      </c>
      <c r="X44" s="61">
        <v>80</v>
      </c>
      <c r="Y44" s="61">
        <v>15</v>
      </c>
      <c r="Z44" s="61">
        <f>+X44*Y44*W44</f>
        <v>1200</v>
      </c>
    </row>
    <row r="45" spans="2:26" s="51" customFormat="1" ht="25.5" hidden="1" customHeight="1" x14ac:dyDescent="0.3">
      <c r="B45" s="458" t="s">
        <v>870</v>
      </c>
      <c r="C45" s="458"/>
      <c r="D45" s="458"/>
      <c r="E45" s="458"/>
      <c r="F45" s="458"/>
      <c r="G45" s="458"/>
      <c r="H45" s="458"/>
      <c r="I45" s="458"/>
      <c r="J45" s="458"/>
      <c r="K45" s="182"/>
    </row>
    <row r="46" spans="2:26" s="51" customFormat="1" ht="27" hidden="1" customHeight="1" x14ac:dyDescent="0.3">
      <c r="B46" s="458" t="s">
        <v>871</v>
      </c>
      <c r="C46" s="458"/>
      <c r="D46" s="458"/>
      <c r="E46" s="458"/>
      <c r="F46" s="458"/>
      <c r="G46" s="458"/>
      <c r="H46" s="458"/>
      <c r="I46" s="458"/>
      <c r="J46" s="458"/>
      <c r="K46" s="182"/>
    </row>
    <row r="47" spans="2:26" s="51" customFormat="1" ht="18" hidden="1" customHeight="1" x14ac:dyDescent="0.3">
      <c r="B47" s="455" t="s">
        <v>872</v>
      </c>
      <c r="C47" s="455"/>
      <c r="D47" s="455"/>
      <c r="E47" s="455"/>
      <c r="F47" s="455"/>
      <c r="G47" s="455"/>
      <c r="H47" s="455"/>
      <c r="I47" s="455"/>
      <c r="J47" s="455"/>
      <c r="K47" s="182"/>
    </row>
    <row r="48" spans="2:26" ht="65.25" customHeight="1" x14ac:dyDescent="0.2">
      <c r="B48" s="462" t="s">
        <v>805</v>
      </c>
      <c r="C48" s="462"/>
      <c r="D48" s="306"/>
      <c r="E48" s="306"/>
      <c r="F48" s="306"/>
      <c r="G48" s="306"/>
      <c r="H48" s="306"/>
      <c r="I48" s="306"/>
      <c r="J48" s="306"/>
      <c r="K48" s="182"/>
    </row>
    <row r="49" spans="2:21" ht="38.25" customHeight="1" x14ac:dyDescent="0.2">
      <c r="D49" s="306"/>
      <c r="E49" s="306"/>
      <c r="F49" s="306"/>
      <c r="G49" s="306"/>
      <c r="H49" s="306"/>
      <c r="I49" s="306"/>
      <c r="J49" s="306"/>
      <c r="K49" s="182"/>
    </row>
    <row r="50" spans="2:21" ht="18.75" customHeight="1" x14ac:dyDescent="0.2">
      <c r="B50" s="455" t="s">
        <v>806</v>
      </c>
      <c r="C50" s="455"/>
      <c r="D50" s="455"/>
      <c r="E50" s="455"/>
      <c r="F50" s="455"/>
      <c r="G50" s="455"/>
      <c r="H50" s="455"/>
      <c r="I50" s="455"/>
      <c r="J50" s="455"/>
      <c r="K50" s="182"/>
    </row>
    <row r="51" spans="2:21" ht="32.4" customHeight="1" x14ac:dyDescent="0.2">
      <c r="B51" s="459" t="s">
        <v>807</v>
      </c>
      <c r="C51" s="459"/>
      <c r="D51" s="459"/>
      <c r="E51" s="459"/>
      <c r="F51" s="459"/>
      <c r="G51" s="459"/>
      <c r="H51" s="459"/>
      <c r="I51" s="459"/>
      <c r="J51" s="459"/>
      <c r="K51" s="182"/>
    </row>
    <row r="52" spans="2:21" ht="32.4" customHeight="1" x14ac:dyDescent="0.2">
      <c r="B52" s="459" t="s">
        <v>808</v>
      </c>
      <c r="C52" s="459"/>
      <c r="D52" s="459"/>
      <c r="E52" s="459"/>
      <c r="F52" s="459"/>
      <c r="G52" s="459"/>
      <c r="H52" s="459"/>
      <c r="I52" s="459"/>
      <c r="J52" s="459"/>
      <c r="K52" s="182"/>
    </row>
    <row r="53" spans="2:21" ht="32.4" customHeight="1" x14ac:dyDescent="0.2">
      <c r="B53" s="459" t="s">
        <v>809</v>
      </c>
      <c r="C53" s="459"/>
      <c r="D53" s="459"/>
      <c r="E53" s="459"/>
      <c r="F53" s="459"/>
      <c r="G53" s="459"/>
      <c r="H53" s="459"/>
      <c r="I53" s="459"/>
      <c r="J53" s="459"/>
      <c r="K53" s="182"/>
    </row>
    <row r="54" spans="2:21" ht="57" hidden="1" customHeight="1" x14ac:dyDescent="0.2">
      <c r="B54" s="459" t="s">
        <v>810</v>
      </c>
      <c r="C54" s="459"/>
      <c r="D54" s="459"/>
      <c r="E54" s="459"/>
      <c r="F54" s="459"/>
      <c r="G54" s="459"/>
      <c r="H54" s="459"/>
      <c r="I54" s="459"/>
      <c r="J54" s="459"/>
      <c r="K54" s="182"/>
      <c r="L54" s="90"/>
    </row>
    <row r="55" spans="2:21" ht="45.75" customHeight="1" x14ac:dyDescent="0.2">
      <c r="B55" s="459" t="s">
        <v>811</v>
      </c>
      <c r="C55" s="459"/>
      <c r="D55" s="459"/>
      <c r="E55" s="459"/>
      <c r="F55" s="459"/>
      <c r="G55" s="459"/>
      <c r="H55" s="459"/>
      <c r="I55" s="459"/>
      <c r="J55" s="459"/>
      <c r="K55" s="182"/>
      <c r="L55" s="90"/>
      <c r="M55" s="82"/>
      <c r="N55" s="83"/>
    </row>
    <row r="56" spans="2:21" ht="30" customHeight="1" x14ac:dyDescent="0.2">
      <c r="B56" s="459" t="s">
        <v>812</v>
      </c>
      <c r="C56" s="459"/>
      <c r="D56" s="459"/>
      <c r="E56" s="459"/>
      <c r="F56" s="459"/>
      <c r="G56" s="459"/>
      <c r="H56" s="459"/>
      <c r="I56" s="459"/>
      <c r="J56" s="459"/>
      <c r="K56" s="182"/>
      <c r="L56" s="90"/>
      <c r="M56" s="82"/>
      <c r="N56" s="83"/>
    </row>
    <row r="57" spans="2:21" ht="31.5" customHeight="1" x14ac:dyDescent="0.2">
      <c r="B57" s="459" t="s">
        <v>813</v>
      </c>
      <c r="C57" s="459"/>
      <c r="D57" s="459"/>
      <c r="E57" s="459"/>
      <c r="F57" s="459"/>
      <c r="G57" s="459"/>
      <c r="H57" s="459"/>
      <c r="I57" s="459"/>
      <c r="J57" s="459"/>
      <c r="K57" s="182"/>
      <c r="L57" s="90"/>
      <c r="M57" s="82"/>
      <c r="N57" s="83"/>
    </row>
    <row r="58" spans="2:21" ht="42.75" customHeight="1" x14ac:dyDescent="0.2">
      <c r="B58" s="459" t="s">
        <v>814</v>
      </c>
      <c r="C58" s="459"/>
      <c r="D58" s="459"/>
      <c r="E58" s="459"/>
      <c r="F58" s="459"/>
      <c r="G58" s="459"/>
      <c r="H58" s="459"/>
      <c r="I58" s="459"/>
      <c r="J58" s="459"/>
      <c r="K58" s="182"/>
      <c r="L58" s="90"/>
      <c r="M58" s="82"/>
      <c r="N58" s="83"/>
    </row>
    <row r="59" spans="2:21" ht="32.4" customHeight="1" x14ac:dyDescent="0.2">
      <c r="B59" s="459"/>
      <c r="C59" s="459"/>
      <c r="D59" s="459"/>
      <c r="E59" s="459"/>
      <c r="F59" s="459"/>
      <c r="G59" s="459"/>
      <c r="H59" s="459"/>
      <c r="I59" s="459"/>
      <c r="J59" s="459"/>
      <c r="K59" s="182"/>
      <c r="M59" s="82"/>
      <c r="N59" s="83"/>
    </row>
    <row r="60" spans="2:21" ht="56.4" customHeight="1" x14ac:dyDescent="0.2">
      <c r="B60" s="459"/>
      <c r="C60" s="459"/>
      <c r="D60" s="459"/>
      <c r="E60" s="459"/>
      <c r="F60" s="459"/>
      <c r="G60" s="459"/>
      <c r="H60" s="459"/>
      <c r="I60" s="459"/>
      <c r="J60" s="459"/>
      <c r="K60" s="182"/>
      <c r="M60" s="82"/>
      <c r="N60" s="83"/>
    </row>
    <row r="61" spans="2:21" ht="16.2" customHeight="1" x14ac:dyDescent="0.2">
      <c r="B61" s="51"/>
      <c r="C61" s="51"/>
      <c r="D61" s="51"/>
      <c r="E61" s="51"/>
      <c r="F61" s="51"/>
      <c r="G61" s="51"/>
      <c r="H61" s="51"/>
      <c r="I61" s="51"/>
      <c r="J61" s="51"/>
      <c r="K61" s="51"/>
    </row>
    <row r="62" spans="2:21" ht="16.2" customHeight="1" x14ac:dyDescent="0.2">
      <c r="B62" s="463"/>
      <c r="C62" s="463"/>
      <c r="D62" s="463"/>
      <c r="E62" s="463"/>
      <c r="F62" s="463"/>
      <c r="G62" s="463"/>
      <c r="H62" s="463"/>
      <c r="I62" s="463"/>
      <c r="J62" s="463"/>
      <c r="K62" s="51"/>
      <c r="O62" s="81"/>
      <c r="P62" s="81"/>
      <c r="Q62" s="81"/>
      <c r="R62" s="81"/>
      <c r="S62" s="81"/>
      <c r="T62" s="81"/>
      <c r="U62" s="81"/>
    </row>
    <row r="63" spans="2:21" ht="16.2" customHeight="1" x14ac:dyDescent="0.2">
      <c r="K63" s="51"/>
    </row>
    <row r="64" spans="2:21" ht="16.2" customHeight="1" x14ac:dyDescent="0.2">
      <c r="B64" s="51" t="s">
        <v>815</v>
      </c>
      <c r="D64" s="51"/>
      <c r="E64" s="51"/>
      <c r="F64" s="51"/>
      <c r="G64" s="51"/>
      <c r="H64" s="51"/>
      <c r="I64" s="51"/>
      <c r="J64" s="51"/>
      <c r="K64" s="51"/>
      <c r="L64" s="90" t="s">
        <v>753</v>
      </c>
      <c r="R64" s="83"/>
    </row>
    <row r="65" spans="2:14" ht="16.2" customHeight="1" x14ac:dyDescent="0.2">
      <c r="B65" s="54" t="s">
        <v>816</v>
      </c>
      <c r="C65" s="51"/>
      <c r="D65" s="51"/>
      <c r="E65" s="51"/>
      <c r="F65" s="51"/>
      <c r="G65" s="51"/>
      <c r="H65" s="51"/>
      <c r="I65" s="51"/>
      <c r="J65" s="51"/>
      <c r="K65" s="51"/>
      <c r="L65" s="51" t="s">
        <v>817</v>
      </c>
    </row>
    <row r="66" spans="2:14" ht="16.2" customHeight="1" x14ac:dyDescent="0.2">
      <c r="B66" s="54" t="s">
        <v>716</v>
      </c>
      <c r="C66" s="51"/>
      <c r="D66" s="51"/>
      <c r="E66" s="51"/>
      <c r="F66" s="51"/>
      <c r="G66" s="51"/>
      <c r="H66" s="51"/>
      <c r="I66" s="51"/>
      <c r="J66" s="51"/>
      <c r="K66" s="51"/>
      <c r="L66" s="51" t="s">
        <v>815</v>
      </c>
    </row>
    <row r="67" spans="2:14" ht="16.2" customHeight="1" x14ac:dyDescent="0.2">
      <c r="B67" s="165" t="s">
        <v>717</v>
      </c>
      <c r="K67" s="51"/>
      <c r="L67" s="51" t="s">
        <v>846</v>
      </c>
    </row>
    <row r="68" spans="2:14" ht="16.2" customHeight="1" x14ac:dyDescent="0.2">
      <c r="B68" s="166" t="s">
        <v>718</v>
      </c>
      <c r="K68" s="156"/>
      <c r="L68" s="51" t="s">
        <v>819</v>
      </c>
      <c r="M68" s="51"/>
      <c r="N68" s="49"/>
    </row>
    <row r="69" spans="2:14" ht="16.2" customHeight="1" x14ac:dyDescent="0.2">
      <c r="B69" s="165" t="s">
        <v>719</v>
      </c>
      <c r="K69" s="156"/>
      <c r="L69" s="51" t="s">
        <v>820</v>
      </c>
      <c r="M69" s="51"/>
      <c r="N69" s="49"/>
    </row>
    <row r="70" spans="2:14" ht="16.2" customHeight="1" x14ac:dyDescent="0.2">
      <c r="B70" s="166" t="s">
        <v>720</v>
      </c>
      <c r="K70" s="156"/>
    </row>
    <row r="71" spans="2:14" ht="16.2" customHeight="1" x14ac:dyDescent="0.2">
      <c r="B71" s="166" t="s">
        <v>721</v>
      </c>
      <c r="K71" s="156"/>
    </row>
    <row r="72" spans="2:14" ht="12" customHeight="1" x14ac:dyDescent="0.2">
      <c r="K72" s="156"/>
    </row>
    <row r="73" spans="2:14" ht="25.2" customHeight="1" x14ac:dyDescent="0.2">
      <c r="K73" s="156"/>
    </row>
    <row r="74" spans="2:14" ht="6.75" customHeight="1" x14ac:dyDescent="0.2">
      <c r="K74" s="156"/>
    </row>
    <row r="75" spans="2:14" ht="31.95" customHeight="1" x14ac:dyDescent="0.2">
      <c r="B75" s="464" t="s">
        <v>822</v>
      </c>
      <c r="C75" s="464"/>
      <c r="D75" s="464"/>
      <c r="E75" s="464"/>
      <c r="F75" s="464"/>
      <c r="G75" s="464"/>
      <c r="H75" s="464"/>
      <c r="I75" s="464"/>
      <c r="J75" s="464"/>
      <c r="K75" s="151"/>
    </row>
    <row r="76" spans="2:14" ht="19.2" customHeight="1" x14ac:dyDescent="0.25">
      <c r="B76" s="316" t="s">
        <v>873</v>
      </c>
      <c r="C76" s="167"/>
      <c r="D76" s="168"/>
      <c r="E76" s="168"/>
      <c r="F76" s="168"/>
      <c r="G76" s="168"/>
      <c r="H76" s="168"/>
      <c r="I76" s="168"/>
      <c r="J76" s="168"/>
      <c r="K76" s="151"/>
    </row>
    <row r="77" spans="2:14" ht="10.199999999999999" customHeight="1" x14ac:dyDescent="0.25">
      <c r="B77" s="316"/>
      <c r="C77" s="167"/>
      <c r="D77" s="168"/>
      <c r="E77" s="168"/>
      <c r="F77" s="168"/>
      <c r="G77" s="168"/>
      <c r="H77" s="168"/>
      <c r="I77" s="168"/>
      <c r="J77" s="168"/>
      <c r="K77" s="151"/>
    </row>
    <row r="78" spans="2:14" ht="11.25" customHeight="1" x14ac:dyDescent="0.25">
      <c r="B78" s="169" t="s">
        <v>723</v>
      </c>
      <c r="C78" s="167"/>
      <c r="D78" s="168"/>
      <c r="E78" s="168"/>
      <c r="F78" s="168"/>
      <c r="G78" s="168"/>
      <c r="H78" s="168"/>
      <c r="I78" s="168"/>
      <c r="J78" s="168"/>
      <c r="K78" s="109"/>
    </row>
    <row r="79" spans="2:14" ht="7.95" customHeight="1" x14ac:dyDescent="0.25">
      <c r="B79" s="167"/>
      <c r="C79" s="167"/>
      <c r="D79" s="168"/>
      <c r="E79" s="168"/>
      <c r="F79" s="168"/>
      <c r="G79" s="168"/>
      <c r="H79" s="168"/>
      <c r="I79" s="168"/>
      <c r="J79" s="168"/>
      <c r="K79" s="109"/>
    </row>
    <row r="80" spans="2:14" ht="16.2" customHeight="1" x14ac:dyDescent="0.25">
      <c r="B80" s="169"/>
      <c r="C80" s="169"/>
      <c r="D80" s="168"/>
      <c r="E80" s="168"/>
      <c r="F80" s="168"/>
      <c r="G80" s="168"/>
      <c r="H80" s="168"/>
      <c r="I80" s="168"/>
      <c r="J80" s="168"/>
      <c r="K80" s="139"/>
    </row>
    <row r="81" spans="2:14" ht="16.2" customHeight="1" x14ac:dyDescent="0.25">
      <c r="B81" s="169" t="s">
        <v>849</v>
      </c>
      <c r="C81" s="169"/>
      <c r="D81" s="167"/>
      <c r="E81" s="167"/>
      <c r="F81" s="167"/>
      <c r="G81" s="167"/>
      <c r="H81" s="167"/>
      <c r="I81" s="168"/>
      <c r="J81" s="168"/>
    </row>
    <row r="82" spans="2:14" ht="16.2" customHeight="1" x14ac:dyDescent="0.25">
      <c r="B82" s="169" t="s">
        <v>724</v>
      </c>
      <c r="C82" s="169"/>
      <c r="D82" s="168"/>
      <c r="E82" s="168"/>
      <c r="F82" s="168"/>
      <c r="G82" s="168"/>
      <c r="H82" s="168"/>
      <c r="I82" s="168"/>
      <c r="J82" s="168"/>
    </row>
    <row r="83" spans="2:14" ht="16.2" customHeight="1" x14ac:dyDescent="0.25">
      <c r="B83" s="169" t="s">
        <v>823</v>
      </c>
      <c r="C83" s="169"/>
      <c r="D83" s="168"/>
      <c r="E83" s="168"/>
      <c r="F83" s="168"/>
      <c r="G83" s="168"/>
      <c r="H83" s="168"/>
      <c r="I83" s="168"/>
      <c r="J83" s="168"/>
    </row>
    <row r="84" spans="2:14" ht="16.2" customHeight="1" x14ac:dyDescent="0.25">
      <c r="B84" s="169" t="s">
        <v>824</v>
      </c>
      <c r="C84" s="169"/>
      <c r="D84" s="168"/>
      <c r="E84" s="168"/>
      <c r="F84" s="168"/>
      <c r="G84" s="168"/>
      <c r="H84" s="168"/>
      <c r="I84" s="168"/>
      <c r="J84" s="168"/>
    </row>
    <row r="85" spans="2:14" ht="16.2" customHeight="1" x14ac:dyDescent="0.25">
      <c r="B85" s="169" t="s">
        <v>725</v>
      </c>
      <c r="C85" s="53"/>
      <c r="D85" s="53"/>
      <c r="E85" s="53"/>
      <c r="F85" s="53"/>
      <c r="G85" s="53"/>
      <c r="H85" s="53"/>
      <c r="I85" s="53"/>
      <c r="J85" s="53"/>
      <c r="K85" s="81"/>
    </row>
    <row r="86" spans="2:14" ht="14.25" customHeight="1" x14ac:dyDescent="0.2">
      <c r="B86" s="465"/>
      <c r="C86" s="465"/>
      <c r="I86" s="466" t="s">
        <v>726</v>
      </c>
      <c r="J86" s="466"/>
      <c r="M86" s="67"/>
      <c r="N86" s="67"/>
    </row>
    <row r="87" spans="2:14" ht="7.5" customHeight="1" x14ac:dyDescent="0.2">
      <c r="B87" s="304"/>
      <c r="C87" s="304"/>
      <c r="I87" s="305"/>
      <c r="J87" s="305"/>
      <c r="M87" s="67"/>
      <c r="N87" s="67"/>
    </row>
    <row r="88" spans="2:14" ht="36" customHeight="1" x14ac:dyDescent="0.2">
      <c r="B88" s="462" t="s">
        <v>825</v>
      </c>
      <c r="C88" s="462"/>
    </row>
    <row r="89" spans="2:14" ht="57.75" customHeight="1" x14ac:dyDescent="0.2"/>
  </sheetData>
  <mergeCells count="66">
    <mergeCell ref="E2:F2"/>
    <mergeCell ref="H10:I10"/>
    <mergeCell ref="H11:I11"/>
    <mergeCell ref="B14:J15"/>
    <mergeCell ref="C11:E12"/>
    <mergeCell ref="C18:E18"/>
    <mergeCell ref="G18:H18"/>
    <mergeCell ref="C19:E19"/>
    <mergeCell ref="G19:H19"/>
    <mergeCell ref="C27:E27"/>
    <mergeCell ref="C24:E24"/>
    <mergeCell ref="G20:H20"/>
    <mergeCell ref="C21:E21"/>
    <mergeCell ref="G21:H21"/>
    <mergeCell ref="C22:E22"/>
    <mergeCell ref="G22:H22"/>
    <mergeCell ref="C20:E20"/>
    <mergeCell ref="L4:M4"/>
    <mergeCell ref="L5:M5"/>
    <mergeCell ref="C6:E7"/>
    <mergeCell ref="H9:I9"/>
    <mergeCell ref="C17:E17"/>
    <mergeCell ref="G17:H17"/>
    <mergeCell ref="G29:I29"/>
    <mergeCell ref="G30:I30"/>
    <mergeCell ref="C23:E23"/>
    <mergeCell ref="B36:J36"/>
    <mergeCell ref="C26:E26"/>
    <mergeCell ref="C25:E25"/>
    <mergeCell ref="G25:H25"/>
    <mergeCell ref="C28:E28"/>
    <mergeCell ref="G28:H28"/>
    <mergeCell ref="G26:H26"/>
    <mergeCell ref="G23:H23"/>
    <mergeCell ref="G27:H27"/>
    <mergeCell ref="G31:I31"/>
    <mergeCell ref="G24:H24"/>
    <mergeCell ref="B35:J35"/>
    <mergeCell ref="B88:C88"/>
    <mergeCell ref="B59:J59"/>
    <mergeCell ref="B60:J60"/>
    <mergeCell ref="B62:J62"/>
    <mergeCell ref="B75:J75"/>
    <mergeCell ref="B86:C86"/>
    <mergeCell ref="I86:J86"/>
    <mergeCell ref="B52:J52"/>
    <mergeCell ref="B37:J37"/>
    <mergeCell ref="B38:J38"/>
    <mergeCell ref="B39:J39"/>
    <mergeCell ref="B40:J40"/>
    <mergeCell ref="B53:J53"/>
    <mergeCell ref="B58:J58"/>
    <mergeCell ref="B41:J41"/>
    <mergeCell ref="B42:J42"/>
    <mergeCell ref="B43:J43"/>
    <mergeCell ref="B44:J44"/>
    <mergeCell ref="B54:J54"/>
    <mergeCell ref="B55:J55"/>
    <mergeCell ref="B56:J56"/>
    <mergeCell ref="B57:J57"/>
    <mergeCell ref="B47:J47"/>
    <mergeCell ref="B50:J50"/>
    <mergeCell ref="B48:C48"/>
    <mergeCell ref="B45:J45"/>
    <mergeCell ref="B46:J46"/>
    <mergeCell ref="B51:J51"/>
  </mergeCells>
  <phoneticPr fontId="16" type="noConversion"/>
  <hyperlinks>
    <hyperlink ref="B84" r:id="rId1" display="mailto:laboratorio@geofal.com.pe" xr:uid="{00000000-0004-0000-1300-000000000000}"/>
    <hyperlink ref="B85" r:id="rId2" display="http://www.geofal.com.pe/" xr:uid="{00000000-0004-0000-1300-000001000000}"/>
    <hyperlink ref="B58" r:id="rId3" location="jqteKTxvv3aVJDEMNXb1JR6Onlm97HT8B8mXDqSfKs8" display="https://mega.nz/file/FfYVkSKT - jqteKTxvv3aVJDEMNXb1JR6Onlm97HT8B8mXDqSfKs8" xr:uid="{00000000-0004-0000-1300-000002000000}"/>
  </hyperlinks>
  <printOptions horizontalCentered="1"/>
  <pageMargins left="0" right="0" top="1.1811023622047245" bottom="0" header="0" footer="0"/>
  <pageSetup paperSize="274" scale="88" fitToHeight="2" orientation="portrait" r:id="rId4"/>
  <headerFooter scaleWithDoc="0">
    <oddHeader>&amp;C&amp;G</oddHeader>
  </headerFooter>
  <rowBreaks count="1" manualBreakCount="1">
    <brk id="48" min="1" max="9" man="1"/>
  </rowBreaks>
  <drawing r:id="rId5"/>
  <legacyDrawingHF r:id="rId6"/>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96"/>
  <dimension ref="B1:U89"/>
  <sheetViews>
    <sheetView view="pageBreakPreview" topLeftCell="A16" zoomScaleNormal="110" zoomScaleSheetLayoutView="100" workbookViewId="0">
      <selection activeCell="L28" sqref="L28"/>
    </sheetView>
  </sheetViews>
  <sheetFormatPr baseColWidth="10" defaultColWidth="11.44140625" defaultRowHeight="11.4" x14ac:dyDescent="0.2"/>
  <cols>
    <col min="1" max="1" width="2.44140625" style="61" customWidth="1"/>
    <col min="2" max="2" width="10.33203125" style="61" customWidth="1"/>
    <col min="3" max="5" width="13" style="61" customWidth="1"/>
    <col min="6" max="6" width="12.88671875" style="61" customWidth="1"/>
    <col min="7" max="7" width="6.44140625" style="61" customWidth="1"/>
    <col min="8" max="8" width="5" style="61" customWidth="1"/>
    <col min="9" max="9" width="11.6640625" style="61" customWidth="1"/>
    <col min="10" max="10" width="13.44140625" style="61" customWidth="1"/>
    <col min="11" max="11" width="5.88671875" style="61" customWidth="1"/>
    <col min="12" max="16384" width="11.44140625" style="61"/>
  </cols>
  <sheetData>
    <row r="1" spans="2:13" ht="30.6" customHeight="1" x14ac:dyDescent="0.2">
      <c r="G1" s="76"/>
      <c r="H1" s="76"/>
      <c r="I1" s="76"/>
      <c r="J1" s="76"/>
      <c r="L1" s="77" t="s">
        <v>222</v>
      </c>
      <c r="M1" s="77">
        <v>146</v>
      </c>
    </row>
    <row r="2" spans="2:13" ht="25.5" customHeight="1" x14ac:dyDescent="0.2">
      <c r="C2" s="174"/>
      <c r="D2" s="174"/>
      <c r="E2" s="439">
        <v>1</v>
      </c>
      <c r="F2" s="439"/>
      <c r="G2" s="174"/>
      <c r="H2" s="174"/>
      <c r="I2" s="174"/>
      <c r="J2" s="310"/>
    </row>
    <row r="3" spans="2:13" ht="10.95" customHeight="1" x14ac:dyDescent="0.2">
      <c r="B3" s="63"/>
      <c r="C3" s="63"/>
      <c r="E3" s="76"/>
      <c r="F3" s="76"/>
      <c r="G3" s="76"/>
      <c r="H3" s="76"/>
      <c r="I3" s="76"/>
      <c r="J3" s="76"/>
      <c r="K3" s="76"/>
    </row>
    <row r="4" spans="2:13" ht="16.2" customHeight="1" x14ac:dyDescent="0.2">
      <c r="B4" s="171" t="s">
        <v>762</v>
      </c>
      <c r="C4" s="65" t="e">
        <f>VLOOKUP($M$1,clientes1,2,FALSE)</f>
        <v>#REF!</v>
      </c>
      <c r="D4" s="152"/>
      <c r="E4" s="152"/>
      <c r="F4" s="153" t="s">
        <v>763</v>
      </c>
      <c r="G4" s="480" t="e">
        <f>VLOOKUP($M$1,clientes1,9,FALSE)</f>
        <v>#REF!</v>
      </c>
      <c r="H4" s="480"/>
      <c r="I4" s="480"/>
      <c r="J4" s="480"/>
      <c r="L4" s="478">
        <v>222</v>
      </c>
      <c r="M4" s="478"/>
    </row>
    <row r="5" spans="2:13" ht="16.2" customHeight="1" x14ac:dyDescent="0.2">
      <c r="B5" s="171" t="s">
        <v>764</v>
      </c>
      <c r="C5" s="66" t="e">
        <f>VLOOKUP($M$1,clientes1,3,FALSE)</f>
        <v>#REF!</v>
      </c>
      <c r="D5" s="152"/>
      <c r="E5" s="152"/>
      <c r="F5" s="154"/>
      <c r="G5" s="480"/>
      <c r="H5" s="480"/>
      <c r="I5" s="480"/>
      <c r="J5" s="480"/>
      <c r="L5" s="479">
        <v>222</v>
      </c>
      <c r="M5" s="479"/>
    </row>
    <row r="6" spans="2:13" ht="16.2" customHeight="1" x14ac:dyDescent="0.2">
      <c r="B6" s="153" t="s">
        <v>765</v>
      </c>
      <c r="C6" s="442" t="e">
        <f>VLOOKUP($M$1,clientes1,4,FALSE)</f>
        <v>#REF!</v>
      </c>
      <c r="D6" s="442"/>
      <c r="E6" s="442"/>
      <c r="F6" s="153" t="s">
        <v>766</v>
      </c>
      <c r="G6" s="480" t="e">
        <f>VLOOKUP($M$1,clientes1,10,FALSE)</f>
        <v>#REF!</v>
      </c>
      <c r="H6" s="480"/>
      <c r="I6" s="480"/>
      <c r="J6" s="480"/>
    </row>
    <row r="7" spans="2:13" ht="16.2" customHeight="1" x14ac:dyDescent="0.2">
      <c r="B7" s="153"/>
      <c r="C7" s="442"/>
      <c r="D7" s="442"/>
      <c r="E7" s="442"/>
      <c r="F7" s="154"/>
      <c r="G7" s="480"/>
      <c r="H7" s="480"/>
      <c r="I7" s="480"/>
      <c r="J7" s="480"/>
    </row>
    <row r="8" spans="2:13" ht="16.2" customHeight="1" x14ac:dyDescent="0.2">
      <c r="B8" s="171" t="s">
        <v>767</v>
      </c>
      <c r="C8" s="66" t="e">
        <f>VLOOKUP($M$1,clientes1,5,FALSE)</f>
        <v>#REF!</v>
      </c>
      <c r="D8" s="152"/>
      <c r="E8" s="152"/>
      <c r="F8" s="155" t="s">
        <v>768</v>
      </c>
      <c r="G8" s="155"/>
      <c r="H8" s="172" t="s">
        <v>735</v>
      </c>
      <c r="I8" s="154"/>
      <c r="J8" s="154"/>
    </row>
    <row r="9" spans="2:13" ht="16.2" customHeight="1" x14ac:dyDescent="0.2">
      <c r="B9" s="153"/>
      <c r="C9" s="66" t="e">
        <f>VLOOKUP($M$1,clientes1,6,FALSE)</f>
        <v>#REF!</v>
      </c>
      <c r="D9" s="152"/>
      <c r="E9" s="152"/>
      <c r="F9" s="155" t="s">
        <v>769</v>
      </c>
      <c r="G9" s="155"/>
      <c r="H9" s="443">
        <v>951734376</v>
      </c>
      <c r="I9" s="443"/>
      <c r="J9" s="154"/>
    </row>
    <row r="10" spans="2:13" ht="16.2" customHeight="1" x14ac:dyDescent="0.2">
      <c r="B10" s="171" t="s">
        <v>769</v>
      </c>
      <c r="C10" s="66" t="e">
        <f>VLOOKUP($M$1,clientes1,7,FALSE)</f>
        <v>#REF!</v>
      </c>
      <c r="D10" s="152"/>
      <c r="E10" s="154"/>
      <c r="F10" s="155" t="s">
        <v>770</v>
      </c>
      <c r="H10" s="444">
        <v>44337</v>
      </c>
      <c r="I10" s="444"/>
      <c r="J10" s="154"/>
    </row>
    <row r="11" spans="2:13" ht="16.2" customHeight="1" x14ac:dyDescent="0.2">
      <c r="B11" s="171" t="s">
        <v>771</v>
      </c>
      <c r="C11" s="66" t="e">
        <f>VLOOKUP($M$1,clientes1,8,FALSE)</f>
        <v>#REF!</v>
      </c>
      <c r="D11" s="152"/>
      <c r="E11" s="170"/>
      <c r="F11" s="155" t="s">
        <v>772</v>
      </c>
      <c r="H11" s="444">
        <v>44337</v>
      </c>
      <c r="I11" s="444"/>
      <c r="J11" s="154"/>
    </row>
    <row r="12" spans="2:13" ht="8.4" customHeight="1" x14ac:dyDescent="0.2">
      <c r="B12" s="142"/>
      <c r="C12" s="142"/>
      <c r="D12" s="65"/>
      <c r="E12" s="138"/>
    </row>
    <row r="13" spans="2:13" ht="16.2" customHeight="1" x14ac:dyDescent="0.2">
      <c r="B13" s="173" t="s">
        <v>773</v>
      </c>
      <c r="C13" s="143"/>
      <c r="D13" s="144"/>
      <c r="E13" s="144"/>
      <c r="F13" s="144"/>
      <c r="G13" s="144"/>
      <c r="H13" s="144"/>
      <c r="I13" s="145"/>
      <c r="J13" s="145"/>
      <c r="K13" s="145"/>
      <c r="L13" s="145"/>
    </row>
    <row r="14" spans="2:13" ht="16.2" customHeight="1" x14ac:dyDescent="0.2">
      <c r="B14" s="445" t="s">
        <v>743</v>
      </c>
      <c r="C14" s="445"/>
      <c r="D14" s="445"/>
      <c r="E14" s="445"/>
      <c r="F14" s="445"/>
      <c r="G14" s="445"/>
      <c r="H14" s="445"/>
      <c r="I14" s="445"/>
      <c r="J14" s="445"/>
      <c r="K14" s="145"/>
      <c r="L14" s="145"/>
    </row>
    <row r="15" spans="2:13" ht="16.2" customHeight="1" x14ac:dyDescent="0.2">
      <c r="B15" s="445"/>
      <c r="C15" s="445"/>
      <c r="D15" s="445"/>
      <c r="E15" s="445"/>
      <c r="F15" s="445"/>
      <c r="G15" s="445"/>
      <c r="H15" s="445"/>
      <c r="I15" s="445"/>
      <c r="J15" s="445"/>
      <c r="K15" s="146"/>
      <c r="L15" s="146"/>
    </row>
    <row r="16" spans="2:13" ht="8.4" customHeight="1" x14ac:dyDescent="0.2">
      <c r="B16" s="68"/>
      <c r="C16" s="68"/>
      <c r="D16" s="65"/>
      <c r="E16" s="65"/>
      <c r="F16" s="65"/>
    </row>
    <row r="17" spans="2:12" ht="37.200000000000003" customHeight="1" x14ac:dyDescent="0.25">
      <c r="B17" s="308" t="s">
        <v>744</v>
      </c>
      <c r="C17" s="446" t="s">
        <v>827</v>
      </c>
      <c r="D17" s="446"/>
      <c r="E17" s="446"/>
      <c r="F17" s="313" t="s">
        <v>745</v>
      </c>
      <c r="G17" s="447" t="s">
        <v>828</v>
      </c>
      <c r="H17" s="448"/>
      <c r="I17" s="308" t="s">
        <v>747</v>
      </c>
      <c r="J17" s="75" t="s">
        <v>748</v>
      </c>
      <c r="K17" s="147"/>
    </row>
    <row r="18" spans="2:12" ht="19.95" customHeight="1" x14ac:dyDescent="0.2">
      <c r="B18" s="160" t="s">
        <v>283</v>
      </c>
      <c r="C18" s="449" t="e">
        <f t="shared" ref="C18:C31" si="0">VLOOKUP(B18,SERVICIOENSAYOS,2,FALSE)</f>
        <v>#REF!</v>
      </c>
      <c r="D18" s="449"/>
      <c r="E18" s="449"/>
      <c r="F18" s="161" t="e">
        <f t="shared" ref="F18:F29" si="1">+VLOOKUP(B18,SERVICIOENSAYOS,3,FALSE)</f>
        <v>#REF!</v>
      </c>
      <c r="G18" s="450" t="e">
        <f t="shared" ref="G18:G31" si="2">+VLOOKUP(B18,SERVICIOENSAYOS,5,FALSE)</f>
        <v>#REF!</v>
      </c>
      <c r="H18" s="451"/>
      <c r="I18" s="161">
        <f>35+22</f>
        <v>57</v>
      </c>
      <c r="J18" s="162" t="e">
        <f t="shared" ref="J18:J32" si="3">+G18*I18</f>
        <v>#REF!</v>
      </c>
      <c r="K18" s="148"/>
      <c r="L18" s="134"/>
    </row>
    <row r="19" spans="2:12" ht="19.95" customHeight="1" x14ac:dyDescent="0.2">
      <c r="B19" s="160" t="s">
        <v>313</v>
      </c>
      <c r="C19" s="434" t="e">
        <f t="shared" si="0"/>
        <v>#REF!</v>
      </c>
      <c r="D19" s="435"/>
      <c r="E19" s="436"/>
      <c r="F19" s="161" t="e">
        <f t="shared" si="1"/>
        <v>#REF!</v>
      </c>
      <c r="G19" s="450" t="e">
        <f t="shared" si="2"/>
        <v>#REF!</v>
      </c>
      <c r="H19" s="451"/>
      <c r="I19" s="161">
        <f>35+30</f>
        <v>65</v>
      </c>
      <c r="J19" s="162" t="e">
        <f t="shared" si="3"/>
        <v>#REF!</v>
      </c>
      <c r="K19" s="149"/>
    </row>
    <row r="20" spans="2:12" ht="19.95" customHeight="1" x14ac:dyDescent="0.2">
      <c r="B20" s="160" t="s">
        <v>316</v>
      </c>
      <c r="C20" s="433" t="e">
        <f t="shared" si="0"/>
        <v>#REF!</v>
      </c>
      <c r="D20" s="433"/>
      <c r="E20" s="433"/>
      <c r="F20" s="161" t="e">
        <f t="shared" si="1"/>
        <v>#REF!</v>
      </c>
      <c r="G20" s="450" t="e">
        <f t="shared" si="2"/>
        <v>#REF!</v>
      </c>
      <c r="H20" s="451"/>
      <c r="I20" s="161">
        <f>35+30</f>
        <v>65</v>
      </c>
      <c r="J20" s="162" t="e">
        <f t="shared" si="3"/>
        <v>#REF!</v>
      </c>
      <c r="K20" s="149"/>
    </row>
    <row r="21" spans="2:12" ht="19.95" customHeight="1" x14ac:dyDescent="0.2">
      <c r="B21" s="160" t="s">
        <v>266</v>
      </c>
      <c r="C21" s="433" t="e">
        <f t="shared" si="0"/>
        <v>#REF!</v>
      </c>
      <c r="D21" s="433"/>
      <c r="E21" s="433"/>
      <c r="F21" s="161" t="e">
        <f t="shared" si="1"/>
        <v>#REF!</v>
      </c>
      <c r="G21" s="450" t="e">
        <f t="shared" si="2"/>
        <v>#REF!</v>
      </c>
      <c r="H21" s="451"/>
      <c r="I21" s="161">
        <v>22</v>
      </c>
      <c r="J21" s="162" t="e">
        <f t="shared" si="3"/>
        <v>#REF!</v>
      </c>
      <c r="K21" s="149"/>
    </row>
    <row r="22" spans="2:12" ht="19.95" customHeight="1" x14ac:dyDescent="0.2">
      <c r="B22" s="160" t="s">
        <v>262</v>
      </c>
      <c r="C22" s="433" t="e">
        <f t="shared" si="0"/>
        <v>#REF!</v>
      </c>
      <c r="D22" s="433"/>
      <c r="E22" s="433"/>
      <c r="F22" s="161" t="e">
        <f t="shared" si="1"/>
        <v>#REF!</v>
      </c>
      <c r="G22" s="450" t="e">
        <f t="shared" si="2"/>
        <v>#REF!</v>
      </c>
      <c r="H22" s="451"/>
      <c r="I22" s="161">
        <v>22</v>
      </c>
      <c r="J22" s="162" t="e">
        <f>+G22*I22</f>
        <v>#REF!</v>
      </c>
      <c r="K22" s="149"/>
    </row>
    <row r="23" spans="2:12" ht="19.95" customHeight="1" x14ac:dyDescent="0.2">
      <c r="B23" s="160" t="s">
        <v>287</v>
      </c>
      <c r="C23" s="433" t="e">
        <f t="shared" si="0"/>
        <v>#REF!</v>
      </c>
      <c r="D23" s="433"/>
      <c r="E23" s="433"/>
      <c r="F23" s="161" t="e">
        <f t="shared" si="1"/>
        <v>#REF!</v>
      </c>
      <c r="G23" s="450" t="e">
        <f t="shared" si="2"/>
        <v>#REF!</v>
      </c>
      <c r="H23" s="451"/>
      <c r="I23" s="161">
        <v>50</v>
      </c>
      <c r="J23" s="162" t="e">
        <f>+G23*I23</f>
        <v>#REF!</v>
      </c>
      <c r="K23" s="149"/>
    </row>
    <row r="24" spans="2:12" ht="19.95" customHeight="1" x14ac:dyDescent="0.2">
      <c r="B24" s="160" t="s">
        <v>290</v>
      </c>
      <c r="C24" s="433" t="e">
        <f t="shared" si="0"/>
        <v>#REF!</v>
      </c>
      <c r="D24" s="433"/>
      <c r="E24" s="433"/>
      <c r="F24" s="161" t="e">
        <f t="shared" si="1"/>
        <v>#REF!</v>
      </c>
      <c r="G24" s="450" t="e">
        <f t="shared" si="2"/>
        <v>#REF!</v>
      </c>
      <c r="H24" s="451"/>
      <c r="I24" s="161">
        <v>50</v>
      </c>
      <c r="J24" s="162" t="e">
        <f>+G24*I24</f>
        <v>#REF!</v>
      </c>
      <c r="K24" s="149"/>
    </row>
    <row r="25" spans="2:12" ht="19.95" customHeight="1" x14ac:dyDescent="0.2">
      <c r="B25" s="160" t="s">
        <v>293</v>
      </c>
      <c r="C25" s="433" t="e">
        <f t="shared" si="0"/>
        <v>#REF!</v>
      </c>
      <c r="D25" s="433"/>
      <c r="E25" s="433"/>
      <c r="F25" s="161" t="e">
        <f t="shared" si="1"/>
        <v>#REF!</v>
      </c>
      <c r="G25" s="450" t="e">
        <f t="shared" si="2"/>
        <v>#REF!</v>
      </c>
      <c r="H25" s="451"/>
      <c r="I25" s="161">
        <v>50</v>
      </c>
      <c r="J25" s="162" t="e">
        <f>+G25*I25</f>
        <v>#REF!</v>
      </c>
      <c r="K25" s="149"/>
    </row>
    <row r="26" spans="2:12" ht="19.95" customHeight="1" x14ac:dyDescent="0.2">
      <c r="B26" s="160" t="s">
        <v>255</v>
      </c>
      <c r="C26" s="433" t="e">
        <f t="shared" si="0"/>
        <v>#REF!</v>
      </c>
      <c r="D26" s="433"/>
      <c r="E26" s="433"/>
      <c r="F26" s="161" t="e">
        <f t="shared" si="1"/>
        <v>#REF!</v>
      </c>
      <c r="G26" s="450" t="e">
        <f t="shared" si="2"/>
        <v>#REF!</v>
      </c>
      <c r="H26" s="451"/>
      <c r="I26" s="161">
        <v>50</v>
      </c>
      <c r="J26" s="162" t="e">
        <f t="shared" si="3"/>
        <v>#REF!</v>
      </c>
      <c r="K26" s="149"/>
    </row>
    <row r="27" spans="2:12" ht="19.95" customHeight="1" x14ac:dyDescent="0.2">
      <c r="B27" s="160" t="s">
        <v>320</v>
      </c>
      <c r="C27" s="433" t="e">
        <f t="shared" si="0"/>
        <v>#REF!</v>
      </c>
      <c r="D27" s="433"/>
      <c r="E27" s="433"/>
      <c r="F27" s="161" t="e">
        <f t="shared" si="1"/>
        <v>#REF!</v>
      </c>
      <c r="G27" s="450" t="e">
        <f t="shared" si="2"/>
        <v>#REF!</v>
      </c>
      <c r="H27" s="451"/>
      <c r="I27" s="161">
        <v>15</v>
      </c>
      <c r="J27" s="162" t="e">
        <f t="shared" si="3"/>
        <v>#REF!</v>
      </c>
      <c r="K27" s="149"/>
    </row>
    <row r="28" spans="2:12" ht="19.95" customHeight="1" x14ac:dyDescent="0.2">
      <c r="B28" s="160" t="s">
        <v>342</v>
      </c>
      <c r="C28" s="433" t="e">
        <f t="shared" si="0"/>
        <v>#REF!</v>
      </c>
      <c r="D28" s="433"/>
      <c r="E28" s="433"/>
      <c r="F28" s="161" t="e">
        <f t="shared" si="1"/>
        <v>#REF!</v>
      </c>
      <c r="G28" s="450" t="e">
        <f t="shared" si="2"/>
        <v>#REF!</v>
      </c>
      <c r="H28" s="451"/>
      <c r="I28" s="161">
        <v>15</v>
      </c>
      <c r="J28" s="162" t="e">
        <f t="shared" si="3"/>
        <v>#REF!</v>
      </c>
      <c r="K28" s="149"/>
    </row>
    <row r="29" spans="2:12" ht="19.95" customHeight="1" x14ac:dyDescent="0.2">
      <c r="B29" s="160" t="s">
        <v>347</v>
      </c>
      <c r="C29" s="433" t="e">
        <f t="shared" si="0"/>
        <v>#REF!</v>
      </c>
      <c r="D29" s="433"/>
      <c r="E29" s="433"/>
      <c r="F29" s="161" t="e">
        <f t="shared" si="1"/>
        <v>#REF!</v>
      </c>
      <c r="G29" s="450" t="e">
        <f t="shared" si="2"/>
        <v>#REF!</v>
      </c>
      <c r="H29" s="451"/>
      <c r="I29" s="161">
        <v>5</v>
      </c>
      <c r="J29" s="162" t="e">
        <f t="shared" si="3"/>
        <v>#REF!</v>
      </c>
      <c r="K29" s="149"/>
    </row>
    <row r="30" spans="2:12" ht="19.95" customHeight="1" x14ac:dyDescent="0.2">
      <c r="B30" s="160" t="s">
        <v>350</v>
      </c>
      <c r="C30" s="433" t="e">
        <f t="shared" si="0"/>
        <v>#REF!</v>
      </c>
      <c r="D30" s="433"/>
      <c r="E30" s="433"/>
      <c r="F30" s="161" t="s">
        <v>117</v>
      </c>
      <c r="G30" s="450" t="e">
        <f t="shared" si="2"/>
        <v>#REF!</v>
      </c>
      <c r="H30" s="451"/>
      <c r="I30" s="161">
        <v>35</v>
      </c>
      <c r="J30" s="162" t="e">
        <f t="shared" si="3"/>
        <v>#REF!</v>
      </c>
      <c r="K30" s="149"/>
    </row>
    <row r="31" spans="2:12" ht="19.95" customHeight="1" x14ac:dyDescent="0.2">
      <c r="B31" s="160" t="s">
        <v>352</v>
      </c>
      <c r="C31" s="433" t="e">
        <f t="shared" si="0"/>
        <v>#REF!</v>
      </c>
      <c r="D31" s="433"/>
      <c r="E31" s="433"/>
      <c r="F31" s="161" t="s">
        <v>117</v>
      </c>
      <c r="G31" s="450" t="e">
        <f t="shared" si="2"/>
        <v>#REF!</v>
      </c>
      <c r="H31" s="451"/>
      <c r="I31" s="161">
        <v>30</v>
      </c>
      <c r="J31" s="162" t="e">
        <f t="shared" si="3"/>
        <v>#REF!</v>
      </c>
      <c r="K31" s="149"/>
    </row>
    <row r="32" spans="2:12" ht="19.95" customHeight="1" x14ac:dyDescent="0.2">
      <c r="B32" s="160" t="s">
        <v>117</v>
      </c>
      <c r="C32" s="433" t="s">
        <v>874</v>
      </c>
      <c r="D32" s="433"/>
      <c r="E32" s="433"/>
      <c r="F32" s="161" t="s">
        <v>117</v>
      </c>
      <c r="G32" s="450">
        <v>3000</v>
      </c>
      <c r="H32" s="451"/>
      <c r="I32" s="161">
        <v>1</v>
      </c>
      <c r="J32" s="162">
        <f t="shared" si="3"/>
        <v>3000</v>
      </c>
      <c r="K32" s="149"/>
    </row>
    <row r="33" spans="2:14" ht="16.95" customHeight="1" x14ac:dyDescent="0.25">
      <c r="B33" s="55"/>
      <c r="C33" s="55"/>
      <c r="D33" s="53"/>
      <c r="E33" s="53"/>
      <c r="F33" s="53"/>
      <c r="G33" s="456" t="s">
        <v>749</v>
      </c>
      <c r="H33" s="456"/>
      <c r="I33" s="456"/>
      <c r="J33" s="163" t="e">
        <f>SUM(J18:J32)</f>
        <v>#REF!</v>
      </c>
      <c r="K33" s="52"/>
    </row>
    <row r="34" spans="2:14" ht="16.95" customHeight="1" x14ac:dyDescent="0.25">
      <c r="B34" s="55"/>
      <c r="C34" s="55"/>
      <c r="D34" s="53"/>
      <c r="E34" s="53"/>
      <c r="F34" s="53"/>
      <c r="G34" s="456" t="s">
        <v>750</v>
      </c>
      <c r="H34" s="456"/>
      <c r="I34" s="456"/>
      <c r="J34" s="163" t="e">
        <f>+J33*0.18</f>
        <v>#REF!</v>
      </c>
      <c r="K34" s="52"/>
    </row>
    <row r="35" spans="2:14" ht="16.95" customHeight="1" x14ac:dyDescent="0.25">
      <c r="B35" s="55"/>
      <c r="C35" s="55"/>
      <c r="D35" s="53"/>
      <c r="E35" s="53"/>
      <c r="F35" s="53"/>
      <c r="G35" s="457" t="s">
        <v>777</v>
      </c>
      <c r="H35" s="457"/>
      <c r="I35" s="457"/>
      <c r="J35" s="164" t="e">
        <f>+J33+J34</f>
        <v>#REF!</v>
      </c>
      <c r="K35" s="50"/>
    </row>
    <row r="36" spans="2:14" ht="6.75" customHeight="1" x14ac:dyDescent="0.2">
      <c r="B36" s="135" t="s">
        <v>829</v>
      </c>
      <c r="C36" s="135"/>
      <c r="D36" s="109"/>
      <c r="E36" s="109"/>
      <c r="F36" s="109"/>
      <c r="G36" s="109"/>
      <c r="H36" s="109"/>
      <c r="I36" s="109"/>
      <c r="J36" s="109"/>
      <c r="K36" s="109"/>
    </row>
    <row r="37" spans="2:14" ht="16.2" customHeight="1" x14ac:dyDescent="0.2">
      <c r="B37" s="71"/>
      <c r="C37" s="107"/>
      <c r="D37" s="107"/>
      <c r="E37" s="107"/>
      <c r="F37" s="107"/>
      <c r="G37" s="107"/>
      <c r="H37" s="107"/>
      <c r="I37" s="107"/>
      <c r="J37" s="109"/>
      <c r="K37" s="109"/>
      <c r="N37" s="157"/>
    </row>
    <row r="38" spans="2:14" ht="16.2" customHeight="1" x14ac:dyDescent="0.2">
      <c r="B38" s="51"/>
      <c r="C38" s="107"/>
      <c r="D38" s="107"/>
      <c r="E38" s="107"/>
      <c r="F38" s="107"/>
      <c r="G38" s="107"/>
      <c r="H38" s="107"/>
      <c r="I38" s="107"/>
      <c r="J38" s="150"/>
      <c r="K38" s="150"/>
    </row>
    <row r="39" spans="2:14" ht="18.600000000000001" customHeight="1" x14ac:dyDescent="0.2">
      <c r="B39" s="455" t="s">
        <v>778</v>
      </c>
      <c r="C39" s="455"/>
      <c r="D39" s="455"/>
      <c r="E39" s="455"/>
      <c r="F39" s="455"/>
      <c r="G39" s="455"/>
      <c r="H39" s="455"/>
      <c r="I39" s="455"/>
      <c r="J39" s="455"/>
      <c r="K39" s="150"/>
    </row>
    <row r="40" spans="2:14" ht="18.600000000000001" customHeight="1" x14ac:dyDescent="0.2">
      <c r="B40" s="455" t="s">
        <v>830</v>
      </c>
      <c r="C40" s="455"/>
      <c r="D40" s="455"/>
      <c r="E40" s="455"/>
      <c r="F40" s="455"/>
      <c r="G40" s="455"/>
      <c r="H40" s="455"/>
      <c r="I40" s="455"/>
      <c r="J40" s="455"/>
      <c r="K40" s="150"/>
    </row>
    <row r="41" spans="2:14" ht="47.25" customHeight="1" x14ac:dyDescent="0.2">
      <c r="B41" s="459" t="s">
        <v>875</v>
      </c>
      <c r="C41" s="459"/>
      <c r="D41" s="459"/>
      <c r="E41" s="459"/>
      <c r="F41" s="459"/>
      <c r="G41" s="459"/>
      <c r="H41" s="459"/>
      <c r="I41" s="459"/>
      <c r="J41" s="459"/>
      <c r="K41" s="150"/>
    </row>
    <row r="42" spans="2:14" ht="42.75" customHeight="1" x14ac:dyDescent="0.2">
      <c r="B42" s="458" t="s">
        <v>876</v>
      </c>
      <c r="C42" s="458"/>
      <c r="D42" s="458"/>
      <c r="E42" s="458"/>
      <c r="F42" s="458"/>
      <c r="G42" s="458"/>
      <c r="H42" s="458"/>
      <c r="I42" s="458"/>
      <c r="J42" s="458"/>
      <c r="K42" s="150"/>
    </row>
    <row r="43" spans="2:14" ht="42.75" customHeight="1" x14ac:dyDescent="0.2">
      <c r="B43" s="465" t="s">
        <v>877</v>
      </c>
      <c r="C43" s="465"/>
      <c r="D43" s="306"/>
      <c r="E43" s="306"/>
      <c r="F43" s="306"/>
      <c r="G43" s="306"/>
      <c r="H43" s="306"/>
      <c r="I43" s="306"/>
      <c r="J43" s="306"/>
      <c r="K43" s="150"/>
    </row>
    <row r="44" spans="2:14" ht="32.4" customHeight="1" x14ac:dyDescent="0.2">
      <c r="K44" s="150"/>
    </row>
    <row r="45" spans="2:14" ht="16.5" customHeight="1" x14ac:dyDescent="0.2">
      <c r="D45" s="306"/>
      <c r="E45" s="306"/>
      <c r="F45" s="306"/>
      <c r="G45" s="306"/>
      <c r="H45" s="306"/>
      <c r="I45" s="306"/>
      <c r="J45" s="306"/>
      <c r="K45" s="150"/>
    </row>
    <row r="46" spans="2:14" ht="38.25" customHeight="1" x14ac:dyDescent="0.2">
      <c r="B46" s="458" t="s">
        <v>878</v>
      </c>
      <c r="C46" s="458"/>
      <c r="D46" s="458"/>
      <c r="E46" s="458"/>
      <c r="F46" s="458"/>
      <c r="G46" s="458"/>
      <c r="H46" s="458"/>
      <c r="I46" s="458"/>
      <c r="J46" s="458"/>
      <c r="K46" s="150"/>
    </row>
    <row r="47" spans="2:14" ht="38.25" customHeight="1" x14ac:dyDescent="0.2">
      <c r="B47" s="458" t="s">
        <v>879</v>
      </c>
      <c r="C47" s="458"/>
      <c r="D47" s="458"/>
      <c r="E47" s="458"/>
      <c r="F47" s="458"/>
      <c r="G47" s="458"/>
      <c r="H47" s="458"/>
      <c r="I47" s="458"/>
      <c r="J47" s="458"/>
      <c r="K47" s="150"/>
    </row>
    <row r="48" spans="2:14" ht="42.75" customHeight="1" x14ac:dyDescent="0.2">
      <c r="B48" s="458" t="s">
        <v>804</v>
      </c>
      <c r="C48" s="458"/>
      <c r="D48" s="458"/>
      <c r="E48" s="458"/>
      <c r="F48" s="458"/>
      <c r="G48" s="458"/>
      <c r="H48" s="458"/>
      <c r="I48" s="458"/>
      <c r="J48" s="458"/>
      <c r="K48" s="150"/>
    </row>
    <row r="49" spans="2:21" ht="18.600000000000001" customHeight="1" x14ac:dyDescent="0.2">
      <c r="B49" s="455" t="s">
        <v>806</v>
      </c>
      <c r="C49" s="455"/>
      <c r="D49" s="455"/>
      <c r="E49" s="455"/>
      <c r="F49" s="455"/>
      <c r="G49" s="455"/>
      <c r="H49" s="455"/>
      <c r="I49" s="455"/>
      <c r="J49" s="455"/>
      <c r="K49" s="150"/>
    </row>
    <row r="50" spans="2:21" ht="32.4" customHeight="1" x14ac:dyDescent="0.2">
      <c r="B50" s="459" t="s">
        <v>807</v>
      </c>
      <c r="C50" s="459"/>
      <c r="D50" s="459"/>
      <c r="E50" s="459"/>
      <c r="F50" s="459"/>
      <c r="G50" s="459"/>
      <c r="H50" s="459"/>
      <c r="I50" s="459"/>
      <c r="J50" s="459"/>
      <c r="K50" s="150"/>
    </row>
    <row r="51" spans="2:21" ht="32.4" customHeight="1" x14ac:dyDescent="0.2">
      <c r="B51" s="459" t="s">
        <v>808</v>
      </c>
      <c r="C51" s="459"/>
      <c r="D51" s="459"/>
      <c r="E51" s="459"/>
      <c r="F51" s="459"/>
      <c r="G51" s="459"/>
      <c r="H51" s="459"/>
      <c r="I51" s="459"/>
      <c r="J51" s="459"/>
      <c r="K51" s="150"/>
      <c r="L51" s="90"/>
    </row>
    <row r="52" spans="2:21" ht="32.4" customHeight="1" x14ac:dyDescent="0.2">
      <c r="B52" s="459" t="s">
        <v>809</v>
      </c>
      <c r="C52" s="459"/>
      <c r="D52" s="459"/>
      <c r="E52" s="459"/>
      <c r="F52" s="459"/>
      <c r="G52" s="459"/>
      <c r="H52" s="459"/>
      <c r="I52" s="459"/>
      <c r="J52" s="459"/>
      <c r="K52" s="150"/>
      <c r="L52" s="90"/>
      <c r="M52" s="82"/>
      <c r="N52" s="83"/>
    </row>
    <row r="53" spans="2:21" ht="56.4" customHeight="1" x14ac:dyDescent="0.2">
      <c r="B53" s="459" t="s">
        <v>810</v>
      </c>
      <c r="C53" s="459"/>
      <c r="D53" s="459"/>
      <c r="E53" s="459"/>
      <c r="F53" s="459"/>
      <c r="G53" s="459"/>
      <c r="H53" s="459"/>
      <c r="I53" s="459"/>
      <c r="J53" s="459"/>
      <c r="K53" s="150"/>
      <c r="L53" s="90"/>
      <c r="M53" s="82"/>
      <c r="N53" s="83"/>
    </row>
    <row r="54" spans="2:21" ht="56.4" customHeight="1" x14ac:dyDescent="0.2">
      <c r="B54" s="459" t="s">
        <v>880</v>
      </c>
      <c r="C54" s="459"/>
      <c r="D54" s="459"/>
      <c r="E54" s="459"/>
      <c r="F54" s="459"/>
      <c r="G54" s="459"/>
      <c r="H54" s="459"/>
      <c r="I54" s="459"/>
      <c r="J54" s="459"/>
      <c r="K54" s="150"/>
      <c r="L54" s="90"/>
      <c r="M54" s="82"/>
      <c r="N54" s="83"/>
    </row>
    <row r="55" spans="2:21" ht="32.4" customHeight="1" x14ac:dyDescent="0.2">
      <c r="B55" s="459" t="s">
        <v>881</v>
      </c>
      <c r="C55" s="459"/>
      <c r="D55" s="459"/>
      <c r="E55" s="459"/>
      <c r="F55" s="459"/>
      <c r="G55" s="459"/>
      <c r="H55" s="459"/>
      <c r="I55" s="459"/>
      <c r="J55" s="459"/>
      <c r="K55" s="150"/>
      <c r="M55" s="82"/>
      <c r="N55" s="83"/>
    </row>
    <row r="56" spans="2:21" ht="56.4" customHeight="1" x14ac:dyDescent="0.2">
      <c r="B56" s="459" t="s">
        <v>882</v>
      </c>
      <c r="C56" s="459"/>
      <c r="D56" s="459"/>
      <c r="E56" s="459"/>
      <c r="F56" s="459"/>
      <c r="G56" s="459"/>
      <c r="H56" s="459"/>
      <c r="I56" s="459"/>
      <c r="J56" s="459"/>
      <c r="K56" s="150"/>
      <c r="M56" s="82"/>
      <c r="N56" s="83"/>
    </row>
    <row r="57" spans="2:21" ht="16.2" customHeight="1" x14ac:dyDescent="0.2">
      <c r="B57" s="51"/>
      <c r="C57" s="51"/>
      <c r="D57" s="51"/>
      <c r="E57" s="51"/>
      <c r="F57" s="51"/>
      <c r="G57" s="51"/>
      <c r="H57" s="51"/>
      <c r="I57" s="51"/>
      <c r="J57" s="51"/>
      <c r="K57" s="51"/>
    </row>
    <row r="58" spans="2:21" ht="16.2" customHeight="1" x14ac:dyDescent="0.2">
      <c r="B58" s="463"/>
      <c r="C58" s="463"/>
      <c r="D58" s="463"/>
      <c r="E58" s="463"/>
      <c r="F58" s="463"/>
      <c r="G58" s="463"/>
      <c r="H58" s="463"/>
      <c r="I58" s="463"/>
      <c r="J58" s="463"/>
      <c r="K58" s="51"/>
      <c r="O58" s="81"/>
      <c r="P58" s="81"/>
      <c r="Q58" s="81"/>
      <c r="R58" s="81"/>
      <c r="S58" s="81"/>
      <c r="T58" s="81"/>
      <c r="U58" s="81"/>
    </row>
    <row r="59" spans="2:21" ht="16.2" customHeight="1" x14ac:dyDescent="0.2">
      <c r="K59" s="51"/>
    </row>
    <row r="60" spans="2:21" ht="16.2" customHeight="1" x14ac:dyDescent="0.2">
      <c r="B60" s="51" t="s">
        <v>815</v>
      </c>
      <c r="D60" s="51"/>
      <c r="E60" s="51"/>
      <c r="F60" s="51"/>
      <c r="G60" s="51"/>
      <c r="H60" s="51"/>
      <c r="I60" s="51"/>
      <c r="J60" s="51"/>
      <c r="K60" s="51"/>
      <c r="L60" s="90" t="s">
        <v>753</v>
      </c>
      <c r="R60" s="83"/>
    </row>
    <row r="61" spans="2:21" ht="16.2" customHeight="1" x14ac:dyDescent="0.2">
      <c r="B61" s="54" t="s">
        <v>816</v>
      </c>
      <c r="C61" s="51"/>
      <c r="D61" s="51"/>
      <c r="E61" s="51"/>
      <c r="F61" s="51"/>
      <c r="G61" s="51"/>
      <c r="H61" s="51"/>
      <c r="I61" s="51"/>
      <c r="J61" s="51"/>
      <c r="K61" s="51"/>
      <c r="L61" s="51" t="s">
        <v>817</v>
      </c>
    </row>
    <row r="62" spans="2:21" ht="16.2" customHeight="1" x14ac:dyDescent="0.2">
      <c r="B62" s="54" t="s">
        <v>716</v>
      </c>
      <c r="C62" s="51"/>
      <c r="D62" s="51"/>
      <c r="E62" s="51"/>
      <c r="F62" s="51"/>
      <c r="G62" s="51"/>
      <c r="H62" s="51"/>
      <c r="I62" s="51"/>
      <c r="J62" s="51"/>
      <c r="K62" s="51"/>
      <c r="L62" s="51" t="s">
        <v>815</v>
      </c>
    </row>
    <row r="63" spans="2:21" ht="16.2" customHeight="1" x14ac:dyDescent="0.2">
      <c r="B63" s="165" t="s">
        <v>717</v>
      </c>
      <c r="K63" s="51"/>
      <c r="L63" s="51" t="s">
        <v>846</v>
      </c>
    </row>
    <row r="64" spans="2:21" ht="16.2" customHeight="1" x14ac:dyDescent="0.2">
      <c r="B64" s="166" t="s">
        <v>718</v>
      </c>
      <c r="K64" s="156"/>
      <c r="L64" s="51" t="s">
        <v>819</v>
      </c>
      <c r="M64" s="51"/>
      <c r="N64" s="49"/>
    </row>
    <row r="65" spans="2:14" ht="16.2" customHeight="1" x14ac:dyDescent="0.2">
      <c r="B65" s="165" t="s">
        <v>719</v>
      </c>
      <c r="K65" s="156"/>
      <c r="L65" s="51" t="s">
        <v>820</v>
      </c>
      <c r="M65" s="51"/>
      <c r="N65" s="49"/>
    </row>
    <row r="66" spans="2:14" ht="16.2" customHeight="1" x14ac:dyDescent="0.2">
      <c r="B66" s="166" t="s">
        <v>720</v>
      </c>
      <c r="K66" s="156"/>
    </row>
    <row r="67" spans="2:14" ht="16.2" customHeight="1" x14ac:dyDescent="0.2">
      <c r="B67" s="166" t="s">
        <v>721</v>
      </c>
      <c r="K67" s="156"/>
    </row>
    <row r="68" spans="2:14" ht="12" customHeight="1" x14ac:dyDescent="0.2">
      <c r="K68" s="156"/>
    </row>
    <row r="69" spans="2:14" ht="25.2" customHeight="1" x14ac:dyDescent="0.2">
      <c r="K69" s="156"/>
    </row>
    <row r="70" spans="2:14" ht="8.25" customHeight="1" x14ac:dyDescent="0.2">
      <c r="K70" s="156"/>
    </row>
    <row r="71" spans="2:14" ht="31.95" customHeight="1" x14ac:dyDescent="0.2">
      <c r="B71" s="464" t="s">
        <v>822</v>
      </c>
      <c r="C71" s="464"/>
      <c r="D71" s="464"/>
      <c r="E71" s="464"/>
      <c r="F71" s="464"/>
      <c r="G71" s="464"/>
      <c r="H71" s="464"/>
      <c r="I71" s="464"/>
      <c r="J71" s="464"/>
      <c r="K71" s="151"/>
    </row>
    <row r="72" spans="2:14" ht="19.2" customHeight="1" x14ac:dyDescent="0.25">
      <c r="B72" s="316" t="s">
        <v>722</v>
      </c>
      <c r="C72" s="167"/>
      <c r="D72" s="168"/>
      <c r="E72" s="168"/>
      <c r="F72" s="168"/>
      <c r="G72" s="168"/>
      <c r="H72" s="168"/>
      <c r="I72" s="168"/>
      <c r="J72" s="168"/>
      <c r="K72" s="151"/>
    </row>
    <row r="73" spans="2:14" ht="6" customHeight="1" x14ac:dyDescent="0.25">
      <c r="B73" s="316"/>
      <c r="C73" s="167"/>
      <c r="D73" s="168"/>
      <c r="E73" s="168"/>
      <c r="F73" s="168"/>
      <c r="G73" s="168"/>
      <c r="H73" s="168"/>
      <c r="I73" s="168"/>
      <c r="J73" s="168"/>
      <c r="K73" s="151"/>
    </row>
    <row r="74" spans="2:14" ht="19.2" customHeight="1" x14ac:dyDescent="0.25">
      <c r="B74" s="169" t="s">
        <v>723</v>
      </c>
      <c r="C74" s="167"/>
      <c r="D74" s="168"/>
      <c r="E74" s="168"/>
      <c r="F74" s="168"/>
      <c r="G74" s="168"/>
      <c r="H74" s="168"/>
      <c r="I74" s="168"/>
      <c r="J74" s="168"/>
      <c r="K74" s="109"/>
    </row>
    <row r="75" spans="2:14" ht="3" customHeight="1" x14ac:dyDescent="0.25">
      <c r="B75" s="167"/>
      <c r="C75" s="167"/>
      <c r="D75" s="168"/>
      <c r="E75" s="168"/>
      <c r="F75" s="168"/>
      <c r="G75" s="168"/>
      <c r="H75" s="168"/>
      <c r="I75" s="168"/>
      <c r="J75" s="168"/>
      <c r="K75" s="109"/>
    </row>
    <row r="76" spans="2:14" ht="16.2" customHeight="1" x14ac:dyDescent="0.25">
      <c r="B76" s="169"/>
      <c r="C76" s="169"/>
      <c r="D76" s="168"/>
      <c r="E76" s="168"/>
      <c r="F76" s="168"/>
      <c r="G76" s="168"/>
      <c r="H76" s="168"/>
      <c r="I76" s="168"/>
      <c r="J76" s="168"/>
      <c r="K76" s="139"/>
    </row>
    <row r="77" spans="2:14" ht="16.2" customHeight="1" x14ac:dyDescent="0.25">
      <c r="B77" s="169" t="s">
        <v>849</v>
      </c>
      <c r="C77" s="169"/>
      <c r="D77" s="167"/>
      <c r="E77" s="167"/>
      <c r="F77" s="167"/>
      <c r="G77" s="167"/>
      <c r="H77" s="167"/>
      <c r="I77" s="168"/>
      <c r="J77" s="168"/>
    </row>
    <row r="78" spans="2:14" ht="16.2" customHeight="1" x14ac:dyDescent="0.25">
      <c r="B78" s="169" t="s">
        <v>724</v>
      </c>
      <c r="C78" s="169"/>
      <c r="D78" s="168"/>
      <c r="E78" s="168"/>
      <c r="F78" s="168"/>
      <c r="G78" s="168"/>
      <c r="H78" s="168"/>
      <c r="I78" s="168"/>
      <c r="J78" s="168"/>
    </row>
    <row r="79" spans="2:14" ht="16.2" customHeight="1" x14ac:dyDescent="0.25">
      <c r="B79" s="169" t="s">
        <v>823</v>
      </c>
      <c r="C79" s="169"/>
      <c r="D79" s="168"/>
      <c r="E79" s="168"/>
      <c r="F79" s="168"/>
      <c r="G79" s="168"/>
      <c r="H79" s="168"/>
      <c r="I79" s="168"/>
      <c r="J79" s="168"/>
    </row>
    <row r="80" spans="2:14" ht="16.2" customHeight="1" x14ac:dyDescent="0.25">
      <c r="B80" s="169" t="s">
        <v>824</v>
      </c>
      <c r="C80" s="169"/>
      <c r="D80" s="168"/>
      <c r="E80" s="168"/>
      <c r="F80" s="168"/>
      <c r="G80" s="168"/>
      <c r="H80" s="168"/>
      <c r="I80" s="168"/>
      <c r="J80" s="168"/>
    </row>
    <row r="81" spans="2:14" ht="16.2" customHeight="1" x14ac:dyDescent="0.25">
      <c r="B81" s="169" t="s">
        <v>725</v>
      </c>
      <c r="C81" s="53"/>
      <c r="D81" s="53"/>
      <c r="E81" s="53"/>
      <c r="F81" s="53"/>
      <c r="G81" s="53"/>
      <c r="H81" s="53"/>
      <c r="I81" s="53"/>
      <c r="J81" s="53"/>
      <c r="K81" s="81"/>
    </row>
    <row r="82" spans="2:14" ht="8.25" customHeight="1" x14ac:dyDescent="0.2">
      <c r="C82" s="158"/>
      <c r="D82" s="159"/>
      <c r="E82" s="159"/>
      <c r="F82" s="159"/>
      <c r="G82" s="159"/>
      <c r="H82" s="159"/>
      <c r="I82" s="159"/>
      <c r="J82" s="159"/>
    </row>
    <row r="83" spans="2:14" ht="45.75" customHeight="1" x14ac:dyDescent="0.2">
      <c r="B83" s="465" t="s">
        <v>883</v>
      </c>
      <c r="C83" s="465"/>
      <c r="I83" s="466" t="s">
        <v>726</v>
      </c>
      <c r="J83" s="466"/>
      <c r="M83" s="67"/>
      <c r="N83" s="67"/>
    </row>
    <row r="84" spans="2:14" ht="16.2" customHeight="1" x14ac:dyDescent="0.2">
      <c r="B84" s="67"/>
      <c r="C84" s="67"/>
      <c r="L84" s="303"/>
      <c r="M84" s="67"/>
      <c r="N84" s="67"/>
    </row>
    <row r="85" spans="2:14" ht="16.2" customHeight="1" x14ac:dyDescent="0.2">
      <c r="B85" s="51"/>
      <c r="C85" s="51"/>
    </row>
    <row r="86" spans="2:14" ht="16.2" customHeight="1" x14ac:dyDescent="0.2">
      <c r="K86" s="146"/>
    </row>
    <row r="89" spans="2:14" ht="57.75" customHeight="1" x14ac:dyDescent="0.2"/>
  </sheetData>
  <mergeCells count="65">
    <mergeCell ref="E2:F2"/>
    <mergeCell ref="G4:J5"/>
    <mergeCell ref="L4:M4"/>
    <mergeCell ref="L5:M5"/>
    <mergeCell ref="C6:E7"/>
    <mergeCell ref="G6:J7"/>
    <mergeCell ref="H9:I9"/>
    <mergeCell ref="H10:I10"/>
    <mergeCell ref="H11:I11"/>
    <mergeCell ref="B14:J15"/>
    <mergeCell ref="C17:E17"/>
    <mergeCell ref="G17:H17"/>
    <mergeCell ref="C18:E18"/>
    <mergeCell ref="G18:H18"/>
    <mergeCell ref="C19:E19"/>
    <mergeCell ref="G19:H19"/>
    <mergeCell ref="C20:E20"/>
    <mergeCell ref="G20:H20"/>
    <mergeCell ref="C21:E21"/>
    <mergeCell ref="G21:H21"/>
    <mergeCell ref="C22:E22"/>
    <mergeCell ref="G22:H22"/>
    <mergeCell ref="C23:E23"/>
    <mergeCell ref="G23:H23"/>
    <mergeCell ref="C24:E24"/>
    <mergeCell ref="G24:H24"/>
    <mergeCell ref="C25:E25"/>
    <mergeCell ref="G25:H25"/>
    <mergeCell ref="C26:E26"/>
    <mergeCell ref="G26:H26"/>
    <mergeCell ref="C27:E27"/>
    <mergeCell ref="G27:H27"/>
    <mergeCell ref="C28:E28"/>
    <mergeCell ref="G28:H28"/>
    <mergeCell ref="C29:E29"/>
    <mergeCell ref="G29:H29"/>
    <mergeCell ref="C30:E30"/>
    <mergeCell ref="G30:H30"/>
    <mergeCell ref="C31:E31"/>
    <mergeCell ref="G31:H31"/>
    <mergeCell ref="C32:E32"/>
    <mergeCell ref="G32:H32"/>
    <mergeCell ref="B50:J50"/>
    <mergeCell ref="G33:I33"/>
    <mergeCell ref="G34:I34"/>
    <mergeCell ref="G35:I35"/>
    <mergeCell ref="B39:J39"/>
    <mergeCell ref="B41:J41"/>
    <mergeCell ref="B42:J42"/>
    <mergeCell ref="B46:J46"/>
    <mergeCell ref="B47:J47"/>
    <mergeCell ref="B43:C43"/>
    <mergeCell ref="B48:J48"/>
    <mergeCell ref="B49:J49"/>
    <mergeCell ref="B40:J40"/>
    <mergeCell ref="B71:J71"/>
    <mergeCell ref="B83:C83"/>
    <mergeCell ref="I83:J83"/>
    <mergeCell ref="B51:J51"/>
    <mergeCell ref="B52:J52"/>
    <mergeCell ref="B53:J53"/>
    <mergeCell ref="B55:J55"/>
    <mergeCell ref="B56:J56"/>
    <mergeCell ref="B58:J58"/>
    <mergeCell ref="B54:J54"/>
  </mergeCells>
  <hyperlinks>
    <hyperlink ref="B80" r:id="rId1" display="mailto:laboratorio@geofal.com.pe" xr:uid="{00000000-0004-0000-1400-000000000000}"/>
    <hyperlink ref="B81" r:id="rId2" display="http://www.geofal.com.pe/" xr:uid="{00000000-0004-0000-1400-000001000000}"/>
  </hyperlinks>
  <printOptions horizontalCentered="1"/>
  <pageMargins left="0" right="0" top="1.1811023622047245" bottom="0" header="0" footer="0"/>
  <pageSetup paperSize="274" scale="90" orientation="portrait" r:id="rId3"/>
  <headerFooter scaleWithDoc="0">
    <oddHeader>&amp;C&amp;G</oddHeader>
  </headerFooter>
  <drawing r:id="rId4"/>
  <legacyDrawingHF r:id="rId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97"/>
  <dimension ref="B1:U91"/>
  <sheetViews>
    <sheetView view="pageBreakPreview" topLeftCell="B4" zoomScaleNormal="110" zoomScaleSheetLayoutView="100" workbookViewId="0">
      <selection activeCell="R38" sqref="R38"/>
    </sheetView>
  </sheetViews>
  <sheetFormatPr baseColWidth="10" defaultColWidth="11.44140625" defaultRowHeight="11.4" x14ac:dyDescent="0.2"/>
  <cols>
    <col min="1" max="1" width="2.44140625" style="61" customWidth="1"/>
    <col min="2" max="2" width="10.33203125" style="61" customWidth="1"/>
    <col min="3" max="5" width="13" style="61" customWidth="1"/>
    <col min="6" max="6" width="12.88671875" style="61" customWidth="1"/>
    <col min="7" max="7" width="6.44140625" style="61" customWidth="1"/>
    <col min="8" max="8" width="5" style="61" customWidth="1"/>
    <col min="9" max="9" width="11.6640625" style="61" customWidth="1"/>
    <col min="10" max="10" width="13.44140625" style="61" customWidth="1"/>
    <col min="11" max="11" width="5.88671875" style="61" customWidth="1"/>
    <col min="12" max="16384" width="11.44140625" style="61"/>
  </cols>
  <sheetData>
    <row r="1" spans="2:13" ht="30.6" customHeight="1" x14ac:dyDescent="0.2">
      <c r="G1" s="76"/>
      <c r="H1" s="76"/>
      <c r="I1" s="76"/>
      <c r="J1" s="76"/>
      <c r="L1" s="77" t="s">
        <v>222</v>
      </c>
      <c r="M1" s="77">
        <v>164</v>
      </c>
    </row>
    <row r="2" spans="2:13" ht="25.5" customHeight="1" x14ac:dyDescent="0.2">
      <c r="C2" s="174"/>
      <c r="D2" s="174"/>
      <c r="E2" s="439">
        <v>1</v>
      </c>
      <c r="F2" s="439"/>
      <c r="G2" s="174"/>
      <c r="H2" s="174"/>
      <c r="I2" s="174"/>
      <c r="J2" s="310"/>
    </row>
    <row r="3" spans="2:13" ht="10.95" customHeight="1" x14ac:dyDescent="0.2">
      <c r="B3" s="63"/>
      <c r="C3" s="63"/>
      <c r="E3" s="76"/>
      <c r="F3" s="76"/>
      <c r="G3" s="76"/>
      <c r="H3" s="76"/>
      <c r="I3" s="76"/>
      <c r="J3" s="76"/>
      <c r="K3" s="76"/>
    </row>
    <row r="4" spans="2:13" ht="16.2" customHeight="1" x14ac:dyDescent="0.2">
      <c r="B4" s="171" t="s">
        <v>762</v>
      </c>
      <c r="C4" s="65" t="e">
        <f>VLOOKUP($M$1,clientes1,2,FALSE)</f>
        <v>#REF!</v>
      </c>
      <c r="D4" s="152"/>
      <c r="E4" s="152"/>
      <c r="F4" s="153" t="s">
        <v>763</v>
      </c>
      <c r="G4" s="480" t="e">
        <f>VLOOKUP($M$1,clientes1,9,FALSE)</f>
        <v>#REF!</v>
      </c>
      <c r="H4" s="480"/>
      <c r="I4" s="480"/>
      <c r="J4" s="480"/>
      <c r="L4" s="478">
        <v>222</v>
      </c>
      <c r="M4" s="478"/>
    </row>
    <row r="5" spans="2:13" ht="16.2" customHeight="1" x14ac:dyDescent="0.2">
      <c r="B5" s="171" t="s">
        <v>764</v>
      </c>
      <c r="C5" s="66" t="e">
        <f>VLOOKUP($M$1,clientes1,3,FALSE)</f>
        <v>#REF!</v>
      </c>
      <c r="D5" s="152"/>
      <c r="E5" s="152"/>
      <c r="F5" s="154"/>
      <c r="G5" s="480"/>
      <c r="H5" s="480"/>
      <c r="I5" s="480"/>
      <c r="J5" s="480"/>
      <c r="L5" s="479">
        <v>222</v>
      </c>
      <c r="M5" s="479"/>
    </row>
    <row r="6" spans="2:13" ht="16.2" customHeight="1" x14ac:dyDescent="0.2">
      <c r="B6" s="153" t="s">
        <v>765</v>
      </c>
      <c r="C6" s="180" t="e">
        <f>VLOOKUP($M$1,clientes1,4,FALSE)</f>
        <v>#REF!</v>
      </c>
      <c r="D6" s="180"/>
      <c r="E6" s="180"/>
      <c r="F6" s="153" t="s">
        <v>766</v>
      </c>
      <c r="G6" s="480" t="e">
        <f>VLOOKUP($M$1,clientes1,10,FALSE)</f>
        <v>#REF!</v>
      </c>
      <c r="H6" s="480"/>
      <c r="I6" s="480"/>
      <c r="J6" s="480"/>
    </row>
    <row r="7" spans="2:13" ht="16.2" customHeight="1" x14ac:dyDescent="0.2">
      <c r="B7" s="153"/>
      <c r="C7" s="180"/>
      <c r="D7" s="180"/>
      <c r="E7" s="180"/>
      <c r="F7" s="154"/>
      <c r="G7" s="480"/>
      <c r="H7" s="480"/>
      <c r="I7" s="480"/>
      <c r="J7" s="480"/>
    </row>
    <row r="8" spans="2:13" ht="16.2" customHeight="1" x14ac:dyDescent="0.2">
      <c r="B8" s="171" t="s">
        <v>767</v>
      </c>
      <c r="C8" s="66" t="e">
        <f>VLOOKUP($M$1,clientes1,5,FALSE)</f>
        <v>#REF!</v>
      </c>
      <c r="D8" s="152"/>
      <c r="E8" s="152"/>
      <c r="F8" s="155" t="s">
        <v>768</v>
      </c>
      <c r="G8" s="155"/>
      <c r="H8" s="172" t="s">
        <v>735</v>
      </c>
      <c r="I8" s="154"/>
      <c r="J8" s="154"/>
    </row>
    <row r="9" spans="2:13" ht="16.2" customHeight="1" x14ac:dyDescent="0.2">
      <c r="B9" s="153"/>
      <c r="C9" s="66" t="e">
        <f>VLOOKUP($M$1,clientes1,6,FALSE)</f>
        <v>#REF!</v>
      </c>
      <c r="D9" s="152"/>
      <c r="E9" s="152"/>
      <c r="F9" s="155" t="s">
        <v>769</v>
      </c>
      <c r="G9" s="155"/>
      <c r="H9" s="443">
        <v>951734376</v>
      </c>
      <c r="I9" s="443"/>
      <c r="J9" s="154"/>
    </row>
    <row r="10" spans="2:13" ht="16.2" customHeight="1" x14ac:dyDescent="0.2">
      <c r="B10" s="171" t="s">
        <v>769</v>
      </c>
      <c r="C10" s="66" t="e">
        <f>VLOOKUP($M$1,clientes1,7,FALSE)</f>
        <v>#REF!</v>
      </c>
      <c r="D10" s="152"/>
      <c r="E10" s="154"/>
      <c r="F10" s="155" t="s">
        <v>770</v>
      </c>
      <c r="H10" s="444">
        <v>44385</v>
      </c>
      <c r="I10" s="444"/>
      <c r="J10" s="154"/>
    </row>
    <row r="11" spans="2:13" ht="16.2" customHeight="1" x14ac:dyDescent="0.2">
      <c r="B11" s="171" t="s">
        <v>771</v>
      </c>
      <c r="C11" s="66" t="e">
        <f>VLOOKUP($M$1,clientes1,8,FALSE)</f>
        <v>#REF!</v>
      </c>
      <c r="D11" s="152"/>
      <c r="E11" s="170"/>
      <c r="F11" s="155" t="s">
        <v>772</v>
      </c>
      <c r="H11" s="444">
        <v>44390</v>
      </c>
      <c r="I11" s="444"/>
      <c r="J11" s="154"/>
    </row>
    <row r="12" spans="2:13" ht="8.4" customHeight="1" x14ac:dyDescent="0.2">
      <c r="B12" s="142"/>
      <c r="C12" s="142"/>
      <c r="D12" s="65"/>
      <c r="E12" s="138"/>
    </row>
    <row r="13" spans="2:13" ht="16.2" customHeight="1" x14ac:dyDescent="0.2">
      <c r="B13" s="173" t="s">
        <v>773</v>
      </c>
      <c r="C13" s="143"/>
      <c r="D13" s="144"/>
      <c r="E13" s="144"/>
      <c r="F13" s="144"/>
      <c r="G13" s="144"/>
      <c r="H13" s="144"/>
      <c r="I13" s="145"/>
      <c r="J13" s="145"/>
      <c r="K13" s="145"/>
      <c r="L13" s="145"/>
    </row>
    <row r="14" spans="2:13" ht="16.2" customHeight="1" x14ac:dyDescent="0.2">
      <c r="B14" s="445" t="s">
        <v>743</v>
      </c>
      <c r="C14" s="445"/>
      <c r="D14" s="445"/>
      <c r="E14" s="445"/>
      <c r="F14" s="445"/>
      <c r="G14" s="445"/>
      <c r="H14" s="445"/>
      <c r="I14" s="445"/>
      <c r="J14" s="445"/>
      <c r="K14" s="145"/>
      <c r="L14" s="145"/>
    </row>
    <row r="15" spans="2:13" ht="12" customHeight="1" x14ac:dyDescent="0.2">
      <c r="B15" s="445"/>
      <c r="C15" s="445"/>
      <c r="D15" s="445"/>
      <c r="E15" s="445"/>
      <c r="F15" s="445"/>
      <c r="G15" s="445"/>
      <c r="H15" s="445"/>
      <c r="I15" s="445"/>
      <c r="J15" s="445"/>
      <c r="K15" s="146"/>
      <c r="L15" s="146"/>
    </row>
    <row r="16" spans="2:13" ht="3.75" customHeight="1" x14ac:dyDescent="0.2">
      <c r="B16" s="68"/>
      <c r="C16" s="68"/>
      <c r="D16" s="65"/>
      <c r="E16" s="65"/>
      <c r="F16" s="65"/>
    </row>
    <row r="17" spans="2:14" ht="37.200000000000003" customHeight="1" x14ac:dyDescent="0.25">
      <c r="B17" s="308" t="s">
        <v>744</v>
      </c>
      <c r="C17" s="446" t="s">
        <v>884</v>
      </c>
      <c r="D17" s="446"/>
      <c r="E17" s="446"/>
      <c r="F17" s="313" t="s">
        <v>745</v>
      </c>
      <c r="G17" s="447" t="s">
        <v>828</v>
      </c>
      <c r="H17" s="448"/>
      <c r="I17" s="308" t="s">
        <v>747</v>
      </c>
      <c r="J17" s="75" t="s">
        <v>748</v>
      </c>
      <c r="K17" s="147"/>
    </row>
    <row r="18" spans="2:14" ht="100.5" customHeight="1" x14ac:dyDescent="0.2">
      <c r="B18" s="160" t="s">
        <v>885</v>
      </c>
      <c r="C18" s="433" t="s">
        <v>886</v>
      </c>
      <c r="D18" s="433"/>
      <c r="E18" s="433"/>
      <c r="F18" s="161" t="s">
        <v>887</v>
      </c>
      <c r="G18" s="450">
        <v>8000</v>
      </c>
      <c r="H18" s="451"/>
      <c r="I18" s="161" t="s">
        <v>888</v>
      </c>
      <c r="J18" s="162">
        <f>+G18</f>
        <v>8000</v>
      </c>
      <c r="K18" s="148"/>
      <c r="L18" s="134"/>
    </row>
    <row r="19" spans="2:14" ht="19.5" customHeight="1" x14ac:dyDescent="0.2">
      <c r="B19" s="160"/>
      <c r="C19" s="433"/>
      <c r="D19" s="433"/>
      <c r="E19" s="433"/>
      <c r="F19" s="161"/>
      <c r="G19" s="450"/>
      <c r="H19" s="451"/>
      <c r="I19" s="161"/>
      <c r="J19" s="162"/>
      <c r="K19" s="149"/>
    </row>
    <row r="20" spans="2:14" ht="19.5" hidden="1" customHeight="1" x14ac:dyDescent="0.2">
      <c r="B20" s="160"/>
      <c r="C20" s="433"/>
      <c r="D20" s="433"/>
      <c r="E20" s="433"/>
      <c r="F20" s="161"/>
      <c r="G20" s="450"/>
      <c r="H20" s="451"/>
      <c r="I20" s="161"/>
      <c r="J20" s="162"/>
      <c r="K20" s="149"/>
    </row>
    <row r="21" spans="2:14" ht="19.5" hidden="1" customHeight="1" x14ac:dyDescent="0.2">
      <c r="B21" s="160"/>
      <c r="C21" s="433"/>
      <c r="D21" s="433"/>
      <c r="E21" s="433"/>
      <c r="F21" s="161"/>
      <c r="G21" s="450"/>
      <c r="H21" s="451"/>
      <c r="I21" s="161"/>
      <c r="J21" s="162"/>
      <c r="K21" s="149"/>
    </row>
    <row r="22" spans="2:14" ht="19.5" hidden="1" customHeight="1" x14ac:dyDescent="0.2">
      <c r="B22" s="160"/>
      <c r="C22" s="433"/>
      <c r="D22" s="433"/>
      <c r="E22" s="433"/>
      <c r="F22" s="161"/>
      <c r="G22" s="450"/>
      <c r="H22" s="451"/>
      <c r="I22" s="161"/>
      <c r="J22" s="162"/>
      <c r="K22" s="149"/>
    </row>
    <row r="23" spans="2:14" ht="19.5" hidden="1" customHeight="1" x14ac:dyDescent="0.2">
      <c r="B23" s="160"/>
      <c r="C23" s="433"/>
      <c r="D23" s="433"/>
      <c r="E23" s="433"/>
      <c r="F23" s="161"/>
      <c r="G23" s="450"/>
      <c r="H23" s="451"/>
      <c r="I23" s="161"/>
      <c r="J23" s="162"/>
      <c r="K23" s="149"/>
      <c r="L23" s="179"/>
    </row>
    <row r="24" spans="2:14" ht="19.5" hidden="1" customHeight="1" x14ac:dyDescent="0.2">
      <c r="B24" s="160"/>
      <c r="C24" s="433"/>
      <c r="D24" s="433"/>
      <c r="E24" s="433"/>
      <c r="F24" s="161"/>
      <c r="G24" s="450"/>
      <c r="H24" s="451"/>
      <c r="I24" s="161"/>
      <c r="J24" s="162"/>
      <c r="K24" s="149"/>
    </row>
    <row r="25" spans="2:14" ht="19.5" hidden="1" customHeight="1" x14ac:dyDescent="0.2">
      <c r="B25" s="160"/>
      <c r="C25" s="433"/>
      <c r="D25" s="433"/>
      <c r="E25" s="433"/>
      <c r="F25" s="161"/>
      <c r="G25" s="450"/>
      <c r="H25" s="451"/>
      <c r="I25" s="161"/>
      <c r="J25" s="162"/>
      <c r="K25" s="149"/>
    </row>
    <row r="26" spans="2:14" ht="16.95" customHeight="1" x14ac:dyDescent="0.25">
      <c r="B26" s="55"/>
      <c r="C26" s="55"/>
      <c r="D26" s="53"/>
      <c r="E26" s="53"/>
      <c r="F26" s="53"/>
      <c r="G26" s="456" t="s">
        <v>749</v>
      </c>
      <c r="H26" s="456"/>
      <c r="I26" s="456"/>
      <c r="J26" s="163">
        <f>SUM(J18:J25)</f>
        <v>8000</v>
      </c>
      <c r="K26" s="52"/>
    </row>
    <row r="27" spans="2:14" ht="16.95" customHeight="1" x14ac:dyDescent="0.25">
      <c r="B27" s="55"/>
      <c r="C27" s="55"/>
      <c r="D27" s="53"/>
      <c r="E27" s="53"/>
      <c r="F27" s="53"/>
      <c r="G27" s="456" t="s">
        <v>750</v>
      </c>
      <c r="H27" s="456"/>
      <c r="I27" s="456"/>
      <c r="J27" s="163">
        <f>+J26*0.18</f>
        <v>1440</v>
      </c>
      <c r="K27" s="52"/>
    </row>
    <row r="28" spans="2:14" ht="16.95" customHeight="1" x14ac:dyDescent="0.25">
      <c r="B28" s="55"/>
      <c r="C28" s="55"/>
      <c r="D28" s="53"/>
      <c r="E28" s="53"/>
      <c r="F28" s="53"/>
      <c r="G28" s="457" t="s">
        <v>777</v>
      </c>
      <c r="H28" s="457"/>
      <c r="I28" s="457"/>
      <c r="J28" s="164">
        <f>+J26+J27</f>
        <v>9440</v>
      </c>
      <c r="K28" s="50"/>
    </row>
    <row r="29" spans="2:14" ht="6.75" customHeight="1" x14ac:dyDescent="0.2">
      <c r="B29" s="135" t="s">
        <v>829</v>
      </c>
      <c r="C29" s="135"/>
      <c r="D29" s="109"/>
      <c r="E29" s="109"/>
      <c r="F29" s="109"/>
      <c r="G29" s="109"/>
      <c r="H29" s="109"/>
      <c r="I29" s="109"/>
      <c r="J29" s="109"/>
      <c r="K29" s="109"/>
    </row>
    <row r="30" spans="2:14" ht="16.2" customHeight="1" x14ac:dyDescent="0.2">
      <c r="B30" s="71"/>
      <c r="C30" s="107"/>
      <c r="D30" s="107"/>
      <c r="E30" s="107"/>
      <c r="F30" s="107"/>
      <c r="G30" s="107"/>
      <c r="H30" s="107"/>
      <c r="I30" s="107"/>
      <c r="J30" s="109"/>
      <c r="K30" s="109"/>
      <c r="N30" s="157"/>
    </row>
    <row r="31" spans="2:14" ht="16.2" customHeight="1" x14ac:dyDescent="0.2">
      <c r="B31" s="51"/>
      <c r="C31" s="107"/>
      <c r="D31" s="107"/>
      <c r="E31" s="107"/>
      <c r="F31" s="107"/>
      <c r="G31" s="107"/>
      <c r="H31" s="107"/>
      <c r="I31" s="107"/>
      <c r="J31" s="150"/>
      <c r="K31" s="150"/>
    </row>
    <row r="32" spans="2:14" ht="18.600000000000001" customHeight="1" x14ac:dyDescent="0.2">
      <c r="B32" s="455" t="s">
        <v>778</v>
      </c>
      <c r="C32" s="455"/>
      <c r="D32" s="455"/>
      <c r="E32" s="455"/>
      <c r="F32" s="455"/>
      <c r="G32" s="455"/>
      <c r="H32" s="455"/>
      <c r="I32" s="455"/>
      <c r="J32" s="455"/>
      <c r="K32" s="150"/>
    </row>
    <row r="33" spans="2:11" ht="18.600000000000001" customHeight="1" x14ac:dyDescent="0.2">
      <c r="B33" s="455" t="s">
        <v>830</v>
      </c>
      <c r="C33" s="455"/>
      <c r="D33" s="455"/>
      <c r="E33" s="455"/>
      <c r="F33" s="455"/>
      <c r="G33" s="455"/>
      <c r="H33" s="455"/>
      <c r="I33" s="455"/>
      <c r="J33" s="455"/>
      <c r="K33" s="150"/>
    </row>
    <row r="34" spans="2:11" ht="24" customHeight="1" x14ac:dyDescent="0.2">
      <c r="B34" s="459" t="s">
        <v>889</v>
      </c>
      <c r="C34" s="459"/>
      <c r="D34" s="459"/>
      <c r="E34" s="459"/>
      <c r="F34" s="459"/>
      <c r="G34" s="459"/>
      <c r="H34" s="459"/>
      <c r="I34" s="459"/>
      <c r="J34" s="459"/>
      <c r="K34" s="150"/>
    </row>
    <row r="35" spans="2:11" ht="20.25" customHeight="1" x14ac:dyDescent="0.2">
      <c r="B35" s="455" t="s">
        <v>806</v>
      </c>
      <c r="C35" s="455"/>
      <c r="D35" s="455"/>
      <c r="E35" s="455"/>
      <c r="F35" s="455"/>
      <c r="G35" s="455"/>
      <c r="H35" s="455"/>
      <c r="I35" s="455"/>
      <c r="J35" s="455"/>
      <c r="K35" s="150"/>
    </row>
    <row r="36" spans="2:11" ht="20.25" customHeight="1" x14ac:dyDescent="0.2">
      <c r="B36" s="455" t="s">
        <v>890</v>
      </c>
      <c r="C36" s="455"/>
      <c r="D36" s="455"/>
      <c r="E36" s="455"/>
      <c r="F36" s="455"/>
      <c r="G36" s="455"/>
      <c r="H36" s="455"/>
      <c r="I36" s="455"/>
      <c r="J36" s="455"/>
      <c r="K36" s="150"/>
    </row>
    <row r="37" spans="2:11" ht="30.75" customHeight="1" x14ac:dyDescent="0.2">
      <c r="B37" s="458" t="s">
        <v>891</v>
      </c>
      <c r="C37" s="458"/>
      <c r="D37" s="458"/>
      <c r="E37" s="458"/>
      <c r="F37" s="458"/>
      <c r="G37" s="458"/>
      <c r="H37" s="458"/>
      <c r="I37" s="458"/>
      <c r="J37" s="458"/>
      <c r="K37" s="150"/>
    </row>
    <row r="38" spans="2:11" ht="23.25" customHeight="1" x14ac:dyDescent="0.2">
      <c r="B38" s="458" t="s">
        <v>892</v>
      </c>
      <c r="C38" s="458"/>
      <c r="D38" s="458"/>
      <c r="E38" s="458"/>
      <c r="F38" s="458"/>
      <c r="G38" s="458"/>
      <c r="H38" s="458"/>
      <c r="I38" s="458"/>
      <c r="J38" s="458"/>
      <c r="K38" s="150"/>
    </row>
    <row r="39" spans="2:11" ht="23.25" customHeight="1" x14ac:dyDescent="0.2">
      <c r="B39" s="306"/>
      <c r="C39" s="306"/>
      <c r="D39" s="306"/>
      <c r="E39" s="306"/>
      <c r="F39" s="306"/>
      <c r="G39" s="306"/>
      <c r="H39" s="306"/>
      <c r="I39" s="306"/>
      <c r="J39" s="306"/>
      <c r="K39" s="150"/>
    </row>
    <row r="40" spans="2:11" ht="23.25" customHeight="1" x14ac:dyDescent="0.2">
      <c r="B40" s="306"/>
      <c r="C40" s="306"/>
      <c r="D40" s="306"/>
      <c r="E40" s="306"/>
      <c r="F40" s="306"/>
      <c r="G40" s="306"/>
      <c r="H40" s="306"/>
      <c r="I40" s="306"/>
      <c r="J40" s="306"/>
      <c r="K40" s="150"/>
    </row>
    <row r="41" spans="2:11" ht="23.25" customHeight="1" x14ac:dyDescent="0.2">
      <c r="B41" s="306"/>
      <c r="C41" s="306"/>
      <c r="D41" s="306"/>
      <c r="E41" s="306"/>
      <c r="F41" s="306"/>
      <c r="G41" s="306"/>
      <c r="H41" s="306"/>
      <c r="I41" s="306"/>
      <c r="J41" s="306"/>
      <c r="K41" s="150"/>
    </row>
    <row r="42" spans="2:11" ht="30.75" customHeight="1" x14ac:dyDescent="0.2">
      <c r="B42" s="306"/>
      <c r="C42" s="306"/>
      <c r="D42" s="306"/>
      <c r="E42" s="306"/>
      <c r="F42" s="306"/>
      <c r="G42" s="306"/>
      <c r="H42" s="306"/>
      <c r="I42" s="306"/>
      <c r="J42" s="306"/>
      <c r="K42" s="150"/>
    </row>
    <row r="43" spans="2:11" ht="44.25" customHeight="1" x14ac:dyDescent="0.2">
      <c r="B43" s="465" t="s">
        <v>893</v>
      </c>
      <c r="C43" s="465"/>
      <c r="D43" s="306"/>
      <c r="E43" s="306"/>
      <c r="F43" s="306"/>
      <c r="G43" s="306"/>
      <c r="H43" s="306"/>
      <c r="I43" s="306"/>
      <c r="J43" s="306"/>
      <c r="K43" s="150"/>
    </row>
    <row r="44" spans="2:11" ht="38.25" customHeight="1" x14ac:dyDescent="0.2">
      <c r="D44" s="306"/>
      <c r="E44" s="306"/>
      <c r="F44" s="306"/>
      <c r="G44" s="306"/>
      <c r="H44" s="306"/>
      <c r="I44" s="306"/>
      <c r="J44" s="306"/>
      <c r="K44" s="150"/>
    </row>
    <row r="45" spans="2:11" ht="38.25" customHeight="1" x14ac:dyDescent="0.2">
      <c r="D45" s="306"/>
      <c r="E45" s="306"/>
      <c r="F45" s="306"/>
      <c r="G45" s="306"/>
      <c r="H45" s="306"/>
      <c r="I45" s="306"/>
      <c r="J45" s="306"/>
      <c r="K45" s="150"/>
    </row>
    <row r="46" spans="2:11" ht="7.5" customHeight="1" x14ac:dyDescent="0.2">
      <c r="D46" s="306"/>
      <c r="E46" s="306"/>
      <c r="F46" s="306"/>
      <c r="G46" s="306"/>
      <c r="H46" s="306"/>
      <c r="I46" s="306"/>
      <c r="J46" s="306"/>
      <c r="K46" s="150"/>
    </row>
    <row r="47" spans="2:11" ht="7.5" customHeight="1" x14ac:dyDescent="0.2">
      <c r="D47" s="306"/>
      <c r="E47" s="306"/>
      <c r="F47" s="306"/>
      <c r="G47" s="306"/>
      <c r="H47" s="306"/>
      <c r="I47" s="306"/>
      <c r="J47" s="306"/>
      <c r="K47" s="150"/>
    </row>
    <row r="48" spans="2:11" ht="42" hidden="1" customHeight="1" x14ac:dyDescent="0.2">
      <c r="B48" s="459" t="s">
        <v>894</v>
      </c>
      <c r="C48" s="459"/>
      <c r="D48" s="459"/>
      <c r="E48" s="459"/>
      <c r="F48" s="459"/>
      <c r="G48" s="459"/>
      <c r="H48" s="459"/>
      <c r="I48" s="459"/>
      <c r="J48" s="459"/>
      <c r="K48" s="150"/>
    </row>
    <row r="49" spans="2:21" ht="38.25" hidden="1" customHeight="1" x14ac:dyDescent="0.2">
      <c r="B49" s="458" t="s">
        <v>895</v>
      </c>
      <c r="C49" s="458"/>
      <c r="D49" s="458"/>
      <c r="E49" s="458"/>
      <c r="F49" s="458"/>
      <c r="G49" s="458"/>
      <c r="H49" s="458"/>
      <c r="I49" s="458"/>
      <c r="J49" s="458"/>
      <c r="K49" s="150"/>
    </row>
    <row r="50" spans="2:21" ht="30" hidden="1" customHeight="1" x14ac:dyDescent="0.2">
      <c r="B50" s="458" t="s">
        <v>804</v>
      </c>
      <c r="C50" s="458"/>
      <c r="D50" s="458"/>
      <c r="E50" s="458"/>
      <c r="F50" s="458"/>
      <c r="G50" s="458"/>
      <c r="H50" s="458"/>
      <c r="I50" s="458"/>
      <c r="J50" s="458"/>
      <c r="K50" s="150"/>
    </row>
    <row r="51" spans="2:21" ht="30" hidden="1" customHeight="1" x14ac:dyDescent="0.2">
      <c r="B51" s="459" t="s">
        <v>807</v>
      </c>
      <c r="C51" s="459"/>
      <c r="D51" s="459"/>
      <c r="E51" s="459"/>
      <c r="F51" s="459"/>
      <c r="G51" s="459"/>
      <c r="H51" s="459"/>
      <c r="I51" s="459"/>
      <c r="J51" s="459"/>
      <c r="K51" s="150"/>
    </row>
    <row r="52" spans="2:21" ht="30" hidden="1" customHeight="1" x14ac:dyDescent="0.2">
      <c r="B52" s="459" t="s">
        <v>808</v>
      </c>
      <c r="C52" s="459"/>
      <c r="D52" s="459"/>
      <c r="E52" s="459"/>
      <c r="F52" s="459"/>
      <c r="G52" s="459"/>
      <c r="H52" s="459"/>
      <c r="I52" s="459"/>
      <c r="J52" s="459"/>
      <c r="K52" s="150"/>
      <c r="L52" s="90"/>
    </row>
    <row r="53" spans="2:21" ht="30" hidden="1" customHeight="1" x14ac:dyDescent="0.2">
      <c r="B53" s="459" t="s">
        <v>809</v>
      </c>
      <c r="C53" s="459"/>
      <c r="D53" s="459"/>
      <c r="E53" s="459"/>
      <c r="F53" s="459"/>
      <c r="G53" s="459"/>
      <c r="H53" s="459"/>
      <c r="I53" s="459"/>
      <c r="J53" s="459"/>
      <c r="K53" s="150"/>
      <c r="L53" s="90"/>
      <c r="M53" s="82"/>
      <c r="N53" s="83"/>
    </row>
    <row r="54" spans="2:21" ht="56.4" hidden="1" customHeight="1" x14ac:dyDescent="0.2">
      <c r="B54" s="459" t="s">
        <v>810</v>
      </c>
      <c r="C54" s="459"/>
      <c r="D54" s="459"/>
      <c r="E54" s="459"/>
      <c r="F54" s="459"/>
      <c r="G54" s="459"/>
      <c r="H54" s="459"/>
      <c r="I54" s="459"/>
      <c r="J54" s="459"/>
      <c r="K54" s="150"/>
      <c r="L54" s="90"/>
      <c r="M54" s="82"/>
      <c r="N54" s="83"/>
    </row>
    <row r="55" spans="2:21" ht="56.4" hidden="1" customHeight="1" x14ac:dyDescent="0.2">
      <c r="B55" s="459" t="s">
        <v>880</v>
      </c>
      <c r="C55" s="459"/>
      <c r="D55" s="459"/>
      <c r="E55" s="459"/>
      <c r="F55" s="459"/>
      <c r="G55" s="459"/>
      <c r="H55" s="459"/>
      <c r="I55" s="459"/>
      <c r="J55" s="459"/>
      <c r="K55" s="150"/>
      <c r="L55" s="90"/>
      <c r="M55" s="82"/>
      <c r="N55" s="83"/>
    </row>
    <row r="56" spans="2:21" ht="32.4" hidden="1" customHeight="1" x14ac:dyDescent="0.2">
      <c r="B56" s="459" t="s">
        <v>881</v>
      </c>
      <c r="C56" s="459"/>
      <c r="D56" s="459"/>
      <c r="E56" s="459"/>
      <c r="F56" s="459"/>
      <c r="G56" s="459"/>
      <c r="H56" s="459"/>
      <c r="I56" s="459"/>
      <c r="J56" s="459"/>
      <c r="K56" s="150"/>
      <c r="M56" s="82"/>
      <c r="N56" s="83"/>
    </row>
    <row r="57" spans="2:21" ht="13.5" hidden="1" customHeight="1" x14ac:dyDescent="0.2">
      <c r="B57" s="459" t="s">
        <v>882</v>
      </c>
      <c r="C57" s="459"/>
      <c r="D57" s="459"/>
      <c r="E57" s="459"/>
      <c r="F57" s="459"/>
      <c r="G57" s="459"/>
      <c r="H57" s="459"/>
      <c r="I57" s="459"/>
      <c r="J57" s="459"/>
      <c r="K57" s="150"/>
      <c r="M57" s="82"/>
      <c r="N57" s="83"/>
    </row>
    <row r="58" spans="2:21" ht="23.25" customHeight="1" x14ac:dyDescent="0.2">
      <c r="B58" s="302"/>
      <c r="C58" s="302"/>
      <c r="D58" s="302"/>
      <c r="E58" s="302"/>
      <c r="F58" s="302"/>
      <c r="G58" s="302"/>
      <c r="H58" s="302"/>
      <c r="I58" s="302"/>
      <c r="J58" s="302"/>
      <c r="K58" s="150"/>
      <c r="M58" s="82"/>
      <c r="N58" s="83"/>
    </row>
    <row r="59" spans="2:21" ht="16.2" customHeight="1" x14ac:dyDescent="0.2">
      <c r="B59" s="51"/>
      <c r="C59" s="51"/>
      <c r="D59" s="51"/>
      <c r="E59" s="51"/>
      <c r="F59" s="51"/>
      <c r="G59" s="51"/>
      <c r="H59" s="51"/>
      <c r="I59" s="51"/>
      <c r="J59" s="51"/>
      <c r="K59" s="51"/>
    </row>
    <row r="60" spans="2:21" ht="16.2" customHeight="1" x14ac:dyDescent="0.2">
      <c r="B60" s="463"/>
      <c r="C60" s="463"/>
      <c r="D60" s="463"/>
      <c r="E60" s="463"/>
      <c r="F60" s="463"/>
      <c r="G60" s="463"/>
      <c r="H60" s="463"/>
      <c r="I60" s="463"/>
      <c r="J60" s="463"/>
      <c r="K60" s="51"/>
      <c r="O60" s="81"/>
      <c r="P60" s="81"/>
      <c r="Q60" s="81"/>
      <c r="R60" s="81"/>
      <c r="S60" s="81"/>
      <c r="T60" s="81"/>
      <c r="U60" s="81"/>
    </row>
    <row r="61" spans="2:21" ht="11.25" customHeight="1" x14ac:dyDescent="0.2">
      <c r="K61" s="51"/>
    </row>
    <row r="62" spans="2:21" ht="16.2" customHeight="1" x14ac:dyDescent="0.2">
      <c r="B62" s="51" t="s">
        <v>896</v>
      </c>
      <c r="D62" s="51"/>
      <c r="E62" s="51"/>
      <c r="F62" s="51"/>
      <c r="G62" s="51"/>
      <c r="H62" s="51"/>
      <c r="I62" s="51"/>
      <c r="J62" s="51"/>
      <c r="K62" s="51"/>
      <c r="L62" s="90" t="s">
        <v>753</v>
      </c>
      <c r="R62" s="83"/>
    </row>
    <row r="63" spans="2:21" ht="16.2" customHeight="1" x14ac:dyDescent="0.2">
      <c r="B63" s="54" t="s">
        <v>816</v>
      </c>
      <c r="C63" s="51"/>
      <c r="D63" s="51"/>
      <c r="E63" s="51"/>
      <c r="F63" s="51"/>
      <c r="G63" s="51"/>
      <c r="H63" s="51"/>
      <c r="I63" s="51"/>
      <c r="J63" s="51"/>
      <c r="K63" s="51"/>
      <c r="L63" s="51" t="s">
        <v>817</v>
      </c>
    </row>
    <row r="64" spans="2:21" ht="16.2" customHeight="1" x14ac:dyDescent="0.2">
      <c r="B64" s="54" t="s">
        <v>716</v>
      </c>
      <c r="C64" s="51"/>
      <c r="D64" s="51"/>
      <c r="E64" s="51"/>
      <c r="F64" s="51"/>
      <c r="G64" s="51"/>
      <c r="H64" s="51"/>
      <c r="I64" s="51"/>
      <c r="J64" s="51"/>
      <c r="K64" s="51"/>
      <c r="L64" s="51" t="s">
        <v>815</v>
      </c>
    </row>
    <row r="65" spans="2:14" ht="16.2" customHeight="1" x14ac:dyDescent="0.2">
      <c r="B65" s="165" t="s">
        <v>717</v>
      </c>
      <c r="K65" s="51"/>
      <c r="L65" s="51" t="s">
        <v>846</v>
      </c>
    </row>
    <row r="66" spans="2:14" ht="16.2" customHeight="1" x14ac:dyDescent="0.2">
      <c r="B66" s="166" t="s">
        <v>718</v>
      </c>
      <c r="K66" s="156"/>
      <c r="L66" s="51" t="s">
        <v>819</v>
      </c>
      <c r="M66" s="51"/>
      <c r="N66" s="49"/>
    </row>
    <row r="67" spans="2:14" ht="16.2" customHeight="1" x14ac:dyDescent="0.2">
      <c r="B67" s="165" t="s">
        <v>719</v>
      </c>
      <c r="K67" s="156"/>
      <c r="L67" s="51" t="s">
        <v>820</v>
      </c>
      <c r="M67" s="51"/>
      <c r="N67" s="49"/>
    </row>
    <row r="68" spans="2:14" ht="16.2" customHeight="1" x14ac:dyDescent="0.2">
      <c r="B68" s="166" t="s">
        <v>720</v>
      </c>
      <c r="K68" s="156"/>
    </row>
    <row r="69" spans="2:14" ht="16.2" customHeight="1" x14ac:dyDescent="0.2">
      <c r="B69" s="166" t="s">
        <v>721</v>
      </c>
      <c r="K69" s="156"/>
    </row>
    <row r="70" spans="2:14" ht="12" customHeight="1" x14ac:dyDescent="0.2">
      <c r="K70" s="156"/>
    </row>
    <row r="71" spans="2:14" ht="25.2" customHeight="1" x14ac:dyDescent="0.2">
      <c r="K71" s="156"/>
    </row>
    <row r="72" spans="2:14" ht="6" customHeight="1" x14ac:dyDescent="0.2">
      <c r="K72" s="156"/>
    </row>
    <row r="73" spans="2:14" ht="31.95" customHeight="1" x14ac:dyDescent="0.2">
      <c r="B73" s="464" t="s">
        <v>822</v>
      </c>
      <c r="C73" s="464"/>
      <c r="D73" s="464"/>
      <c r="E73" s="464"/>
      <c r="F73" s="464"/>
      <c r="G73" s="464"/>
      <c r="H73" s="464"/>
      <c r="I73" s="464"/>
      <c r="J73" s="464"/>
      <c r="K73" s="151"/>
    </row>
    <row r="74" spans="2:14" ht="19.2" customHeight="1" x14ac:dyDescent="0.25">
      <c r="B74" s="316" t="s">
        <v>722</v>
      </c>
      <c r="C74" s="167"/>
      <c r="D74" s="168"/>
      <c r="E74" s="168"/>
      <c r="F74" s="168"/>
      <c r="G74" s="168"/>
      <c r="H74" s="168"/>
      <c r="I74" s="168"/>
      <c r="J74" s="168"/>
      <c r="K74" s="151"/>
    </row>
    <row r="75" spans="2:14" ht="5.25" customHeight="1" x14ac:dyDescent="0.25">
      <c r="B75" s="316"/>
      <c r="C75" s="167"/>
      <c r="D75" s="168"/>
      <c r="E75" s="168"/>
      <c r="F75" s="168"/>
      <c r="G75" s="168"/>
      <c r="H75" s="168"/>
      <c r="I75" s="168"/>
      <c r="J75" s="168"/>
      <c r="K75" s="151"/>
    </row>
    <row r="76" spans="2:14" ht="19.2" customHeight="1" x14ac:dyDescent="0.25">
      <c r="B76" s="169" t="s">
        <v>723</v>
      </c>
      <c r="C76" s="167"/>
      <c r="D76" s="168"/>
      <c r="E76" s="168"/>
      <c r="F76" s="168"/>
      <c r="G76" s="168"/>
      <c r="H76" s="168"/>
      <c r="I76" s="168"/>
      <c r="J76" s="168"/>
      <c r="K76" s="109"/>
    </row>
    <row r="77" spans="2:14" ht="3.75" customHeight="1" x14ac:dyDescent="0.25">
      <c r="B77" s="167"/>
      <c r="C77" s="167"/>
      <c r="D77" s="168"/>
      <c r="E77" s="168"/>
      <c r="F77" s="168"/>
      <c r="G77" s="168"/>
      <c r="H77" s="168"/>
      <c r="I77" s="168"/>
      <c r="J77" s="168"/>
      <c r="K77" s="109"/>
    </row>
    <row r="78" spans="2:14" ht="16.2" customHeight="1" x14ac:dyDescent="0.25">
      <c r="B78" s="169"/>
      <c r="C78" s="169"/>
      <c r="D78" s="168"/>
      <c r="E78" s="168"/>
      <c r="F78" s="168"/>
      <c r="G78" s="168"/>
      <c r="H78" s="168"/>
      <c r="I78" s="168"/>
      <c r="J78" s="168"/>
      <c r="K78" s="139"/>
    </row>
    <row r="79" spans="2:14" ht="16.2" customHeight="1" x14ac:dyDescent="0.25">
      <c r="B79" s="169" t="s">
        <v>849</v>
      </c>
      <c r="C79" s="169"/>
      <c r="D79" s="167"/>
      <c r="E79" s="167"/>
      <c r="F79" s="167"/>
      <c r="G79" s="167"/>
      <c r="H79" s="167"/>
      <c r="I79" s="168"/>
      <c r="J79" s="168"/>
    </row>
    <row r="80" spans="2:14" ht="16.2" customHeight="1" x14ac:dyDescent="0.25">
      <c r="B80" s="169" t="s">
        <v>724</v>
      </c>
      <c r="C80" s="169"/>
      <c r="D80" s="168"/>
      <c r="E80" s="168"/>
      <c r="F80" s="168"/>
      <c r="G80" s="168"/>
      <c r="H80" s="168"/>
      <c r="I80" s="168"/>
      <c r="J80" s="168"/>
    </row>
    <row r="81" spans="2:14" ht="16.2" customHeight="1" x14ac:dyDescent="0.25">
      <c r="B81" s="169" t="s">
        <v>823</v>
      </c>
      <c r="C81" s="169"/>
      <c r="D81" s="168"/>
      <c r="E81" s="168"/>
      <c r="F81" s="168"/>
      <c r="G81" s="168"/>
      <c r="H81" s="168"/>
      <c r="I81" s="168"/>
      <c r="J81" s="168"/>
    </row>
    <row r="82" spans="2:14" ht="16.2" customHeight="1" x14ac:dyDescent="0.25">
      <c r="B82" s="169" t="s">
        <v>824</v>
      </c>
      <c r="C82" s="169"/>
      <c r="D82" s="168"/>
      <c r="E82" s="168"/>
      <c r="F82" s="168"/>
      <c r="G82" s="168"/>
      <c r="H82" s="168"/>
      <c r="I82" s="168"/>
      <c r="J82" s="168"/>
    </row>
    <row r="83" spans="2:14" ht="16.2" customHeight="1" x14ac:dyDescent="0.25">
      <c r="B83" s="169" t="s">
        <v>725</v>
      </c>
      <c r="C83" s="53"/>
      <c r="D83" s="53"/>
      <c r="E83" s="53"/>
      <c r="F83" s="53"/>
      <c r="G83" s="53"/>
      <c r="H83" s="53"/>
      <c r="I83" s="53"/>
      <c r="J83" s="53"/>
      <c r="K83" s="81"/>
    </row>
    <row r="84" spans="2:14" ht="16.2" customHeight="1" x14ac:dyDescent="0.25">
      <c r="B84" s="169"/>
      <c r="C84" s="53"/>
      <c r="D84" s="53"/>
      <c r="E84" s="53"/>
      <c r="F84" s="53"/>
      <c r="G84" s="53"/>
      <c r="H84" s="53"/>
      <c r="I84" s="466" t="s">
        <v>726</v>
      </c>
      <c r="J84" s="466"/>
      <c r="K84" s="81"/>
    </row>
    <row r="85" spans="2:14" ht="315" customHeight="1" x14ac:dyDescent="0.2">
      <c r="C85" s="158"/>
      <c r="D85" s="159"/>
      <c r="E85" s="159"/>
      <c r="F85" s="159"/>
      <c r="G85" s="159"/>
      <c r="H85" s="159"/>
      <c r="I85" s="159"/>
      <c r="J85" s="159"/>
    </row>
    <row r="86" spans="2:14" ht="45.75" customHeight="1" x14ac:dyDescent="0.2">
      <c r="B86" s="465" t="s">
        <v>897</v>
      </c>
      <c r="C86" s="465"/>
      <c r="M86" s="67"/>
      <c r="N86" s="67"/>
    </row>
    <row r="87" spans="2:14" ht="16.2" customHeight="1" x14ac:dyDescent="0.2">
      <c r="B87" s="67"/>
      <c r="C87" s="67"/>
      <c r="L87" s="303"/>
      <c r="M87" s="67"/>
      <c r="N87" s="67"/>
    </row>
    <row r="88" spans="2:14" ht="16.2" customHeight="1" x14ac:dyDescent="0.2">
      <c r="K88" s="146"/>
    </row>
    <row r="91" spans="2:14" ht="57.75" customHeight="1" x14ac:dyDescent="0.2"/>
  </sheetData>
  <mergeCells count="52">
    <mergeCell ref="B55:J55"/>
    <mergeCell ref="B33:J33"/>
    <mergeCell ref="B73:J73"/>
    <mergeCell ref="B86:C86"/>
    <mergeCell ref="I84:J84"/>
    <mergeCell ref="B34:J34"/>
    <mergeCell ref="B52:J52"/>
    <mergeCell ref="B53:J53"/>
    <mergeCell ref="B54:J54"/>
    <mergeCell ref="B56:J56"/>
    <mergeCell ref="B57:J57"/>
    <mergeCell ref="B60:J60"/>
    <mergeCell ref="B49:J49"/>
    <mergeCell ref="B43:C43"/>
    <mergeCell ref="B50:J50"/>
    <mergeCell ref="B35:J35"/>
    <mergeCell ref="B51:J51"/>
    <mergeCell ref="G26:I26"/>
    <mergeCell ref="G27:I27"/>
    <mergeCell ref="G28:I28"/>
    <mergeCell ref="B32:J32"/>
    <mergeCell ref="B48:J48"/>
    <mergeCell ref="B36:J36"/>
    <mergeCell ref="B37:J37"/>
    <mergeCell ref="B38:J38"/>
    <mergeCell ref="C25:E25"/>
    <mergeCell ref="G25:H25"/>
    <mergeCell ref="C22:E22"/>
    <mergeCell ref="G22:H22"/>
    <mergeCell ref="C23:E23"/>
    <mergeCell ref="G23:H23"/>
    <mergeCell ref="C24:E24"/>
    <mergeCell ref="G24:H24"/>
    <mergeCell ref="C18:E18"/>
    <mergeCell ref="G18:H18"/>
    <mergeCell ref="C19:E19"/>
    <mergeCell ref="G19:H19"/>
    <mergeCell ref="C21:E21"/>
    <mergeCell ref="G21:H21"/>
    <mergeCell ref="C20:E20"/>
    <mergeCell ref="G20:H20"/>
    <mergeCell ref="H9:I9"/>
    <mergeCell ref="H10:I10"/>
    <mergeCell ref="H11:I11"/>
    <mergeCell ref="B14:J15"/>
    <mergeCell ref="C17:E17"/>
    <mergeCell ref="G17:H17"/>
    <mergeCell ref="E2:F2"/>
    <mergeCell ref="G4:J5"/>
    <mergeCell ref="L4:M4"/>
    <mergeCell ref="L5:M5"/>
    <mergeCell ref="G6:J7"/>
  </mergeCells>
  <hyperlinks>
    <hyperlink ref="B82" r:id="rId1" display="mailto:laboratorio@geofal.com.pe" xr:uid="{00000000-0004-0000-1500-000000000000}"/>
    <hyperlink ref="B83" r:id="rId2" display="http://www.geofal.com.pe/" xr:uid="{00000000-0004-0000-1500-000001000000}"/>
  </hyperlinks>
  <printOptions horizontalCentered="1"/>
  <pageMargins left="0" right="0" top="1.1811023622047245" bottom="0" header="0" footer="0"/>
  <pageSetup paperSize="274" scale="90" orientation="portrait" r:id="rId3"/>
  <headerFooter scaleWithDoc="0">
    <oddHeader>&amp;C&amp;G</oddHeader>
  </headerFooter>
  <drawing r:id="rId4"/>
  <legacyDrawingHF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98"/>
  <dimension ref="B1:U81"/>
  <sheetViews>
    <sheetView view="pageBreakPreview" topLeftCell="A16" zoomScaleNormal="110" zoomScaleSheetLayoutView="100" workbookViewId="0">
      <selection activeCell="Q22" sqref="Q22"/>
    </sheetView>
  </sheetViews>
  <sheetFormatPr baseColWidth="10" defaultColWidth="11.44140625" defaultRowHeight="11.4" x14ac:dyDescent="0.2"/>
  <cols>
    <col min="1" max="1" width="2.44140625" style="61" customWidth="1"/>
    <col min="2" max="2" width="10.33203125" style="61" customWidth="1"/>
    <col min="3" max="5" width="13" style="61" customWidth="1"/>
    <col min="6" max="6" width="12.88671875" style="61" customWidth="1"/>
    <col min="7" max="7" width="6.44140625" style="61" customWidth="1"/>
    <col min="8" max="8" width="5" style="61" customWidth="1"/>
    <col min="9" max="9" width="11.6640625" style="61" customWidth="1"/>
    <col min="10" max="10" width="13.44140625" style="61" customWidth="1"/>
    <col min="11" max="11" width="5.88671875" style="61" customWidth="1"/>
    <col min="12" max="16384" width="11.44140625" style="61"/>
  </cols>
  <sheetData>
    <row r="1" spans="2:13" ht="30.6" customHeight="1" x14ac:dyDescent="0.2">
      <c r="G1" s="76"/>
      <c r="H1" s="76"/>
      <c r="I1" s="76"/>
      <c r="J1" s="76"/>
      <c r="L1" s="77" t="s">
        <v>222</v>
      </c>
      <c r="M1" s="77">
        <v>82</v>
      </c>
    </row>
    <row r="2" spans="2:13" ht="25.5" customHeight="1" x14ac:dyDescent="0.2">
      <c r="C2" s="174"/>
      <c r="D2" s="174"/>
      <c r="E2" s="439">
        <v>1</v>
      </c>
      <c r="F2" s="439"/>
      <c r="G2" s="174"/>
      <c r="H2" s="174"/>
      <c r="I2" s="174"/>
      <c r="J2" s="310"/>
    </row>
    <row r="3" spans="2:13" ht="10.95" customHeight="1" x14ac:dyDescent="0.2">
      <c r="B3" s="63"/>
      <c r="C3" s="63"/>
      <c r="E3" s="76"/>
      <c r="F3" s="76"/>
      <c r="G3" s="76"/>
      <c r="H3" s="76"/>
      <c r="I3" s="76"/>
      <c r="J3" s="76"/>
      <c r="K3" s="76"/>
    </row>
    <row r="4" spans="2:13" ht="16.2" customHeight="1" x14ac:dyDescent="0.2">
      <c r="B4" s="171" t="s">
        <v>762</v>
      </c>
      <c r="C4" s="65" t="e">
        <f>VLOOKUP($M$1,clientes1,2,FALSE)</f>
        <v>#REF!</v>
      </c>
      <c r="D4" s="152"/>
      <c r="E4" s="152"/>
      <c r="F4" s="153" t="s">
        <v>763</v>
      </c>
      <c r="G4" s="480" t="e">
        <f>VLOOKUP($M$1,clientes1,9,FALSE)</f>
        <v>#REF!</v>
      </c>
      <c r="H4" s="480"/>
      <c r="I4" s="480"/>
      <c r="J4" s="480"/>
      <c r="L4" s="478">
        <v>222</v>
      </c>
      <c r="M4" s="478"/>
    </row>
    <row r="5" spans="2:13" ht="16.2" customHeight="1" x14ac:dyDescent="0.2">
      <c r="B5" s="171" t="s">
        <v>764</v>
      </c>
      <c r="C5" s="66" t="e">
        <f>VLOOKUP($M$1,clientes1,3,FALSE)</f>
        <v>#REF!</v>
      </c>
      <c r="D5" s="152"/>
      <c r="E5" s="152"/>
      <c r="F5" s="154"/>
      <c r="G5" s="480"/>
      <c r="H5" s="480"/>
      <c r="I5" s="480"/>
      <c r="J5" s="480"/>
      <c r="L5" s="479">
        <v>222</v>
      </c>
      <c r="M5" s="479"/>
    </row>
    <row r="6" spans="2:13" ht="16.2" customHeight="1" x14ac:dyDescent="0.2">
      <c r="B6" s="153" t="s">
        <v>765</v>
      </c>
      <c r="C6" s="442" t="e">
        <f>VLOOKUP($M$1,clientes1,4,FALSE)</f>
        <v>#REF!</v>
      </c>
      <c r="D6" s="442"/>
      <c r="E6" s="442"/>
      <c r="F6" s="153" t="s">
        <v>766</v>
      </c>
      <c r="G6" s="480" t="e">
        <f>VLOOKUP($M$1,clientes1,10,FALSE)</f>
        <v>#REF!</v>
      </c>
      <c r="H6" s="480"/>
      <c r="I6" s="480"/>
      <c r="J6" s="480"/>
    </row>
    <row r="7" spans="2:13" ht="16.2" customHeight="1" x14ac:dyDescent="0.2">
      <c r="B7" s="153"/>
      <c r="C7" s="442"/>
      <c r="D7" s="442"/>
      <c r="E7" s="442"/>
      <c r="F7" s="154"/>
      <c r="G7" s="480"/>
      <c r="H7" s="480"/>
      <c r="I7" s="480"/>
      <c r="J7" s="480"/>
    </row>
    <row r="8" spans="2:13" ht="16.2" customHeight="1" x14ac:dyDescent="0.2">
      <c r="B8" s="171" t="s">
        <v>767</v>
      </c>
      <c r="C8" s="66" t="e">
        <f>VLOOKUP($M$1,clientes1,5,FALSE)</f>
        <v>#REF!</v>
      </c>
      <c r="D8" s="152"/>
      <c r="E8" s="152"/>
      <c r="F8" s="155" t="s">
        <v>768</v>
      </c>
      <c r="G8" s="155"/>
      <c r="H8" s="172" t="s">
        <v>735</v>
      </c>
      <c r="I8" s="154"/>
      <c r="J8" s="154"/>
    </row>
    <row r="9" spans="2:13" ht="16.2" customHeight="1" x14ac:dyDescent="0.2">
      <c r="B9" s="153"/>
      <c r="C9" s="66" t="e">
        <f>VLOOKUP($M$1,clientes1,6,FALSE)</f>
        <v>#REF!</v>
      </c>
      <c r="D9" s="152"/>
      <c r="E9" s="152"/>
      <c r="F9" s="155" t="s">
        <v>769</v>
      </c>
      <c r="G9" s="155"/>
      <c r="H9" s="443">
        <v>951734376</v>
      </c>
      <c r="I9" s="443"/>
      <c r="J9" s="154"/>
    </row>
    <row r="10" spans="2:13" ht="16.2" customHeight="1" x14ac:dyDescent="0.2">
      <c r="B10" s="171" t="s">
        <v>769</v>
      </c>
      <c r="C10" s="66" t="e">
        <f>VLOOKUP($M$1,clientes1,7,FALSE)</f>
        <v>#REF!</v>
      </c>
      <c r="D10" s="152"/>
      <c r="E10" s="154"/>
      <c r="F10" s="155" t="s">
        <v>770</v>
      </c>
      <c r="H10" s="444">
        <v>44331</v>
      </c>
      <c r="I10" s="444"/>
      <c r="J10" s="154"/>
    </row>
    <row r="11" spans="2:13" ht="16.2" customHeight="1" x14ac:dyDescent="0.2">
      <c r="B11" s="171" t="s">
        <v>771</v>
      </c>
      <c r="C11" s="66" t="e">
        <f>VLOOKUP($M$1,clientes1,8,FALSE)</f>
        <v>#REF!</v>
      </c>
      <c r="D11" s="152"/>
      <c r="E11" s="170"/>
      <c r="F11" s="155" t="s">
        <v>772</v>
      </c>
      <c r="H11" s="444">
        <v>44343</v>
      </c>
      <c r="I11" s="444"/>
      <c r="J11" s="154"/>
    </row>
    <row r="12" spans="2:13" ht="8.4" customHeight="1" x14ac:dyDescent="0.2">
      <c r="B12" s="142"/>
      <c r="C12" s="142"/>
      <c r="D12" s="65"/>
      <c r="E12" s="138"/>
    </row>
    <row r="13" spans="2:13" ht="16.2" customHeight="1" x14ac:dyDescent="0.2">
      <c r="B13" s="173" t="s">
        <v>773</v>
      </c>
      <c r="C13" s="143"/>
      <c r="D13" s="144"/>
      <c r="E13" s="144"/>
      <c r="F13" s="144"/>
      <c r="G13" s="144"/>
      <c r="H13" s="144"/>
      <c r="I13" s="145"/>
      <c r="J13" s="145"/>
      <c r="K13" s="145"/>
      <c r="L13" s="145"/>
    </row>
    <row r="14" spans="2:13" ht="16.2" customHeight="1" x14ac:dyDescent="0.2">
      <c r="B14" s="445" t="s">
        <v>743</v>
      </c>
      <c r="C14" s="445"/>
      <c r="D14" s="445"/>
      <c r="E14" s="445"/>
      <c r="F14" s="445"/>
      <c r="G14" s="445"/>
      <c r="H14" s="445"/>
      <c r="I14" s="445"/>
      <c r="J14" s="445"/>
      <c r="K14" s="145"/>
      <c r="L14" s="145"/>
    </row>
    <row r="15" spans="2:13" ht="16.2" customHeight="1" x14ac:dyDescent="0.2">
      <c r="B15" s="445"/>
      <c r="C15" s="445"/>
      <c r="D15" s="445"/>
      <c r="E15" s="445"/>
      <c r="F15" s="445"/>
      <c r="G15" s="445"/>
      <c r="H15" s="445"/>
      <c r="I15" s="445"/>
      <c r="J15" s="445"/>
      <c r="K15" s="146"/>
      <c r="L15" s="146"/>
    </row>
    <row r="16" spans="2:13" ht="8.4" customHeight="1" x14ac:dyDescent="0.2">
      <c r="B16" s="68"/>
      <c r="C16" s="68"/>
      <c r="D16" s="65"/>
      <c r="E16" s="65"/>
      <c r="F16" s="65"/>
    </row>
    <row r="17" spans="2:12" ht="37.200000000000003" customHeight="1" x14ac:dyDescent="0.25">
      <c r="B17" s="308" t="s">
        <v>744</v>
      </c>
      <c r="C17" s="446" t="s">
        <v>827</v>
      </c>
      <c r="D17" s="446"/>
      <c r="E17" s="446"/>
      <c r="F17" s="313" t="s">
        <v>745</v>
      </c>
      <c r="G17" s="447" t="s">
        <v>828</v>
      </c>
      <c r="H17" s="448"/>
      <c r="I17" s="308" t="s">
        <v>747</v>
      </c>
      <c r="J17" s="75" t="s">
        <v>748</v>
      </c>
      <c r="K17" s="147"/>
    </row>
    <row r="18" spans="2:12" ht="21.75" customHeight="1" x14ac:dyDescent="0.2">
      <c r="B18" s="160" t="s">
        <v>543</v>
      </c>
      <c r="C18" s="434" t="e">
        <f t="shared" ref="C18:C28" si="0">VLOOKUP(B18,SERVICIOENSAYOS,2,FALSE)</f>
        <v>#REF!</v>
      </c>
      <c r="D18" s="435"/>
      <c r="E18" s="436"/>
      <c r="F18" s="161" t="e">
        <f t="shared" ref="F18:F28" si="1">+VLOOKUP(B18,SERVICIOENSAYOS,3,FALSE)</f>
        <v>#REF!</v>
      </c>
      <c r="G18" s="450" t="e">
        <f t="shared" ref="G18:G28" si="2">+VLOOKUP(B18,SERVICIOENSAYOS,5,FALSE)</f>
        <v>#REF!</v>
      </c>
      <c r="H18" s="451"/>
      <c r="I18" s="161">
        <v>1</v>
      </c>
      <c r="J18" s="162" t="e">
        <f t="shared" ref="J18:J26" si="3">+G18*I18</f>
        <v>#REF!</v>
      </c>
      <c r="K18" s="148"/>
      <c r="L18" s="134"/>
    </row>
    <row r="19" spans="2:12" ht="39" customHeight="1" x14ac:dyDescent="0.2">
      <c r="B19" s="160" t="s">
        <v>549</v>
      </c>
      <c r="C19" s="434" t="e">
        <f t="shared" si="0"/>
        <v>#REF!</v>
      </c>
      <c r="D19" s="435"/>
      <c r="E19" s="436"/>
      <c r="F19" s="161" t="e">
        <f t="shared" si="1"/>
        <v>#REF!</v>
      </c>
      <c r="G19" s="450" t="e">
        <f t="shared" si="2"/>
        <v>#REF!</v>
      </c>
      <c r="H19" s="451"/>
      <c r="I19" s="161">
        <v>1</v>
      </c>
      <c r="J19" s="162" t="e">
        <f t="shared" si="3"/>
        <v>#REF!</v>
      </c>
      <c r="K19" s="149"/>
    </row>
    <row r="20" spans="2:12" ht="21.75" customHeight="1" x14ac:dyDescent="0.2">
      <c r="B20" s="160" t="s">
        <v>551</v>
      </c>
      <c r="C20" s="433" t="e">
        <f t="shared" si="0"/>
        <v>#REF!</v>
      </c>
      <c r="D20" s="433"/>
      <c r="E20" s="433"/>
      <c r="F20" s="161" t="e">
        <f t="shared" si="1"/>
        <v>#REF!</v>
      </c>
      <c r="G20" s="450" t="e">
        <f t="shared" si="2"/>
        <v>#REF!</v>
      </c>
      <c r="H20" s="451"/>
      <c r="I20" s="161">
        <v>1</v>
      </c>
      <c r="J20" s="162" t="e">
        <f t="shared" si="3"/>
        <v>#REF!</v>
      </c>
      <c r="K20" s="149"/>
    </row>
    <row r="21" spans="2:12" ht="21.75" customHeight="1" x14ac:dyDescent="0.2">
      <c r="B21" s="160" t="s">
        <v>476</v>
      </c>
      <c r="C21" s="433" t="e">
        <f t="shared" si="0"/>
        <v>#REF!</v>
      </c>
      <c r="D21" s="433"/>
      <c r="E21" s="433"/>
      <c r="F21" s="161" t="s">
        <v>117</v>
      </c>
      <c r="G21" s="450" t="e">
        <f t="shared" si="2"/>
        <v>#REF!</v>
      </c>
      <c r="H21" s="451"/>
      <c r="I21" s="161">
        <v>1</v>
      </c>
      <c r="J21" s="162" t="e">
        <f t="shared" si="3"/>
        <v>#REF!</v>
      </c>
      <c r="K21" s="149"/>
    </row>
    <row r="22" spans="2:12" ht="21.75" customHeight="1" x14ac:dyDescent="0.2">
      <c r="B22" s="176" t="s">
        <v>244</v>
      </c>
      <c r="C22" s="469" t="e">
        <f t="shared" si="0"/>
        <v>#REF!</v>
      </c>
      <c r="D22" s="469"/>
      <c r="E22" s="469"/>
      <c r="F22" s="177" t="e">
        <f t="shared" si="1"/>
        <v>#REF!</v>
      </c>
      <c r="G22" s="453" t="e">
        <f t="shared" si="2"/>
        <v>#REF!</v>
      </c>
      <c r="H22" s="454"/>
      <c r="I22" s="177">
        <v>0</v>
      </c>
      <c r="J22" s="178" t="e">
        <f>+G22*I22</f>
        <v>#REF!</v>
      </c>
      <c r="K22" s="149"/>
    </row>
    <row r="23" spans="2:12" ht="21.75" customHeight="1" x14ac:dyDescent="0.2">
      <c r="B23" s="176" t="s">
        <v>287</v>
      </c>
      <c r="C23" s="469" t="e">
        <f t="shared" si="0"/>
        <v>#REF!</v>
      </c>
      <c r="D23" s="469"/>
      <c r="E23" s="469"/>
      <c r="F23" s="177" t="e">
        <f t="shared" si="1"/>
        <v>#REF!</v>
      </c>
      <c r="G23" s="453" t="e">
        <f t="shared" si="2"/>
        <v>#REF!</v>
      </c>
      <c r="H23" s="454"/>
      <c r="I23" s="177">
        <v>0</v>
      </c>
      <c r="J23" s="178" t="e">
        <f>+G23*I23</f>
        <v>#REF!</v>
      </c>
      <c r="K23" s="149"/>
    </row>
    <row r="24" spans="2:12" ht="21.75" customHeight="1" x14ac:dyDescent="0.2">
      <c r="B24" s="176" t="s">
        <v>290</v>
      </c>
      <c r="C24" s="469" t="e">
        <f t="shared" si="0"/>
        <v>#REF!</v>
      </c>
      <c r="D24" s="469"/>
      <c r="E24" s="469"/>
      <c r="F24" s="177" t="e">
        <f t="shared" si="1"/>
        <v>#REF!</v>
      </c>
      <c r="G24" s="453" t="e">
        <f t="shared" si="2"/>
        <v>#REF!</v>
      </c>
      <c r="H24" s="454"/>
      <c r="I24" s="177">
        <v>0</v>
      </c>
      <c r="J24" s="178" t="e">
        <f>+G24*I24</f>
        <v>#REF!</v>
      </c>
      <c r="K24" s="149"/>
    </row>
    <row r="25" spans="2:12" ht="21.75" customHeight="1" x14ac:dyDescent="0.2">
      <c r="B25" s="176" t="s">
        <v>293</v>
      </c>
      <c r="C25" s="469" t="e">
        <f t="shared" si="0"/>
        <v>#REF!</v>
      </c>
      <c r="D25" s="469"/>
      <c r="E25" s="469"/>
      <c r="F25" s="177" t="e">
        <f t="shared" si="1"/>
        <v>#REF!</v>
      </c>
      <c r="G25" s="453" t="e">
        <f t="shared" si="2"/>
        <v>#REF!</v>
      </c>
      <c r="H25" s="454"/>
      <c r="I25" s="177">
        <v>0</v>
      </c>
      <c r="J25" s="178" t="e">
        <f>+G25*I25</f>
        <v>#REF!</v>
      </c>
      <c r="K25" s="149"/>
    </row>
    <row r="26" spans="2:12" ht="21.75" customHeight="1" x14ac:dyDescent="0.2">
      <c r="B26" s="176" t="s">
        <v>255</v>
      </c>
      <c r="C26" s="469" t="e">
        <f t="shared" si="0"/>
        <v>#REF!</v>
      </c>
      <c r="D26" s="469"/>
      <c r="E26" s="469"/>
      <c r="F26" s="177" t="e">
        <f t="shared" si="1"/>
        <v>#REF!</v>
      </c>
      <c r="G26" s="453" t="e">
        <f t="shared" si="2"/>
        <v>#REF!</v>
      </c>
      <c r="H26" s="454"/>
      <c r="I26" s="177">
        <v>0</v>
      </c>
      <c r="J26" s="178" t="e">
        <f t="shared" si="3"/>
        <v>#REF!</v>
      </c>
      <c r="K26" s="149"/>
    </row>
    <row r="27" spans="2:12" ht="19.95" hidden="1" customHeight="1" x14ac:dyDescent="0.2">
      <c r="B27" s="176" t="s">
        <v>293</v>
      </c>
      <c r="C27" s="469" t="e">
        <f t="shared" si="0"/>
        <v>#REF!</v>
      </c>
      <c r="D27" s="469"/>
      <c r="E27" s="469"/>
      <c r="F27" s="177" t="e">
        <f t="shared" si="1"/>
        <v>#REF!</v>
      </c>
      <c r="G27" s="453" t="e">
        <f t="shared" si="2"/>
        <v>#REF!</v>
      </c>
      <c r="H27" s="454"/>
      <c r="I27" s="177">
        <v>0</v>
      </c>
      <c r="J27" s="178" t="e">
        <f>+G27*I27</f>
        <v>#REF!</v>
      </c>
      <c r="K27" s="149"/>
    </row>
    <row r="28" spans="2:12" ht="19.95" hidden="1" customHeight="1" x14ac:dyDescent="0.2">
      <c r="B28" s="176" t="s">
        <v>342</v>
      </c>
      <c r="C28" s="469" t="e">
        <f t="shared" si="0"/>
        <v>#REF!</v>
      </c>
      <c r="D28" s="469"/>
      <c r="E28" s="469"/>
      <c r="F28" s="177" t="e">
        <f t="shared" si="1"/>
        <v>#REF!</v>
      </c>
      <c r="G28" s="453" t="e">
        <f t="shared" si="2"/>
        <v>#REF!</v>
      </c>
      <c r="H28" s="454"/>
      <c r="I28" s="177">
        <v>0</v>
      </c>
      <c r="J28" s="178" t="e">
        <f>+G28*I28</f>
        <v>#REF!</v>
      </c>
      <c r="K28" s="149"/>
    </row>
    <row r="29" spans="2:12" ht="16.95" customHeight="1" x14ac:dyDescent="0.25">
      <c r="B29" s="55"/>
      <c r="C29" s="55"/>
      <c r="D29" s="53"/>
      <c r="E29" s="53"/>
      <c r="F29" s="53"/>
      <c r="G29" s="456" t="s">
        <v>749</v>
      </c>
      <c r="H29" s="456"/>
      <c r="I29" s="456"/>
      <c r="J29" s="163" t="e">
        <f>SUM(J18:J28)</f>
        <v>#REF!</v>
      </c>
      <c r="K29" s="52"/>
    </row>
    <row r="30" spans="2:12" ht="16.95" customHeight="1" x14ac:dyDescent="0.25">
      <c r="B30" s="55"/>
      <c r="C30" s="55"/>
      <c r="D30" s="53"/>
      <c r="E30" s="53"/>
      <c r="F30" s="53"/>
      <c r="G30" s="456" t="s">
        <v>750</v>
      </c>
      <c r="H30" s="456"/>
      <c r="I30" s="456"/>
      <c r="J30" s="163" t="e">
        <f>+J29*0.18</f>
        <v>#REF!</v>
      </c>
      <c r="K30" s="52"/>
    </row>
    <row r="31" spans="2:12" ht="16.95" customHeight="1" x14ac:dyDescent="0.25">
      <c r="B31" s="55"/>
      <c r="C31" s="55"/>
      <c r="D31" s="53"/>
      <c r="E31" s="53"/>
      <c r="F31" s="53"/>
      <c r="G31" s="457" t="s">
        <v>777</v>
      </c>
      <c r="H31" s="457"/>
      <c r="I31" s="457"/>
      <c r="J31" s="164" t="e">
        <f>+J29+J30</f>
        <v>#REF!</v>
      </c>
      <c r="K31" s="50"/>
    </row>
    <row r="32" spans="2:12" ht="6.75" customHeight="1" x14ac:dyDescent="0.2">
      <c r="B32" s="135" t="s">
        <v>829</v>
      </c>
      <c r="C32" s="135"/>
      <c r="D32" s="109"/>
      <c r="E32" s="109"/>
      <c r="F32" s="109"/>
      <c r="G32" s="109"/>
      <c r="H32" s="109"/>
      <c r="I32" s="109"/>
      <c r="J32" s="109"/>
      <c r="K32" s="109"/>
    </row>
    <row r="33" spans="2:14" ht="16.2" customHeight="1" x14ac:dyDescent="0.2">
      <c r="B33" s="71"/>
      <c r="C33" s="107"/>
      <c r="D33" s="107"/>
      <c r="E33" s="107"/>
      <c r="F33" s="107"/>
      <c r="G33" s="107"/>
      <c r="H33" s="107"/>
      <c r="I33" s="107"/>
      <c r="J33" s="109"/>
      <c r="K33" s="109"/>
      <c r="N33" s="157"/>
    </row>
    <row r="34" spans="2:14" ht="16.2" customHeight="1" x14ac:dyDescent="0.2">
      <c r="B34" s="51"/>
      <c r="C34" s="107"/>
      <c r="D34" s="107"/>
      <c r="E34" s="107"/>
      <c r="F34" s="107"/>
      <c r="G34" s="107"/>
      <c r="H34" s="107"/>
      <c r="I34" s="107"/>
      <c r="J34" s="150"/>
      <c r="K34" s="150"/>
    </row>
    <row r="35" spans="2:14" ht="18.600000000000001" customHeight="1" x14ac:dyDescent="0.2">
      <c r="B35" s="455" t="s">
        <v>778</v>
      </c>
      <c r="C35" s="455"/>
      <c r="D35" s="455"/>
      <c r="E35" s="455"/>
      <c r="F35" s="455"/>
      <c r="G35" s="455"/>
      <c r="H35" s="455"/>
      <c r="I35" s="455"/>
      <c r="J35" s="455"/>
      <c r="K35" s="150"/>
    </row>
    <row r="36" spans="2:14" ht="33" customHeight="1" x14ac:dyDescent="0.2">
      <c r="B36" s="458" t="s">
        <v>804</v>
      </c>
      <c r="C36" s="458"/>
      <c r="D36" s="458"/>
      <c r="E36" s="458"/>
      <c r="F36" s="458"/>
      <c r="G36" s="458"/>
      <c r="H36" s="458"/>
      <c r="I36" s="458"/>
      <c r="J36" s="458"/>
      <c r="K36" s="150"/>
    </row>
    <row r="37" spans="2:14" ht="16.5" customHeight="1" x14ac:dyDescent="0.2">
      <c r="B37" s="455" t="s">
        <v>806</v>
      </c>
      <c r="C37" s="455"/>
      <c r="D37" s="455"/>
      <c r="E37" s="455"/>
      <c r="F37" s="455"/>
      <c r="G37" s="455"/>
      <c r="H37" s="455"/>
      <c r="I37" s="455"/>
      <c r="J37" s="455"/>
      <c r="K37" s="150"/>
    </row>
    <row r="38" spans="2:14" ht="32.4" customHeight="1" x14ac:dyDescent="0.2">
      <c r="B38" s="459" t="s">
        <v>807</v>
      </c>
      <c r="C38" s="459"/>
      <c r="D38" s="459"/>
      <c r="E38" s="459"/>
      <c r="F38" s="459"/>
      <c r="G38" s="459"/>
      <c r="H38" s="459"/>
      <c r="I38" s="459"/>
      <c r="J38" s="459"/>
      <c r="K38" s="150"/>
    </row>
    <row r="39" spans="2:14" ht="30.75" customHeight="1" x14ac:dyDescent="0.2">
      <c r="B39" s="459" t="s">
        <v>808</v>
      </c>
      <c r="C39" s="459"/>
      <c r="D39" s="459"/>
      <c r="E39" s="459"/>
      <c r="F39" s="459"/>
      <c r="G39" s="459"/>
      <c r="H39" s="459"/>
      <c r="I39" s="459"/>
      <c r="J39" s="459"/>
      <c r="K39" s="150"/>
    </row>
    <row r="40" spans="2:14" ht="30.75" customHeight="1" x14ac:dyDescent="0.2">
      <c r="B40" s="302"/>
      <c r="C40" s="302"/>
      <c r="D40" s="302"/>
      <c r="E40" s="302"/>
      <c r="F40" s="302"/>
      <c r="G40" s="302"/>
      <c r="H40" s="302"/>
      <c r="I40" s="302"/>
      <c r="J40" s="302"/>
      <c r="K40" s="150"/>
    </row>
    <row r="41" spans="2:14" ht="51.75" customHeight="1" x14ac:dyDescent="0.2">
      <c r="B41" s="465" t="s">
        <v>877</v>
      </c>
      <c r="C41" s="465"/>
      <c r="D41" s="306"/>
      <c r="E41" s="306"/>
      <c r="F41" s="306"/>
      <c r="G41" s="306"/>
      <c r="H41" s="306"/>
      <c r="I41" s="306"/>
      <c r="J41" s="306"/>
      <c r="K41" s="150"/>
    </row>
    <row r="42" spans="2:14" ht="38.25" customHeight="1" x14ac:dyDescent="0.2">
      <c r="B42" s="306"/>
      <c r="C42" s="306"/>
      <c r="D42" s="306"/>
      <c r="E42" s="306"/>
      <c r="F42" s="306"/>
      <c r="G42" s="306"/>
      <c r="H42" s="306"/>
      <c r="I42" s="306"/>
      <c r="J42" s="306"/>
      <c r="K42" s="150"/>
    </row>
    <row r="43" spans="2:14" ht="42.75" customHeight="1" x14ac:dyDescent="0.2">
      <c r="K43" s="150"/>
    </row>
    <row r="44" spans="2:14" ht="32.4" customHeight="1" x14ac:dyDescent="0.2">
      <c r="B44" s="459" t="s">
        <v>809</v>
      </c>
      <c r="C44" s="459"/>
      <c r="D44" s="459"/>
      <c r="E44" s="459"/>
      <c r="F44" s="459"/>
      <c r="G44" s="459"/>
      <c r="H44" s="459"/>
      <c r="I44" s="459"/>
      <c r="J44" s="459"/>
      <c r="K44" s="150"/>
      <c r="L44" s="90"/>
      <c r="M44" s="82"/>
      <c r="N44" s="83"/>
    </row>
    <row r="45" spans="2:14" ht="56.4" customHeight="1" x14ac:dyDescent="0.2">
      <c r="B45" s="459" t="s">
        <v>810</v>
      </c>
      <c r="C45" s="459"/>
      <c r="D45" s="459"/>
      <c r="E45" s="459"/>
      <c r="F45" s="459"/>
      <c r="G45" s="459"/>
      <c r="H45" s="459"/>
      <c r="I45" s="459"/>
      <c r="J45" s="459"/>
      <c r="K45" s="150"/>
      <c r="L45" s="90"/>
      <c r="M45" s="82"/>
      <c r="N45" s="83"/>
    </row>
    <row r="46" spans="2:14" ht="56.4" customHeight="1" x14ac:dyDescent="0.2">
      <c r="B46" s="481" t="s">
        <v>880</v>
      </c>
      <c r="C46" s="481"/>
      <c r="D46" s="481"/>
      <c r="E46" s="481"/>
      <c r="F46" s="481"/>
      <c r="G46" s="481"/>
      <c r="H46" s="481"/>
      <c r="I46" s="481"/>
      <c r="J46" s="481"/>
      <c r="K46" s="150"/>
      <c r="L46" s="90"/>
      <c r="M46" s="82"/>
      <c r="N46" s="83"/>
    </row>
    <row r="47" spans="2:14" ht="32.4" customHeight="1" x14ac:dyDescent="0.2">
      <c r="B47" s="459" t="s">
        <v>881</v>
      </c>
      <c r="C47" s="459"/>
      <c r="D47" s="459"/>
      <c r="E47" s="459"/>
      <c r="F47" s="459"/>
      <c r="G47" s="459"/>
      <c r="H47" s="459"/>
      <c r="I47" s="459"/>
      <c r="J47" s="459"/>
      <c r="K47" s="150"/>
      <c r="M47" s="82"/>
      <c r="N47" s="83"/>
    </row>
    <row r="48" spans="2:14" ht="56.4" customHeight="1" x14ac:dyDescent="0.2">
      <c r="B48" s="459" t="s">
        <v>882</v>
      </c>
      <c r="C48" s="459"/>
      <c r="D48" s="459"/>
      <c r="E48" s="459"/>
      <c r="F48" s="459"/>
      <c r="G48" s="459"/>
      <c r="H48" s="459"/>
      <c r="I48" s="459"/>
      <c r="J48" s="459"/>
      <c r="K48" s="150"/>
      <c r="M48" s="82"/>
      <c r="N48" s="83"/>
    </row>
    <row r="49" spans="2:21" ht="16.2" customHeight="1" x14ac:dyDescent="0.2">
      <c r="B49" s="51"/>
      <c r="C49" s="51"/>
      <c r="D49" s="51"/>
      <c r="E49" s="51"/>
      <c r="F49" s="51"/>
      <c r="G49" s="51"/>
      <c r="H49" s="51"/>
      <c r="I49" s="51"/>
      <c r="J49" s="51"/>
      <c r="K49" s="51"/>
    </row>
    <row r="50" spans="2:21" ht="16.2" customHeight="1" x14ac:dyDescent="0.2">
      <c r="B50" s="463"/>
      <c r="C50" s="463"/>
      <c r="D50" s="463"/>
      <c r="E50" s="463"/>
      <c r="F50" s="463"/>
      <c r="G50" s="463"/>
      <c r="H50" s="463"/>
      <c r="I50" s="463"/>
      <c r="J50" s="463"/>
      <c r="K50" s="51"/>
      <c r="O50" s="81"/>
      <c r="P50" s="81"/>
      <c r="Q50" s="81"/>
      <c r="R50" s="81"/>
      <c r="S50" s="81"/>
      <c r="T50" s="81"/>
      <c r="U50" s="81"/>
    </row>
    <row r="51" spans="2:21" ht="16.2" customHeight="1" x14ac:dyDescent="0.2">
      <c r="K51" s="51"/>
    </row>
    <row r="52" spans="2:21" ht="16.2" customHeight="1" x14ac:dyDescent="0.2">
      <c r="B52" s="51" t="s">
        <v>815</v>
      </c>
      <c r="D52" s="51"/>
      <c r="E52" s="51"/>
      <c r="F52" s="51"/>
      <c r="G52" s="51"/>
      <c r="H52" s="51"/>
      <c r="I52" s="51"/>
      <c r="J52" s="51"/>
      <c r="K52" s="51"/>
      <c r="L52" s="90" t="s">
        <v>753</v>
      </c>
      <c r="R52" s="83"/>
    </row>
    <row r="53" spans="2:21" ht="16.2" customHeight="1" x14ac:dyDescent="0.2">
      <c r="B53" s="54" t="s">
        <v>816</v>
      </c>
      <c r="C53" s="51"/>
      <c r="D53" s="51"/>
      <c r="E53" s="51"/>
      <c r="F53" s="51"/>
      <c r="G53" s="51"/>
      <c r="H53" s="51"/>
      <c r="I53" s="51"/>
      <c r="J53" s="51"/>
      <c r="K53" s="51"/>
      <c r="L53" s="51" t="s">
        <v>817</v>
      </c>
    </row>
    <row r="54" spans="2:21" ht="16.2" customHeight="1" x14ac:dyDescent="0.2">
      <c r="B54" s="54" t="s">
        <v>716</v>
      </c>
      <c r="C54" s="51"/>
      <c r="D54" s="51"/>
      <c r="E54" s="51"/>
      <c r="F54" s="51"/>
      <c r="G54" s="51"/>
      <c r="H54" s="51"/>
      <c r="I54" s="51"/>
      <c r="J54" s="51"/>
      <c r="K54" s="51"/>
      <c r="L54" s="51" t="s">
        <v>815</v>
      </c>
    </row>
    <row r="55" spans="2:21" ht="16.2" customHeight="1" x14ac:dyDescent="0.2">
      <c r="B55" s="165" t="s">
        <v>717</v>
      </c>
      <c r="K55" s="51"/>
      <c r="L55" s="51" t="s">
        <v>846</v>
      </c>
    </row>
    <row r="56" spans="2:21" ht="16.2" customHeight="1" x14ac:dyDescent="0.2">
      <c r="B56" s="166" t="s">
        <v>718</v>
      </c>
      <c r="K56" s="156"/>
      <c r="L56" s="51" t="s">
        <v>819</v>
      </c>
      <c r="M56" s="51"/>
      <c r="N56" s="49"/>
    </row>
    <row r="57" spans="2:21" ht="16.2" customHeight="1" x14ac:dyDescent="0.2">
      <c r="B57" s="165" t="s">
        <v>719</v>
      </c>
      <c r="K57" s="156"/>
      <c r="L57" s="51" t="s">
        <v>820</v>
      </c>
      <c r="M57" s="51"/>
      <c r="N57" s="49"/>
    </row>
    <row r="58" spans="2:21" ht="16.2" customHeight="1" x14ac:dyDescent="0.2">
      <c r="B58" s="166" t="s">
        <v>720</v>
      </c>
      <c r="K58" s="156"/>
    </row>
    <row r="59" spans="2:21" ht="16.2" customHeight="1" x14ac:dyDescent="0.2">
      <c r="B59" s="166" t="s">
        <v>721</v>
      </c>
      <c r="K59" s="156"/>
    </row>
    <row r="60" spans="2:21" ht="12" customHeight="1" x14ac:dyDescent="0.2">
      <c r="K60" s="156"/>
    </row>
    <row r="61" spans="2:21" ht="25.2" customHeight="1" x14ac:dyDescent="0.2">
      <c r="K61" s="156"/>
    </row>
    <row r="62" spans="2:21" ht="15.6" customHeight="1" x14ac:dyDescent="0.2">
      <c r="K62" s="156"/>
    </row>
    <row r="63" spans="2:21" ht="31.95" customHeight="1" x14ac:dyDescent="0.2">
      <c r="B63" s="464" t="s">
        <v>822</v>
      </c>
      <c r="C63" s="464"/>
      <c r="D63" s="464"/>
      <c r="E63" s="464"/>
      <c r="F63" s="464"/>
      <c r="G63" s="464"/>
      <c r="H63" s="464"/>
      <c r="I63" s="464"/>
      <c r="J63" s="464"/>
      <c r="K63" s="151"/>
    </row>
    <row r="64" spans="2:21" ht="19.2" customHeight="1" x14ac:dyDescent="0.25">
      <c r="B64" s="316" t="s">
        <v>722</v>
      </c>
      <c r="C64" s="167"/>
      <c r="D64" s="168"/>
      <c r="E64" s="168"/>
      <c r="F64" s="168"/>
      <c r="G64" s="168"/>
      <c r="H64" s="168"/>
      <c r="I64" s="168"/>
      <c r="J64" s="168"/>
      <c r="K64" s="151"/>
    </row>
    <row r="65" spans="2:14" ht="10.199999999999999" customHeight="1" x14ac:dyDescent="0.25">
      <c r="B65" s="316"/>
      <c r="C65" s="167"/>
      <c r="D65" s="168"/>
      <c r="E65" s="168"/>
      <c r="F65" s="168"/>
      <c r="G65" s="168"/>
      <c r="H65" s="168"/>
      <c r="I65" s="168"/>
      <c r="J65" s="168"/>
      <c r="K65" s="151"/>
    </row>
    <row r="66" spans="2:14" ht="19.2" customHeight="1" x14ac:dyDescent="0.25">
      <c r="B66" s="169" t="s">
        <v>723</v>
      </c>
      <c r="C66" s="167"/>
      <c r="D66" s="168"/>
      <c r="E66" s="168"/>
      <c r="F66" s="168"/>
      <c r="G66" s="168"/>
      <c r="H66" s="168"/>
      <c r="I66" s="168"/>
      <c r="J66" s="168"/>
      <c r="K66" s="109"/>
    </row>
    <row r="67" spans="2:14" ht="7.95" customHeight="1" x14ac:dyDescent="0.25">
      <c r="B67" s="167"/>
      <c r="C67" s="167"/>
      <c r="D67" s="168"/>
      <c r="E67" s="168"/>
      <c r="F67" s="168"/>
      <c r="G67" s="168"/>
      <c r="H67" s="168"/>
      <c r="I67" s="168"/>
      <c r="J67" s="168"/>
      <c r="K67" s="109"/>
    </row>
    <row r="68" spans="2:14" ht="16.2" customHeight="1" x14ac:dyDescent="0.25">
      <c r="B68" s="169"/>
      <c r="C68" s="169"/>
      <c r="D68" s="168"/>
      <c r="E68" s="168"/>
      <c r="F68" s="168"/>
      <c r="G68" s="168"/>
      <c r="H68" s="168"/>
      <c r="I68" s="168"/>
      <c r="J68" s="168"/>
      <c r="K68" s="139"/>
    </row>
    <row r="69" spans="2:14" ht="16.2" customHeight="1" x14ac:dyDescent="0.25">
      <c r="B69" s="169" t="s">
        <v>849</v>
      </c>
      <c r="C69" s="169"/>
      <c r="D69" s="167"/>
      <c r="E69" s="167"/>
      <c r="F69" s="167"/>
      <c r="G69" s="167"/>
      <c r="H69" s="167"/>
      <c r="I69" s="168"/>
      <c r="J69" s="168"/>
    </row>
    <row r="70" spans="2:14" ht="16.2" customHeight="1" x14ac:dyDescent="0.25">
      <c r="B70" s="169" t="s">
        <v>724</v>
      </c>
      <c r="C70" s="169"/>
      <c r="D70" s="168"/>
      <c r="E70" s="168"/>
      <c r="F70" s="168"/>
      <c r="G70" s="168"/>
      <c r="H70" s="168"/>
      <c r="I70" s="168"/>
      <c r="J70" s="168"/>
    </row>
    <row r="71" spans="2:14" ht="16.2" customHeight="1" x14ac:dyDescent="0.25">
      <c r="B71" s="169" t="s">
        <v>823</v>
      </c>
      <c r="C71" s="169"/>
      <c r="D71" s="168"/>
      <c r="E71" s="168"/>
      <c r="F71" s="168"/>
      <c r="G71" s="168"/>
      <c r="H71" s="168"/>
      <c r="I71" s="168"/>
      <c r="J71" s="168"/>
    </row>
    <row r="72" spans="2:14" ht="16.2" customHeight="1" x14ac:dyDescent="0.25">
      <c r="B72" s="169" t="s">
        <v>824</v>
      </c>
      <c r="C72" s="169"/>
      <c r="D72" s="168"/>
      <c r="E72" s="168"/>
      <c r="F72" s="168"/>
      <c r="G72" s="168"/>
      <c r="H72" s="168"/>
      <c r="I72" s="168"/>
      <c r="J72" s="168"/>
    </row>
    <row r="73" spans="2:14" ht="16.2" customHeight="1" x14ac:dyDescent="0.25">
      <c r="B73" s="169" t="s">
        <v>725</v>
      </c>
      <c r="C73" s="53"/>
      <c r="D73" s="53"/>
      <c r="E73" s="53"/>
      <c r="F73" s="53"/>
      <c r="G73" s="53"/>
      <c r="H73" s="53"/>
      <c r="I73" s="53"/>
      <c r="J73" s="53"/>
      <c r="K73" s="81"/>
    </row>
    <row r="74" spans="2:14" ht="132.75" customHeight="1" x14ac:dyDescent="0.2">
      <c r="C74" s="158"/>
      <c r="D74" s="159"/>
      <c r="E74" s="159"/>
      <c r="F74" s="159"/>
      <c r="G74" s="159"/>
      <c r="H74" s="159"/>
      <c r="I74" s="159"/>
      <c r="J74" s="159"/>
    </row>
    <row r="75" spans="2:14" ht="45.75" customHeight="1" x14ac:dyDescent="0.2">
      <c r="B75" s="465" t="s">
        <v>883</v>
      </c>
      <c r="C75" s="465"/>
      <c r="I75" s="466" t="s">
        <v>726</v>
      </c>
      <c r="J75" s="466"/>
      <c r="M75" s="67"/>
      <c r="N75" s="67"/>
    </row>
    <row r="76" spans="2:14" ht="16.2" customHeight="1" x14ac:dyDescent="0.2">
      <c r="B76" s="67"/>
      <c r="C76" s="67"/>
      <c r="L76" s="303"/>
      <c r="M76" s="67"/>
      <c r="N76" s="67"/>
    </row>
    <row r="77" spans="2:14" ht="16.2" customHeight="1" x14ac:dyDescent="0.2">
      <c r="B77" s="51"/>
      <c r="C77" s="51"/>
    </row>
    <row r="78" spans="2:14" ht="16.2" customHeight="1" x14ac:dyDescent="0.2">
      <c r="K78" s="146"/>
    </row>
    <row r="81" ht="57.75" customHeight="1" x14ac:dyDescent="0.2"/>
  </sheetData>
  <mergeCells count="52">
    <mergeCell ref="E2:F2"/>
    <mergeCell ref="G4:J5"/>
    <mergeCell ref="L4:M4"/>
    <mergeCell ref="L5:M5"/>
    <mergeCell ref="C6:E7"/>
    <mergeCell ref="G6:J7"/>
    <mergeCell ref="H9:I9"/>
    <mergeCell ref="H10:I10"/>
    <mergeCell ref="H11:I11"/>
    <mergeCell ref="B14:J15"/>
    <mergeCell ref="C17:E17"/>
    <mergeCell ref="G17:H17"/>
    <mergeCell ref="C18:E18"/>
    <mergeCell ref="G18:H18"/>
    <mergeCell ref="C19:E19"/>
    <mergeCell ref="G19:H19"/>
    <mergeCell ref="C20:E20"/>
    <mergeCell ref="G20:H20"/>
    <mergeCell ref="C21:E21"/>
    <mergeCell ref="G21:H21"/>
    <mergeCell ref="C22:E22"/>
    <mergeCell ref="G22:H22"/>
    <mergeCell ref="C23:E23"/>
    <mergeCell ref="G23:H23"/>
    <mergeCell ref="C24:E24"/>
    <mergeCell ref="G24:H24"/>
    <mergeCell ref="C25:E25"/>
    <mergeCell ref="G25:H25"/>
    <mergeCell ref="C26:E26"/>
    <mergeCell ref="G26:H26"/>
    <mergeCell ref="G31:I31"/>
    <mergeCell ref="B35:J35"/>
    <mergeCell ref="C27:E27"/>
    <mergeCell ref="G27:H27"/>
    <mergeCell ref="C28:E28"/>
    <mergeCell ref="G28:H28"/>
    <mergeCell ref="G29:I29"/>
    <mergeCell ref="G30:I30"/>
    <mergeCell ref="B75:C75"/>
    <mergeCell ref="I75:J75"/>
    <mergeCell ref="B41:C41"/>
    <mergeCell ref="B36:J36"/>
    <mergeCell ref="B37:J37"/>
    <mergeCell ref="B38:J38"/>
    <mergeCell ref="B39:J39"/>
    <mergeCell ref="B44:J44"/>
    <mergeCell ref="B45:J45"/>
    <mergeCell ref="B47:J47"/>
    <mergeCell ref="B48:J48"/>
    <mergeCell ref="B50:J50"/>
    <mergeCell ref="B63:J63"/>
    <mergeCell ref="B46:J46"/>
  </mergeCells>
  <hyperlinks>
    <hyperlink ref="B72" r:id="rId1" display="mailto:laboratorio@geofal.com.pe" xr:uid="{00000000-0004-0000-1600-000000000000}"/>
    <hyperlink ref="B73" r:id="rId2" display="http://www.geofal.com.pe/" xr:uid="{00000000-0004-0000-1600-000001000000}"/>
  </hyperlinks>
  <printOptions horizontalCentered="1"/>
  <pageMargins left="0" right="0" top="1.1811023622047245" bottom="0" header="0" footer="0"/>
  <pageSetup paperSize="274" scale="90" orientation="portrait" r:id="rId3"/>
  <headerFooter scaleWithDoc="0">
    <oddHeader>&amp;C&amp;G</oddHeader>
  </headerFooter>
  <drawing r:id="rId4"/>
  <legacyDrawingHF r:id="rId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99"/>
  <dimension ref="B2:L28"/>
  <sheetViews>
    <sheetView topLeftCell="A4" workbookViewId="0">
      <selection activeCell="I23" sqref="I23"/>
    </sheetView>
  </sheetViews>
  <sheetFormatPr baseColWidth="10" defaultColWidth="11.44140625" defaultRowHeight="14.4" x14ac:dyDescent="0.3"/>
  <sheetData>
    <row r="2" spans="2:12" x14ac:dyDescent="0.3">
      <c r="C2" t="s">
        <v>898</v>
      </c>
      <c r="I2" t="s">
        <v>899</v>
      </c>
    </row>
    <row r="4" spans="2:12" x14ac:dyDescent="0.3">
      <c r="B4" t="s">
        <v>850</v>
      </c>
      <c r="C4">
        <v>4</v>
      </c>
      <c r="D4">
        <v>80</v>
      </c>
      <c r="F4">
        <f t="shared" ref="F4:F9" si="0">+C4*D4</f>
        <v>320</v>
      </c>
      <c r="H4" t="s">
        <v>850</v>
      </c>
      <c r="I4">
        <v>3</v>
      </c>
      <c r="J4">
        <v>80</v>
      </c>
      <c r="L4">
        <f t="shared" ref="L4:L9" si="1">+I4*J4</f>
        <v>240</v>
      </c>
    </row>
    <row r="5" spans="2:12" x14ac:dyDescent="0.3">
      <c r="B5" t="s">
        <v>900</v>
      </c>
      <c r="C5">
        <v>4</v>
      </c>
      <c r="D5">
        <v>30</v>
      </c>
      <c r="F5">
        <f t="shared" si="0"/>
        <v>120</v>
      </c>
      <c r="H5" t="s">
        <v>900</v>
      </c>
      <c r="I5">
        <v>3</v>
      </c>
      <c r="J5">
        <v>30</v>
      </c>
      <c r="L5">
        <f t="shared" si="1"/>
        <v>90</v>
      </c>
    </row>
    <row r="6" spans="2:12" x14ac:dyDescent="0.3">
      <c r="B6" t="s">
        <v>901</v>
      </c>
      <c r="C6">
        <v>4</v>
      </c>
      <c r="D6">
        <v>50</v>
      </c>
      <c r="F6">
        <f t="shared" si="0"/>
        <v>200</v>
      </c>
      <c r="H6" t="s">
        <v>901</v>
      </c>
      <c r="I6">
        <v>3</v>
      </c>
      <c r="J6">
        <v>50</v>
      </c>
      <c r="L6">
        <f t="shared" si="1"/>
        <v>150</v>
      </c>
    </row>
    <row r="7" spans="2:12" x14ac:dyDescent="0.3">
      <c r="B7" t="s">
        <v>902</v>
      </c>
      <c r="C7">
        <v>1</v>
      </c>
      <c r="D7">
        <v>200</v>
      </c>
      <c r="F7">
        <f t="shared" si="0"/>
        <v>200</v>
      </c>
      <c r="H7" t="s">
        <v>902</v>
      </c>
      <c r="I7">
        <v>1</v>
      </c>
      <c r="J7">
        <v>200</v>
      </c>
      <c r="L7">
        <f t="shared" si="1"/>
        <v>200</v>
      </c>
    </row>
    <row r="8" spans="2:12" x14ac:dyDescent="0.3">
      <c r="B8" t="s">
        <v>862</v>
      </c>
      <c r="C8">
        <v>1</v>
      </c>
      <c r="D8">
        <f>100+165</f>
        <v>265</v>
      </c>
      <c r="F8">
        <f t="shared" si="0"/>
        <v>265</v>
      </c>
      <c r="H8" t="s">
        <v>862</v>
      </c>
      <c r="I8">
        <v>1</v>
      </c>
      <c r="J8">
        <f>100+400</f>
        <v>500</v>
      </c>
      <c r="L8">
        <f t="shared" si="1"/>
        <v>500</v>
      </c>
    </row>
    <row r="9" spans="2:12" x14ac:dyDescent="0.3">
      <c r="B9" t="s">
        <v>903</v>
      </c>
      <c r="C9">
        <v>1</v>
      </c>
      <c r="D9">
        <f>20000*0.05</f>
        <v>1000</v>
      </c>
      <c r="F9">
        <f t="shared" si="0"/>
        <v>1000</v>
      </c>
      <c r="H9" t="s">
        <v>903</v>
      </c>
      <c r="I9">
        <v>1</v>
      </c>
      <c r="J9">
        <f>15000*0.05</f>
        <v>750</v>
      </c>
      <c r="L9">
        <f t="shared" si="1"/>
        <v>750</v>
      </c>
    </row>
    <row r="10" spans="2:12" x14ac:dyDescent="0.3">
      <c r="F10">
        <f>SUM(F4:F9)</f>
        <v>2105</v>
      </c>
      <c r="L10">
        <f>SUM(L4:L9)</f>
        <v>1930</v>
      </c>
    </row>
    <row r="11" spans="2:12" x14ac:dyDescent="0.3">
      <c r="B11" t="s">
        <v>904</v>
      </c>
      <c r="C11">
        <v>1000</v>
      </c>
      <c r="F11">
        <f>+F10*0.2</f>
        <v>421</v>
      </c>
      <c r="H11" t="s">
        <v>904</v>
      </c>
      <c r="I11">
        <v>1000</v>
      </c>
      <c r="L11">
        <f>+L10*0.2</f>
        <v>386</v>
      </c>
    </row>
    <row r="12" spans="2:12" x14ac:dyDescent="0.3">
      <c r="B12" t="s">
        <v>905</v>
      </c>
      <c r="C12">
        <v>600</v>
      </c>
      <c r="F12">
        <f>+F10+F11</f>
        <v>2526</v>
      </c>
      <c r="H12" t="s">
        <v>905</v>
      </c>
      <c r="I12">
        <v>600</v>
      </c>
      <c r="L12">
        <f>+L10+L11</f>
        <v>2316</v>
      </c>
    </row>
    <row r="13" spans="2:12" x14ac:dyDescent="0.3">
      <c r="B13" t="s">
        <v>906</v>
      </c>
      <c r="C13">
        <v>880</v>
      </c>
      <c r="H13" t="s">
        <v>906</v>
      </c>
      <c r="I13">
        <v>660</v>
      </c>
    </row>
    <row r="14" spans="2:12" x14ac:dyDescent="0.3">
      <c r="C14">
        <f>SUM(C11:C13)</f>
        <v>2480</v>
      </c>
      <c r="I14">
        <f>SUM(I11:I13)</f>
        <v>2260</v>
      </c>
      <c r="K14" s="141" t="s">
        <v>907</v>
      </c>
      <c r="L14" s="141">
        <v>2016</v>
      </c>
    </row>
    <row r="15" spans="2:12" x14ac:dyDescent="0.3">
      <c r="B15" t="s">
        <v>908</v>
      </c>
      <c r="C15">
        <f>+C14/15</f>
        <v>165.33333333333334</v>
      </c>
      <c r="E15" s="141" t="s">
        <v>907</v>
      </c>
      <c r="F15" s="141">
        <v>2526</v>
      </c>
      <c r="H15" t="s">
        <v>908</v>
      </c>
      <c r="I15">
        <f>+I14/6</f>
        <v>376.66666666666669</v>
      </c>
      <c r="K15" s="141" t="s">
        <v>909</v>
      </c>
      <c r="L15" s="141"/>
    </row>
    <row r="16" spans="2:12" x14ac:dyDescent="0.3">
      <c r="E16" s="141" t="s">
        <v>909</v>
      </c>
      <c r="F16" s="141">
        <v>1944</v>
      </c>
    </row>
    <row r="18" spans="2:12" x14ac:dyDescent="0.3">
      <c r="C18" t="s">
        <v>910</v>
      </c>
      <c r="D18" t="s">
        <v>911</v>
      </c>
    </row>
    <row r="19" spans="2:12" x14ac:dyDescent="0.3">
      <c r="B19" t="s">
        <v>912</v>
      </c>
      <c r="C19">
        <v>13</v>
      </c>
      <c r="D19">
        <f>+L26</f>
        <v>645</v>
      </c>
      <c r="E19">
        <f>+C19*D19</f>
        <v>8385</v>
      </c>
      <c r="K19" t="s">
        <v>913</v>
      </c>
      <c r="L19">
        <v>70</v>
      </c>
    </row>
    <row r="20" spans="2:12" x14ac:dyDescent="0.3">
      <c r="B20" t="s">
        <v>914</v>
      </c>
      <c r="C20">
        <f>23+38</f>
        <v>61</v>
      </c>
      <c r="D20">
        <v>35</v>
      </c>
      <c r="E20">
        <f>+C20*D20</f>
        <v>2135</v>
      </c>
      <c r="K20" t="s">
        <v>915</v>
      </c>
      <c r="L20">
        <v>25</v>
      </c>
    </row>
    <row r="21" spans="2:12" x14ac:dyDescent="0.3">
      <c r="B21" t="s">
        <v>916</v>
      </c>
      <c r="C21">
        <v>1</v>
      </c>
      <c r="D21">
        <f>+F28</f>
        <v>3360</v>
      </c>
      <c r="E21">
        <f>+C21*D21</f>
        <v>3360</v>
      </c>
      <c r="K21" t="s">
        <v>917</v>
      </c>
      <c r="L21">
        <v>60</v>
      </c>
    </row>
    <row r="22" spans="2:12" x14ac:dyDescent="0.3">
      <c r="E22">
        <f>SUM(E19:E21)</f>
        <v>13880</v>
      </c>
      <c r="K22" t="s">
        <v>918</v>
      </c>
      <c r="L22">
        <v>10</v>
      </c>
    </row>
    <row r="23" spans="2:12" x14ac:dyDescent="0.3">
      <c r="K23" t="s">
        <v>919</v>
      </c>
      <c r="L23">
        <v>120</v>
      </c>
    </row>
    <row r="24" spans="2:12" x14ac:dyDescent="0.3">
      <c r="D24" t="s">
        <v>920</v>
      </c>
      <c r="E24" t="s">
        <v>852</v>
      </c>
      <c r="K24" t="s">
        <v>921</v>
      </c>
      <c r="L24">
        <v>210</v>
      </c>
    </row>
    <row r="25" spans="2:12" x14ac:dyDescent="0.3">
      <c r="B25" t="s">
        <v>922</v>
      </c>
      <c r="C25">
        <v>2</v>
      </c>
      <c r="D25">
        <f>30+50</f>
        <v>80</v>
      </c>
      <c r="E25">
        <v>6</v>
      </c>
      <c r="F25">
        <f>+C25*D25*E25</f>
        <v>960</v>
      </c>
      <c r="K25" t="s">
        <v>923</v>
      </c>
      <c r="L25">
        <v>150</v>
      </c>
    </row>
    <row r="26" spans="2:12" x14ac:dyDescent="0.3">
      <c r="B26" t="s">
        <v>924</v>
      </c>
      <c r="C26">
        <v>200</v>
      </c>
      <c r="D26">
        <v>1</v>
      </c>
      <c r="E26">
        <v>6</v>
      </c>
      <c r="F26">
        <f>+C26*D26*E26</f>
        <v>1200</v>
      </c>
      <c r="L26">
        <f>SUM(L19:L25)</f>
        <v>645</v>
      </c>
    </row>
    <row r="27" spans="2:12" x14ac:dyDescent="0.3">
      <c r="B27" t="s">
        <v>862</v>
      </c>
      <c r="C27">
        <v>200</v>
      </c>
      <c r="D27">
        <v>1</v>
      </c>
      <c r="E27">
        <v>6</v>
      </c>
      <c r="F27">
        <f>+C27*D27*E27</f>
        <v>1200</v>
      </c>
    </row>
    <row r="28" spans="2:12" x14ac:dyDescent="0.3">
      <c r="F28">
        <f>SUM(F25:F27)</f>
        <v>3360</v>
      </c>
    </row>
  </sheetData>
  <pageMargins left="0.7" right="0.7" top="0.75" bottom="0.75" header="0.3" footer="0.3"/>
  <pageSetup orientation="portrait" horizontalDpi="360" verticalDpi="36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100"/>
  <dimension ref="A1:S131"/>
  <sheetViews>
    <sheetView topLeftCell="A22" workbookViewId="0">
      <selection activeCell="P27" sqref="P27"/>
    </sheetView>
  </sheetViews>
  <sheetFormatPr baseColWidth="10" defaultColWidth="11.44140625" defaultRowHeight="13.2" x14ac:dyDescent="0.25"/>
  <cols>
    <col min="1" max="1" width="11.44140625" style="53"/>
    <col min="2" max="2" width="15.88671875" style="53" customWidth="1"/>
    <col min="3" max="12" width="11.44140625" style="53"/>
    <col min="13" max="13" width="17" style="53" customWidth="1"/>
    <col min="14" max="14" width="15" style="53" customWidth="1"/>
    <col min="15" max="15" width="17" style="53" customWidth="1"/>
    <col min="16" max="16384" width="11.44140625" style="53"/>
  </cols>
  <sheetData>
    <row r="1" spans="1:19" ht="18.75" customHeight="1" x14ac:dyDescent="0.25">
      <c r="A1" s="92"/>
      <c r="B1" s="93"/>
      <c r="C1" s="93"/>
      <c r="D1" s="93"/>
      <c r="E1" s="93"/>
      <c r="F1" s="93"/>
      <c r="G1" s="93"/>
      <c r="H1" s="93"/>
      <c r="I1" s="93"/>
      <c r="J1" s="93"/>
      <c r="K1" s="94"/>
    </row>
    <row r="2" spans="1:19" ht="18.75" customHeight="1" x14ac:dyDescent="0.25">
      <c r="A2" s="95"/>
      <c r="K2" s="96"/>
      <c r="M2" s="106">
        <f>+'COTIZACION VARIOS '!K49</f>
        <v>4</v>
      </c>
      <c r="N2" s="106" t="str">
        <f>IF($M$2=1,B5,IF($M$2=2,B16,IF($M$2=3,B27,IF($M$2=4,B39,IF($M$2=5,B50,IF($M$2=6,B61,IF($M$2=7,B76)))))))</f>
        <v>* Plazo de entrega de los resultados sera Dependiento de la fecha de ensayo.</v>
      </c>
    </row>
    <row r="3" spans="1:19" ht="18.75" customHeight="1" x14ac:dyDescent="0.25">
      <c r="A3" s="97">
        <v>1</v>
      </c>
      <c r="B3" s="83" t="s">
        <v>925</v>
      </c>
      <c r="K3" s="96"/>
      <c r="M3" s="106"/>
      <c r="N3" s="106" t="str">
        <f t="shared" ref="N3:N9" si="0">IF($M$2=1,B6,IF($M$2=2,B17,IF($M$2=3,B28,IF($M$2=4,B40,IF($M$2=5,B51,IF($M$2=6,B62,IF($M$2=7,B77)))))))</f>
        <v>* Horario de atención de las recepción de muestra L-V 8:30-1:00 y 2:00-4:00pm.</v>
      </c>
    </row>
    <row r="4" spans="1:19" ht="18.75" customHeight="1" x14ac:dyDescent="0.25">
      <c r="A4" s="98"/>
      <c r="B4" s="54"/>
      <c r="K4" s="96"/>
      <c r="M4" s="106"/>
      <c r="N4" s="106" t="str">
        <f>IF($M$2=1,B7,IF($M$2=2,B18,IF($M$2=3,B29,IF($M$2=4,B41,IF($M$2=5,B52,IF($M$2=6,B63,IF($M$2=7,B78)))))))</f>
        <v>* Validez de la cotización: 30 días</v>
      </c>
    </row>
    <row r="5" spans="1:19" ht="18.75" customHeight="1" x14ac:dyDescent="0.25">
      <c r="A5" s="98"/>
      <c r="B5" s="54" t="s">
        <v>926</v>
      </c>
      <c r="K5" s="96"/>
      <c r="M5" s="106"/>
      <c r="N5" s="106">
        <f>IF($M$2=1,B8,IF($M$2=2,B19,IF($M$2=3,B30,IF($M$2=4,B42,IF($M$2=5,B53,IF($M$2=6,B64,IF($M$2=7,B79)))))))</f>
        <v>0</v>
      </c>
      <c r="S5" s="54" t="s">
        <v>848</v>
      </c>
    </row>
    <row r="6" spans="1:19" ht="18.75" customHeight="1" x14ac:dyDescent="0.25">
      <c r="A6" s="98"/>
      <c r="B6" s="54" t="s">
        <v>927</v>
      </c>
      <c r="K6" s="96"/>
      <c r="M6" s="106"/>
      <c r="N6" s="106">
        <f t="shared" si="0"/>
        <v>0</v>
      </c>
      <c r="S6" s="54" t="s">
        <v>927</v>
      </c>
    </row>
    <row r="7" spans="1:19" ht="18.75" customHeight="1" x14ac:dyDescent="0.25">
      <c r="A7" s="98"/>
      <c r="B7" s="54" t="s">
        <v>928</v>
      </c>
      <c r="K7" s="96"/>
      <c r="M7" s="106"/>
      <c r="N7" s="106">
        <f t="shared" si="0"/>
        <v>0</v>
      </c>
      <c r="S7" s="54" t="s">
        <v>928</v>
      </c>
    </row>
    <row r="8" spans="1:19" ht="18.75" customHeight="1" x14ac:dyDescent="0.25">
      <c r="A8" s="98"/>
      <c r="B8" s="54" t="s">
        <v>929</v>
      </c>
      <c r="K8" s="96"/>
      <c r="M8" s="106"/>
      <c r="N8" s="106">
        <f t="shared" si="0"/>
        <v>0</v>
      </c>
      <c r="S8" s="54" t="s">
        <v>929</v>
      </c>
    </row>
    <row r="9" spans="1:19" ht="18.75" customHeight="1" x14ac:dyDescent="0.25">
      <c r="A9" s="98"/>
      <c r="B9" s="54" t="s">
        <v>930</v>
      </c>
      <c r="K9" s="96"/>
      <c r="M9" s="106"/>
      <c r="N9" s="106">
        <f t="shared" si="0"/>
        <v>0</v>
      </c>
      <c r="S9" s="54" t="s">
        <v>930</v>
      </c>
    </row>
    <row r="10" spans="1:19" ht="18.75" customHeight="1" x14ac:dyDescent="0.25">
      <c r="A10" s="98"/>
      <c r="B10" s="54" t="s">
        <v>931</v>
      </c>
      <c r="K10" s="96"/>
      <c r="S10" s="54" t="s">
        <v>931</v>
      </c>
    </row>
    <row r="11" spans="1:19" ht="18.75" customHeight="1" x14ac:dyDescent="0.25">
      <c r="A11" s="98"/>
      <c r="B11" s="54" t="s">
        <v>932</v>
      </c>
      <c r="K11" s="96"/>
      <c r="S11" s="54" t="s">
        <v>932</v>
      </c>
    </row>
    <row r="12" spans="1:19" ht="18.75" customHeight="1" x14ac:dyDescent="0.25">
      <c r="A12" s="98"/>
      <c r="B12" s="54" t="s">
        <v>933</v>
      </c>
      <c r="K12" s="96"/>
      <c r="S12" s="54" t="s">
        <v>933</v>
      </c>
    </row>
    <row r="13" spans="1:19" ht="18.75" customHeight="1" x14ac:dyDescent="0.25">
      <c r="A13" s="98"/>
      <c r="B13" s="54"/>
      <c r="K13" s="96"/>
    </row>
    <row r="14" spans="1:19" ht="18.75" customHeight="1" x14ac:dyDescent="0.25">
      <c r="A14" s="97">
        <v>2</v>
      </c>
      <c r="B14" s="83" t="s">
        <v>934</v>
      </c>
      <c r="K14" s="96"/>
      <c r="M14" s="89"/>
      <c r="N14" s="87" t="s">
        <v>935</v>
      </c>
      <c r="O14" s="89"/>
    </row>
    <row r="15" spans="1:19" ht="18.75" customHeight="1" x14ac:dyDescent="0.25">
      <c r="A15" s="98"/>
      <c r="B15" s="54"/>
      <c r="K15" s="96"/>
      <c r="M15" s="88" t="s">
        <v>936</v>
      </c>
      <c r="N15" s="88" t="s">
        <v>937</v>
      </c>
      <c r="O15" s="88" t="s">
        <v>938</v>
      </c>
    </row>
    <row r="16" spans="1:19" ht="18.75" customHeight="1" x14ac:dyDescent="0.25">
      <c r="A16" s="98"/>
      <c r="B16" s="54" t="s">
        <v>939</v>
      </c>
      <c r="K16" s="96"/>
      <c r="M16" s="307" t="s">
        <v>940</v>
      </c>
      <c r="N16" s="307" t="s">
        <v>941</v>
      </c>
      <c r="O16" s="307" t="s">
        <v>942</v>
      </c>
      <c r="Q16" s="54" t="s">
        <v>943</v>
      </c>
    </row>
    <row r="17" spans="1:16" ht="18.75" customHeight="1" x14ac:dyDescent="0.25">
      <c r="A17" s="98"/>
      <c r="B17" s="54" t="s">
        <v>944</v>
      </c>
      <c r="K17" s="96"/>
      <c r="M17" s="54"/>
      <c r="N17" s="54"/>
      <c r="O17" s="54"/>
    </row>
    <row r="18" spans="1:16" ht="18.75" customHeight="1" x14ac:dyDescent="0.25">
      <c r="A18" s="98"/>
      <c r="B18" s="54" t="s">
        <v>945</v>
      </c>
      <c r="K18" s="96"/>
      <c r="M18" s="54"/>
      <c r="N18" s="54"/>
      <c r="O18" s="54"/>
    </row>
    <row r="19" spans="1:16" ht="18.75" customHeight="1" x14ac:dyDescent="0.25">
      <c r="A19" s="98"/>
      <c r="B19" s="54" t="s">
        <v>946</v>
      </c>
      <c r="K19" s="96"/>
      <c r="M19" s="54"/>
      <c r="N19" s="54"/>
      <c r="O19" s="84"/>
    </row>
    <row r="20" spans="1:16" ht="18.75" customHeight="1" x14ac:dyDescent="0.25">
      <c r="A20" s="98"/>
      <c r="B20" s="54" t="s">
        <v>947</v>
      </c>
      <c r="K20" s="96"/>
      <c r="M20" s="54"/>
      <c r="N20" s="54"/>
      <c r="O20" s="84"/>
    </row>
    <row r="21" spans="1:16" ht="18.75" customHeight="1" x14ac:dyDescent="0.25">
      <c r="A21" s="98"/>
      <c r="K21" s="96"/>
      <c r="M21" s="54"/>
      <c r="N21" s="54"/>
      <c r="O21" s="84"/>
    </row>
    <row r="22" spans="1:16" ht="18.75" customHeight="1" x14ac:dyDescent="0.25">
      <c r="A22" s="98"/>
      <c r="B22" s="54"/>
      <c r="K22" s="96"/>
      <c r="M22" s="54"/>
      <c r="N22" s="54"/>
      <c r="O22" s="84"/>
    </row>
    <row r="23" spans="1:16" ht="18.75" customHeight="1" x14ac:dyDescent="0.25">
      <c r="A23" s="98"/>
      <c r="B23" s="54"/>
      <c r="K23" s="96"/>
      <c r="M23" s="54"/>
      <c r="N23" s="54"/>
      <c r="O23" s="84"/>
    </row>
    <row r="24" spans="1:16" ht="18.75" customHeight="1" x14ac:dyDescent="0.25">
      <c r="A24" s="98"/>
      <c r="K24" s="96"/>
      <c r="M24" s="54"/>
      <c r="N24" s="54"/>
      <c r="O24" s="84"/>
    </row>
    <row r="25" spans="1:16" ht="18.75" customHeight="1" x14ac:dyDescent="0.25">
      <c r="A25" s="97">
        <v>3</v>
      </c>
      <c r="B25" s="83" t="s">
        <v>948</v>
      </c>
      <c r="K25" s="96"/>
      <c r="M25" s="54"/>
      <c r="N25" s="54"/>
      <c r="O25" s="84"/>
    </row>
    <row r="26" spans="1:16" ht="18.75" customHeight="1" x14ac:dyDescent="0.25">
      <c r="A26" s="98"/>
      <c r="B26" s="54"/>
      <c r="K26" s="96"/>
      <c r="M26" s="85" t="s">
        <v>949</v>
      </c>
      <c r="N26" s="86"/>
      <c r="O26" s="84"/>
    </row>
    <row r="27" spans="1:16" ht="18.75" customHeight="1" x14ac:dyDescent="0.25">
      <c r="A27" s="98"/>
      <c r="B27" s="54" t="s">
        <v>950</v>
      </c>
      <c r="K27" s="96"/>
      <c r="M27" s="87" t="s">
        <v>951</v>
      </c>
      <c r="N27" s="87" t="s">
        <v>952</v>
      </c>
      <c r="O27" s="84"/>
      <c r="P27" s="54" t="s">
        <v>953</v>
      </c>
    </row>
    <row r="28" spans="1:16" ht="18.75" customHeight="1" x14ac:dyDescent="0.25">
      <c r="A28" s="98"/>
      <c r="B28" s="54" t="s">
        <v>954</v>
      </c>
      <c r="K28" s="96"/>
      <c r="M28" s="307" t="s">
        <v>955</v>
      </c>
      <c r="N28" s="307" t="s">
        <v>956</v>
      </c>
      <c r="O28" s="84"/>
      <c r="P28" s="54" t="s">
        <v>944</v>
      </c>
    </row>
    <row r="29" spans="1:16" ht="18.75" customHeight="1" x14ac:dyDescent="0.25">
      <c r="A29" s="98"/>
      <c r="B29" s="54" t="s">
        <v>957</v>
      </c>
      <c r="K29" s="96"/>
      <c r="M29" s="54"/>
      <c r="N29" s="54"/>
      <c r="O29" s="84"/>
      <c r="P29" s="54" t="s">
        <v>957</v>
      </c>
    </row>
    <row r="30" spans="1:16" ht="18.75" customHeight="1" x14ac:dyDescent="0.25">
      <c r="A30" s="98"/>
      <c r="B30" s="54" t="s">
        <v>946</v>
      </c>
      <c r="K30" s="96"/>
      <c r="O30" s="84"/>
      <c r="P30" s="54" t="s">
        <v>946</v>
      </c>
    </row>
    <row r="31" spans="1:16" ht="18.75" customHeight="1" x14ac:dyDescent="0.25">
      <c r="A31" s="98"/>
      <c r="B31" s="54" t="s">
        <v>933</v>
      </c>
      <c r="K31" s="96"/>
      <c r="O31" s="84"/>
      <c r="P31" s="54" t="s">
        <v>933</v>
      </c>
    </row>
    <row r="32" spans="1:16" ht="18.75" customHeight="1" x14ac:dyDescent="0.25">
      <c r="A32" s="98"/>
      <c r="B32" s="54"/>
      <c r="K32" s="96"/>
      <c r="O32" s="84"/>
    </row>
    <row r="33" spans="1:19" ht="18.75" customHeight="1" x14ac:dyDescent="0.25">
      <c r="A33" s="98"/>
      <c r="B33" s="54"/>
      <c r="K33" s="96"/>
      <c r="O33" s="84"/>
    </row>
    <row r="34" spans="1:19" ht="18.75" customHeight="1" x14ac:dyDescent="0.25">
      <c r="A34" s="98"/>
      <c r="B34" s="54"/>
      <c r="K34" s="96"/>
      <c r="O34" s="84"/>
    </row>
    <row r="35" spans="1:19" ht="18.75" customHeight="1" x14ac:dyDescent="0.25">
      <c r="A35" s="98"/>
      <c r="B35" s="54"/>
      <c r="K35" s="96"/>
      <c r="O35" s="84"/>
    </row>
    <row r="36" spans="1:19" ht="18.75" customHeight="1" x14ac:dyDescent="0.25">
      <c r="A36" s="98"/>
      <c r="B36" s="54"/>
      <c r="K36" s="96"/>
      <c r="O36" s="84"/>
    </row>
    <row r="37" spans="1:19" ht="18.75" customHeight="1" x14ac:dyDescent="0.25">
      <c r="A37" s="97">
        <v>4</v>
      </c>
      <c r="B37" s="83" t="s">
        <v>958</v>
      </c>
      <c r="K37" s="96"/>
      <c r="O37" s="84"/>
    </row>
    <row r="38" spans="1:19" ht="18.75" customHeight="1" x14ac:dyDescent="0.25">
      <c r="A38" s="98"/>
      <c r="B38" s="54"/>
      <c r="K38" s="96"/>
      <c r="M38" s="83" t="s">
        <v>958</v>
      </c>
      <c r="S38" s="83" t="s">
        <v>959</v>
      </c>
    </row>
    <row r="39" spans="1:19" ht="18.75" customHeight="1" x14ac:dyDescent="0.25">
      <c r="A39" s="98"/>
      <c r="B39" s="54" t="s">
        <v>960</v>
      </c>
      <c r="K39" s="96"/>
      <c r="M39" s="54" t="s">
        <v>960</v>
      </c>
      <c r="S39" s="54" t="s">
        <v>848</v>
      </c>
    </row>
    <row r="40" spans="1:19" ht="18.75" customHeight="1" x14ac:dyDescent="0.25">
      <c r="A40" s="98"/>
      <c r="B40" s="54" t="s">
        <v>961</v>
      </c>
      <c r="K40" s="96"/>
      <c r="M40" s="54" t="s">
        <v>957</v>
      </c>
      <c r="S40" s="54" t="s">
        <v>962</v>
      </c>
    </row>
    <row r="41" spans="1:19" ht="18.75" customHeight="1" x14ac:dyDescent="0.25">
      <c r="A41" s="98"/>
      <c r="B41" s="54" t="s">
        <v>933</v>
      </c>
      <c r="K41" s="96"/>
      <c r="M41" s="54" t="s">
        <v>933</v>
      </c>
      <c r="S41" s="54" t="s">
        <v>963</v>
      </c>
    </row>
    <row r="42" spans="1:19" ht="18.75" customHeight="1" x14ac:dyDescent="0.25">
      <c r="A42" s="98"/>
      <c r="B42" s="54"/>
      <c r="K42" s="96"/>
      <c r="M42" s="54"/>
      <c r="S42" s="54" t="s">
        <v>964</v>
      </c>
    </row>
    <row r="43" spans="1:19" ht="18.75" customHeight="1" x14ac:dyDescent="0.25">
      <c r="A43" s="98"/>
      <c r="K43" s="96"/>
      <c r="S43" s="54" t="s">
        <v>965</v>
      </c>
    </row>
    <row r="44" spans="1:19" ht="18.75" customHeight="1" x14ac:dyDescent="0.25">
      <c r="A44" s="98"/>
      <c r="K44" s="96"/>
      <c r="S44" s="54" t="s">
        <v>966</v>
      </c>
    </row>
    <row r="45" spans="1:19" ht="18.75" customHeight="1" x14ac:dyDescent="0.25">
      <c r="A45" s="98"/>
      <c r="K45" s="96"/>
      <c r="S45" s="54" t="s">
        <v>932</v>
      </c>
    </row>
    <row r="46" spans="1:19" ht="18.75" customHeight="1" x14ac:dyDescent="0.25">
      <c r="A46" s="95"/>
      <c r="K46" s="96"/>
      <c r="S46" s="54" t="s">
        <v>933</v>
      </c>
    </row>
    <row r="47" spans="1:19" ht="18.75" customHeight="1" x14ac:dyDescent="0.25">
      <c r="A47" s="95"/>
      <c r="K47" s="96"/>
    </row>
    <row r="48" spans="1:19" ht="18.75" customHeight="1" x14ac:dyDescent="0.25">
      <c r="A48" s="97">
        <v>5</v>
      </c>
      <c r="B48" s="83" t="s">
        <v>967</v>
      </c>
      <c r="K48" s="96"/>
    </row>
    <row r="49" spans="1:13" ht="18.75" customHeight="1" x14ac:dyDescent="0.25">
      <c r="A49" s="98"/>
      <c r="B49" s="54"/>
      <c r="K49" s="96"/>
    </row>
    <row r="50" spans="1:13" ht="18.75" customHeight="1" x14ac:dyDescent="0.25">
      <c r="A50" s="98"/>
      <c r="B50" s="54" t="s">
        <v>968</v>
      </c>
      <c r="K50" s="96"/>
      <c r="M50" s="53">
        <v>50</v>
      </c>
    </row>
    <row r="51" spans="1:13" ht="18.75" customHeight="1" x14ac:dyDescent="0.25">
      <c r="A51" s="98"/>
      <c r="B51" s="54" t="s">
        <v>969</v>
      </c>
      <c r="K51" s="96"/>
      <c r="M51" s="53">
        <f>7*6</f>
        <v>42</v>
      </c>
    </row>
    <row r="52" spans="1:13" ht="18.75" customHeight="1" x14ac:dyDescent="0.25">
      <c r="A52" s="98"/>
      <c r="B52" s="54" t="s">
        <v>932</v>
      </c>
      <c r="K52" s="96"/>
      <c r="M52" s="53">
        <f>+M50+M51</f>
        <v>92</v>
      </c>
    </row>
    <row r="53" spans="1:13" ht="18.75" customHeight="1" x14ac:dyDescent="0.25">
      <c r="A53" s="98"/>
      <c r="B53" s="54" t="s">
        <v>960</v>
      </c>
      <c r="K53" s="96"/>
    </row>
    <row r="54" spans="1:13" ht="18.75" customHeight="1" x14ac:dyDescent="0.25">
      <c r="A54" s="98"/>
      <c r="B54" s="54" t="s">
        <v>957</v>
      </c>
      <c r="K54" s="96"/>
    </row>
    <row r="55" spans="1:13" ht="19.5" customHeight="1" x14ac:dyDescent="0.25">
      <c r="A55" s="98"/>
      <c r="B55" s="54" t="s">
        <v>933</v>
      </c>
      <c r="K55" s="96"/>
    </row>
    <row r="56" spans="1:13" ht="18.75" customHeight="1" x14ac:dyDescent="0.25">
      <c r="A56" s="95"/>
      <c r="K56" s="96"/>
    </row>
    <row r="57" spans="1:13" ht="18.75" customHeight="1" x14ac:dyDescent="0.25">
      <c r="A57" s="95"/>
      <c r="K57" s="96"/>
    </row>
    <row r="58" spans="1:13" ht="18.75" customHeight="1" x14ac:dyDescent="0.25">
      <c r="A58" s="99"/>
      <c r="B58" s="100"/>
      <c r="C58" s="100"/>
      <c r="D58" s="100"/>
      <c r="E58" s="100"/>
      <c r="F58" s="100"/>
      <c r="G58" s="100"/>
      <c r="H58" s="100"/>
      <c r="I58" s="100"/>
      <c r="J58" s="100"/>
      <c r="K58" s="101"/>
    </row>
    <row r="59" spans="1:13" ht="18.75" customHeight="1" x14ac:dyDescent="0.25">
      <c r="A59" s="97">
        <v>6</v>
      </c>
      <c r="B59" s="83" t="s">
        <v>970</v>
      </c>
      <c r="K59" s="96"/>
    </row>
    <row r="60" spans="1:13" x14ac:dyDescent="0.25">
      <c r="A60" s="98"/>
      <c r="B60" s="54"/>
      <c r="K60" s="96"/>
    </row>
    <row r="61" spans="1:13" x14ac:dyDescent="0.25">
      <c r="A61" s="98"/>
      <c r="B61" s="54" t="s">
        <v>971</v>
      </c>
      <c r="K61" s="96"/>
      <c r="M61" s="54" t="s">
        <v>971</v>
      </c>
    </row>
    <row r="62" spans="1:13" x14ac:dyDescent="0.25">
      <c r="A62" s="98"/>
      <c r="B62" s="54" t="s">
        <v>972</v>
      </c>
      <c r="K62" s="96"/>
      <c r="M62" s="54" t="s">
        <v>972</v>
      </c>
    </row>
    <row r="63" spans="1:13" x14ac:dyDescent="0.25">
      <c r="A63" s="98"/>
      <c r="B63" s="54" t="s">
        <v>973</v>
      </c>
      <c r="K63" s="96"/>
      <c r="M63" s="54" t="s">
        <v>973</v>
      </c>
    </row>
    <row r="64" spans="1:13" x14ac:dyDescent="0.25">
      <c r="A64" s="98"/>
      <c r="B64" s="54" t="s">
        <v>974</v>
      </c>
      <c r="K64" s="96"/>
      <c r="M64" s="54" t="s">
        <v>975</v>
      </c>
    </row>
    <row r="65" spans="1:13" x14ac:dyDescent="0.25">
      <c r="A65" s="98"/>
      <c r="B65" s="54" t="s">
        <v>976</v>
      </c>
      <c r="K65" s="96"/>
      <c r="M65" s="54" t="s">
        <v>976</v>
      </c>
    </row>
    <row r="66" spans="1:13" x14ac:dyDescent="0.25">
      <c r="A66" s="98"/>
      <c r="B66" s="54" t="s">
        <v>977</v>
      </c>
      <c r="K66" s="96"/>
      <c r="M66" s="54" t="s">
        <v>977</v>
      </c>
    </row>
    <row r="67" spans="1:13" x14ac:dyDescent="0.25">
      <c r="A67" s="98"/>
      <c r="B67" s="54" t="s">
        <v>957</v>
      </c>
      <c r="K67" s="96"/>
      <c r="M67" s="54" t="s">
        <v>957</v>
      </c>
    </row>
    <row r="68" spans="1:13" x14ac:dyDescent="0.25">
      <c r="A68" s="98"/>
      <c r="B68" s="54" t="s">
        <v>978</v>
      </c>
      <c r="K68" s="96"/>
      <c r="M68" s="54" t="s">
        <v>978</v>
      </c>
    </row>
    <row r="69" spans="1:13" x14ac:dyDescent="0.25">
      <c r="A69" s="98"/>
      <c r="B69" s="54" t="s">
        <v>933</v>
      </c>
      <c r="K69" s="96"/>
      <c r="M69" s="54" t="s">
        <v>933</v>
      </c>
    </row>
    <row r="70" spans="1:13" x14ac:dyDescent="0.25">
      <c r="A70" s="95"/>
      <c r="K70" s="96"/>
    </row>
    <row r="71" spans="1:13" x14ac:dyDescent="0.25">
      <c r="A71" s="95"/>
      <c r="K71" s="96"/>
    </row>
    <row r="72" spans="1:13" x14ac:dyDescent="0.25">
      <c r="A72" s="99"/>
      <c r="B72" s="100"/>
      <c r="C72" s="100"/>
      <c r="D72" s="100"/>
      <c r="E72" s="100"/>
      <c r="F72" s="100"/>
      <c r="G72" s="100"/>
      <c r="H72" s="100"/>
      <c r="I72" s="100"/>
      <c r="J72" s="100"/>
      <c r="K72" s="101"/>
    </row>
    <row r="74" spans="1:13" ht="15" customHeight="1" x14ac:dyDescent="0.25">
      <c r="A74" s="97">
        <v>7</v>
      </c>
      <c r="B74" s="83" t="s">
        <v>230</v>
      </c>
      <c r="G74" s="53" t="s">
        <v>739</v>
      </c>
    </row>
    <row r="75" spans="1:13" ht="15" customHeight="1" x14ac:dyDescent="0.25">
      <c r="A75" s="98"/>
      <c r="B75" s="54"/>
    </row>
    <row r="76" spans="1:13" ht="15" customHeight="1" x14ac:dyDescent="0.25">
      <c r="A76" s="98"/>
      <c r="B76" s="54" t="s">
        <v>979</v>
      </c>
      <c r="M76" s="54" t="s">
        <v>980</v>
      </c>
    </row>
    <row r="77" spans="1:13" ht="15" customHeight="1" x14ac:dyDescent="0.25">
      <c r="A77" s="98"/>
      <c r="B77" s="54" t="s">
        <v>981</v>
      </c>
      <c r="M77" s="54" t="s">
        <v>982</v>
      </c>
    </row>
    <row r="78" spans="1:13" ht="15" customHeight="1" x14ac:dyDescent="0.25">
      <c r="A78" s="98"/>
      <c r="B78" s="54" t="s">
        <v>946</v>
      </c>
      <c r="M78" s="54" t="s">
        <v>983</v>
      </c>
    </row>
    <row r="79" spans="1:13" ht="15" customHeight="1" x14ac:dyDescent="0.25">
      <c r="A79" s="98"/>
      <c r="B79" s="54" t="s">
        <v>848</v>
      </c>
      <c r="M79" s="54" t="s">
        <v>984</v>
      </c>
    </row>
    <row r="80" spans="1:13" ht="15" customHeight="1" x14ac:dyDescent="0.25">
      <c r="A80" s="98"/>
      <c r="B80" s="54" t="s">
        <v>927</v>
      </c>
    </row>
    <row r="81" spans="1:13" ht="15" customHeight="1" x14ac:dyDescent="0.25">
      <c r="A81" s="98"/>
      <c r="B81" s="54" t="s">
        <v>932</v>
      </c>
    </row>
    <row r="82" spans="1:13" ht="15" customHeight="1" x14ac:dyDescent="0.25">
      <c r="A82" s="98"/>
      <c r="B82" s="54" t="s">
        <v>933</v>
      </c>
      <c r="M82" s="53" t="s">
        <v>985</v>
      </c>
    </row>
    <row r="83" spans="1:13" ht="15" customHeight="1" x14ac:dyDescent="0.25">
      <c r="A83" s="98"/>
      <c r="B83" s="54"/>
      <c r="M83" s="54" t="s">
        <v>986</v>
      </c>
    </row>
    <row r="84" spans="1:13" x14ac:dyDescent="0.25">
      <c r="B84" s="54"/>
      <c r="M84" s="54" t="s">
        <v>957</v>
      </c>
    </row>
    <row r="85" spans="1:13" x14ac:dyDescent="0.25">
      <c r="B85" s="54"/>
      <c r="M85" s="54" t="s">
        <v>933</v>
      </c>
    </row>
    <row r="86" spans="1:13" x14ac:dyDescent="0.25">
      <c r="B86" s="54"/>
    </row>
    <row r="88" spans="1:13" x14ac:dyDescent="0.25">
      <c r="M88" s="53" t="s">
        <v>987</v>
      </c>
    </row>
    <row r="89" spans="1:13" x14ac:dyDescent="0.25">
      <c r="B89" s="54"/>
      <c r="M89" s="51" t="s">
        <v>988</v>
      </c>
    </row>
    <row r="90" spans="1:13" x14ac:dyDescent="0.25">
      <c r="M90" s="51" t="s">
        <v>989</v>
      </c>
    </row>
    <row r="91" spans="1:13" x14ac:dyDescent="0.25">
      <c r="M91" s="51" t="s">
        <v>990</v>
      </c>
    </row>
    <row r="92" spans="1:13" x14ac:dyDescent="0.25">
      <c r="M92" s="51" t="s">
        <v>991</v>
      </c>
    </row>
    <row r="97" spans="2:13" x14ac:dyDescent="0.25">
      <c r="M97" s="132" t="s">
        <v>992</v>
      </c>
    </row>
    <row r="98" spans="2:13" x14ac:dyDescent="0.25">
      <c r="B98" s="54" t="s">
        <v>926</v>
      </c>
      <c r="M98" s="51" t="s">
        <v>972</v>
      </c>
    </row>
    <row r="99" spans="2:13" x14ac:dyDescent="0.25">
      <c r="B99" s="54" t="s">
        <v>927</v>
      </c>
      <c r="M99" s="51" t="s">
        <v>993</v>
      </c>
    </row>
    <row r="100" spans="2:13" x14ac:dyDescent="0.25">
      <c r="B100" s="54" t="s">
        <v>929</v>
      </c>
      <c r="M100" s="51"/>
    </row>
    <row r="101" spans="2:13" x14ac:dyDescent="0.25">
      <c r="B101" s="54" t="s">
        <v>930</v>
      </c>
      <c r="M101" s="133" t="s">
        <v>994</v>
      </c>
    </row>
    <row r="102" spans="2:13" x14ac:dyDescent="0.25">
      <c r="B102" s="54" t="s">
        <v>932</v>
      </c>
      <c r="M102" s="54" t="s">
        <v>995</v>
      </c>
    </row>
    <row r="103" spans="2:13" x14ac:dyDescent="0.25">
      <c r="B103" s="54" t="s">
        <v>933</v>
      </c>
      <c r="M103" s="54" t="s">
        <v>996</v>
      </c>
    </row>
    <row r="104" spans="2:13" x14ac:dyDescent="0.25">
      <c r="M104" s="54"/>
    </row>
    <row r="108" spans="2:13" x14ac:dyDescent="0.25">
      <c r="B108" s="54" t="s">
        <v>927</v>
      </c>
    </row>
    <row r="109" spans="2:13" x14ac:dyDescent="0.25">
      <c r="B109" s="53" t="s">
        <v>997</v>
      </c>
    </row>
    <row r="110" spans="2:13" x14ac:dyDescent="0.25">
      <c r="B110" s="54" t="s">
        <v>974</v>
      </c>
    </row>
    <row r="111" spans="2:13" x14ac:dyDescent="0.25">
      <c r="B111" s="54" t="s">
        <v>929</v>
      </c>
    </row>
    <row r="112" spans="2:13" x14ac:dyDescent="0.25">
      <c r="B112" s="54" t="s">
        <v>932</v>
      </c>
    </row>
    <row r="113" spans="2:2" x14ac:dyDescent="0.25">
      <c r="B113" s="54" t="s">
        <v>933</v>
      </c>
    </row>
    <row r="115" spans="2:2" x14ac:dyDescent="0.25">
      <c r="B115" s="54"/>
    </row>
    <row r="116" spans="2:2" x14ac:dyDescent="0.25">
      <c r="B116" s="54" t="s">
        <v>998</v>
      </c>
    </row>
    <row r="117" spans="2:2" x14ac:dyDescent="0.25">
      <c r="B117" s="54" t="s">
        <v>973</v>
      </c>
    </row>
    <row r="118" spans="2:2" x14ac:dyDescent="0.25">
      <c r="B118" s="54" t="s">
        <v>975</v>
      </c>
    </row>
    <row r="119" spans="2:2" x14ac:dyDescent="0.25">
      <c r="B119" s="54" t="s">
        <v>976</v>
      </c>
    </row>
    <row r="120" spans="2:2" x14ac:dyDescent="0.25">
      <c r="B120" s="54" t="s">
        <v>977</v>
      </c>
    </row>
    <row r="121" spans="2:2" x14ac:dyDescent="0.25">
      <c r="B121" s="54" t="s">
        <v>978</v>
      </c>
    </row>
    <row r="122" spans="2:2" x14ac:dyDescent="0.25">
      <c r="B122" s="54" t="s">
        <v>933</v>
      </c>
    </row>
    <row r="123" spans="2:2" x14ac:dyDescent="0.25">
      <c r="B123" s="54"/>
    </row>
    <row r="125" spans="2:2" x14ac:dyDescent="0.25">
      <c r="B125" s="53" t="s">
        <v>999</v>
      </c>
    </row>
    <row r="126" spans="2:2" x14ac:dyDescent="0.25">
      <c r="B126" s="53" t="s">
        <v>1000</v>
      </c>
    </row>
    <row r="127" spans="2:2" x14ac:dyDescent="0.25">
      <c r="B127" s="53" t="s">
        <v>1001</v>
      </c>
    </row>
    <row r="128" spans="2:2" x14ac:dyDescent="0.25">
      <c r="B128" s="53" t="s">
        <v>1002</v>
      </c>
    </row>
    <row r="129" spans="2:2" x14ac:dyDescent="0.25">
      <c r="B129" s="53" t="s">
        <v>1003</v>
      </c>
    </row>
    <row r="130" spans="2:2" x14ac:dyDescent="0.25">
      <c r="B130" s="53" t="s">
        <v>978</v>
      </c>
    </row>
    <row r="131" spans="2:2" x14ac:dyDescent="0.25">
      <c r="B131" s="53" t="s">
        <v>933</v>
      </c>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101">
    <pageSetUpPr fitToPage="1"/>
  </sheetPr>
  <dimension ref="A1:T145"/>
  <sheetViews>
    <sheetView view="pageBreakPreview" topLeftCell="A30" zoomScaleNormal="100" zoomScaleSheetLayoutView="100" workbookViewId="0">
      <selection activeCell="F53" sqref="F53"/>
    </sheetView>
  </sheetViews>
  <sheetFormatPr baseColWidth="10" defaultColWidth="11.44140625" defaultRowHeight="11.4" x14ac:dyDescent="0.2"/>
  <cols>
    <col min="1" max="1" width="8" style="61" customWidth="1"/>
    <col min="2" max="2" width="4.88671875" style="61" customWidth="1"/>
    <col min="3" max="3" width="2.88671875" style="61" customWidth="1"/>
    <col min="4" max="4" width="12.33203125" style="61" bestFit="1" customWidth="1"/>
    <col min="5" max="5" width="11.44140625" style="61"/>
    <col min="6" max="6" width="8" style="61" customWidth="1"/>
    <col min="7" max="7" width="14.109375" style="61" customWidth="1"/>
    <col min="8" max="10" width="11.88671875" style="61" customWidth="1"/>
    <col min="11" max="11" width="11.44140625" style="61"/>
    <col min="12" max="12" width="11.33203125" style="61" customWidth="1"/>
    <col min="13" max="16384" width="11.44140625" style="61"/>
  </cols>
  <sheetData>
    <row r="1" spans="1:12" ht="13.95" customHeight="1" x14ac:dyDescent="0.2">
      <c r="G1" s="76"/>
      <c r="H1" s="76"/>
      <c r="I1" s="76"/>
      <c r="J1" s="76"/>
      <c r="K1" s="77" t="s">
        <v>222</v>
      </c>
      <c r="L1" s="77">
        <v>257</v>
      </c>
    </row>
    <row r="2" spans="1:12" ht="13.95" customHeight="1" x14ac:dyDescent="0.2">
      <c r="G2" s="76"/>
      <c r="H2" s="76"/>
      <c r="I2" s="76"/>
      <c r="J2" s="76"/>
    </row>
    <row r="3" spans="1:12" ht="13.95" customHeight="1" x14ac:dyDescent="0.2">
      <c r="G3" s="76"/>
      <c r="H3" s="76"/>
      <c r="I3" s="76"/>
      <c r="J3" s="76"/>
    </row>
    <row r="4" spans="1:12" ht="13.95" customHeight="1" x14ac:dyDescent="0.2">
      <c r="F4" s="76"/>
      <c r="G4" s="76"/>
      <c r="H4" s="76"/>
      <c r="I4" s="76"/>
      <c r="J4" s="76"/>
    </row>
    <row r="5" spans="1:12" ht="13.95" customHeight="1" x14ac:dyDescent="0.2">
      <c r="F5" s="76"/>
      <c r="G5" s="76"/>
      <c r="H5" s="76"/>
      <c r="I5" s="76"/>
      <c r="J5" s="76"/>
    </row>
    <row r="6" spans="1:12" ht="15" customHeight="1" x14ac:dyDescent="0.2">
      <c r="A6" s="478">
        <v>163</v>
      </c>
      <c r="B6" s="478"/>
      <c r="C6" s="478"/>
      <c r="D6" s="478"/>
      <c r="E6" s="478"/>
      <c r="F6" s="478"/>
      <c r="G6" s="478"/>
      <c r="H6" s="478"/>
      <c r="I6" s="478"/>
      <c r="J6" s="478"/>
    </row>
    <row r="7" spans="1:12" ht="13.95" customHeight="1" x14ac:dyDescent="0.2">
      <c r="A7" s="63"/>
      <c r="B7" s="63"/>
      <c r="C7" s="63"/>
      <c r="F7" s="76"/>
      <c r="G7" s="76"/>
      <c r="H7" s="76"/>
      <c r="I7" s="76"/>
      <c r="J7" s="76"/>
      <c r="L7" s="62"/>
    </row>
    <row r="8" spans="1:12" ht="13.95" customHeight="1" x14ac:dyDescent="0.2">
      <c r="C8" s="63"/>
      <c r="I8" s="64" t="s">
        <v>1004</v>
      </c>
      <c r="J8" s="129">
        <v>44662</v>
      </c>
    </row>
    <row r="9" spans="1:12" ht="13.95" customHeight="1" x14ac:dyDescent="0.2">
      <c r="C9" s="63"/>
      <c r="I9" s="64" t="s">
        <v>1005</v>
      </c>
      <c r="J9" s="129">
        <v>44671</v>
      </c>
    </row>
    <row r="10" spans="1:12" ht="15" customHeight="1" x14ac:dyDescent="0.2">
      <c r="A10" s="485" t="s">
        <v>1006</v>
      </c>
      <c r="B10" s="485"/>
      <c r="C10" s="56" t="s">
        <v>1007</v>
      </c>
      <c r="D10" s="65" t="e">
        <f>VLOOKUP($L$1,clientes1,2,FALSE)</f>
        <v>#REF!</v>
      </c>
      <c r="E10" s="65"/>
      <c r="F10" s="65"/>
    </row>
    <row r="11" spans="1:12" ht="15" customHeight="1" x14ac:dyDescent="0.2">
      <c r="A11" s="485" t="s">
        <v>223</v>
      </c>
      <c r="B11" s="485"/>
      <c r="C11" s="56" t="s">
        <v>1007</v>
      </c>
      <c r="D11" s="66" t="e">
        <f>VLOOKUP($L$1,clientes1,3,FALSE)</f>
        <v>#REF!</v>
      </c>
      <c r="E11" s="65"/>
      <c r="F11" s="65"/>
      <c r="G11" s="67"/>
    </row>
    <row r="12" spans="1:12" ht="15" customHeight="1" x14ac:dyDescent="0.2">
      <c r="A12" s="485" t="s">
        <v>1008</v>
      </c>
      <c r="B12" s="485"/>
      <c r="C12" s="56" t="s">
        <v>1007</v>
      </c>
      <c r="D12" s="65" t="e">
        <f>VLOOKUP($L$1,clientes1,4,FALSE)</f>
        <v>#REF!</v>
      </c>
      <c r="E12" s="65"/>
      <c r="F12" s="65"/>
    </row>
    <row r="13" spans="1:12" ht="15" customHeight="1" x14ac:dyDescent="0.2">
      <c r="A13" s="485" t="s">
        <v>1009</v>
      </c>
      <c r="B13" s="485"/>
      <c r="C13" s="57" t="s">
        <v>1007</v>
      </c>
      <c r="D13" s="66" t="e">
        <f>VLOOKUP($L$1,clientes1,5,FALSE)</f>
        <v>#REF!</v>
      </c>
      <c r="E13" s="65"/>
      <c r="F13" s="65"/>
    </row>
    <row r="14" spans="1:12" ht="15" customHeight="1" x14ac:dyDescent="0.2">
      <c r="A14" s="485" t="s">
        <v>224</v>
      </c>
      <c r="B14" s="485"/>
      <c r="C14" s="57" t="s">
        <v>1007</v>
      </c>
      <c r="D14" s="65" t="e">
        <f>VLOOKUP($L$1,clientes1,6,FALSE)</f>
        <v>#REF!</v>
      </c>
      <c r="E14" s="65"/>
    </row>
    <row r="15" spans="1:12" ht="15" customHeight="1" x14ac:dyDescent="0.2">
      <c r="A15" s="485" t="s">
        <v>225</v>
      </c>
      <c r="B15" s="485"/>
      <c r="C15" s="56" t="s">
        <v>1007</v>
      </c>
      <c r="D15" s="66" t="e">
        <f>VLOOKUP($L$1,clientes1,7,FALSE)</f>
        <v>#REF!</v>
      </c>
      <c r="E15" s="65"/>
      <c r="F15" s="65"/>
    </row>
    <row r="16" spans="1:12" ht="9" customHeight="1" x14ac:dyDescent="0.2">
      <c r="A16" s="68"/>
      <c r="B16" s="68"/>
      <c r="C16" s="68"/>
      <c r="D16" s="65"/>
      <c r="E16" s="65"/>
      <c r="F16" s="65"/>
    </row>
    <row r="17" spans="1:17" ht="24" customHeight="1" x14ac:dyDescent="0.25">
      <c r="A17" s="313" t="s">
        <v>744</v>
      </c>
      <c r="B17" s="486" t="s">
        <v>827</v>
      </c>
      <c r="C17" s="486"/>
      <c r="D17" s="486"/>
      <c r="E17" s="486"/>
      <c r="F17" s="486"/>
      <c r="G17" s="313" t="s">
        <v>745</v>
      </c>
      <c r="H17" s="125" t="s">
        <v>1010</v>
      </c>
      <c r="I17" s="313" t="s">
        <v>747</v>
      </c>
      <c r="J17" s="125" t="s">
        <v>1011</v>
      </c>
    </row>
    <row r="18" spans="1:17" ht="24" customHeight="1" x14ac:dyDescent="0.2">
      <c r="A18" s="110" t="s">
        <v>484</v>
      </c>
      <c r="B18" s="449" t="e">
        <f>VLOOKUP(A18,SERVICIOENSAYOS,2,FALSE)</f>
        <v>#REF!</v>
      </c>
      <c r="C18" s="449"/>
      <c r="D18" s="449"/>
      <c r="E18" s="449"/>
      <c r="F18" s="449"/>
      <c r="G18" s="111" t="e">
        <f>+VLOOKUP(A18,SERVICIOENSAYOS,3,FALSE)</f>
        <v>#REF!</v>
      </c>
      <c r="H18" s="112" t="e">
        <f t="shared" ref="H18:H26" si="0">+VLOOKUP(A18,SERVICIOENSAYOS,5,FALSE)</f>
        <v>#REF!</v>
      </c>
      <c r="I18" s="116">
        <v>1</v>
      </c>
      <c r="J18" s="113" t="e">
        <f t="shared" ref="J18:J43" si="1">+H18*I18</f>
        <v>#REF!</v>
      </c>
    </row>
    <row r="19" spans="1:17" ht="17.25" customHeight="1" x14ac:dyDescent="0.2">
      <c r="A19" s="110" t="s">
        <v>443</v>
      </c>
      <c r="B19" s="449" t="e">
        <f>VLOOKUP(A19,SERVICIOENSAYOS,2,FALSE)</f>
        <v>#REF!</v>
      </c>
      <c r="C19" s="449"/>
      <c r="D19" s="449"/>
      <c r="E19" s="449"/>
      <c r="F19" s="449"/>
      <c r="G19" s="111" t="e">
        <f t="shared" ref="G19:G26" si="2">+VLOOKUP(A19,SERVICIOENSAYOS,3,FALSE)</f>
        <v>#REF!</v>
      </c>
      <c r="H19" s="112" t="e">
        <f t="shared" si="0"/>
        <v>#REF!</v>
      </c>
      <c r="I19" s="116">
        <v>1</v>
      </c>
      <c r="J19" s="113" t="e">
        <f t="shared" si="1"/>
        <v>#REF!</v>
      </c>
    </row>
    <row r="20" spans="1:17" ht="17.25" customHeight="1" x14ac:dyDescent="0.2">
      <c r="A20" s="110" t="s">
        <v>255</v>
      </c>
      <c r="B20" s="449" t="e">
        <f>VLOOKUP(A20,SERVICIOENSAYOS,2,FALSE)</f>
        <v>#REF!</v>
      </c>
      <c r="C20" s="449"/>
      <c r="D20" s="449"/>
      <c r="E20" s="449"/>
      <c r="F20" s="449"/>
      <c r="G20" s="111" t="e">
        <f t="shared" si="2"/>
        <v>#REF!</v>
      </c>
      <c r="H20" s="112" t="e">
        <f t="shared" si="0"/>
        <v>#REF!</v>
      </c>
      <c r="I20" s="116">
        <v>4</v>
      </c>
      <c r="J20" s="113" t="e">
        <f t="shared" si="1"/>
        <v>#REF!</v>
      </c>
    </row>
    <row r="21" spans="1:17" ht="17.25" customHeight="1" x14ac:dyDescent="0.2">
      <c r="A21" s="110" t="s">
        <v>421</v>
      </c>
      <c r="B21" s="449" t="e">
        <f t="shared" ref="B21:B26" si="3">VLOOKUP(A21,SERVICIOENSAYOS,2,FALSE)</f>
        <v>#REF!</v>
      </c>
      <c r="C21" s="449"/>
      <c r="D21" s="449"/>
      <c r="E21" s="449"/>
      <c r="F21" s="449"/>
      <c r="G21" s="111" t="e">
        <f t="shared" si="2"/>
        <v>#REF!</v>
      </c>
      <c r="H21" s="112" t="e">
        <f t="shared" si="0"/>
        <v>#REF!</v>
      </c>
      <c r="I21" s="116">
        <v>2</v>
      </c>
      <c r="J21" s="113" t="e">
        <f t="shared" si="1"/>
        <v>#REF!</v>
      </c>
    </row>
    <row r="22" spans="1:17" ht="17.25" customHeight="1" x14ac:dyDescent="0.2">
      <c r="A22" s="110" t="s">
        <v>424</v>
      </c>
      <c r="B22" s="449" t="e">
        <f t="shared" si="3"/>
        <v>#REF!</v>
      </c>
      <c r="C22" s="449"/>
      <c r="D22" s="449"/>
      <c r="E22" s="449"/>
      <c r="F22" s="449"/>
      <c r="G22" s="111" t="e">
        <f t="shared" si="2"/>
        <v>#REF!</v>
      </c>
      <c r="H22" s="112" t="e">
        <f t="shared" si="0"/>
        <v>#REF!</v>
      </c>
      <c r="I22" s="116">
        <v>2</v>
      </c>
      <c r="J22" s="113" t="e">
        <f t="shared" si="1"/>
        <v>#REF!</v>
      </c>
    </row>
    <row r="23" spans="1:17" ht="17.25" customHeight="1" x14ac:dyDescent="0.2">
      <c r="A23" s="110" t="s">
        <v>262</v>
      </c>
      <c r="B23" s="449" t="e">
        <f t="shared" si="3"/>
        <v>#REF!</v>
      </c>
      <c r="C23" s="449"/>
      <c r="D23" s="449"/>
      <c r="E23" s="449"/>
      <c r="F23" s="449"/>
      <c r="G23" s="111" t="e">
        <f t="shared" si="2"/>
        <v>#REF!</v>
      </c>
      <c r="H23" s="112" t="e">
        <f t="shared" si="0"/>
        <v>#REF!</v>
      </c>
      <c r="I23" s="116">
        <v>1</v>
      </c>
      <c r="J23" s="113" t="e">
        <f t="shared" si="1"/>
        <v>#REF!</v>
      </c>
    </row>
    <row r="24" spans="1:17" ht="17.25" customHeight="1" x14ac:dyDescent="0.2">
      <c r="A24" s="110" t="s">
        <v>304</v>
      </c>
      <c r="B24" s="449" t="e">
        <f t="shared" si="3"/>
        <v>#REF!</v>
      </c>
      <c r="C24" s="449"/>
      <c r="D24" s="449"/>
      <c r="E24" s="449"/>
      <c r="F24" s="449"/>
      <c r="G24" s="111" t="e">
        <f t="shared" si="2"/>
        <v>#REF!</v>
      </c>
      <c r="H24" s="112" t="e">
        <f t="shared" si="0"/>
        <v>#REF!</v>
      </c>
      <c r="I24" s="116">
        <v>1</v>
      </c>
      <c r="J24" s="113" t="e">
        <f t="shared" si="1"/>
        <v>#REF!</v>
      </c>
    </row>
    <row r="25" spans="1:17" ht="17.25" customHeight="1" x14ac:dyDescent="0.2">
      <c r="A25" s="110" t="s">
        <v>379</v>
      </c>
      <c r="B25" s="449" t="e">
        <f t="shared" si="3"/>
        <v>#REF!</v>
      </c>
      <c r="C25" s="449"/>
      <c r="D25" s="449"/>
      <c r="E25" s="449"/>
      <c r="F25" s="449"/>
      <c r="G25" s="111" t="e">
        <f t="shared" si="2"/>
        <v>#REF!</v>
      </c>
      <c r="H25" s="112" t="e">
        <f t="shared" si="0"/>
        <v>#REF!</v>
      </c>
      <c r="I25" s="116">
        <v>1</v>
      </c>
      <c r="J25" s="113" t="e">
        <f t="shared" si="1"/>
        <v>#REF!</v>
      </c>
    </row>
    <row r="26" spans="1:17" ht="17.25" customHeight="1" x14ac:dyDescent="0.2">
      <c r="A26" s="110" t="s">
        <v>271</v>
      </c>
      <c r="B26" s="449" t="e">
        <f t="shared" si="3"/>
        <v>#REF!</v>
      </c>
      <c r="C26" s="449"/>
      <c r="D26" s="449"/>
      <c r="E26" s="449"/>
      <c r="F26" s="449"/>
      <c r="G26" s="111" t="e">
        <f t="shared" si="2"/>
        <v>#REF!</v>
      </c>
      <c r="H26" s="112" t="e">
        <f t="shared" si="0"/>
        <v>#REF!</v>
      </c>
      <c r="I26" s="116">
        <v>1</v>
      </c>
      <c r="J26" s="113" t="e">
        <f t="shared" si="1"/>
        <v>#REF!</v>
      </c>
    </row>
    <row r="27" spans="1:17" ht="17.25" customHeight="1" x14ac:dyDescent="0.2">
      <c r="A27" s="110"/>
      <c r="B27" s="487" t="s">
        <v>1012</v>
      </c>
      <c r="C27" s="487"/>
      <c r="D27" s="487"/>
      <c r="E27" s="487"/>
      <c r="F27" s="487"/>
      <c r="G27" s="111"/>
      <c r="H27" s="112"/>
      <c r="I27" s="116"/>
      <c r="J27" s="113"/>
      <c r="Q27" s="61" t="e">
        <f>+#REF!*26</f>
        <v>#REF!</v>
      </c>
    </row>
    <row r="28" spans="1:17" ht="17.25" customHeight="1" x14ac:dyDescent="0.2">
      <c r="A28" s="110" t="s">
        <v>401</v>
      </c>
      <c r="B28" s="449" t="e">
        <f t="shared" ref="B28:B33" si="4">VLOOKUP(A28,SERVICIOENSAYOS,2,FALSE)</f>
        <v>#REF!</v>
      </c>
      <c r="C28" s="449"/>
      <c r="D28" s="449"/>
      <c r="E28" s="449"/>
      <c r="F28" s="449"/>
      <c r="G28" s="111" t="e">
        <f t="shared" ref="G28:G33" si="5">+VLOOKUP(A28,SERVICIOENSAYOS,3,FALSE)</f>
        <v>#REF!</v>
      </c>
      <c r="H28" s="112" t="e">
        <f t="shared" ref="H28:H33" si="6">+VLOOKUP(A28,SERVICIOENSAYOS,5,FALSE)</f>
        <v>#REF!</v>
      </c>
      <c r="I28" s="116">
        <v>2</v>
      </c>
      <c r="J28" s="113" t="e">
        <f t="shared" si="1"/>
        <v>#REF!</v>
      </c>
    </row>
    <row r="29" spans="1:17" ht="17.25" customHeight="1" x14ac:dyDescent="0.2">
      <c r="A29" s="110" t="s">
        <v>387</v>
      </c>
      <c r="B29" s="449" t="e">
        <f t="shared" si="4"/>
        <v>#REF!</v>
      </c>
      <c r="C29" s="449"/>
      <c r="D29" s="449"/>
      <c r="E29" s="449"/>
      <c r="F29" s="449"/>
      <c r="G29" s="111" t="e">
        <f t="shared" si="5"/>
        <v>#REF!</v>
      </c>
      <c r="H29" s="112" t="e">
        <f t="shared" si="6"/>
        <v>#REF!</v>
      </c>
      <c r="I29" s="116">
        <v>2</v>
      </c>
      <c r="J29" s="113" t="e">
        <f t="shared" si="1"/>
        <v>#REF!</v>
      </c>
    </row>
    <row r="30" spans="1:17" ht="17.25" customHeight="1" x14ac:dyDescent="0.2">
      <c r="A30" s="110" t="s">
        <v>403</v>
      </c>
      <c r="B30" s="449" t="e">
        <f t="shared" si="4"/>
        <v>#REF!</v>
      </c>
      <c r="C30" s="449"/>
      <c r="D30" s="449"/>
      <c r="E30" s="449"/>
      <c r="F30" s="449"/>
      <c r="G30" s="111" t="e">
        <f t="shared" si="5"/>
        <v>#REF!</v>
      </c>
      <c r="H30" s="112" t="e">
        <f t="shared" si="6"/>
        <v>#REF!</v>
      </c>
      <c r="I30" s="116">
        <v>2</v>
      </c>
      <c r="J30" s="113" t="e">
        <f t="shared" si="1"/>
        <v>#REF!</v>
      </c>
    </row>
    <row r="31" spans="1:17" ht="17.25" customHeight="1" x14ac:dyDescent="0.2">
      <c r="A31" s="110" t="s">
        <v>391</v>
      </c>
      <c r="B31" s="449" t="e">
        <f t="shared" si="4"/>
        <v>#REF!</v>
      </c>
      <c r="C31" s="449"/>
      <c r="D31" s="449"/>
      <c r="E31" s="449"/>
      <c r="F31" s="449"/>
      <c r="G31" s="111" t="e">
        <f t="shared" si="5"/>
        <v>#REF!</v>
      </c>
      <c r="H31" s="112" t="e">
        <f t="shared" si="6"/>
        <v>#REF!</v>
      </c>
      <c r="I31" s="116">
        <v>1</v>
      </c>
      <c r="J31" s="113" t="e">
        <f t="shared" si="1"/>
        <v>#REF!</v>
      </c>
    </row>
    <row r="32" spans="1:17" ht="17.25" customHeight="1" x14ac:dyDescent="0.2">
      <c r="A32" s="110" t="s">
        <v>394</v>
      </c>
      <c r="B32" s="449" t="e">
        <f t="shared" si="4"/>
        <v>#REF!</v>
      </c>
      <c r="C32" s="449"/>
      <c r="D32" s="449"/>
      <c r="E32" s="449"/>
      <c r="F32" s="449"/>
      <c r="G32" s="111" t="e">
        <f t="shared" si="5"/>
        <v>#REF!</v>
      </c>
      <c r="H32" s="112" t="e">
        <f t="shared" si="6"/>
        <v>#REF!</v>
      </c>
      <c r="I32" s="116">
        <v>1</v>
      </c>
      <c r="J32" s="113" t="e">
        <f t="shared" si="1"/>
        <v>#REF!</v>
      </c>
    </row>
    <row r="33" spans="1:11" ht="17.25" customHeight="1" x14ac:dyDescent="0.2">
      <c r="A33" s="110" t="s">
        <v>398</v>
      </c>
      <c r="B33" s="449" t="e">
        <f t="shared" si="4"/>
        <v>#REF!</v>
      </c>
      <c r="C33" s="449"/>
      <c r="D33" s="449"/>
      <c r="E33" s="449"/>
      <c r="F33" s="449"/>
      <c r="G33" s="111" t="e">
        <f t="shared" si="5"/>
        <v>#REF!</v>
      </c>
      <c r="H33" s="112" t="e">
        <f t="shared" si="6"/>
        <v>#REF!</v>
      </c>
      <c r="I33" s="116">
        <v>1</v>
      </c>
      <c r="J33" s="113" t="e">
        <f t="shared" si="1"/>
        <v>#REF!</v>
      </c>
    </row>
    <row r="34" spans="1:11" ht="17.25" customHeight="1" x14ac:dyDescent="0.2">
      <c r="A34" s="110"/>
      <c r="B34" s="449"/>
      <c r="C34" s="449"/>
      <c r="D34" s="449"/>
      <c r="E34" s="449"/>
      <c r="F34" s="449"/>
      <c r="G34" s="111"/>
      <c r="H34" s="112"/>
      <c r="I34" s="116"/>
      <c r="J34" s="113">
        <f t="shared" si="1"/>
        <v>0</v>
      </c>
    </row>
    <row r="35" spans="1:11" ht="17.25" customHeight="1" x14ac:dyDescent="0.2">
      <c r="A35" s="110"/>
      <c r="B35" s="449"/>
      <c r="C35" s="449"/>
      <c r="D35" s="449"/>
      <c r="E35" s="449"/>
      <c r="F35" s="449"/>
      <c r="G35" s="111"/>
      <c r="H35" s="112"/>
      <c r="I35" s="116"/>
      <c r="J35" s="113">
        <f t="shared" si="1"/>
        <v>0</v>
      </c>
    </row>
    <row r="36" spans="1:11" ht="17.25" customHeight="1" x14ac:dyDescent="0.2">
      <c r="A36" s="110"/>
      <c r="B36" s="449" t="s">
        <v>1013</v>
      </c>
      <c r="C36" s="449"/>
      <c r="D36" s="449"/>
      <c r="E36" s="449"/>
      <c r="F36" s="449"/>
      <c r="G36" s="111"/>
      <c r="H36" s="112"/>
      <c r="I36" s="116"/>
      <c r="J36" s="113"/>
    </row>
    <row r="37" spans="1:11" ht="17.25" customHeight="1" x14ac:dyDescent="0.2">
      <c r="A37" s="110" t="s">
        <v>316</v>
      </c>
      <c r="B37" s="449" t="e">
        <f t="shared" ref="B37:B42" si="7">VLOOKUP(A37,SERVICIOENSAYOS,2,FALSE)</f>
        <v>#REF!</v>
      </c>
      <c r="C37" s="449"/>
      <c r="D37" s="449"/>
      <c r="E37" s="449"/>
      <c r="F37" s="449"/>
      <c r="G37" s="111" t="e">
        <f t="shared" ref="G37:G42" si="8">+VLOOKUP(A37,SERVICIOENSAYOS,3,FALSE)</f>
        <v>#REF!</v>
      </c>
      <c r="H37" s="112" t="e">
        <f t="shared" ref="H37:H43" si="9">+VLOOKUP(A37,SERVICIOENSAYOS,5,FALSE)</f>
        <v>#REF!</v>
      </c>
      <c r="I37" s="116">
        <v>2</v>
      </c>
      <c r="J37" s="113" t="e">
        <f t="shared" si="1"/>
        <v>#REF!</v>
      </c>
    </row>
    <row r="38" spans="1:11" ht="17.25" customHeight="1" x14ac:dyDescent="0.2">
      <c r="A38" s="110" t="s">
        <v>310</v>
      </c>
      <c r="B38" s="449" t="e">
        <f t="shared" si="7"/>
        <v>#REF!</v>
      </c>
      <c r="C38" s="449"/>
      <c r="D38" s="449"/>
      <c r="E38" s="449"/>
      <c r="F38" s="449"/>
      <c r="G38" s="111" t="e">
        <f t="shared" si="8"/>
        <v>#REF!</v>
      </c>
      <c r="H38" s="112" t="e">
        <f t="shared" si="9"/>
        <v>#REF!</v>
      </c>
      <c r="I38" s="116">
        <v>2</v>
      </c>
      <c r="J38" s="113" t="e">
        <f t="shared" si="1"/>
        <v>#REF!</v>
      </c>
    </row>
    <row r="39" spans="1:11" ht="17.25" customHeight="1" x14ac:dyDescent="0.2">
      <c r="A39" s="110" t="s">
        <v>403</v>
      </c>
      <c r="B39" s="449" t="e">
        <f t="shared" si="7"/>
        <v>#REF!</v>
      </c>
      <c r="C39" s="449"/>
      <c r="D39" s="449"/>
      <c r="E39" s="449"/>
      <c r="F39" s="449"/>
      <c r="G39" s="111" t="e">
        <f t="shared" si="8"/>
        <v>#REF!</v>
      </c>
      <c r="H39" s="112" t="e">
        <f t="shared" si="9"/>
        <v>#REF!</v>
      </c>
      <c r="I39" s="116">
        <v>2</v>
      </c>
      <c r="J39" s="113" t="e">
        <f t="shared" si="1"/>
        <v>#REF!</v>
      </c>
    </row>
    <row r="40" spans="1:11" ht="17.25" customHeight="1" x14ac:dyDescent="0.2">
      <c r="A40" s="110" t="s">
        <v>398</v>
      </c>
      <c r="B40" s="449" t="e">
        <f t="shared" si="7"/>
        <v>#REF!</v>
      </c>
      <c r="C40" s="449"/>
      <c r="D40" s="449"/>
      <c r="E40" s="449"/>
      <c r="F40" s="449"/>
      <c r="G40" s="111" t="e">
        <f t="shared" si="8"/>
        <v>#REF!</v>
      </c>
      <c r="H40" s="112" t="e">
        <f t="shared" si="9"/>
        <v>#REF!</v>
      </c>
      <c r="I40" s="116">
        <v>2</v>
      </c>
      <c r="J40" s="113" t="e">
        <f t="shared" si="1"/>
        <v>#REF!</v>
      </c>
    </row>
    <row r="41" spans="1:11" ht="17.25" customHeight="1" x14ac:dyDescent="0.2">
      <c r="A41" s="110"/>
      <c r="B41" s="449" t="e">
        <f>VLOOKUP(A41,SERVICIOENSAYOS,2,FALSE)</f>
        <v>#REF!</v>
      </c>
      <c r="C41" s="449"/>
      <c r="D41" s="449"/>
      <c r="E41" s="449"/>
      <c r="F41" s="449"/>
      <c r="G41" s="111" t="e">
        <f>+VLOOKUP(A41,SERVICIOENSAYOS,3,FALSE)</f>
        <v>#REF!</v>
      </c>
      <c r="H41" s="112" t="e">
        <f t="shared" si="9"/>
        <v>#REF!</v>
      </c>
      <c r="I41" s="116">
        <v>0</v>
      </c>
      <c r="J41" s="113" t="e">
        <f t="shared" si="1"/>
        <v>#REF!</v>
      </c>
    </row>
    <row r="42" spans="1:11" ht="17.25" customHeight="1" x14ac:dyDescent="0.2">
      <c r="A42" s="110"/>
      <c r="B42" s="449" t="e">
        <f t="shared" si="7"/>
        <v>#REF!</v>
      </c>
      <c r="C42" s="449"/>
      <c r="D42" s="449"/>
      <c r="E42" s="449"/>
      <c r="F42" s="449"/>
      <c r="G42" s="111" t="e">
        <f t="shared" si="8"/>
        <v>#REF!</v>
      </c>
      <c r="H42" s="112" t="e">
        <f t="shared" si="9"/>
        <v>#REF!</v>
      </c>
      <c r="I42" s="111">
        <v>0</v>
      </c>
      <c r="J42" s="113" t="e">
        <f t="shared" si="1"/>
        <v>#REF!</v>
      </c>
    </row>
    <row r="43" spans="1:11" ht="17.25" customHeight="1" x14ac:dyDescent="0.2">
      <c r="A43" s="110"/>
      <c r="B43" s="449" t="e">
        <f>VLOOKUP(A43,SERVICIOENSAYOS,2,FALSE)</f>
        <v>#REF!</v>
      </c>
      <c r="C43" s="449"/>
      <c r="D43" s="449"/>
      <c r="E43" s="449"/>
      <c r="F43" s="449"/>
      <c r="G43" s="111" t="e">
        <f>+VLOOKUP(A43,SERVICIOENSAYOS,3,FALSE)</f>
        <v>#REF!</v>
      </c>
      <c r="H43" s="112" t="e">
        <f t="shared" si="9"/>
        <v>#REF!</v>
      </c>
      <c r="I43" s="111">
        <v>0</v>
      </c>
      <c r="J43" s="113" t="e">
        <f t="shared" si="1"/>
        <v>#REF!</v>
      </c>
    </row>
    <row r="44" spans="1:11" ht="17.25" customHeight="1" x14ac:dyDescent="0.2">
      <c r="A44" s="49"/>
      <c r="B44" s="49"/>
      <c r="C44" s="49"/>
      <c r="H44" s="483" t="s">
        <v>749</v>
      </c>
      <c r="I44" s="483"/>
      <c r="J44" s="69" t="e">
        <f>SUM(J27:J43)</f>
        <v>#REF!</v>
      </c>
    </row>
    <row r="45" spans="1:11" ht="17.25" customHeight="1" x14ac:dyDescent="0.2">
      <c r="A45" s="49"/>
      <c r="B45" s="49"/>
      <c r="C45" s="49"/>
      <c r="H45" s="483" t="s">
        <v>750</v>
      </c>
      <c r="I45" s="483"/>
      <c r="J45" s="69" t="e">
        <f>+J44*0.18</f>
        <v>#REF!</v>
      </c>
    </row>
    <row r="46" spans="1:11" ht="17.25" customHeight="1" x14ac:dyDescent="0.2">
      <c r="A46" s="49"/>
      <c r="B46" s="49"/>
      <c r="C46" s="49"/>
      <c r="H46" s="484" t="s">
        <v>751</v>
      </c>
      <c r="I46" s="484"/>
      <c r="J46" s="70" t="e">
        <f>+J44+J45</f>
        <v>#REF!</v>
      </c>
      <c r="K46" s="90" t="s">
        <v>829</v>
      </c>
    </row>
    <row r="47" spans="1:11" ht="6.75" customHeight="1" x14ac:dyDescent="0.2">
      <c r="A47" s="49"/>
      <c r="B47" s="49"/>
      <c r="C47" s="49"/>
      <c r="H47" s="56"/>
      <c r="I47" s="56"/>
      <c r="J47" s="137"/>
      <c r="K47" s="90"/>
    </row>
    <row r="48" spans="1:11" ht="6.75" customHeight="1" x14ac:dyDescent="0.2">
      <c r="A48" s="49"/>
      <c r="B48" s="49"/>
      <c r="C48" s="49"/>
      <c r="H48" s="56"/>
      <c r="I48" s="56"/>
      <c r="J48" s="137"/>
      <c r="K48" s="90"/>
    </row>
    <row r="49" spans="1:16" ht="18" customHeight="1" x14ac:dyDescent="0.3">
      <c r="A49" s="71" t="s">
        <v>829</v>
      </c>
      <c r="B49" s="71"/>
      <c r="C49" s="49"/>
      <c r="K49" s="91">
        <v>4</v>
      </c>
      <c r="L49" s="82">
        <v>1</v>
      </c>
      <c r="M49" s="83" t="s">
        <v>925</v>
      </c>
      <c r="P49" s="114"/>
    </row>
    <row r="50" spans="1:16" ht="18" customHeight="1" x14ac:dyDescent="0.3">
      <c r="A50" s="126" t="s">
        <v>980</v>
      </c>
      <c r="B50" s="51"/>
      <c r="C50" s="49"/>
      <c r="L50" s="82">
        <v>2</v>
      </c>
      <c r="M50" s="83" t="s">
        <v>934</v>
      </c>
      <c r="P50" s="114"/>
    </row>
    <row r="51" spans="1:16" ht="18" customHeight="1" x14ac:dyDescent="0.3">
      <c r="A51" s="51" t="s">
        <v>982</v>
      </c>
      <c r="B51" s="81"/>
      <c r="C51" s="81"/>
      <c r="D51" s="81"/>
      <c r="E51" s="81"/>
      <c r="F51" s="81"/>
      <c r="G51" s="81"/>
      <c r="H51" s="81"/>
      <c r="I51" s="81"/>
      <c r="J51" s="81"/>
      <c r="L51" s="82">
        <v>3</v>
      </c>
      <c r="M51" s="83" t="s">
        <v>948</v>
      </c>
      <c r="P51" s="114"/>
    </row>
    <row r="52" spans="1:16" ht="18" customHeight="1" x14ac:dyDescent="0.3">
      <c r="A52" s="54" t="s">
        <v>954</v>
      </c>
      <c r="B52" s="51"/>
      <c r="C52" s="49"/>
      <c r="L52" s="82">
        <v>4</v>
      </c>
      <c r="M52" s="83" t="s">
        <v>958</v>
      </c>
      <c r="P52" s="114"/>
    </row>
    <row r="53" spans="1:16" ht="18" customHeight="1" x14ac:dyDescent="0.3">
      <c r="A53" s="54" t="s">
        <v>946</v>
      </c>
      <c r="B53" s="51"/>
      <c r="C53" s="49"/>
      <c r="L53" s="82">
        <v>5</v>
      </c>
      <c r="M53" s="83" t="s">
        <v>967</v>
      </c>
      <c r="P53" s="114"/>
    </row>
    <row r="54" spans="1:16" ht="18" customHeight="1" x14ac:dyDescent="0.3">
      <c r="A54" s="54"/>
      <c r="B54" s="51"/>
      <c r="C54" s="49"/>
      <c r="L54" s="82"/>
      <c r="M54" s="83"/>
      <c r="P54" s="114"/>
    </row>
    <row r="55" spans="1:16" ht="18" customHeight="1" x14ac:dyDescent="0.3">
      <c r="A55" s="136" t="str">
        <f>IF(CONDICIONES!N6=0,"",CONDICIONES!N6)</f>
        <v/>
      </c>
      <c r="B55" s="51"/>
      <c r="C55" s="49"/>
      <c r="G55" s="127"/>
      <c r="K55" s="51"/>
      <c r="L55" s="82">
        <v>6</v>
      </c>
      <c r="M55" s="83" t="s">
        <v>970</v>
      </c>
      <c r="P55" s="114"/>
    </row>
    <row r="56" spans="1:16" ht="18" customHeight="1" x14ac:dyDescent="0.3">
      <c r="A56" s="136"/>
      <c r="B56" s="51"/>
      <c r="C56" s="49"/>
      <c r="G56" s="127"/>
      <c r="K56" s="51"/>
      <c r="L56" s="82"/>
      <c r="M56" s="83"/>
      <c r="P56" s="114"/>
    </row>
    <row r="57" spans="1:16" ht="18" customHeight="1" x14ac:dyDescent="0.3">
      <c r="A57" s="136"/>
      <c r="B57" s="51"/>
      <c r="C57" s="49"/>
      <c r="G57" s="127"/>
      <c r="K57" s="51"/>
      <c r="L57" s="82"/>
      <c r="M57" s="83"/>
      <c r="P57" s="114"/>
    </row>
    <row r="58" spans="1:16" ht="18" customHeight="1" x14ac:dyDescent="0.3">
      <c r="A58" s="136"/>
      <c r="B58" s="51"/>
      <c r="C58" s="49"/>
      <c r="G58" s="127"/>
      <c r="K58" s="51"/>
      <c r="L58" s="82"/>
      <c r="M58" s="83"/>
      <c r="P58" s="114"/>
    </row>
    <row r="59" spans="1:16" ht="18" customHeight="1" x14ac:dyDescent="0.3">
      <c r="A59" s="136"/>
      <c r="B59" s="51"/>
      <c r="C59" s="49"/>
      <c r="G59" s="127"/>
      <c r="K59" s="51"/>
      <c r="L59" s="82"/>
      <c r="M59" s="83"/>
      <c r="P59" s="114"/>
    </row>
    <row r="60" spans="1:16" ht="18" customHeight="1" x14ac:dyDescent="0.3">
      <c r="A60" s="136"/>
      <c r="B60" s="51"/>
      <c r="C60" s="49"/>
      <c r="G60" s="127"/>
      <c r="K60" s="51"/>
      <c r="L60" s="82"/>
      <c r="M60" s="83"/>
      <c r="P60" s="114"/>
    </row>
    <row r="61" spans="1:16" ht="18" customHeight="1" x14ac:dyDescent="0.3">
      <c r="A61" s="71" t="s">
        <v>753</v>
      </c>
      <c r="B61" s="71"/>
      <c r="C61" s="71"/>
      <c r="K61" s="90" t="s">
        <v>753</v>
      </c>
      <c r="P61" s="114"/>
    </row>
    <row r="62" spans="1:16" ht="18" customHeight="1" x14ac:dyDescent="0.3">
      <c r="A62" s="482" t="s">
        <v>1014</v>
      </c>
      <c r="B62" s="482"/>
      <c r="C62" s="482"/>
      <c r="D62" s="482"/>
      <c r="E62" s="482"/>
      <c r="F62" s="482"/>
      <c r="G62" s="482"/>
      <c r="H62" s="482"/>
      <c r="I62" s="482"/>
      <c r="K62" s="51" t="s">
        <v>1015</v>
      </c>
      <c r="P62" s="114"/>
    </row>
    <row r="63" spans="1:16" ht="17.25" customHeight="1" x14ac:dyDescent="0.3">
      <c r="A63" s="49" t="s">
        <v>1016</v>
      </c>
      <c r="B63" s="49"/>
      <c r="C63" s="67"/>
      <c r="K63" s="51" t="s">
        <v>1014</v>
      </c>
      <c r="P63" s="114"/>
    </row>
    <row r="64" spans="1:16" ht="15" customHeight="1" x14ac:dyDescent="0.2">
      <c r="A64" s="51" t="s">
        <v>1017</v>
      </c>
      <c r="B64" s="49"/>
      <c r="C64" s="67"/>
      <c r="K64" s="51" t="s">
        <v>1018</v>
      </c>
    </row>
    <row r="65" spans="1:13" ht="15" customHeight="1" x14ac:dyDescent="0.2">
      <c r="A65" s="312" t="s">
        <v>719</v>
      </c>
      <c r="B65" s="49"/>
      <c r="C65" s="67"/>
      <c r="K65" s="51" t="s">
        <v>1019</v>
      </c>
    </row>
    <row r="66" spans="1:13" ht="15" customHeight="1" x14ac:dyDescent="0.2">
      <c r="A66" s="303" t="s">
        <v>1020</v>
      </c>
      <c r="B66" s="49"/>
      <c r="C66" s="67"/>
    </row>
    <row r="67" spans="1:13" ht="15" customHeight="1" x14ac:dyDescent="0.2">
      <c r="A67" s="303" t="s">
        <v>1021</v>
      </c>
      <c r="B67" s="49"/>
      <c r="C67" s="67"/>
    </row>
    <row r="68" spans="1:13" ht="24" customHeight="1" x14ac:dyDescent="0.2">
      <c r="A68" s="312" t="s">
        <v>717</v>
      </c>
      <c r="B68" s="49"/>
      <c r="C68" s="67"/>
    </row>
    <row r="69" spans="1:13" ht="15" customHeight="1" x14ac:dyDescent="0.2">
      <c r="A69" s="303" t="s">
        <v>1022</v>
      </c>
      <c r="B69" s="49"/>
      <c r="C69" s="67"/>
    </row>
    <row r="70" spans="1:13" ht="9.75" customHeight="1" x14ac:dyDescent="0.2"/>
    <row r="71" spans="1:13" ht="8.25" customHeight="1" x14ac:dyDescent="0.2"/>
    <row r="72" spans="1:13" ht="15" customHeight="1" x14ac:dyDescent="0.2">
      <c r="A72" s="71" t="s">
        <v>1023</v>
      </c>
      <c r="B72" s="71"/>
      <c r="C72" s="71"/>
    </row>
    <row r="73" spans="1:13" ht="15" customHeight="1" x14ac:dyDescent="0.2">
      <c r="A73" s="303" t="s">
        <v>1024</v>
      </c>
      <c r="B73" s="81"/>
      <c r="C73" s="81"/>
      <c r="D73" s="81"/>
      <c r="E73" s="81"/>
      <c r="F73" s="81"/>
      <c r="G73" s="81"/>
      <c r="H73" s="81"/>
      <c r="I73" s="81"/>
      <c r="J73" s="81"/>
      <c r="K73" s="90" t="s">
        <v>1023</v>
      </c>
    </row>
    <row r="74" spans="1:13" ht="15" customHeight="1" x14ac:dyDescent="0.2">
      <c r="A74" s="51" t="s">
        <v>1025</v>
      </c>
      <c r="B74" s="67"/>
      <c r="C74" s="67"/>
      <c r="K74" s="81"/>
      <c r="L74" s="81"/>
      <c r="M74" s="81"/>
    </row>
    <row r="75" spans="1:13" ht="16.5" customHeight="1" x14ac:dyDescent="0.2">
      <c r="A75" s="303" t="s">
        <v>722</v>
      </c>
      <c r="B75" s="67"/>
      <c r="C75" s="67"/>
      <c r="L75" s="67"/>
      <c r="M75" s="67"/>
    </row>
    <row r="76" spans="1:13" ht="16.5" customHeight="1" x14ac:dyDescent="0.2">
      <c r="A76" s="303"/>
      <c r="B76" s="67"/>
      <c r="C76" s="67"/>
      <c r="K76" s="303" t="s">
        <v>722</v>
      </c>
      <c r="L76" s="67"/>
      <c r="M76" s="67"/>
    </row>
    <row r="77" spans="1:13" ht="16.5" customHeight="1" x14ac:dyDescent="0.2">
      <c r="A77" s="51" t="s">
        <v>1026</v>
      </c>
      <c r="B77" s="67"/>
      <c r="C77" s="67"/>
    </row>
    <row r="78" spans="1:13" ht="16.5" customHeight="1" x14ac:dyDescent="0.2">
      <c r="A78" s="67"/>
      <c r="B78" s="67"/>
      <c r="C78" s="67"/>
    </row>
    <row r="79" spans="1:13" ht="16.5" customHeight="1" x14ac:dyDescent="0.2">
      <c r="A79" s="51"/>
      <c r="B79" s="51"/>
      <c r="C79" s="68"/>
      <c r="L79" s="54"/>
    </row>
    <row r="80" spans="1:13" ht="16.5" customHeight="1" x14ac:dyDescent="0.2">
      <c r="A80" s="51" t="s">
        <v>847</v>
      </c>
      <c r="B80" s="51"/>
      <c r="C80" s="67"/>
      <c r="D80" s="67" t="s">
        <v>1027</v>
      </c>
      <c r="E80" s="67"/>
      <c r="F80" s="67"/>
      <c r="L80" s="54"/>
    </row>
    <row r="81" spans="1:20" ht="16.5" customHeight="1" x14ac:dyDescent="0.2">
      <c r="A81" s="51" t="s">
        <v>724</v>
      </c>
      <c r="B81" s="51"/>
      <c r="C81" s="67"/>
      <c r="L81" s="54"/>
    </row>
    <row r="82" spans="1:20" ht="16.5" customHeight="1" x14ac:dyDescent="0.2">
      <c r="A82" s="51" t="s">
        <v>1028</v>
      </c>
      <c r="B82" s="51"/>
      <c r="C82" s="67"/>
      <c r="L82" s="54"/>
    </row>
    <row r="83" spans="1:20" ht="16.5" customHeight="1" x14ac:dyDescent="0.2">
      <c r="A83" s="51" t="s">
        <v>824</v>
      </c>
      <c r="B83" s="51"/>
      <c r="C83" s="72"/>
      <c r="L83" s="54"/>
    </row>
    <row r="84" spans="1:20" ht="16.5" customHeight="1" x14ac:dyDescent="0.2">
      <c r="A84" s="51" t="s">
        <v>725</v>
      </c>
      <c r="B84" s="51"/>
      <c r="C84" s="73"/>
    </row>
    <row r="85" spans="1:20" ht="6.6" customHeight="1" x14ac:dyDescent="0.2"/>
    <row r="86" spans="1:20" ht="12" customHeight="1" x14ac:dyDescent="0.2"/>
    <row r="87" spans="1:20" ht="13.95" customHeight="1" x14ac:dyDescent="0.2"/>
    <row r="88" spans="1:20" ht="13.95" customHeight="1" x14ac:dyDescent="0.2"/>
    <row r="89" spans="1:20" ht="13.95" customHeight="1" x14ac:dyDescent="0.2"/>
    <row r="90" spans="1:20" ht="18" customHeight="1" x14ac:dyDescent="0.2">
      <c r="N90" s="81"/>
      <c r="O90" s="81"/>
      <c r="P90" s="81"/>
      <c r="Q90" s="81"/>
      <c r="R90" s="81"/>
      <c r="S90" s="81"/>
      <c r="T90" s="81"/>
    </row>
    <row r="91" spans="1:20" ht="18" customHeight="1" x14ac:dyDescent="0.2"/>
    <row r="92" spans="1:20" ht="18" customHeight="1" x14ac:dyDescent="0.2"/>
    <row r="93" spans="1:20" ht="13.95" customHeight="1" x14ac:dyDescent="0.2"/>
    <row r="94" spans="1:20" ht="13.95" customHeight="1" x14ac:dyDescent="0.2"/>
    <row r="95" spans="1:20" ht="13.95" customHeight="1" x14ac:dyDescent="0.2"/>
    <row r="96" spans="1:20" ht="13.95" customHeight="1" x14ac:dyDescent="0.2"/>
    <row r="97" spans="1:10" ht="13.95" customHeight="1" x14ac:dyDescent="0.2"/>
    <row r="98" spans="1:10" ht="13.95" customHeight="1" x14ac:dyDescent="0.2"/>
    <row r="99" spans="1:10" ht="13.95" customHeight="1" x14ac:dyDescent="0.2"/>
    <row r="100" spans="1:10" ht="13.95" customHeight="1" x14ac:dyDescent="0.2"/>
    <row r="101" spans="1:10" ht="13.95" customHeight="1" x14ac:dyDescent="0.2"/>
    <row r="102" spans="1:10" ht="13.95" customHeight="1" x14ac:dyDescent="0.2"/>
    <row r="103" spans="1:10" ht="13.95" customHeight="1" x14ac:dyDescent="0.2"/>
    <row r="104" spans="1:10" ht="13.95" customHeight="1" x14ac:dyDescent="0.2"/>
    <row r="105" spans="1:10" ht="13.95" customHeight="1" x14ac:dyDescent="0.2"/>
    <row r="106" spans="1:10" ht="13.95" customHeight="1" x14ac:dyDescent="0.2"/>
    <row r="107" spans="1:10" ht="13.95" customHeight="1" x14ac:dyDescent="0.2"/>
    <row r="108" spans="1:10" ht="13.95" customHeight="1" x14ac:dyDescent="0.2"/>
    <row r="109" spans="1:10" ht="13.95" customHeight="1" x14ac:dyDescent="0.2"/>
    <row r="110" spans="1:10" ht="13.95" customHeight="1" x14ac:dyDescent="0.2"/>
    <row r="111" spans="1:10" ht="13.95" customHeight="1" x14ac:dyDescent="0.2"/>
    <row r="112" spans="1:10" ht="13.95" customHeight="1" thickBot="1" x14ac:dyDescent="0.25">
      <c r="A112" s="130"/>
      <c r="B112" s="130"/>
      <c r="C112" s="130"/>
      <c r="D112" s="130"/>
      <c r="E112" s="130"/>
      <c r="F112" s="130"/>
      <c r="G112" s="130"/>
      <c r="H112" s="130"/>
      <c r="I112" s="130"/>
      <c r="J112" s="130"/>
    </row>
    <row r="113" spans="1:10" ht="13.95" customHeight="1" x14ac:dyDescent="0.2"/>
    <row r="114" spans="1:10" ht="13.95" customHeight="1" x14ac:dyDescent="0.2"/>
    <row r="115" spans="1:10" ht="7.95" customHeight="1" x14ac:dyDescent="0.2"/>
    <row r="124" spans="1:10" ht="16.5" customHeight="1" x14ac:dyDescent="0.2"/>
    <row r="126" spans="1:10" x14ac:dyDescent="0.2">
      <c r="A126" s="128"/>
      <c r="B126" s="128"/>
      <c r="C126" s="128"/>
      <c r="D126" s="128"/>
      <c r="E126" s="128"/>
      <c r="F126" s="128"/>
      <c r="G126" s="128"/>
      <c r="H126" s="128"/>
      <c r="I126" s="128"/>
      <c r="J126" s="128"/>
    </row>
    <row r="145" ht="57.75" customHeight="1" x14ac:dyDescent="0.2"/>
  </sheetData>
  <mergeCells count="38">
    <mergeCell ref="B21:F21"/>
    <mergeCell ref="B20:F20"/>
    <mergeCell ref="B18:F18"/>
    <mergeCell ref="B19:F19"/>
    <mergeCell ref="B34:F34"/>
    <mergeCell ref="B23:F23"/>
    <mergeCell ref="B22:F22"/>
    <mergeCell ref="B24:F24"/>
    <mergeCell ref="B25:F25"/>
    <mergeCell ref="B26:F26"/>
    <mergeCell ref="B31:F31"/>
    <mergeCell ref="B32:F32"/>
    <mergeCell ref="B43:F43"/>
    <mergeCell ref="B33:F33"/>
    <mergeCell ref="B37:F37"/>
    <mergeCell ref="B38:F38"/>
    <mergeCell ref="B39:F39"/>
    <mergeCell ref="B36:F36"/>
    <mergeCell ref="B40:F40"/>
    <mergeCell ref="B41:F41"/>
    <mergeCell ref="B42:F42"/>
    <mergeCell ref="B35:F35"/>
    <mergeCell ref="A62:I62"/>
    <mergeCell ref="H45:I45"/>
    <mergeCell ref="H46:I46"/>
    <mergeCell ref="H44:I44"/>
    <mergeCell ref="A6:J6"/>
    <mergeCell ref="A10:B10"/>
    <mergeCell ref="A11:B11"/>
    <mergeCell ref="A12:B12"/>
    <mergeCell ref="A13:B13"/>
    <mergeCell ref="A14:B14"/>
    <mergeCell ref="A15:B15"/>
    <mergeCell ref="B17:F17"/>
    <mergeCell ref="B28:F28"/>
    <mergeCell ref="B29:F29"/>
    <mergeCell ref="B30:F30"/>
    <mergeCell ref="B27:F27"/>
  </mergeCells>
  <phoneticPr fontId="16" type="noConversion"/>
  <dataValidations count="1">
    <dataValidation type="list" allowBlank="1" showInputMessage="1" showErrorMessage="1" sqref="A62" xr:uid="{00000000-0002-0000-1900-000000000000}">
      <formula1>$K$62:$K$65</formula1>
    </dataValidation>
  </dataValidations>
  <hyperlinks>
    <hyperlink ref="A83" r:id="rId1" display="mailto:laboratorio@geofal.com.pe" xr:uid="{00000000-0004-0000-1900-000000000000}"/>
    <hyperlink ref="A84" r:id="rId2" display="http://www.geofal.com.pe/" xr:uid="{00000000-0004-0000-1900-000001000000}"/>
  </hyperlinks>
  <printOptions horizontalCentered="1"/>
  <pageMargins left="0.78740157480314965" right="0.78740157480314965" top="0.39370078740157483" bottom="0.59055118110236227" header="0" footer="0.39370078740157483"/>
  <pageSetup paperSize="274" scale="88" fitToHeight="2" orientation="portrait" r:id="rId3"/>
  <headerFooter>
    <oddFooter>&amp;Cwww.geofal.com.pe 
Email: laboratorio@geofal.com.pe&amp;R&amp;P - &amp;N</oddFooter>
  </headerFooter>
  <rowBreaks count="1" manualBreakCount="1">
    <brk id="112" max="9" man="1"/>
  </rowBreaks>
  <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102"/>
  <dimension ref="A1:S102"/>
  <sheetViews>
    <sheetView view="pageBreakPreview" topLeftCell="A34" zoomScale="120" zoomScaleNormal="110" zoomScaleSheetLayoutView="120" workbookViewId="0">
      <selection activeCell="L14" sqref="L14"/>
    </sheetView>
  </sheetViews>
  <sheetFormatPr baseColWidth="10" defaultColWidth="11.44140625" defaultRowHeight="11.4" x14ac:dyDescent="0.2"/>
  <cols>
    <col min="1" max="1" width="8" style="61" customWidth="1"/>
    <col min="2" max="2" width="4.88671875" style="61" customWidth="1"/>
    <col min="3" max="3" width="2.88671875" style="61" customWidth="1"/>
    <col min="4" max="4" width="12.33203125" style="61" bestFit="1" customWidth="1"/>
    <col min="5" max="5" width="24.6640625" style="61" customWidth="1"/>
    <col min="6" max="6" width="13.33203125" style="61" customWidth="1"/>
    <col min="7" max="7" width="10.33203125" style="61" customWidth="1"/>
    <col min="8" max="8" width="9.6640625" style="61" customWidth="1"/>
    <col min="9" max="9" width="10.33203125" style="61" customWidth="1"/>
    <col min="10" max="16384" width="11.44140625" style="61"/>
  </cols>
  <sheetData>
    <row r="1" spans="1:11" ht="13.95" customHeight="1" x14ac:dyDescent="0.2">
      <c r="G1" s="76"/>
      <c r="H1" s="76"/>
      <c r="I1" s="76"/>
      <c r="J1" s="77" t="s">
        <v>222</v>
      </c>
      <c r="K1" s="77">
        <v>239</v>
      </c>
    </row>
    <row r="2" spans="1:11" ht="13.95" customHeight="1" x14ac:dyDescent="0.2">
      <c r="G2" s="76"/>
      <c r="H2" s="76"/>
      <c r="I2" s="76"/>
    </row>
    <row r="3" spans="1:11" ht="13.95" customHeight="1" x14ac:dyDescent="0.2">
      <c r="G3" s="76"/>
      <c r="H3" s="76"/>
      <c r="I3" s="76"/>
    </row>
    <row r="4" spans="1:11" ht="13.95" customHeight="1" x14ac:dyDescent="0.2">
      <c r="F4" s="76"/>
      <c r="G4" s="76"/>
      <c r="H4" s="76"/>
      <c r="I4" s="76"/>
    </row>
    <row r="5" spans="1:11" ht="13.95" customHeight="1" x14ac:dyDescent="0.2">
      <c r="F5" s="76"/>
      <c r="G5" s="76"/>
      <c r="H5" s="76"/>
      <c r="I5" s="76"/>
    </row>
    <row r="6" spans="1:11" ht="15" customHeight="1" x14ac:dyDescent="0.2">
      <c r="A6" s="439">
        <v>71</v>
      </c>
      <c r="B6" s="439"/>
      <c r="C6" s="439"/>
      <c r="D6" s="439"/>
      <c r="E6" s="439"/>
      <c r="F6" s="439"/>
      <c r="G6" s="439"/>
      <c r="H6" s="439"/>
      <c r="I6" s="439"/>
    </row>
    <row r="7" spans="1:11" ht="13.95" customHeight="1" x14ac:dyDescent="0.2">
      <c r="A7" s="63"/>
      <c r="B7" s="63"/>
      <c r="C7" s="63"/>
      <c r="F7" s="76"/>
      <c r="G7" s="76"/>
      <c r="H7" s="76"/>
      <c r="I7" s="76"/>
      <c r="K7" s="62"/>
    </row>
    <row r="8" spans="1:11" ht="15" customHeight="1" x14ac:dyDescent="0.2">
      <c r="A8" s="485" t="s">
        <v>1006</v>
      </c>
      <c r="B8" s="485"/>
      <c r="C8" s="56" t="s">
        <v>1007</v>
      </c>
      <c r="D8" s="65" t="e">
        <f>VLOOKUP($K$1,clientes1,2,FALSE)</f>
        <v>#REF!</v>
      </c>
      <c r="E8" s="65"/>
      <c r="F8" s="65"/>
      <c r="H8" s="64" t="s">
        <v>1004</v>
      </c>
      <c r="I8" s="78">
        <v>44707</v>
      </c>
    </row>
    <row r="9" spans="1:11" ht="15" customHeight="1" x14ac:dyDescent="0.2">
      <c r="A9" s="485" t="s">
        <v>223</v>
      </c>
      <c r="B9" s="485"/>
      <c r="C9" s="56" t="s">
        <v>1007</v>
      </c>
      <c r="D9" s="66" t="e">
        <f>VLOOKUP($K$1,clientes1,3,FALSE)</f>
        <v>#REF!</v>
      </c>
      <c r="E9" s="65"/>
      <c r="F9" s="65"/>
      <c r="H9" s="64" t="s">
        <v>1005</v>
      </c>
      <c r="I9" s="78">
        <v>44707</v>
      </c>
    </row>
    <row r="10" spans="1:11" ht="15" customHeight="1" x14ac:dyDescent="0.2">
      <c r="A10" s="485" t="s">
        <v>1008</v>
      </c>
      <c r="B10" s="485"/>
      <c r="C10" s="56" t="s">
        <v>1007</v>
      </c>
      <c r="D10" s="65" t="e">
        <f>VLOOKUP($K$1,clientes1,5,FALSE)</f>
        <v>#REF!</v>
      </c>
      <c r="E10" s="65"/>
      <c r="F10" s="65"/>
    </row>
    <row r="11" spans="1:11" ht="15" customHeight="1" x14ac:dyDescent="0.2">
      <c r="A11" s="485" t="s">
        <v>1009</v>
      </c>
      <c r="B11" s="485"/>
      <c r="C11" s="57" t="s">
        <v>1007</v>
      </c>
      <c r="D11" s="66" t="e">
        <f>VLOOKUP($K$1,clientes1,7,FALSE)</f>
        <v>#REF!</v>
      </c>
      <c r="E11" s="65"/>
      <c r="F11" s="65"/>
    </row>
    <row r="12" spans="1:11" ht="15" customHeight="1" x14ac:dyDescent="0.2">
      <c r="A12" s="485" t="s">
        <v>224</v>
      </c>
      <c r="B12" s="485"/>
      <c r="C12" s="57" t="s">
        <v>1007</v>
      </c>
      <c r="D12" s="65" t="e">
        <f>VLOOKUP($K$1,clientes1,8,FALSE)</f>
        <v>#REF!</v>
      </c>
      <c r="E12" s="65"/>
    </row>
    <row r="13" spans="1:11" ht="15" customHeight="1" x14ac:dyDescent="0.2">
      <c r="A13" s="485" t="s">
        <v>225</v>
      </c>
      <c r="B13" s="485"/>
      <c r="C13" s="56" t="s">
        <v>1007</v>
      </c>
      <c r="D13" s="65" t="s">
        <v>1029</v>
      </c>
      <c r="E13" s="65"/>
      <c r="F13" s="65"/>
    </row>
    <row r="14" spans="1:11" ht="9" customHeight="1" x14ac:dyDescent="0.2">
      <c r="A14" s="68"/>
      <c r="B14" s="68"/>
      <c r="C14" s="68"/>
      <c r="D14" s="65"/>
      <c r="E14" s="65"/>
      <c r="F14" s="65"/>
    </row>
    <row r="15" spans="1:11" ht="35.25" customHeight="1" x14ac:dyDescent="0.25">
      <c r="A15" s="314" t="s">
        <v>66</v>
      </c>
      <c r="B15" s="494" t="s">
        <v>827</v>
      </c>
      <c r="C15" s="494"/>
      <c r="D15" s="494"/>
      <c r="E15" s="494"/>
      <c r="F15" s="494"/>
      <c r="G15" s="175" t="s">
        <v>1010</v>
      </c>
      <c r="H15" s="314" t="s">
        <v>1030</v>
      </c>
      <c r="I15" s="175" t="s">
        <v>1011</v>
      </c>
    </row>
    <row r="16" spans="1:11" ht="27.75" customHeight="1" x14ac:dyDescent="0.2">
      <c r="A16" s="314">
        <v>1</v>
      </c>
      <c r="B16" s="491" t="s">
        <v>1031</v>
      </c>
      <c r="C16" s="492"/>
      <c r="D16" s="492"/>
      <c r="E16" s="492"/>
      <c r="F16" s="493"/>
      <c r="G16" s="140">
        <v>1500</v>
      </c>
      <c r="H16" s="140">
        <v>1</v>
      </c>
      <c r="I16" s="117">
        <f>+G16*H16</f>
        <v>1500</v>
      </c>
    </row>
    <row r="17" spans="1:16" ht="12.75" customHeight="1" x14ac:dyDescent="0.2">
      <c r="A17" s="124"/>
      <c r="B17" s="488" t="s">
        <v>1032</v>
      </c>
      <c r="C17" s="489"/>
      <c r="D17" s="489"/>
      <c r="E17" s="490"/>
      <c r="F17" s="229">
        <v>1</v>
      </c>
      <c r="G17" s="58"/>
      <c r="H17" s="58"/>
      <c r="I17" s="58"/>
      <c r="O17" s="61">
        <f>500*26</f>
        <v>13000</v>
      </c>
      <c r="P17" s="61">
        <f>+O17*10</f>
        <v>130000</v>
      </c>
    </row>
    <row r="18" spans="1:16" ht="12.75" customHeight="1" x14ac:dyDescent="0.2">
      <c r="A18" s="124"/>
      <c r="B18" s="488" t="s">
        <v>1033</v>
      </c>
      <c r="C18" s="489"/>
      <c r="D18" s="489"/>
      <c r="E18" s="490"/>
      <c r="F18" s="229">
        <v>1</v>
      </c>
      <c r="G18" s="140"/>
      <c r="H18" s="58"/>
      <c r="I18" s="117"/>
    </row>
    <row r="19" spans="1:16" ht="12.75" customHeight="1" x14ac:dyDescent="0.2">
      <c r="A19" s="124"/>
      <c r="B19" s="488" t="s">
        <v>1034</v>
      </c>
      <c r="C19" s="489"/>
      <c r="D19" s="489"/>
      <c r="E19" s="490"/>
      <c r="F19" s="229">
        <v>1</v>
      </c>
      <c r="G19" s="140"/>
      <c r="H19" s="58"/>
      <c r="I19" s="117"/>
    </row>
    <row r="20" spans="1:16" ht="12.75" customHeight="1" x14ac:dyDescent="0.2">
      <c r="A20" s="124"/>
      <c r="B20" s="488" t="s">
        <v>1035</v>
      </c>
      <c r="C20" s="489"/>
      <c r="D20" s="489"/>
      <c r="E20" s="490"/>
      <c r="F20" s="229" t="s">
        <v>1036</v>
      </c>
      <c r="G20" s="140"/>
      <c r="H20" s="58"/>
      <c r="I20" s="117"/>
    </row>
    <row r="21" spans="1:16" ht="12.75" customHeight="1" x14ac:dyDescent="0.2">
      <c r="A21" s="124"/>
      <c r="B21" s="488" t="s">
        <v>1037</v>
      </c>
      <c r="C21" s="489"/>
      <c r="D21" s="489"/>
      <c r="E21" s="490"/>
      <c r="F21" s="229">
        <v>2</v>
      </c>
      <c r="G21" s="140"/>
      <c r="H21" s="58"/>
      <c r="I21" s="228"/>
    </row>
    <row r="22" spans="1:16" ht="12.75" customHeight="1" x14ac:dyDescent="0.2">
      <c r="A22" s="124"/>
      <c r="B22" s="488" t="s">
        <v>1038</v>
      </c>
      <c r="C22" s="489"/>
      <c r="D22" s="489"/>
      <c r="E22" s="490"/>
      <c r="F22" s="229">
        <v>10</v>
      </c>
      <c r="G22" s="140"/>
      <c r="H22" s="58"/>
      <c r="I22" s="117"/>
    </row>
    <row r="23" spans="1:16" ht="12.75" customHeight="1" x14ac:dyDescent="0.2">
      <c r="A23" s="124"/>
      <c r="B23" s="488" t="s">
        <v>1039</v>
      </c>
      <c r="C23" s="489"/>
      <c r="D23" s="489"/>
      <c r="E23" s="490"/>
      <c r="F23" s="229">
        <v>1</v>
      </c>
      <c r="G23" s="140"/>
      <c r="H23" s="58"/>
      <c r="I23" s="117"/>
    </row>
    <row r="24" spans="1:16" ht="12.75" customHeight="1" x14ac:dyDescent="0.2">
      <c r="A24" s="124"/>
      <c r="B24" s="488" t="s">
        <v>1040</v>
      </c>
      <c r="C24" s="489"/>
      <c r="D24" s="489"/>
      <c r="E24" s="490"/>
      <c r="F24" s="229">
        <v>1</v>
      </c>
      <c r="G24" s="140"/>
      <c r="H24" s="58"/>
      <c r="I24" s="117"/>
    </row>
    <row r="25" spans="1:16" ht="12.75" customHeight="1" x14ac:dyDescent="0.2">
      <c r="A25" s="124"/>
      <c r="B25" s="488" t="s">
        <v>1041</v>
      </c>
      <c r="C25" s="489"/>
      <c r="D25" s="489"/>
      <c r="E25" s="490"/>
      <c r="F25" s="229">
        <v>1</v>
      </c>
      <c r="G25" s="140"/>
      <c r="H25" s="58"/>
      <c r="I25" s="117"/>
    </row>
    <row r="26" spans="1:16" ht="12.75" customHeight="1" x14ac:dyDescent="0.2">
      <c r="A26" s="124"/>
      <c r="B26" s="488" t="s">
        <v>1042</v>
      </c>
      <c r="C26" s="489"/>
      <c r="D26" s="489"/>
      <c r="E26" s="490"/>
      <c r="F26" s="229">
        <v>1</v>
      </c>
      <c r="G26" s="140"/>
      <c r="H26" s="58"/>
      <c r="I26" s="117"/>
    </row>
    <row r="27" spans="1:16" ht="12.75" customHeight="1" x14ac:dyDescent="0.2">
      <c r="A27" s="124"/>
      <c r="B27" s="488" t="s">
        <v>1043</v>
      </c>
      <c r="C27" s="489"/>
      <c r="D27" s="489"/>
      <c r="E27" s="490"/>
      <c r="F27" s="229">
        <v>2</v>
      </c>
      <c r="G27" s="140"/>
      <c r="H27" s="58"/>
      <c r="I27" s="117"/>
    </row>
    <row r="28" spans="1:16" ht="12.75" customHeight="1" x14ac:dyDescent="0.2">
      <c r="A28" s="124"/>
      <c r="B28" s="488" t="s">
        <v>1044</v>
      </c>
      <c r="C28" s="489"/>
      <c r="D28" s="489"/>
      <c r="E28" s="490"/>
      <c r="F28" s="229">
        <v>1</v>
      </c>
      <c r="G28" s="140"/>
      <c r="H28" s="58"/>
      <c r="I28" s="117"/>
    </row>
    <row r="29" spans="1:16" ht="12.75" customHeight="1" x14ac:dyDescent="0.2">
      <c r="A29" s="124"/>
      <c r="B29" s="488" t="s">
        <v>1045</v>
      </c>
      <c r="C29" s="489"/>
      <c r="D29" s="489"/>
      <c r="E29" s="490"/>
      <c r="F29" s="229">
        <v>1</v>
      </c>
      <c r="G29" s="140"/>
      <c r="H29" s="58"/>
      <c r="I29" s="117"/>
    </row>
    <row r="30" spans="1:16" ht="12.75" customHeight="1" x14ac:dyDescent="0.2">
      <c r="A30" s="124"/>
      <c r="B30" s="488" t="s">
        <v>1046</v>
      </c>
      <c r="C30" s="489"/>
      <c r="D30" s="489"/>
      <c r="E30" s="490"/>
      <c r="F30" s="229">
        <v>1</v>
      </c>
      <c r="G30" s="140"/>
      <c r="H30" s="58"/>
      <c r="I30" s="117"/>
    </row>
    <row r="31" spans="1:16" ht="12.75" customHeight="1" x14ac:dyDescent="0.2">
      <c r="A31" s="124"/>
      <c r="B31" s="488" t="s">
        <v>1047</v>
      </c>
      <c r="C31" s="489"/>
      <c r="D31" s="489"/>
      <c r="E31" s="490"/>
      <c r="F31" s="229">
        <v>1</v>
      </c>
      <c r="G31" s="140"/>
      <c r="H31" s="58"/>
      <c r="I31" s="117"/>
    </row>
    <row r="32" spans="1:16" ht="12.75" customHeight="1" x14ac:dyDescent="0.2">
      <c r="A32" s="124"/>
      <c r="B32" s="488" t="s">
        <v>1048</v>
      </c>
      <c r="C32" s="489"/>
      <c r="D32" s="489"/>
      <c r="E32" s="490"/>
      <c r="F32" s="229">
        <v>1</v>
      </c>
      <c r="G32" s="140"/>
      <c r="H32" s="58"/>
      <c r="I32" s="117"/>
    </row>
    <row r="33" spans="1:9" ht="12.75" customHeight="1" x14ac:dyDescent="0.2">
      <c r="A33" s="124"/>
      <c r="B33" s="488" t="s">
        <v>1049</v>
      </c>
      <c r="C33" s="489"/>
      <c r="D33" s="489"/>
      <c r="E33" s="490"/>
      <c r="F33" s="229">
        <v>1</v>
      </c>
      <c r="G33" s="140"/>
      <c r="H33" s="58"/>
      <c r="I33" s="117"/>
    </row>
    <row r="34" spans="1:9" ht="12.75" customHeight="1" x14ac:dyDescent="0.2">
      <c r="A34" s="124"/>
      <c r="B34" s="488" t="s">
        <v>1050</v>
      </c>
      <c r="C34" s="489"/>
      <c r="D34" s="489"/>
      <c r="E34" s="490"/>
      <c r="F34" s="229">
        <v>1</v>
      </c>
      <c r="G34" s="140"/>
      <c r="H34" s="58"/>
      <c r="I34" s="117"/>
    </row>
    <row r="35" spans="1:9" ht="25.5" customHeight="1" x14ac:dyDescent="0.2">
      <c r="A35" s="124">
        <v>2</v>
      </c>
      <c r="B35" s="491" t="s">
        <v>1051</v>
      </c>
      <c r="C35" s="492"/>
      <c r="D35" s="492"/>
      <c r="E35" s="492"/>
      <c r="F35" s="493"/>
      <c r="G35" s="140">
        <v>950</v>
      </c>
      <c r="H35" s="140">
        <v>1</v>
      </c>
      <c r="I35" s="117">
        <f>+G35*H35</f>
        <v>950</v>
      </c>
    </row>
    <row r="36" spans="1:9" ht="15" customHeight="1" x14ac:dyDescent="0.2">
      <c r="A36" s="124"/>
      <c r="B36" s="488" t="s">
        <v>1052</v>
      </c>
      <c r="C36" s="489"/>
      <c r="D36" s="489"/>
      <c r="E36" s="490"/>
      <c r="F36" s="229">
        <v>1</v>
      </c>
      <c r="G36" s="140"/>
      <c r="H36" s="116"/>
      <c r="I36" s="117"/>
    </row>
    <row r="37" spans="1:9" ht="15" customHeight="1" x14ac:dyDescent="0.2">
      <c r="A37" s="124"/>
      <c r="B37" s="488" t="s">
        <v>1053</v>
      </c>
      <c r="C37" s="489"/>
      <c r="D37" s="489"/>
      <c r="E37" s="490"/>
      <c r="F37" s="229">
        <v>1</v>
      </c>
      <c r="G37" s="140"/>
      <c r="H37" s="116"/>
      <c r="I37" s="117"/>
    </row>
    <row r="38" spans="1:9" ht="15" customHeight="1" x14ac:dyDescent="0.2">
      <c r="A38" s="124"/>
      <c r="B38" s="488" t="s">
        <v>1054</v>
      </c>
      <c r="C38" s="489"/>
      <c r="D38" s="489"/>
      <c r="E38" s="490"/>
      <c r="F38" s="229">
        <v>1</v>
      </c>
      <c r="G38" s="140"/>
      <c r="H38" s="116"/>
      <c r="I38" s="117"/>
    </row>
    <row r="39" spans="1:9" ht="15" customHeight="1" x14ac:dyDescent="0.2">
      <c r="A39" s="124"/>
      <c r="B39" s="488" t="s">
        <v>1055</v>
      </c>
      <c r="C39" s="489"/>
      <c r="D39" s="489"/>
      <c r="E39" s="490"/>
      <c r="F39" s="229">
        <v>6</v>
      </c>
      <c r="G39" s="140"/>
      <c r="H39" s="116"/>
      <c r="I39" s="117"/>
    </row>
    <row r="40" spans="1:9" ht="15" customHeight="1" x14ac:dyDescent="0.2">
      <c r="A40" s="124"/>
      <c r="B40" s="488" t="s">
        <v>1056</v>
      </c>
      <c r="C40" s="489"/>
      <c r="D40" s="489"/>
      <c r="E40" s="490"/>
      <c r="F40" s="229">
        <v>1</v>
      </c>
      <c r="G40" s="140"/>
      <c r="H40" s="116"/>
      <c r="I40" s="117"/>
    </row>
    <row r="41" spans="1:9" ht="15" customHeight="1" x14ac:dyDescent="0.2">
      <c r="A41" s="124"/>
      <c r="B41" s="488" t="s">
        <v>1057</v>
      </c>
      <c r="C41" s="489"/>
      <c r="D41" s="489"/>
      <c r="E41" s="490"/>
      <c r="F41" s="229">
        <v>1</v>
      </c>
      <c r="G41" s="140"/>
      <c r="H41" s="116"/>
      <c r="I41" s="117"/>
    </row>
    <row r="42" spans="1:9" ht="15" customHeight="1" x14ac:dyDescent="0.2">
      <c r="A42" s="124"/>
      <c r="B42" s="488" t="s">
        <v>1058</v>
      </c>
      <c r="C42" s="489"/>
      <c r="D42" s="489"/>
      <c r="E42" s="490"/>
      <c r="F42" s="229">
        <v>1</v>
      </c>
      <c r="G42" s="140"/>
      <c r="H42" s="116"/>
      <c r="I42" s="117"/>
    </row>
    <row r="43" spans="1:9" ht="15" customHeight="1" x14ac:dyDescent="0.2">
      <c r="A43" s="124"/>
      <c r="B43" s="488" t="s">
        <v>1059</v>
      </c>
      <c r="C43" s="489"/>
      <c r="D43" s="489"/>
      <c r="E43" s="490"/>
      <c r="F43" s="229">
        <v>1</v>
      </c>
      <c r="G43" s="140"/>
      <c r="H43" s="116"/>
      <c r="I43" s="117"/>
    </row>
    <row r="44" spans="1:9" ht="15" customHeight="1" x14ac:dyDescent="0.2">
      <c r="A44" s="124"/>
      <c r="B44" s="488" t="s">
        <v>1060</v>
      </c>
      <c r="C44" s="489"/>
      <c r="D44" s="489"/>
      <c r="E44" s="490"/>
      <c r="F44" s="229">
        <v>1</v>
      </c>
      <c r="G44" s="140"/>
      <c r="H44" s="116"/>
      <c r="I44" s="117"/>
    </row>
    <row r="45" spans="1:9" ht="15" customHeight="1" x14ac:dyDescent="0.2">
      <c r="A45" s="124"/>
      <c r="B45" s="488" t="s">
        <v>1061</v>
      </c>
      <c r="C45" s="489"/>
      <c r="D45" s="489"/>
      <c r="E45" s="490"/>
      <c r="F45" s="229">
        <v>1</v>
      </c>
      <c r="G45" s="140"/>
      <c r="H45" s="116"/>
      <c r="I45" s="117"/>
    </row>
    <row r="46" spans="1:9" ht="20.25" customHeight="1" x14ac:dyDescent="0.2">
      <c r="A46" s="124">
        <v>3</v>
      </c>
      <c r="B46" s="491" t="s">
        <v>1062</v>
      </c>
      <c r="C46" s="492"/>
      <c r="D46" s="492"/>
      <c r="E46" s="492"/>
      <c r="F46" s="493"/>
      <c r="G46" s="140">
        <v>1100</v>
      </c>
      <c r="H46" s="140">
        <v>1</v>
      </c>
      <c r="I46" s="117">
        <f>+G46*H46</f>
        <v>1100</v>
      </c>
    </row>
    <row r="47" spans="1:9" ht="14.25" customHeight="1" x14ac:dyDescent="0.2">
      <c r="A47" s="124"/>
      <c r="B47" s="488" t="s">
        <v>1063</v>
      </c>
      <c r="C47" s="489"/>
      <c r="D47" s="489"/>
      <c r="E47" s="490"/>
      <c r="F47" s="229">
        <v>1</v>
      </c>
      <c r="G47" s="140"/>
      <c r="H47" s="116"/>
      <c r="I47" s="117"/>
    </row>
    <row r="48" spans="1:9" ht="14.25" customHeight="1" x14ac:dyDescent="0.2">
      <c r="A48" s="124"/>
      <c r="B48" s="488" t="s">
        <v>1064</v>
      </c>
      <c r="C48" s="489"/>
      <c r="D48" s="489"/>
      <c r="E48" s="490"/>
      <c r="F48" s="229">
        <v>1</v>
      </c>
      <c r="G48" s="140"/>
      <c r="H48" s="116"/>
      <c r="I48" s="117"/>
    </row>
    <row r="49" spans="1:19" ht="14.25" customHeight="1" x14ac:dyDescent="0.2">
      <c r="A49" s="124"/>
      <c r="B49" s="488" t="s">
        <v>1065</v>
      </c>
      <c r="C49" s="489"/>
      <c r="D49" s="489"/>
      <c r="E49" s="490"/>
      <c r="F49" s="229" t="s">
        <v>1066</v>
      </c>
      <c r="G49" s="140"/>
      <c r="H49" s="116"/>
      <c r="I49" s="117"/>
    </row>
    <row r="50" spans="1:19" ht="14.25" customHeight="1" x14ac:dyDescent="0.2">
      <c r="A50" s="124"/>
      <c r="B50" s="488" t="s">
        <v>1067</v>
      </c>
      <c r="C50" s="489"/>
      <c r="D50" s="489"/>
      <c r="E50" s="490"/>
      <c r="F50" s="229" t="s">
        <v>1066</v>
      </c>
      <c r="G50" s="140"/>
      <c r="H50" s="116"/>
      <c r="I50" s="117"/>
    </row>
    <row r="51" spans="1:19" ht="15" customHeight="1" x14ac:dyDescent="0.2">
      <c r="A51" s="49"/>
      <c r="B51" s="49"/>
      <c r="C51" s="49"/>
      <c r="G51" s="483" t="s">
        <v>749</v>
      </c>
      <c r="H51" s="483"/>
      <c r="I51" s="69">
        <f>SUM(I16:I50)</f>
        <v>3550</v>
      </c>
    </row>
    <row r="52" spans="1:19" ht="15" customHeight="1" x14ac:dyDescent="0.2">
      <c r="A52" s="49"/>
      <c r="B52" s="49"/>
      <c r="C52" s="49"/>
      <c r="G52" s="483" t="s">
        <v>750</v>
      </c>
      <c r="H52" s="483"/>
      <c r="I52" s="69">
        <f>+I51*0.18</f>
        <v>639</v>
      </c>
    </row>
    <row r="53" spans="1:19" ht="15" customHeight="1" x14ac:dyDescent="0.2">
      <c r="A53" s="49"/>
      <c r="B53" s="49"/>
      <c r="C53" s="49"/>
      <c r="G53" s="484" t="s">
        <v>751</v>
      </c>
      <c r="H53" s="484"/>
      <c r="I53" s="70">
        <f>+I51+I52</f>
        <v>4189</v>
      </c>
    </row>
    <row r="54" spans="1:19" ht="15" customHeight="1" x14ac:dyDescent="0.2">
      <c r="A54" s="49"/>
      <c r="B54" s="49"/>
      <c r="C54" s="49"/>
      <c r="G54" s="56"/>
      <c r="H54" s="56"/>
      <c r="I54" s="137"/>
    </row>
    <row r="55" spans="1:19" ht="15" customHeight="1" x14ac:dyDescent="0.2">
      <c r="A55" s="49"/>
      <c r="B55" s="49"/>
      <c r="C55" s="49"/>
      <c r="G55" s="56"/>
      <c r="H55" s="56"/>
      <c r="I55" s="137"/>
    </row>
    <row r="56" spans="1:19" ht="15" customHeight="1" x14ac:dyDescent="0.2">
      <c r="A56" s="71" t="s">
        <v>829</v>
      </c>
      <c r="B56" s="71"/>
      <c r="C56" s="49"/>
      <c r="J56" s="90" t="s">
        <v>829</v>
      </c>
    </row>
    <row r="57" spans="1:19" ht="15.75" customHeight="1" x14ac:dyDescent="0.2">
      <c r="A57" s="51" t="s">
        <v>1068</v>
      </c>
      <c r="B57" s="51"/>
      <c r="C57" s="49"/>
      <c r="J57" s="91">
        <v>1</v>
      </c>
      <c r="K57" s="82">
        <v>1</v>
      </c>
      <c r="L57" s="83" t="s">
        <v>925</v>
      </c>
    </row>
    <row r="58" spans="1:19" ht="15.75" customHeight="1" x14ac:dyDescent="0.2">
      <c r="A58" s="51" t="s">
        <v>1069</v>
      </c>
      <c r="B58" s="81"/>
      <c r="C58" s="81"/>
      <c r="D58" s="81"/>
      <c r="E58" s="81"/>
      <c r="F58" s="81"/>
      <c r="G58" s="81"/>
      <c r="H58" s="81"/>
      <c r="I58" s="81"/>
      <c r="K58" s="82">
        <v>2</v>
      </c>
      <c r="L58" s="83" t="s">
        <v>934</v>
      </c>
      <c r="M58" s="81"/>
      <c r="N58" s="81"/>
      <c r="O58" s="81"/>
      <c r="P58" s="81"/>
      <c r="Q58" s="81"/>
      <c r="R58" s="81"/>
      <c r="S58" s="81"/>
    </row>
    <row r="59" spans="1:19" ht="15.75" customHeight="1" x14ac:dyDescent="0.2">
      <c r="A59" s="51" t="s">
        <v>1070</v>
      </c>
      <c r="B59" s="51"/>
      <c r="C59" s="49"/>
      <c r="K59" s="82">
        <v>3</v>
      </c>
      <c r="L59" s="83" t="s">
        <v>948</v>
      </c>
    </row>
    <row r="60" spans="1:19" ht="25.5" customHeight="1" x14ac:dyDescent="0.2">
      <c r="A60" s="482" t="s">
        <v>1071</v>
      </c>
      <c r="B60" s="482"/>
      <c r="C60" s="482"/>
      <c r="D60" s="482"/>
      <c r="E60" s="482"/>
      <c r="F60" s="482"/>
      <c r="G60" s="482"/>
      <c r="H60" s="482"/>
      <c r="I60" s="482"/>
      <c r="K60" s="82">
        <v>4</v>
      </c>
      <c r="L60" s="83" t="s">
        <v>958</v>
      </c>
      <c r="P60" s="83"/>
    </row>
    <row r="61" spans="1:19" ht="25.5" hidden="1" customHeight="1" x14ac:dyDescent="0.2">
      <c r="B61" s="81"/>
      <c r="C61" s="81"/>
      <c r="D61" s="81"/>
      <c r="E61" s="81"/>
      <c r="F61" s="81"/>
      <c r="G61" s="81"/>
      <c r="H61" s="81"/>
      <c r="I61" s="81"/>
      <c r="K61" s="82">
        <v>5</v>
      </c>
      <c r="L61" s="83" t="s">
        <v>967</v>
      </c>
    </row>
    <row r="62" spans="1:19" ht="28.5" customHeight="1" x14ac:dyDescent="0.2">
      <c r="A62" s="482" t="s">
        <v>1072</v>
      </c>
      <c r="B62" s="482"/>
      <c r="C62" s="482"/>
      <c r="D62" s="482"/>
      <c r="E62" s="482"/>
      <c r="F62" s="482"/>
      <c r="G62" s="482"/>
      <c r="H62" s="482"/>
      <c r="I62" s="482"/>
      <c r="J62" s="51"/>
      <c r="K62" s="82">
        <v>6</v>
      </c>
      <c r="L62" s="83" t="s">
        <v>970</v>
      </c>
    </row>
    <row r="63" spans="1:19" ht="5.25" customHeight="1" x14ac:dyDescent="0.2">
      <c r="A63" s="51"/>
      <c r="B63" s="49"/>
      <c r="C63" s="49"/>
    </row>
    <row r="64" spans="1:19" ht="16.5" customHeight="1" x14ac:dyDescent="0.2">
      <c r="A64" s="71" t="s">
        <v>753</v>
      </c>
      <c r="B64" s="71"/>
      <c r="C64" s="71"/>
      <c r="J64" s="90" t="s">
        <v>753</v>
      </c>
    </row>
    <row r="65" spans="1:19" ht="16.5" customHeight="1" x14ac:dyDescent="0.2">
      <c r="A65" s="482" t="s">
        <v>1073</v>
      </c>
      <c r="B65" s="482"/>
      <c r="C65" s="482"/>
      <c r="D65" s="482"/>
      <c r="E65" s="482"/>
      <c r="F65" s="482"/>
      <c r="G65" s="482"/>
      <c r="H65" s="482"/>
      <c r="J65" s="51" t="s">
        <v>1074</v>
      </c>
    </row>
    <row r="66" spans="1:19" ht="6.75" customHeight="1" x14ac:dyDescent="0.2">
      <c r="A66" s="51"/>
      <c r="B66" s="49"/>
      <c r="C66" s="67"/>
      <c r="J66" s="51" t="s">
        <v>1014</v>
      </c>
    </row>
    <row r="67" spans="1:19" ht="16.5" customHeight="1" x14ac:dyDescent="0.2">
      <c r="A67" s="49" t="s">
        <v>1016</v>
      </c>
      <c r="B67" s="49"/>
      <c r="C67" s="67"/>
      <c r="J67" s="51" t="s">
        <v>1075</v>
      </c>
    </row>
    <row r="68" spans="1:19" ht="16.5" customHeight="1" x14ac:dyDescent="0.2">
      <c r="A68" s="51" t="s">
        <v>1017</v>
      </c>
      <c r="B68" s="49"/>
      <c r="C68" s="67"/>
      <c r="J68" s="51" t="s">
        <v>1073</v>
      </c>
    </row>
    <row r="69" spans="1:19" ht="16.5" customHeight="1" x14ac:dyDescent="0.2">
      <c r="A69" s="312" t="s">
        <v>719</v>
      </c>
      <c r="B69" s="49"/>
      <c r="C69" s="67"/>
    </row>
    <row r="70" spans="1:19" ht="16.5" customHeight="1" x14ac:dyDescent="0.2">
      <c r="A70" s="303" t="s">
        <v>1020</v>
      </c>
      <c r="B70" s="49"/>
      <c r="C70" s="67"/>
    </row>
    <row r="71" spans="1:19" ht="16.5" customHeight="1" x14ac:dyDescent="0.2">
      <c r="A71" s="303" t="s">
        <v>1021</v>
      </c>
      <c r="B71" s="49"/>
      <c r="C71" s="67"/>
    </row>
    <row r="72" spans="1:19" ht="16.5" customHeight="1" x14ac:dyDescent="0.2">
      <c r="A72" s="312" t="s">
        <v>717</v>
      </c>
      <c r="B72" s="49"/>
      <c r="C72" s="67"/>
    </row>
    <row r="73" spans="1:19" ht="16.5" customHeight="1" x14ac:dyDescent="0.2">
      <c r="A73" s="303" t="s">
        <v>1022</v>
      </c>
      <c r="B73" s="49"/>
      <c r="C73" s="67"/>
    </row>
    <row r="74" spans="1:19" ht="6.75" customHeight="1" x14ac:dyDescent="0.2">
      <c r="A74" s="49"/>
      <c r="B74" s="49"/>
      <c r="C74" s="49"/>
    </row>
    <row r="75" spans="1:19" ht="13.95" customHeight="1" x14ac:dyDescent="0.2">
      <c r="A75" s="71" t="s">
        <v>1023</v>
      </c>
      <c r="B75" s="71"/>
      <c r="C75" s="71"/>
      <c r="J75" s="90" t="s">
        <v>1023</v>
      </c>
    </row>
    <row r="76" spans="1:19" ht="18" customHeight="1" x14ac:dyDescent="0.2">
      <c r="A76" s="303" t="s">
        <v>1076</v>
      </c>
      <c r="B76" s="81"/>
      <c r="C76" s="81"/>
      <c r="D76" s="81"/>
      <c r="E76" s="81"/>
      <c r="F76" s="81"/>
      <c r="G76" s="81"/>
      <c r="H76" s="81"/>
      <c r="I76" s="81"/>
      <c r="J76" s="81"/>
      <c r="K76" s="81"/>
      <c r="L76" s="81"/>
      <c r="M76" s="81"/>
      <c r="N76" s="81"/>
      <c r="O76" s="81"/>
      <c r="P76" s="81"/>
      <c r="Q76" s="81"/>
      <c r="R76" s="81"/>
      <c r="S76" s="81"/>
    </row>
    <row r="77" spans="1:19" ht="18" customHeight="1" x14ac:dyDescent="0.2">
      <c r="A77" s="51" t="s">
        <v>1077</v>
      </c>
      <c r="B77" s="67"/>
      <c r="C77" s="67"/>
      <c r="K77" s="67"/>
      <c r="L77" s="67"/>
    </row>
    <row r="78" spans="1:19" ht="18" customHeight="1" x14ac:dyDescent="0.2">
      <c r="A78" s="303" t="s">
        <v>722</v>
      </c>
      <c r="B78" s="67"/>
      <c r="C78" s="67"/>
      <c r="J78" s="303" t="s">
        <v>722</v>
      </c>
      <c r="K78" s="67"/>
      <c r="L78" s="67"/>
    </row>
    <row r="79" spans="1:19" ht="7.5" customHeight="1" x14ac:dyDescent="0.2">
      <c r="A79" s="303"/>
      <c r="B79" s="67"/>
      <c r="C79" s="67"/>
    </row>
    <row r="80" spans="1:19" ht="13.95" customHeight="1" x14ac:dyDescent="0.2">
      <c r="A80" s="51" t="s">
        <v>1026</v>
      </c>
      <c r="B80" s="67"/>
      <c r="C80" s="67"/>
    </row>
    <row r="81" spans="1:10" ht="6" customHeight="1" x14ac:dyDescent="0.2">
      <c r="A81" s="67"/>
      <c r="B81" s="67"/>
      <c r="C81" s="67"/>
    </row>
    <row r="82" spans="1:10" ht="13.95" customHeight="1" x14ac:dyDescent="0.2">
      <c r="A82" s="51"/>
      <c r="B82" s="51"/>
      <c r="C82" s="68"/>
      <c r="J82" s="61" t="s">
        <v>822</v>
      </c>
    </row>
    <row r="83" spans="1:10" ht="13.95" customHeight="1" x14ac:dyDescent="0.2">
      <c r="A83" s="51" t="s">
        <v>847</v>
      </c>
      <c r="B83" s="51"/>
      <c r="C83" s="67"/>
      <c r="D83" s="67" t="s">
        <v>1027</v>
      </c>
      <c r="E83" s="67"/>
      <c r="F83" s="67"/>
    </row>
    <row r="84" spans="1:10" ht="13.95" customHeight="1" x14ac:dyDescent="0.2">
      <c r="A84" s="51" t="s">
        <v>724</v>
      </c>
      <c r="B84" s="51"/>
      <c r="C84" s="67"/>
    </row>
    <row r="85" spans="1:10" ht="13.95" customHeight="1" x14ac:dyDescent="0.2">
      <c r="A85" s="51" t="s">
        <v>1028</v>
      </c>
      <c r="B85" s="51"/>
      <c r="C85" s="67"/>
    </row>
    <row r="86" spans="1:10" ht="13.95" customHeight="1" x14ac:dyDescent="0.2">
      <c r="A86" s="51" t="s">
        <v>824</v>
      </c>
      <c r="B86" s="51"/>
      <c r="C86" s="72"/>
    </row>
    <row r="87" spans="1:10" ht="13.95" customHeight="1" x14ac:dyDescent="0.2">
      <c r="A87" s="51" t="s">
        <v>725</v>
      </c>
      <c r="B87" s="51"/>
      <c r="C87" s="73"/>
    </row>
    <row r="88" spans="1:10" ht="13.95" customHeight="1" x14ac:dyDescent="0.2"/>
    <row r="89" spans="1:10" ht="13.95" customHeight="1" x14ac:dyDescent="0.2"/>
    <row r="90" spans="1:10" ht="13.95" customHeight="1" x14ac:dyDescent="0.2"/>
    <row r="91" spans="1:10" ht="13.95" customHeight="1" x14ac:dyDescent="0.2"/>
    <row r="92" spans="1:10" ht="13.95" customHeight="1" x14ac:dyDescent="0.2"/>
    <row r="93" spans="1:10" ht="13.95" customHeight="1" x14ac:dyDescent="0.2"/>
    <row r="94" spans="1:10" ht="13.95" customHeight="1" x14ac:dyDescent="0.2"/>
    <row r="95" spans="1:10" ht="13.95" customHeight="1" x14ac:dyDescent="0.2"/>
    <row r="96" spans="1:10" ht="13.95" customHeight="1" x14ac:dyDescent="0.2"/>
    <row r="97" ht="13.95" customHeight="1" x14ac:dyDescent="0.2"/>
    <row r="98" ht="13.95" customHeight="1" x14ac:dyDescent="0.2"/>
    <row r="99" ht="13.95" customHeight="1" x14ac:dyDescent="0.2"/>
    <row r="100" ht="13.95" customHeight="1" x14ac:dyDescent="0.2"/>
    <row r="101" ht="13.95" customHeight="1" x14ac:dyDescent="0.2"/>
    <row r="102" ht="13.95" customHeight="1" x14ac:dyDescent="0.2"/>
  </sheetData>
  <mergeCells count="49">
    <mergeCell ref="A12:B12"/>
    <mergeCell ref="A13:B13"/>
    <mergeCell ref="B15:F15"/>
    <mergeCell ref="A6:I6"/>
    <mergeCell ref="A8:B8"/>
    <mergeCell ref="A9:B9"/>
    <mergeCell ref="A10:B10"/>
    <mergeCell ref="A11:B11"/>
    <mergeCell ref="A65:H65"/>
    <mergeCell ref="G51:H51"/>
    <mergeCell ref="G52:H52"/>
    <mergeCell ref="G53:H53"/>
    <mergeCell ref="A62:I62"/>
    <mergeCell ref="A60:I60"/>
    <mergeCell ref="B16:F16"/>
    <mergeCell ref="B35:F35"/>
    <mergeCell ref="B17:E17"/>
    <mergeCell ref="B18:E18"/>
    <mergeCell ref="B19:E19"/>
    <mergeCell ref="B20:E20"/>
    <mergeCell ref="B21:E21"/>
    <mergeCell ref="B22:E22"/>
    <mergeCell ref="B23:E23"/>
    <mergeCell ref="B24:E24"/>
    <mergeCell ref="B25:E25"/>
    <mergeCell ref="B26:E26"/>
    <mergeCell ref="B27:E27"/>
    <mergeCell ref="B28:E28"/>
    <mergeCell ref="B29:E29"/>
    <mergeCell ref="B30:E30"/>
    <mergeCell ref="B31:E31"/>
    <mergeCell ref="B32:E32"/>
    <mergeCell ref="B33:E33"/>
    <mergeCell ref="B34:E34"/>
    <mergeCell ref="B36:E36"/>
    <mergeCell ref="B37:E37"/>
    <mergeCell ref="B38:E38"/>
    <mergeCell ref="B39:E39"/>
    <mergeCell ref="B40:E40"/>
    <mergeCell ref="B41:E41"/>
    <mergeCell ref="B48:E48"/>
    <mergeCell ref="B49:E49"/>
    <mergeCell ref="B50:E50"/>
    <mergeCell ref="B46:F46"/>
    <mergeCell ref="B42:E42"/>
    <mergeCell ref="B43:E43"/>
    <mergeCell ref="B44:E44"/>
    <mergeCell ref="B45:E45"/>
    <mergeCell ref="B47:E47"/>
  </mergeCells>
  <dataValidations count="1">
    <dataValidation type="list" allowBlank="1" showInputMessage="1" showErrorMessage="1" sqref="A65" xr:uid="{00000000-0002-0000-1A00-000000000000}">
      <formula1>$J$65:$J$68</formula1>
    </dataValidation>
  </dataValidations>
  <hyperlinks>
    <hyperlink ref="A86" r:id="rId1" display="mailto:laboratorio@geofal.com.pe" xr:uid="{00000000-0004-0000-1A00-000000000000}"/>
    <hyperlink ref="A87" r:id="rId2" display="http://www.geofal.com.pe/" xr:uid="{00000000-0004-0000-1A00-000001000000}"/>
  </hyperlinks>
  <printOptions horizontalCentered="1" verticalCentered="1"/>
  <pageMargins left="0.78740157480314965" right="0.78740157480314965" top="0.39370078740157483" bottom="0.78740157480314965" header="0" footer="0.39370078740157483"/>
  <pageSetup paperSize="274" scale="90" orientation="portrait" r:id="rId3"/>
  <headerFooter>
    <oddFooter>&amp;Cwww.geofal.com.pe 
Email: laboratorio@geofal.com.pe</oddFooter>
  </headerFooter>
  <drawing r:id="rId4"/>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103"/>
  <dimension ref="A1:Z114"/>
  <sheetViews>
    <sheetView topLeftCell="A19" zoomScale="110" zoomScaleNormal="110" workbookViewId="0">
      <selection activeCell="B21" sqref="B21:F21"/>
    </sheetView>
  </sheetViews>
  <sheetFormatPr baseColWidth="10" defaultColWidth="11.44140625" defaultRowHeight="11.4" x14ac:dyDescent="0.2"/>
  <cols>
    <col min="1" max="1" width="8" style="61" customWidth="1"/>
    <col min="2" max="2" width="4.88671875" style="61" customWidth="1"/>
    <col min="3" max="3" width="2.88671875" style="61" customWidth="1"/>
    <col min="4" max="4" width="12.33203125" style="61" bestFit="1" customWidth="1"/>
    <col min="5" max="5" width="11.44140625" style="61"/>
    <col min="6" max="6" width="13.88671875" style="61" customWidth="1"/>
    <col min="7" max="7" width="11.33203125" style="61" hidden="1" customWidth="1"/>
    <col min="8" max="8" width="10.33203125" style="61" customWidth="1"/>
    <col min="9" max="9" width="9.6640625" style="61" customWidth="1"/>
    <col min="10" max="10" width="10.33203125" style="61" customWidth="1"/>
    <col min="11" max="16384" width="11.44140625" style="61"/>
  </cols>
  <sheetData>
    <row r="1" spans="1:16" ht="15" customHeight="1" x14ac:dyDescent="0.2">
      <c r="G1" s="76"/>
      <c r="H1" s="76"/>
      <c r="I1" s="76"/>
      <c r="J1" s="76"/>
      <c r="K1" s="77" t="s">
        <v>222</v>
      </c>
      <c r="L1" s="77">
        <v>149</v>
      </c>
    </row>
    <row r="2" spans="1:16" ht="15" customHeight="1" x14ac:dyDescent="0.2">
      <c r="G2" s="76"/>
      <c r="H2" s="76"/>
      <c r="I2" s="76"/>
      <c r="J2" s="76"/>
    </row>
    <row r="3" spans="1:16" ht="15" customHeight="1" x14ac:dyDescent="0.2">
      <c r="G3" s="76"/>
      <c r="H3" s="76"/>
      <c r="I3" s="76"/>
      <c r="J3" s="76"/>
    </row>
    <row r="4" spans="1:16" ht="12" customHeight="1" x14ac:dyDescent="0.2">
      <c r="F4" s="76"/>
      <c r="G4" s="76"/>
      <c r="H4" s="76"/>
      <c r="I4" s="76"/>
      <c r="J4" s="76"/>
    </row>
    <row r="5" spans="1:16" ht="12" customHeight="1" x14ac:dyDescent="0.2">
      <c r="F5" s="76"/>
      <c r="G5" s="76"/>
      <c r="H5" s="76"/>
      <c r="I5" s="76"/>
      <c r="J5" s="76"/>
    </row>
    <row r="6" spans="1:16" ht="15" customHeight="1" x14ac:dyDescent="0.2">
      <c r="A6" s="478">
        <v>256</v>
      </c>
      <c r="B6" s="478"/>
      <c r="C6" s="478"/>
      <c r="D6" s="478"/>
      <c r="E6" s="478"/>
      <c r="F6" s="478"/>
      <c r="G6" s="478"/>
      <c r="H6" s="478"/>
      <c r="I6" s="478"/>
      <c r="J6" s="309"/>
    </row>
    <row r="7" spans="1:16" ht="6.75" customHeight="1" x14ac:dyDescent="0.2">
      <c r="A7" s="63"/>
      <c r="B7" s="63"/>
      <c r="C7" s="63"/>
      <c r="F7" s="76"/>
      <c r="G7" s="76"/>
      <c r="H7" s="76"/>
      <c r="I7" s="76"/>
      <c r="J7" s="76"/>
      <c r="L7" s="62"/>
    </row>
    <row r="8" spans="1:16" ht="14.25" customHeight="1" x14ac:dyDescent="0.2">
      <c r="C8" s="63"/>
      <c r="I8" s="64" t="s">
        <v>1004</v>
      </c>
      <c r="J8" s="78">
        <v>44344</v>
      </c>
    </row>
    <row r="9" spans="1:16" ht="14.25" customHeight="1" x14ac:dyDescent="0.2">
      <c r="C9" s="63"/>
      <c r="I9" s="64" t="s">
        <v>1005</v>
      </c>
      <c r="J9" s="78">
        <v>44344</v>
      </c>
      <c r="O9" s="61">
        <v>1222</v>
      </c>
    </row>
    <row r="10" spans="1:16" ht="15.75" customHeight="1" x14ac:dyDescent="0.2">
      <c r="A10" s="485" t="s">
        <v>1006</v>
      </c>
      <c r="B10" s="485"/>
      <c r="C10" s="56" t="s">
        <v>1007</v>
      </c>
      <c r="D10" s="65" t="s">
        <v>226</v>
      </c>
      <c r="E10" s="65"/>
      <c r="F10" s="65"/>
      <c r="O10" s="61">
        <f>6*60</f>
        <v>360</v>
      </c>
    </row>
    <row r="11" spans="1:16" ht="15.75" customHeight="1" x14ac:dyDescent="0.2">
      <c r="A11" s="485" t="s">
        <v>223</v>
      </c>
      <c r="B11" s="485"/>
      <c r="C11" s="56" t="s">
        <v>1007</v>
      </c>
      <c r="D11" s="66" t="s">
        <v>117</v>
      </c>
      <c r="E11" s="65"/>
      <c r="F11" s="65"/>
      <c r="G11" s="67"/>
      <c r="O11" s="61">
        <f>+O9+O10</f>
        <v>1582</v>
      </c>
      <c r="P11" s="61">
        <f>2470-600</f>
        <v>1870</v>
      </c>
    </row>
    <row r="12" spans="1:16" ht="15.75" customHeight="1" x14ac:dyDescent="0.2">
      <c r="A12" s="485" t="s">
        <v>1008</v>
      </c>
      <c r="B12" s="485"/>
      <c r="C12" s="56" t="s">
        <v>1007</v>
      </c>
      <c r="D12" s="65" t="s">
        <v>227</v>
      </c>
      <c r="E12" s="65"/>
      <c r="F12" s="65"/>
    </row>
    <row r="13" spans="1:16" ht="15.75" customHeight="1" x14ac:dyDescent="0.2">
      <c r="A13" s="485" t="s">
        <v>1009</v>
      </c>
      <c r="B13" s="485"/>
      <c r="C13" s="57" t="s">
        <v>1007</v>
      </c>
      <c r="D13" s="66">
        <v>989289485</v>
      </c>
      <c r="E13" s="65"/>
      <c r="F13" s="65"/>
    </row>
    <row r="14" spans="1:16" ht="15.75" customHeight="1" x14ac:dyDescent="0.2">
      <c r="A14" s="485" t="s">
        <v>224</v>
      </c>
      <c r="B14" s="485"/>
      <c r="C14" s="57" t="s">
        <v>1007</v>
      </c>
      <c r="D14" s="121" t="s">
        <v>228</v>
      </c>
      <c r="E14" s="65"/>
      <c r="F14" s="65"/>
    </row>
    <row r="15" spans="1:16" ht="15.75" customHeight="1" x14ac:dyDescent="0.2">
      <c r="A15" s="485" t="s">
        <v>225</v>
      </c>
      <c r="B15" s="485"/>
      <c r="C15" s="56" t="s">
        <v>1007</v>
      </c>
      <c r="D15" s="65" t="s">
        <v>229</v>
      </c>
      <c r="E15" s="65"/>
      <c r="F15" s="65"/>
    </row>
    <row r="16" spans="1:16" ht="8.25" customHeight="1" x14ac:dyDescent="0.2">
      <c r="A16" s="68"/>
      <c r="B16" s="68"/>
      <c r="C16" s="68"/>
      <c r="D16" s="65"/>
      <c r="E16" s="65"/>
      <c r="F16" s="65"/>
    </row>
    <row r="17" spans="1:26" ht="39" customHeight="1" x14ac:dyDescent="0.25">
      <c r="A17" s="308" t="s">
        <v>66</v>
      </c>
      <c r="B17" s="446" t="s">
        <v>827</v>
      </c>
      <c r="C17" s="446"/>
      <c r="D17" s="446"/>
      <c r="E17" s="446"/>
      <c r="F17" s="446"/>
      <c r="G17" s="74" t="s">
        <v>745</v>
      </c>
      <c r="H17" s="75" t="s">
        <v>1010</v>
      </c>
      <c r="I17" s="308" t="s">
        <v>747</v>
      </c>
      <c r="J17" s="75" t="s">
        <v>1011</v>
      </c>
      <c r="S17" s="308" t="s">
        <v>744</v>
      </c>
      <c r="T17" s="446" t="s">
        <v>827</v>
      </c>
      <c r="U17" s="446"/>
      <c r="V17" s="446"/>
      <c r="W17" s="446"/>
      <c r="X17" s="446"/>
      <c r="Y17" s="74" t="s">
        <v>745</v>
      </c>
      <c r="Z17" s="75" t="s">
        <v>1010</v>
      </c>
    </row>
    <row r="18" spans="1:26" ht="24" customHeight="1" x14ac:dyDescent="0.2">
      <c r="A18" s="110">
        <v>1</v>
      </c>
      <c r="B18" s="487" t="s">
        <v>1078</v>
      </c>
      <c r="C18" s="487"/>
      <c r="D18" s="487"/>
      <c r="E18" s="487"/>
      <c r="F18" s="487"/>
      <c r="G18" s="111"/>
      <c r="H18" s="112">
        <v>200</v>
      </c>
      <c r="I18" s="111">
        <v>9</v>
      </c>
      <c r="J18" s="113">
        <f t="shared" ref="J18:J24" si="0">+H18*I18</f>
        <v>1800</v>
      </c>
      <c r="S18" s="110" t="s">
        <v>360</v>
      </c>
      <c r="T18" s="496" t="s">
        <v>1079</v>
      </c>
      <c r="U18" s="496"/>
      <c r="V18" s="496"/>
      <c r="W18" s="496"/>
      <c r="X18" s="496"/>
      <c r="Y18" s="111" t="e">
        <f>+VLOOKUP(S18,SERVICIOENSAYOS,3,FALSE)</f>
        <v>#REF!</v>
      </c>
      <c r="Z18" s="112">
        <v>170</v>
      </c>
    </row>
    <row r="19" spans="1:26" ht="20.25" customHeight="1" x14ac:dyDescent="0.2">
      <c r="A19" s="110">
        <v>2</v>
      </c>
      <c r="B19" s="487" t="s">
        <v>1080</v>
      </c>
      <c r="C19" s="487"/>
      <c r="D19" s="487"/>
      <c r="E19" s="487"/>
      <c r="F19" s="487"/>
      <c r="G19" s="111"/>
      <c r="H19" s="112">
        <v>60</v>
      </c>
      <c r="I19" s="111">
        <v>16</v>
      </c>
      <c r="J19" s="113">
        <f t="shared" si="0"/>
        <v>960</v>
      </c>
      <c r="S19" s="110" t="s">
        <v>360</v>
      </c>
      <c r="T19" s="495" t="s">
        <v>1081</v>
      </c>
      <c r="U19" s="495"/>
      <c r="V19" s="495"/>
      <c r="W19" s="495"/>
      <c r="X19" s="495"/>
      <c r="Y19" s="111"/>
      <c r="Z19" s="112">
        <v>350</v>
      </c>
    </row>
    <row r="20" spans="1:26" ht="20.25" customHeight="1" x14ac:dyDescent="0.2">
      <c r="A20" s="110">
        <v>3</v>
      </c>
      <c r="B20" s="487" t="s">
        <v>1082</v>
      </c>
      <c r="C20" s="487"/>
      <c r="D20" s="487"/>
      <c r="E20" s="487"/>
      <c r="F20" s="487"/>
      <c r="G20" s="111"/>
      <c r="H20" s="112">
        <v>50</v>
      </c>
      <c r="I20" s="111">
        <v>9</v>
      </c>
      <c r="J20" s="113">
        <f t="shared" si="0"/>
        <v>450</v>
      </c>
      <c r="S20" s="110" t="s">
        <v>362</v>
      </c>
      <c r="T20" s="495" t="s">
        <v>1083</v>
      </c>
      <c r="U20" s="495"/>
      <c r="V20" s="495"/>
      <c r="W20" s="495"/>
      <c r="X20" s="495"/>
      <c r="Y20" s="111"/>
      <c r="Z20" s="112">
        <v>250</v>
      </c>
    </row>
    <row r="21" spans="1:26" ht="20.25" customHeight="1" x14ac:dyDescent="0.2">
      <c r="A21" s="110">
        <v>4</v>
      </c>
      <c r="B21" s="495" t="s">
        <v>1084</v>
      </c>
      <c r="C21" s="495"/>
      <c r="D21" s="495"/>
      <c r="E21" s="495"/>
      <c r="F21" s="495"/>
      <c r="G21" s="111"/>
      <c r="H21" s="112">
        <v>500</v>
      </c>
      <c r="I21" s="111">
        <v>10</v>
      </c>
      <c r="J21" s="113">
        <f t="shared" si="0"/>
        <v>5000</v>
      </c>
      <c r="S21" s="110" t="s">
        <v>364</v>
      </c>
      <c r="T21" s="495" t="s">
        <v>1085</v>
      </c>
      <c r="U21" s="495"/>
      <c r="V21" s="495"/>
      <c r="W21" s="495"/>
      <c r="X21" s="495"/>
      <c r="Y21" s="111"/>
      <c r="Z21" s="112">
        <v>180</v>
      </c>
    </row>
    <row r="22" spans="1:26" ht="20.25" customHeight="1" x14ac:dyDescent="0.2">
      <c r="A22" s="110">
        <v>5</v>
      </c>
      <c r="B22" s="495" t="s">
        <v>1086</v>
      </c>
      <c r="C22" s="495"/>
      <c r="D22" s="495"/>
      <c r="E22" s="495"/>
      <c r="F22" s="495"/>
      <c r="G22" s="111"/>
      <c r="H22" s="112">
        <v>700</v>
      </c>
      <c r="I22" s="111">
        <v>2</v>
      </c>
      <c r="J22" s="113">
        <f t="shared" si="0"/>
        <v>1400</v>
      </c>
      <c r="S22" s="110" t="s">
        <v>709</v>
      </c>
      <c r="T22" s="495" t="s">
        <v>1087</v>
      </c>
      <c r="U22" s="495"/>
      <c r="V22" s="495"/>
      <c r="W22" s="495"/>
      <c r="X22" s="495"/>
      <c r="Y22" s="111"/>
      <c r="Z22" s="112">
        <v>180</v>
      </c>
    </row>
    <row r="23" spans="1:26" ht="20.25" customHeight="1" x14ac:dyDescent="0.2">
      <c r="A23" s="110">
        <v>6</v>
      </c>
      <c r="B23" s="495" t="s">
        <v>1088</v>
      </c>
      <c r="C23" s="495"/>
      <c r="D23" s="495"/>
      <c r="E23" s="495"/>
      <c r="F23" s="495"/>
      <c r="G23" s="111"/>
      <c r="H23" s="112">
        <v>800</v>
      </c>
      <c r="I23" s="111">
        <v>1</v>
      </c>
      <c r="J23" s="113">
        <f t="shared" si="0"/>
        <v>800</v>
      </c>
    </row>
    <row r="24" spans="1:26" ht="20.25" customHeight="1" x14ac:dyDescent="0.2">
      <c r="A24" s="110">
        <v>7</v>
      </c>
      <c r="B24" s="495" t="s">
        <v>1089</v>
      </c>
      <c r="C24" s="495"/>
      <c r="D24" s="495"/>
      <c r="E24" s="495"/>
      <c r="F24" s="495"/>
      <c r="G24" s="111"/>
      <c r="H24" s="112">
        <v>2000</v>
      </c>
      <c r="I24" s="111">
        <v>1</v>
      </c>
      <c r="J24" s="113">
        <f t="shared" si="0"/>
        <v>2000</v>
      </c>
    </row>
    <row r="25" spans="1:26" ht="20.25" customHeight="1" x14ac:dyDescent="0.2">
      <c r="A25" s="110"/>
      <c r="B25" s="495"/>
      <c r="C25" s="495"/>
      <c r="D25" s="495"/>
      <c r="E25" s="495"/>
      <c r="F25" s="495"/>
      <c r="G25" s="111"/>
      <c r="H25" s="112"/>
      <c r="I25" s="111"/>
      <c r="J25" s="113"/>
    </row>
    <row r="26" spans="1:26" ht="20.25" customHeight="1" x14ac:dyDescent="0.2">
      <c r="A26" s="110"/>
      <c r="B26" s="495"/>
      <c r="C26" s="495"/>
      <c r="D26" s="495"/>
      <c r="E26" s="495"/>
      <c r="F26" s="495"/>
      <c r="G26" s="111"/>
      <c r="H26" s="112"/>
      <c r="I26" s="111"/>
      <c r="J26" s="113"/>
    </row>
    <row r="27" spans="1:26" ht="15" customHeight="1" x14ac:dyDescent="0.2">
      <c r="A27" s="49"/>
      <c r="B27" s="49"/>
      <c r="C27" s="49"/>
      <c r="H27" s="483" t="s">
        <v>749</v>
      </c>
      <c r="I27" s="483"/>
      <c r="J27" s="69">
        <f>SUM(J18:J26)</f>
        <v>12410</v>
      </c>
    </row>
    <row r="28" spans="1:26" ht="15" customHeight="1" x14ac:dyDescent="0.2">
      <c r="A28" s="49"/>
      <c r="B28" s="49"/>
      <c r="C28" s="49"/>
      <c r="H28" s="483" t="s">
        <v>750</v>
      </c>
      <c r="I28" s="483"/>
      <c r="J28" s="69">
        <f>+J27*0.18</f>
        <v>2233.7999999999997</v>
      </c>
    </row>
    <row r="29" spans="1:26" ht="15" customHeight="1" x14ac:dyDescent="0.2">
      <c r="A29" s="49"/>
      <c r="B29" s="49"/>
      <c r="C29" s="49"/>
      <c r="H29" s="484" t="s">
        <v>751</v>
      </c>
      <c r="I29" s="484"/>
      <c r="J29" s="70">
        <f>+J27+J28</f>
        <v>14643.8</v>
      </c>
    </row>
    <row r="30" spans="1:26" ht="17.25" customHeight="1" x14ac:dyDescent="0.2">
      <c r="A30" s="71" t="s">
        <v>829</v>
      </c>
      <c r="B30" s="71"/>
      <c r="C30" s="49"/>
      <c r="K30" s="90" t="s">
        <v>829</v>
      </c>
    </row>
    <row r="31" spans="1:26" ht="17.25" customHeight="1" x14ac:dyDescent="0.2">
      <c r="A31" s="51" t="s">
        <v>1068</v>
      </c>
      <c r="B31" s="51"/>
      <c r="C31" s="49"/>
      <c r="K31" s="91">
        <v>2</v>
      </c>
      <c r="L31" s="82">
        <v>1</v>
      </c>
      <c r="M31" s="83" t="s">
        <v>925</v>
      </c>
      <c r="S31" s="61" t="s">
        <v>988</v>
      </c>
    </row>
    <row r="32" spans="1:26" ht="17.25" customHeight="1" x14ac:dyDescent="0.2">
      <c r="A32" s="51" t="s">
        <v>1090</v>
      </c>
      <c r="B32" s="81"/>
      <c r="C32" s="81"/>
      <c r="D32" s="81"/>
      <c r="E32" s="81"/>
      <c r="F32" s="81"/>
      <c r="G32" s="81"/>
      <c r="H32" s="81"/>
      <c r="I32" s="81"/>
      <c r="J32" s="81"/>
      <c r="L32" s="82">
        <v>2</v>
      </c>
      <c r="M32" s="83" t="s">
        <v>934</v>
      </c>
      <c r="N32" s="81"/>
      <c r="O32" s="81"/>
      <c r="P32" s="81"/>
      <c r="Q32" s="81"/>
      <c r="R32" s="81"/>
      <c r="S32" s="81" t="s">
        <v>1091</v>
      </c>
      <c r="T32" s="81"/>
    </row>
    <row r="33" spans="1:23" ht="17.25" customHeight="1" x14ac:dyDescent="0.2">
      <c r="A33" s="51" t="s">
        <v>1092</v>
      </c>
      <c r="B33" s="51"/>
      <c r="C33" s="49"/>
      <c r="L33" s="82">
        <v>3</v>
      </c>
      <c r="M33" s="83" t="s">
        <v>948</v>
      </c>
      <c r="S33" s="61" t="s">
        <v>989</v>
      </c>
    </row>
    <row r="34" spans="1:23" ht="17.25" customHeight="1" x14ac:dyDescent="0.2">
      <c r="A34" s="51" t="s">
        <v>1093</v>
      </c>
      <c r="B34" s="51"/>
      <c r="C34" s="49"/>
      <c r="L34" s="82">
        <v>4</v>
      </c>
      <c r="M34" s="83" t="s">
        <v>958</v>
      </c>
      <c r="Q34" s="83" t="s">
        <v>1094</v>
      </c>
      <c r="S34" s="61" t="s">
        <v>928</v>
      </c>
    </row>
    <row r="35" spans="1:23" ht="17.25" customHeight="1" x14ac:dyDescent="0.2">
      <c r="A35" s="51" t="s">
        <v>1095</v>
      </c>
      <c r="B35" s="51"/>
      <c r="C35" s="49"/>
      <c r="L35" s="82">
        <v>5</v>
      </c>
      <c r="M35" s="83" t="s">
        <v>967</v>
      </c>
      <c r="S35" s="61" t="s">
        <v>1096</v>
      </c>
    </row>
    <row r="36" spans="1:23" ht="17.25" customHeight="1" x14ac:dyDescent="0.2">
      <c r="A36" s="51" t="s">
        <v>1097</v>
      </c>
      <c r="B36" s="107"/>
      <c r="C36" s="108"/>
      <c r="D36" s="109"/>
      <c r="K36" s="51"/>
      <c r="L36" s="51"/>
      <c r="M36" s="49"/>
      <c r="S36" s="61" t="s">
        <v>1098</v>
      </c>
    </row>
    <row r="37" spans="1:23" ht="17.25" customHeight="1" x14ac:dyDescent="0.2">
      <c r="B37" s="107"/>
      <c r="C37" s="108"/>
      <c r="D37" s="109"/>
      <c r="K37" s="51"/>
      <c r="L37" s="51"/>
      <c r="M37" s="49"/>
      <c r="S37" s="61" t="s">
        <v>1099</v>
      </c>
    </row>
    <row r="38" spans="1:23" ht="17.25" customHeight="1" x14ac:dyDescent="0.2">
      <c r="B38" s="107"/>
      <c r="C38" s="108"/>
      <c r="D38" s="109"/>
      <c r="K38" s="51"/>
      <c r="L38" s="51"/>
      <c r="M38" s="49"/>
      <c r="S38" s="61" t="s">
        <v>991</v>
      </c>
    </row>
    <row r="39" spans="1:23" ht="9" customHeight="1" x14ac:dyDescent="0.2">
      <c r="A39" s="51"/>
      <c r="B39" s="49"/>
      <c r="C39" s="49"/>
    </row>
    <row r="40" spans="1:23" ht="17.25" customHeight="1" x14ac:dyDescent="0.2">
      <c r="A40" s="71" t="s">
        <v>753</v>
      </c>
      <c r="B40" s="71"/>
      <c r="C40" s="71"/>
      <c r="K40" s="90" t="s">
        <v>753</v>
      </c>
    </row>
    <row r="41" spans="1:23" ht="17.25" customHeight="1" x14ac:dyDescent="0.2">
      <c r="A41" s="51" t="s">
        <v>1100</v>
      </c>
      <c r="B41" s="49"/>
      <c r="C41" s="67"/>
      <c r="K41" s="51" t="s">
        <v>1015</v>
      </c>
    </row>
    <row r="42" spans="1:23" ht="9" customHeight="1" x14ac:dyDescent="0.2">
      <c r="A42" s="51"/>
      <c r="B42" s="49"/>
      <c r="C42" s="67"/>
      <c r="K42" s="51" t="s">
        <v>1014</v>
      </c>
      <c r="V42" s="61">
        <f>1800/30</f>
        <v>60</v>
      </c>
    </row>
    <row r="43" spans="1:23" ht="17.25" customHeight="1" x14ac:dyDescent="0.2">
      <c r="A43" s="49" t="s">
        <v>1016</v>
      </c>
      <c r="B43" s="49"/>
      <c r="C43" s="67"/>
      <c r="V43" s="61">
        <f>+V44*U44</f>
        <v>210</v>
      </c>
    </row>
    <row r="44" spans="1:23" ht="17.25" customHeight="1" x14ac:dyDescent="0.2">
      <c r="A44" s="51" t="s">
        <v>1017</v>
      </c>
      <c r="B44" s="49"/>
      <c r="C44" s="67"/>
      <c r="S44" s="61" t="s">
        <v>1101</v>
      </c>
      <c r="T44" s="61">
        <v>7</v>
      </c>
      <c r="U44" s="61">
        <v>6</v>
      </c>
      <c r="V44" s="61">
        <v>35</v>
      </c>
      <c r="W44" s="61">
        <f>+T44*U44*V44</f>
        <v>1470</v>
      </c>
    </row>
    <row r="45" spans="1:23" ht="17.25" customHeight="1" x14ac:dyDescent="0.2">
      <c r="A45" s="312" t="s">
        <v>719</v>
      </c>
      <c r="B45" s="49"/>
      <c r="C45" s="67"/>
      <c r="S45" s="61" t="s">
        <v>916</v>
      </c>
      <c r="T45" s="61">
        <v>100</v>
      </c>
      <c r="U45" s="61">
        <v>2</v>
      </c>
      <c r="V45" s="61">
        <v>1</v>
      </c>
      <c r="W45" s="61">
        <f>+T45*U45*V45</f>
        <v>200</v>
      </c>
    </row>
    <row r="46" spans="1:23" ht="17.25" customHeight="1" x14ac:dyDescent="0.2">
      <c r="A46" s="303" t="s">
        <v>1020</v>
      </c>
      <c r="B46" s="49"/>
      <c r="C46" s="67"/>
    </row>
    <row r="47" spans="1:23" ht="17.25" customHeight="1" x14ac:dyDescent="0.2">
      <c r="A47" s="303" t="s">
        <v>1021</v>
      </c>
      <c r="B47" s="49"/>
      <c r="C47" s="67"/>
    </row>
    <row r="48" spans="1:23" ht="17.25" customHeight="1" x14ac:dyDescent="0.2">
      <c r="A48" s="312" t="s">
        <v>717</v>
      </c>
      <c r="B48" s="49"/>
      <c r="C48" s="67"/>
      <c r="U48" s="61">
        <f>5500/4</f>
        <v>1375</v>
      </c>
    </row>
    <row r="49" spans="1:20" ht="17.25" customHeight="1" x14ac:dyDescent="0.2">
      <c r="A49" s="303" t="s">
        <v>1022</v>
      </c>
      <c r="B49" s="49"/>
      <c r="C49" s="67"/>
    </row>
    <row r="50" spans="1:20" ht="21" customHeight="1" x14ac:dyDescent="0.25">
      <c r="A50" s="103"/>
      <c r="B50" s="102"/>
      <c r="C50" s="104"/>
      <c r="D50" s="105"/>
      <c r="E50" s="105"/>
      <c r="F50" s="105"/>
      <c r="G50" s="105"/>
      <c r="H50" s="105"/>
      <c r="I50" s="105"/>
      <c r="J50" s="105"/>
    </row>
    <row r="51" spans="1:20" ht="12" x14ac:dyDescent="0.2">
      <c r="A51" s="49"/>
      <c r="B51" s="49"/>
      <c r="C51" s="49"/>
    </row>
    <row r="52" spans="1:20" ht="12" x14ac:dyDescent="0.2">
      <c r="A52" s="49"/>
      <c r="B52" s="49"/>
      <c r="C52" s="49"/>
    </row>
    <row r="53" spans="1:20" ht="12" x14ac:dyDescent="0.2">
      <c r="A53" s="49"/>
      <c r="B53" s="49"/>
      <c r="C53" s="49"/>
    </row>
    <row r="54" spans="1:20" ht="12" x14ac:dyDescent="0.2">
      <c r="A54" s="49"/>
      <c r="B54" s="49"/>
      <c r="C54" s="49"/>
    </row>
    <row r="55" spans="1:20" ht="17.25" customHeight="1" x14ac:dyDescent="0.2">
      <c r="A55" s="71" t="s">
        <v>1023</v>
      </c>
      <c r="B55" s="71"/>
      <c r="C55" s="71"/>
      <c r="K55" s="90" t="s">
        <v>1023</v>
      </c>
    </row>
    <row r="56" spans="1:20" ht="17.25" customHeight="1" x14ac:dyDescent="0.2">
      <c r="A56" s="303" t="s">
        <v>1024</v>
      </c>
      <c r="B56" s="81"/>
      <c r="C56" s="81"/>
      <c r="D56" s="81"/>
      <c r="E56" s="81"/>
      <c r="F56" s="81"/>
      <c r="G56" s="81"/>
      <c r="H56" s="81"/>
      <c r="I56" s="81"/>
      <c r="J56" s="81"/>
      <c r="K56" s="81"/>
      <c r="L56" s="81"/>
      <c r="M56" s="81"/>
      <c r="N56" s="81"/>
      <c r="O56" s="81"/>
      <c r="P56" s="81"/>
      <c r="Q56" s="81"/>
      <c r="R56" s="81"/>
      <c r="S56" s="81"/>
      <c r="T56" s="81"/>
    </row>
    <row r="57" spans="1:20" ht="17.25" customHeight="1" x14ac:dyDescent="0.2">
      <c r="A57" s="51" t="s">
        <v>1025</v>
      </c>
      <c r="B57" s="67"/>
      <c r="C57" s="67"/>
      <c r="L57" s="67"/>
      <c r="M57" s="67"/>
    </row>
    <row r="58" spans="1:20" ht="17.25" customHeight="1" x14ac:dyDescent="0.2">
      <c r="A58" s="303" t="s">
        <v>722</v>
      </c>
      <c r="B58" s="67"/>
      <c r="C58" s="67"/>
      <c r="K58" s="303" t="s">
        <v>722</v>
      </c>
      <c r="L58" s="67"/>
      <c r="M58" s="67"/>
    </row>
    <row r="59" spans="1:20" ht="9" customHeight="1" x14ac:dyDescent="0.2">
      <c r="A59" s="303"/>
      <c r="B59" s="67"/>
      <c r="C59" s="67"/>
    </row>
    <row r="60" spans="1:20" ht="17.25" customHeight="1" x14ac:dyDescent="0.2">
      <c r="A60" s="51" t="s">
        <v>1026</v>
      </c>
      <c r="B60" s="67"/>
      <c r="C60" s="67"/>
    </row>
    <row r="61" spans="1:20" ht="9" customHeight="1" x14ac:dyDescent="0.2">
      <c r="A61" s="67"/>
      <c r="B61" s="67"/>
      <c r="C61" s="67"/>
    </row>
    <row r="62" spans="1:20" ht="17.25" customHeight="1" x14ac:dyDescent="0.2">
      <c r="A62" s="51"/>
      <c r="B62" s="51"/>
      <c r="C62" s="68"/>
    </row>
    <row r="63" spans="1:20" ht="17.25" customHeight="1" x14ac:dyDescent="0.2">
      <c r="A63" s="51" t="s">
        <v>847</v>
      </c>
      <c r="B63" s="51"/>
      <c r="C63" s="67"/>
      <c r="D63" s="67" t="s">
        <v>1027</v>
      </c>
      <c r="E63" s="67"/>
      <c r="F63" s="67"/>
    </row>
    <row r="64" spans="1:20" ht="17.25" customHeight="1" x14ac:dyDescent="0.2">
      <c r="A64" s="51" t="s">
        <v>724</v>
      </c>
      <c r="B64" s="51"/>
      <c r="C64" s="67"/>
    </row>
    <row r="65" spans="1:3" ht="17.25" customHeight="1" x14ac:dyDescent="0.2">
      <c r="A65" s="51" t="s">
        <v>1028</v>
      </c>
      <c r="B65" s="51"/>
      <c r="C65" s="67"/>
    </row>
    <row r="66" spans="1:3" ht="17.25" customHeight="1" x14ac:dyDescent="0.2">
      <c r="A66" s="51" t="s">
        <v>824</v>
      </c>
      <c r="B66" s="51"/>
      <c r="C66" s="72"/>
    </row>
    <row r="67" spans="1:3" ht="17.25" customHeight="1" x14ac:dyDescent="0.2">
      <c r="A67" s="51" t="s">
        <v>725</v>
      </c>
      <c r="B67" s="51"/>
      <c r="C67" s="73"/>
    </row>
    <row r="114" spans="1:10" ht="51" customHeight="1" x14ac:dyDescent="0.25">
      <c r="A114" s="103"/>
      <c r="B114" s="102"/>
      <c r="C114" s="104"/>
      <c r="D114" s="105"/>
      <c r="E114" s="105"/>
      <c r="F114" s="105"/>
      <c r="G114" s="105"/>
      <c r="H114" s="105"/>
      <c r="I114" s="105"/>
      <c r="J114" s="105"/>
    </row>
  </sheetData>
  <mergeCells count="26">
    <mergeCell ref="A6:I6"/>
    <mergeCell ref="H28:I28"/>
    <mergeCell ref="H29:I29"/>
    <mergeCell ref="B22:F22"/>
    <mergeCell ref="B23:F23"/>
    <mergeCell ref="B24:F24"/>
    <mergeCell ref="B25:F25"/>
    <mergeCell ref="B26:F26"/>
    <mergeCell ref="H27:I27"/>
    <mergeCell ref="B21:F21"/>
    <mergeCell ref="A10:B10"/>
    <mergeCell ref="A11:B11"/>
    <mergeCell ref="A12:B12"/>
    <mergeCell ref="A13:B13"/>
    <mergeCell ref="A14:B14"/>
    <mergeCell ref="A15:B15"/>
    <mergeCell ref="B17:F17"/>
    <mergeCell ref="B18:F18"/>
    <mergeCell ref="B19:F19"/>
    <mergeCell ref="B20:F20"/>
    <mergeCell ref="T22:X22"/>
    <mergeCell ref="T17:X17"/>
    <mergeCell ref="T18:X18"/>
    <mergeCell ref="T19:X19"/>
    <mergeCell ref="T20:X20"/>
    <mergeCell ref="T21:X21"/>
  </mergeCells>
  <phoneticPr fontId="16" type="noConversion"/>
  <hyperlinks>
    <hyperlink ref="A66" r:id="rId1" display="mailto:laboratorio@geofal.com.pe" xr:uid="{00000000-0004-0000-1B00-000000000000}"/>
    <hyperlink ref="A67" r:id="rId2" display="http://www.geofal.com.pe/" xr:uid="{00000000-0004-0000-1B00-000001000000}"/>
    <hyperlink ref="D14" r:id="rId3" xr:uid="{00000000-0004-0000-1B00-000002000000}"/>
  </hyperlinks>
  <pageMargins left="1.1811023622047245" right="0.78740157480314965" top="0.39370078740157483" bottom="0.59055118110236227" header="0" footer="0.19685039370078741"/>
  <pageSetup paperSize="274" scale="96" orientation="portrait" horizontalDpi="360" verticalDpi="360" r:id="rId4"/>
  <headerFooter>
    <oddFooter>&amp;Cwww.geofal.com.pe 
Email: laboratorio@geofal.com.pe</oddFooter>
  </headerFooter>
  <drawing r:id="rId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127"/>
  <dimension ref="B1:AN71"/>
  <sheetViews>
    <sheetView view="pageBreakPreview" zoomScaleNormal="90" zoomScaleSheetLayoutView="100" workbookViewId="0">
      <selection activeCell="B61" sqref="B61"/>
    </sheetView>
  </sheetViews>
  <sheetFormatPr baseColWidth="10" defaultColWidth="11.44140625" defaultRowHeight="15" x14ac:dyDescent="0.25"/>
  <cols>
    <col min="1" max="1" width="2.44140625" style="250" customWidth="1"/>
    <col min="2" max="2" width="9" style="248" customWidth="1"/>
    <col min="3" max="3" width="3.88671875" style="248" customWidth="1"/>
    <col min="4" max="4" width="14.6640625" style="248" customWidth="1"/>
    <col min="5" max="5" width="13" style="248" customWidth="1"/>
    <col min="6" max="6" width="22.6640625" style="248" customWidth="1"/>
    <col min="7" max="7" width="20.5546875" style="248" customWidth="1"/>
    <col min="8" max="8" width="4.5546875" style="248" customWidth="1"/>
    <col min="9" max="9" width="6.5546875" style="248" customWidth="1"/>
    <col min="10" max="10" width="10.5546875" style="248" customWidth="1"/>
    <col min="11" max="11" width="13.44140625" style="248" customWidth="1"/>
    <col min="12" max="12" width="5.88671875" style="250" customWidth="1"/>
    <col min="13" max="13" width="12.44140625" style="250" customWidth="1"/>
    <col min="14" max="14" width="16.6640625" style="250" customWidth="1"/>
    <col min="15" max="16384" width="11.44140625" style="250"/>
  </cols>
  <sheetData>
    <row r="1" spans="2:23" ht="25.5" customHeight="1" x14ac:dyDescent="0.25">
      <c r="D1" s="252"/>
      <c r="E1" s="252"/>
      <c r="F1" s="497">
        <v>439</v>
      </c>
      <c r="G1" s="497"/>
      <c r="H1" s="252"/>
      <c r="I1" s="252"/>
      <c r="J1" s="252"/>
      <c r="K1" s="253"/>
      <c r="M1" s="251" t="s">
        <v>222</v>
      </c>
      <c r="N1" s="251">
        <v>551</v>
      </c>
    </row>
    <row r="2" spans="2:23" ht="10.95" customHeight="1" x14ac:dyDescent="0.25">
      <c r="B2" s="254"/>
      <c r="C2" s="254"/>
      <c r="D2" s="254"/>
      <c r="F2" s="249"/>
      <c r="G2" s="249"/>
      <c r="H2" s="249"/>
      <c r="I2" s="249"/>
      <c r="J2" s="249"/>
      <c r="K2" s="249"/>
      <c r="L2" s="255"/>
    </row>
    <row r="3" spans="2:23" ht="15" customHeight="1" x14ac:dyDescent="0.25">
      <c r="B3" s="120" t="s">
        <v>728</v>
      </c>
      <c r="C3" s="120"/>
      <c r="D3" s="245" t="e">
        <f>VLOOKUP($N$1,MAMA,2,FALSE)</f>
        <v>#REF!</v>
      </c>
      <c r="E3" s="245"/>
      <c r="F3" s="245"/>
      <c r="G3" s="299" t="s">
        <v>729</v>
      </c>
      <c r="H3" s="500" t="e">
        <f>VLOOKUP($N$1,MAMA,9,FALSE)</f>
        <v>#REF!</v>
      </c>
      <c r="I3" s="500"/>
      <c r="J3" s="500"/>
      <c r="K3" s="500"/>
      <c r="M3" s="497">
        <v>222</v>
      </c>
      <c r="N3" s="497"/>
    </row>
    <row r="4" spans="2:23" ht="15" customHeight="1" x14ac:dyDescent="0.25">
      <c r="B4" s="120" t="s">
        <v>730</v>
      </c>
      <c r="C4" s="120"/>
      <c r="D4" s="315" t="e">
        <f>VLOOKUP($N$1,MAMA,3,FALSE)</f>
        <v>#REF!</v>
      </c>
      <c r="E4" s="245"/>
      <c r="F4" s="245"/>
      <c r="G4" s="168"/>
      <c r="H4" s="500"/>
      <c r="I4" s="500"/>
      <c r="J4" s="500"/>
      <c r="K4" s="500"/>
      <c r="M4" s="498">
        <v>222</v>
      </c>
      <c r="N4" s="498"/>
      <c r="O4" s="250" t="s">
        <v>1104</v>
      </c>
    </row>
    <row r="5" spans="2:23" ht="15" customHeight="1" x14ac:dyDescent="0.25">
      <c r="B5" s="299" t="s">
        <v>731</v>
      </c>
      <c r="C5" s="299"/>
      <c r="D5" s="499" t="e">
        <f>VLOOKUP($N$1,MAMA,4,FALSE)</f>
        <v>#REF!</v>
      </c>
      <c r="E5" s="499"/>
      <c r="F5" s="499"/>
      <c r="G5" s="299" t="s">
        <v>732</v>
      </c>
      <c r="H5" s="500" t="e">
        <f>VLOOKUP($N$1,MAMA,10,FALSE)</f>
        <v>#REF!</v>
      </c>
      <c r="I5" s="500"/>
      <c r="J5" s="500"/>
      <c r="K5" s="500"/>
      <c r="M5" s="502">
        <v>222</v>
      </c>
      <c r="N5" s="502"/>
    </row>
    <row r="6" spans="2:23" ht="12" customHeight="1" x14ac:dyDescent="0.25">
      <c r="B6" s="299"/>
      <c r="C6" s="299"/>
      <c r="D6" s="499"/>
      <c r="E6" s="499"/>
      <c r="F6" s="499"/>
      <c r="G6" s="168"/>
      <c r="H6" s="500"/>
      <c r="I6" s="500"/>
      <c r="J6" s="500"/>
      <c r="K6" s="500"/>
    </row>
    <row r="7" spans="2:23" ht="15" customHeight="1" x14ac:dyDescent="0.25">
      <c r="B7" s="120" t="s">
        <v>733</v>
      </c>
      <c r="C7" s="120"/>
      <c r="D7" s="315" t="e">
        <f>VLOOKUP($N$1,MAMA,5,FALSE)</f>
        <v>#REF!</v>
      </c>
      <c r="E7" s="245"/>
      <c r="F7" s="245"/>
      <c r="G7" s="246" t="s">
        <v>734</v>
      </c>
      <c r="H7" s="501" t="s">
        <v>735</v>
      </c>
      <c r="I7" s="501"/>
      <c r="J7" s="501"/>
      <c r="K7" s="169"/>
    </row>
    <row r="8" spans="2:23" ht="15" customHeight="1" x14ac:dyDescent="0.25">
      <c r="B8" s="299"/>
      <c r="C8" s="299"/>
      <c r="D8" s="315" t="e">
        <f>VLOOKUP($N$1,MAMA,6,FALSE)</f>
        <v>#REF!</v>
      </c>
      <c r="E8" s="245"/>
      <c r="F8" s="245"/>
      <c r="G8" s="246" t="s">
        <v>736</v>
      </c>
      <c r="H8" s="503" t="s">
        <v>737</v>
      </c>
      <c r="I8" s="503"/>
      <c r="J8" s="503"/>
      <c r="K8" s="168"/>
    </row>
    <row r="9" spans="2:23" ht="15" customHeight="1" x14ac:dyDescent="0.25">
      <c r="B9" s="120" t="s">
        <v>736</v>
      </c>
      <c r="C9" s="120"/>
      <c r="D9" s="315" t="e">
        <f>VLOOKUP($N$1,MAMA,7,FALSE)</f>
        <v>#REF!</v>
      </c>
      <c r="E9" s="245"/>
      <c r="F9" s="168"/>
      <c r="G9" s="246" t="s">
        <v>738</v>
      </c>
      <c r="H9" s="504">
        <v>45122</v>
      </c>
      <c r="I9" s="504"/>
      <c r="J9" s="504"/>
      <c r="K9" s="168"/>
      <c r="N9" s="250" t="s">
        <v>739</v>
      </c>
    </row>
    <row r="10" spans="2:23" ht="15" customHeight="1" x14ac:dyDescent="0.25">
      <c r="B10" s="120" t="s">
        <v>740</v>
      </c>
      <c r="C10" s="120"/>
      <c r="D10" s="505" t="e">
        <f>VLOOKUP($N$1,MAMA,8,FALSE)</f>
        <v>#REF!</v>
      </c>
      <c r="E10" s="505"/>
      <c r="F10" s="505"/>
      <c r="G10" s="246" t="s">
        <v>741</v>
      </c>
      <c r="H10" s="504">
        <v>45122</v>
      </c>
      <c r="I10" s="504"/>
      <c r="J10" s="504"/>
      <c r="K10" s="168"/>
    </row>
    <row r="11" spans="2:23" ht="9" customHeight="1" x14ac:dyDescent="0.25">
      <c r="B11" s="299"/>
      <c r="C11" s="299"/>
      <c r="D11" s="505"/>
      <c r="E11" s="505"/>
      <c r="F11" s="505"/>
      <c r="G11" s="168"/>
      <c r="H11" s="168"/>
      <c r="I11" s="168"/>
      <c r="J11" s="168"/>
      <c r="K11" s="168"/>
    </row>
    <row r="12" spans="2:23" ht="15" customHeight="1" x14ac:dyDescent="0.25">
      <c r="B12" s="316" t="s">
        <v>742</v>
      </c>
      <c r="C12" s="316"/>
      <c r="D12" s="244"/>
      <c r="E12" s="245"/>
      <c r="F12" s="245"/>
      <c r="G12" s="245"/>
      <c r="H12" s="245"/>
      <c r="I12" s="245"/>
      <c r="J12" s="168"/>
      <c r="K12" s="168"/>
      <c r="L12" s="248"/>
      <c r="M12" s="248"/>
    </row>
    <row r="13" spans="2:23" ht="19.5" customHeight="1" x14ac:dyDescent="0.25">
      <c r="B13" s="424" t="s">
        <v>1105</v>
      </c>
      <c r="C13" s="424"/>
      <c r="D13" s="424"/>
      <c r="E13" s="424"/>
      <c r="F13" s="424"/>
      <c r="G13" s="424"/>
      <c r="H13" s="424"/>
      <c r="I13" s="424"/>
      <c r="J13" s="424"/>
      <c r="K13" s="424"/>
      <c r="L13" s="248"/>
      <c r="M13" s="248"/>
      <c r="N13" s="432" t="s">
        <v>1106</v>
      </c>
      <c r="O13" s="432"/>
      <c r="P13" s="432"/>
      <c r="Q13" s="432"/>
      <c r="R13" s="432"/>
      <c r="S13" s="432"/>
      <c r="T13" s="432"/>
      <c r="U13" s="432"/>
      <c r="V13" s="432"/>
      <c r="W13" s="432"/>
    </row>
    <row r="14" spans="2:23" ht="36" customHeight="1" x14ac:dyDescent="0.25">
      <c r="B14" s="424"/>
      <c r="C14" s="424"/>
      <c r="D14" s="424"/>
      <c r="E14" s="424"/>
      <c r="F14" s="424"/>
      <c r="G14" s="424"/>
      <c r="H14" s="424"/>
      <c r="I14" s="424"/>
      <c r="J14" s="424"/>
      <c r="K14" s="424"/>
      <c r="L14" s="258"/>
      <c r="M14" s="258"/>
      <c r="N14" s="432"/>
      <c r="O14" s="432"/>
      <c r="P14" s="432"/>
      <c r="Q14" s="432"/>
      <c r="R14" s="432"/>
      <c r="S14" s="432"/>
      <c r="T14" s="432"/>
      <c r="U14" s="432"/>
      <c r="V14" s="432"/>
      <c r="W14" s="432"/>
    </row>
    <row r="15" spans="2:23" ht="76.5" customHeight="1" x14ac:dyDescent="0.25">
      <c r="B15" s="432" t="s">
        <v>1107</v>
      </c>
      <c r="C15" s="432"/>
      <c r="D15" s="432"/>
      <c r="E15" s="432"/>
      <c r="F15" s="432"/>
      <c r="G15" s="432"/>
      <c r="H15" s="432"/>
      <c r="I15" s="432"/>
      <c r="J15" s="432"/>
      <c r="K15" s="432"/>
      <c r="W15" s="250" t="s">
        <v>1108</v>
      </c>
    </row>
    <row r="16" spans="2:23" ht="43.5" customHeight="1" x14ac:dyDescent="0.3">
      <c r="B16" s="300" t="s">
        <v>66</v>
      </c>
      <c r="C16" s="426" t="s">
        <v>1109</v>
      </c>
      <c r="D16" s="427"/>
      <c r="E16" s="427"/>
      <c r="F16" s="427"/>
      <c r="G16" s="428"/>
      <c r="H16" s="426" t="s">
        <v>746</v>
      </c>
      <c r="I16" s="428"/>
      <c r="J16" s="300" t="s">
        <v>747</v>
      </c>
      <c r="K16" s="247" t="s">
        <v>748</v>
      </c>
      <c r="L16" s="259"/>
    </row>
    <row r="17" spans="2:40" ht="24" customHeight="1" x14ac:dyDescent="0.25">
      <c r="B17" s="260">
        <v>1</v>
      </c>
      <c r="C17" s="512" t="s">
        <v>1110</v>
      </c>
      <c r="D17" s="513"/>
      <c r="E17" s="513"/>
      <c r="F17" s="513"/>
      <c r="G17" s="514"/>
      <c r="H17" s="510">
        <v>1100</v>
      </c>
      <c r="I17" s="511"/>
      <c r="J17" s="261">
        <v>1</v>
      </c>
      <c r="K17" s="262">
        <f>+H17*J17</f>
        <v>1100</v>
      </c>
      <c r="L17" s="263"/>
      <c r="P17" s="266"/>
    </row>
    <row r="18" spans="2:40" ht="98.25" customHeight="1" x14ac:dyDescent="0.25">
      <c r="B18" s="260"/>
      <c r="C18" s="512" t="s">
        <v>1111</v>
      </c>
      <c r="D18" s="513"/>
      <c r="E18" s="513"/>
      <c r="F18" s="513"/>
      <c r="G18" s="514"/>
      <c r="H18" s="507"/>
      <c r="I18" s="508"/>
      <c r="J18" s="261"/>
      <c r="K18" s="262"/>
      <c r="L18" s="263"/>
      <c r="M18" s="264"/>
      <c r="N18" s="264"/>
      <c r="O18" s="265"/>
      <c r="P18" s="266"/>
    </row>
    <row r="19" spans="2:40" ht="392.25" customHeight="1" x14ac:dyDescent="0.25">
      <c r="B19" s="260"/>
      <c r="C19" s="515" t="s">
        <v>1112</v>
      </c>
      <c r="D19" s="516"/>
      <c r="E19" s="516"/>
      <c r="F19" s="516"/>
      <c r="G19" s="517"/>
      <c r="H19" s="507"/>
      <c r="I19" s="508"/>
      <c r="J19" s="261"/>
      <c r="K19" s="262"/>
      <c r="L19" s="263"/>
      <c r="M19" s="264"/>
      <c r="N19" s="264"/>
      <c r="O19" s="265"/>
      <c r="P19" s="266"/>
    </row>
    <row r="20" spans="2:40" ht="321.75" customHeight="1" x14ac:dyDescent="0.25">
      <c r="B20" s="260"/>
      <c r="C20" s="512" t="s">
        <v>1113</v>
      </c>
      <c r="D20" s="513"/>
      <c r="E20" s="513"/>
      <c r="F20" s="513"/>
      <c r="G20" s="514"/>
      <c r="H20" s="507"/>
      <c r="I20" s="508"/>
      <c r="J20" s="261"/>
      <c r="K20" s="262"/>
      <c r="L20" s="263"/>
      <c r="M20" s="264"/>
      <c r="N20" s="264"/>
      <c r="O20" s="265"/>
      <c r="P20" s="266"/>
    </row>
    <row r="21" spans="2:40" ht="20.25" hidden="1" customHeight="1" x14ac:dyDescent="0.25">
      <c r="B21" s="260">
        <v>2</v>
      </c>
      <c r="C21" s="512" t="s">
        <v>1114</v>
      </c>
      <c r="D21" s="513"/>
      <c r="E21" s="513"/>
      <c r="F21" s="513"/>
      <c r="G21" s="514"/>
      <c r="H21" s="507">
        <v>2200</v>
      </c>
      <c r="I21" s="508"/>
      <c r="J21" s="261">
        <v>1</v>
      </c>
      <c r="K21" s="262"/>
      <c r="L21" s="263"/>
      <c r="M21" s="264"/>
      <c r="N21" s="264"/>
      <c r="O21" s="265"/>
      <c r="P21" s="266"/>
    </row>
    <row r="22" spans="2:40" ht="17.100000000000001" customHeight="1" x14ac:dyDescent="0.25">
      <c r="B22" s="424"/>
      <c r="C22" s="424"/>
      <c r="D22" s="424"/>
      <c r="H22" s="506" t="s">
        <v>749</v>
      </c>
      <c r="I22" s="506"/>
      <c r="J22" s="506"/>
      <c r="K22" s="289">
        <f>+SUM(K17:K21)</f>
        <v>1100</v>
      </c>
      <c r="L22" s="267"/>
      <c r="M22" s="264"/>
      <c r="N22" s="264"/>
      <c r="O22" s="265"/>
      <c r="P22" s="266"/>
    </row>
    <row r="23" spans="2:40" ht="17.100000000000001" hidden="1" customHeight="1" x14ac:dyDescent="0.25">
      <c r="B23" s="424"/>
      <c r="C23" s="424"/>
      <c r="D23" s="424"/>
      <c r="H23" s="423" t="s">
        <v>1115</v>
      </c>
      <c r="I23" s="423"/>
      <c r="J23" s="423"/>
      <c r="K23" s="289"/>
      <c r="L23" s="267"/>
      <c r="M23" s="264"/>
      <c r="N23" s="264"/>
      <c r="O23" s="265"/>
      <c r="P23" s="266"/>
    </row>
    <row r="24" spans="2:40" ht="17.100000000000001" customHeight="1" x14ac:dyDescent="0.25">
      <c r="B24" s="424"/>
      <c r="C24" s="424"/>
      <c r="D24" s="424"/>
      <c r="H24" s="423" t="s">
        <v>750</v>
      </c>
      <c r="I24" s="423"/>
      <c r="J24" s="423"/>
      <c r="K24" s="268">
        <f>+K22*0.18</f>
        <v>198</v>
      </c>
      <c r="L24" s="267"/>
      <c r="M24" s="264"/>
      <c r="N24" s="264"/>
      <c r="O24" s="265"/>
      <c r="P24" s="266"/>
    </row>
    <row r="25" spans="2:40" ht="17.100000000000001" customHeight="1" x14ac:dyDescent="0.25">
      <c r="B25" s="424"/>
      <c r="C25" s="424"/>
      <c r="D25" s="424"/>
      <c r="H25" s="423" t="s">
        <v>777</v>
      </c>
      <c r="I25" s="423"/>
      <c r="J25" s="423"/>
      <c r="K25" s="268">
        <f>+K22+K24</f>
        <v>1298</v>
      </c>
      <c r="L25" s="267"/>
      <c r="M25" s="264"/>
      <c r="N25" s="264"/>
      <c r="O25" s="265"/>
      <c r="P25" s="266"/>
    </row>
    <row r="26" spans="2:40" ht="14.25" customHeight="1" x14ac:dyDescent="0.25">
      <c r="B26" s="146"/>
      <c r="C26" s="146"/>
      <c r="D26" s="146"/>
      <c r="E26" s="146"/>
      <c r="F26" s="146"/>
      <c r="G26" s="146"/>
      <c r="H26" s="146"/>
      <c r="I26" s="146"/>
      <c r="J26" s="146"/>
      <c r="K26" s="146"/>
      <c r="L26" s="267"/>
      <c r="M26" s="264"/>
      <c r="N26" s="264"/>
      <c r="O26" s="265"/>
      <c r="P26" s="266"/>
    </row>
    <row r="27" spans="2:40" ht="36" customHeight="1" x14ac:dyDescent="0.25">
      <c r="B27" s="271"/>
      <c r="C27" s="271"/>
      <c r="D27" s="272"/>
      <c r="E27" s="272"/>
      <c r="F27" s="272"/>
      <c r="G27" s="272"/>
      <c r="H27" s="272"/>
      <c r="I27" s="272"/>
      <c r="J27" s="272"/>
      <c r="K27" s="273"/>
      <c r="L27" s="274"/>
      <c r="M27" s="264"/>
      <c r="N27" s="264"/>
      <c r="P27" s="266"/>
    </row>
    <row r="28" spans="2:40" ht="25.5" customHeight="1" x14ac:dyDescent="0.25">
      <c r="B28" s="438" t="s">
        <v>1116</v>
      </c>
      <c r="C28" s="438"/>
      <c r="D28" s="438"/>
      <c r="E28" s="438"/>
      <c r="F28" s="438"/>
      <c r="G28" s="438"/>
      <c r="H28" s="438"/>
      <c r="I28" s="438"/>
      <c r="J28" s="438"/>
      <c r="K28" s="438"/>
      <c r="L28" s="274"/>
      <c r="M28" s="276" t="s">
        <v>1117</v>
      </c>
      <c r="N28" s="276"/>
      <c r="W28" s="276" t="s">
        <v>1118</v>
      </c>
      <c r="AF28" s="276"/>
    </row>
    <row r="29" spans="2:40" ht="111.75" customHeight="1" x14ac:dyDescent="0.25">
      <c r="B29" s="424" t="s">
        <v>1159</v>
      </c>
      <c r="C29" s="424"/>
      <c r="D29" s="424"/>
      <c r="E29" s="424"/>
      <c r="F29" s="424"/>
      <c r="G29" s="424"/>
      <c r="H29" s="424"/>
      <c r="I29" s="424"/>
      <c r="J29" s="424"/>
      <c r="K29" s="424"/>
      <c r="L29" s="274"/>
      <c r="M29" s="424" t="s">
        <v>1119</v>
      </c>
      <c r="N29" s="424"/>
      <c r="O29" s="424"/>
      <c r="P29" s="424"/>
      <c r="Q29" s="424"/>
      <c r="R29" s="424"/>
      <c r="S29" s="424"/>
      <c r="T29" s="424"/>
      <c r="U29" s="424"/>
      <c r="V29" s="424"/>
      <c r="W29" s="424" t="s">
        <v>1120</v>
      </c>
      <c r="X29" s="424"/>
      <c r="Y29" s="424"/>
      <c r="Z29" s="424"/>
      <c r="AA29" s="424"/>
      <c r="AB29" s="424"/>
      <c r="AC29" s="424"/>
      <c r="AD29" s="424"/>
      <c r="AE29" s="424"/>
      <c r="AF29" s="424"/>
      <c r="AG29" s="424"/>
      <c r="AH29" s="424"/>
      <c r="AI29" s="424"/>
      <c r="AJ29" s="424"/>
      <c r="AK29" s="424"/>
      <c r="AL29" s="424"/>
      <c r="AM29" s="424"/>
      <c r="AN29" s="424"/>
    </row>
    <row r="30" spans="2:40" ht="54.75" customHeight="1" x14ac:dyDescent="0.25">
      <c r="B30" s="424" t="s">
        <v>1121</v>
      </c>
      <c r="C30" s="424"/>
      <c r="D30" s="424"/>
      <c r="E30" s="424"/>
      <c r="F30" s="424"/>
      <c r="G30" s="424"/>
      <c r="H30" s="424"/>
      <c r="I30" s="424"/>
      <c r="J30" s="424"/>
      <c r="K30" s="424"/>
      <c r="L30" s="274"/>
    </row>
    <row r="31" spans="2:40" ht="85.5" customHeight="1" x14ac:dyDescent="0.25">
      <c r="B31" s="424" t="s">
        <v>1122</v>
      </c>
      <c r="C31" s="424"/>
      <c r="D31" s="424"/>
      <c r="E31" s="424"/>
      <c r="F31" s="424"/>
      <c r="G31" s="424"/>
      <c r="H31" s="424"/>
      <c r="I31" s="424"/>
      <c r="J31" s="424"/>
      <c r="K31" s="424"/>
      <c r="L31" s="277"/>
    </row>
    <row r="32" spans="2:40" ht="81.75" customHeight="1" x14ac:dyDescent="0.25">
      <c r="B32" s="424" t="s">
        <v>1123</v>
      </c>
      <c r="C32" s="424"/>
      <c r="D32" s="424"/>
      <c r="E32" s="424"/>
      <c r="F32" s="424"/>
      <c r="G32" s="424"/>
      <c r="H32" s="424"/>
      <c r="I32" s="424"/>
      <c r="J32" s="424"/>
      <c r="K32" s="424"/>
      <c r="L32" s="277"/>
    </row>
    <row r="33" spans="2:22" ht="41.25" customHeight="1" x14ac:dyDescent="0.25">
      <c r="B33" s="297"/>
      <c r="C33" s="297"/>
      <c r="D33" s="297"/>
      <c r="E33" s="297"/>
      <c r="F33" s="297"/>
      <c r="G33" s="297"/>
      <c r="H33" s="297"/>
      <c r="I33" s="297"/>
      <c r="J33" s="297"/>
      <c r="K33" s="297"/>
      <c r="L33" s="277"/>
    </row>
    <row r="34" spans="2:22" ht="49.5" customHeight="1" x14ac:dyDescent="0.25">
      <c r="B34" s="424" t="s">
        <v>1102</v>
      </c>
      <c r="C34" s="424"/>
      <c r="D34" s="424"/>
      <c r="E34" s="297"/>
      <c r="F34" s="297"/>
      <c r="G34" s="297"/>
      <c r="H34" s="297"/>
      <c r="I34" s="297"/>
      <c r="J34" s="297"/>
      <c r="K34" s="297"/>
      <c r="L34" s="277"/>
    </row>
    <row r="35" spans="2:22" ht="82.5" customHeight="1" x14ac:dyDescent="0.25">
      <c r="B35" s="509" t="s">
        <v>1124</v>
      </c>
      <c r="C35" s="509"/>
      <c r="D35" s="509"/>
      <c r="E35" s="509"/>
      <c r="F35" s="509"/>
      <c r="G35" s="509"/>
      <c r="H35" s="509"/>
      <c r="I35" s="509"/>
      <c r="J35" s="509"/>
      <c r="K35" s="509"/>
      <c r="L35" s="277"/>
      <c r="M35" s="278"/>
    </row>
    <row r="36" spans="2:22" ht="132.75" customHeight="1" x14ac:dyDescent="0.25">
      <c r="B36" s="424" t="s">
        <v>1125</v>
      </c>
      <c r="C36" s="424"/>
      <c r="D36" s="424"/>
      <c r="E36" s="424"/>
      <c r="F36" s="424"/>
      <c r="G36" s="424"/>
      <c r="H36" s="424"/>
      <c r="I36" s="424"/>
      <c r="J36" s="424"/>
      <c r="K36" s="424"/>
      <c r="L36" s="277"/>
      <c r="M36" s="278"/>
      <c r="N36" s="279"/>
      <c r="O36" s="280"/>
    </row>
    <row r="37" spans="2:22" ht="44.25" customHeight="1" x14ac:dyDescent="0.25">
      <c r="B37" s="424" t="s">
        <v>1126</v>
      </c>
      <c r="C37" s="424"/>
      <c r="D37" s="424"/>
      <c r="E37" s="424"/>
      <c r="F37" s="424"/>
      <c r="G37" s="424"/>
      <c r="H37" s="424"/>
      <c r="I37" s="424"/>
      <c r="J37" s="424"/>
      <c r="K37" s="424"/>
      <c r="L37" s="277"/>
      <c r="M37" s="278"/>
      <c r="N37" s="279"/>
      <c r="O37" s="280"/>
    </row>
    <row r="38" spans="2:22" ht="16.2" customHeight="1" x14ac:dyDescent="0.25">
      <c r="B38" s="275"/>
      <c r="C38" s="275"/>
      <c r="D38" s="275"/>
      <c r="E38" s="275"/>
      <c r="F38" s="275"/>
      <c r="G38" s="275"/>
      <c r="H38" s="275"/>
      <c r="I38" s="275"/>
      <c r="J38" s="275"/>
      <c r="K38" s="275"/>
      <c r="L38" s="281"/>
    </row>
    <row r="39" spans="2:22" ht="16.2" customHeight="1" x14ac:dyDescent="0.25">
      <c r="B39" s="438"/>
      <c r="C39" s="438"/>
      <c r="D39" s="438"/>
      <c r="E39" s="438"/>
      <c r="F39" s="438"/>
      <c r="G39" s="438"/>
      <c r="H39" s="438"/>
      <c r="I39" s="438"/>
      <c r="J39" s="438"/>
      <c r="K39" s="438"/>
      <c r="L39" s="281"/>
      <c r="P39" s="282"/>
      <c r="Q39" s="282"/>
      <c r="R39" s="282"/>
      <c r="S39" s="282"/>
      <c r="T39" s="282"/>
      <c r="U39" s="282"/>
      <c r="V39" s="282"/>
    </row>
    <row r="40" spans="2:22" ht="16.2" customHeight="1" x14ac:dyDescent="0.25">
      <c r="L40" s="281"/>
    </row>
    <row r="41" spans="2:22" ht="16.2" customHeight="1" x14ac:dyDescent="0.25">
      <c r="B41" s="281" t="s">
        <v>755</v>
      </c>
      <c r="C41" s="275"/>
      <c r="D41" s="275"/>
      <c r="E41" s="275"/>
      <c r="F41" s="275"/>
      <c r="G41" s="275"/>
      <c r="H41" s="275"/>
      <c r="I41" s="275"/>
      <c r="J41" s="275"/>
      <c r="K41" s="275"/>
      <c r="L41" s="281"/>
      <c r="M41" s="281" t="s">
        <v>753</v>
      </c>
    </row>
    <row r="42" spans="2:22" ht="16.2" customHeight="1" x14ac:dyDescent="0.25">
      <c r="B42" s="275" t="s">
        <v>715</v>
      </c>
      <c r="C42" s="275"/>
      <c r="D42" s="275"/>
      <c r="E42" s="275"/>
      <c r="F42" s="275"/>
      <c r="G42" s="275"/>
      <c r="H42" s="275"/>
      <c r="I42" s="275"/>
      <c r="J42" s="275"/>
      <c r="K42" s="275"/>
      <c r="L42" s="281"/>
      <c r="M42" s="281" t="s">
        <v>754</v>
      </c>
    </row>
    <row r="43" spans="2:22" ht="16.2" customHeight="1" x14ac:dyDescent="0.25">
      <c r="B43" s="275" t="s">
        <v>716</v>
      </c>
      <c r="C43" s="275"/>
      <c r="D43" s="275"/>
      <c r="E43" s="275"/>
      <c r="F43" s="275"/>
      <c r="G43" s="275"/>
      <c r="H43" s="275"/>
      <c r="I43" s="275"/>
      <c r="J43" s="275"/>
      <c r="K43" s="275"/>
      <c r="L43" s="281"/>
      <c r="M43" s="281" t="s">
        <v>755</v>
      </c>
    </row>
    <row r="44" spans="2:22" ht="16.2" customHeight="1" x14ac:dyDescent="0.25">
      <c r="B44" s="283" t="s">
        <v>717</v>
      </c>
      <c r="C44" s="283"/>
      <c r="L44" s="281"/>
      <c r="M44" s="281" t="s">
        <v>1127</v>
      </c>
    </row>
    <row r="45" spans="2:22" ht="16.2" customHeight="1" x14ac:dyDescent="0.25">
      <c r="B45" s="284" t="s">
        <v>718</v>
      </c>
      <c r="C45" s="284"/>
      <c r="L45" s="285"/>
      <c r="M45" s="281" t="s">
        <v>752</v>
      </c>
      <c r="N45" s="281"/>
      <c r="O45" s="286"/>
    </row>
    <row r="46" spans="2:22" ht="16.2" customHeight="1" x14ac:dyDescent="0.25">
      <c r="B46" s="283" t="s">
        <v>719</v>
      </c>
      <c r="C46" s="283"/>
      <c r="L46" s="285"/>
      <c r="M46" s="281" t="s">
        <v>757</v>
      </c>
      <c r="N46" s="281"/>
      <c r="O46" s="286"/>
    </row>
    <row r="47" spans="2:22" ht="16.2" customHeight="1" x14ac:dyDescent="0.25">
      <c r="B47" s="284" t="s">
        <v>720</v>
      </c>
      <c r="C47" s="284"/>
      <c r="L47" s="285"/>
      <c r="M47" s="281" t="s">
        <v>759</v>
      </c>
    </row>
    <row r="48" spans="2:22" ht="16.2" customHeight="1" x14ac:dyDescent="0.25">
      <c r="B48" s="284" t="s">
        <v>721</v>
      </c>
      <c r="C48" s="284"/>
      <c r="L48" s="285"/>
    </row>
    <row r="49" spans="2:14" ht="16.2" customHeight="1" x14ac:dyDescent="0.25">
      <c r="B49" s="283" t="s">
        <v>756</v>
      </c>
      <c r="K49" s="285"/>
      <c r="L49" s="281" t="s">
        <v>757</v>
      </c>
      <c r="M49" s="281"/>
      <c r="N49" s="286"/>
    </row>
    <row r="50" spans="2:14" ht="16.2" customHeight="1" x14ac:dyDescent="0.25">
      <c r="B50" s="284" t="s">
        <v>758</v>
      </c>
      <c r="K50" s="285"/>
      <c r="L50" s="281" t="s">
        <v>759</v>
      </c>
    </row>
    <row r="51" spans="2:14" ht="16.2" customHeight="1" x14ac:dyDescent="0.25">
      <c r="B51" s="284" t="s">
        <v>760</v>
      </c>
      <c r="K51" s="285"/>
    </row>
    <row r="52" spans="2:14" ht="16.2" customHeight="1" x14ac:dyDescent="0.25">
      <c r="L52" s="285"/>
    </row>
    <row r="53" spans="2:14" ht="16.2" customHeight="1" x14ac:dyDescent="0.25">
      <c r="L53" s="285"/>
    </row>
    <row r="54" spans="2:14" ht="52.5" customHeight="1" x14ac:dyDescent="0.25">
      <c r="B54" s="432" t="s">
        <v>1128</v>
      </c>
      <c r="C54" s="432"/>
      <c r="D54" s="432"/>
      <c r="E54" s="432"/>
      <c r="F54" s="432"/>
      <c r="G54" s="432"/>
      <c r="H54" s="432"/>
      <c r="I54" s="432"/>
      <c r="J54" s="432"/>
      <c r="K54" s="432"/>
      <c r="L54" s="285"/>
    </row>
    <row r="55" spans="2:14" ht="19.5" customHeight="1" x14ac:dyDescent="0.25">
      <c r="B55" s="298" t="s">
        <v>722</v>
      </c>
      <c r="C55" s="298"/>
      <c r="D55" s="287"/>
      <c r="L55" s="285"/>
    </row>
    <row r="56" spans="2:14" ht="16.2" customHeight="1" x14ac:dyDescent="0.25">
      <c r="B56" s="284"/>
      <c r="C56" s="284"/>
      <c r="L56" s="285"/>
    </row>
    <row r="57" spans="2:14" ht="11.25" customHeight="1" x14ac:dyDescent="0.25">
      <c r="B57" s="275" t="s">
        <v>723</v>
      </c>
      <c r="C57" s="275"/>
      <c r="D57" s="287"/>
      <c r="L57" s="274"/>
    </row>
    <row r="58" spans="2:14" ht="9.75" customHeight="1" x14ac:dyDescent="0.25">
      <c r="B58" s="287"/>
      <c r="C58" s="287"/>
      <c r="D58" s="287"/>
      <c r="L58" s="274"/>
    </row>
    <row r="59" spans="2:14" ht="16.2" customHeight="1" x14ac:dyDescent="0.25">
      <c r="B59" s="275" t="s">
        <v>1129</v>
      </c>
      <c r="C59" s="275"/>
      <c r="D59" s="275"/>
      <c r="E59" s="287"/>
      <c r="F59" s="287"/>
      <c r="G59" s="287"/>
      <c r="H59" s="287"/>
      <c r="I59" s="287"/>
    </row>
    <row r="60" spans="2:14" ht="16.2" customHeight="1" x14ac:dyDescent="0.25">
      <c r="B60" s="275" t="s">
        <v>724</v>
      </c>
      <c r="C60" s="275"/>
      <c r="D60" s="275"/>
    </row>
    <row r="61" spans="2:14" ht="16.2" customHeight="1" x14ac:dyDescent="0.25">
      <c r="B61" s="275" t="s">
        <v>1160</v>
      </c>
      <c r="C61" s="275"/>
      <c r="D61" s="275"/>
    </row>
    <row r="62" spans="2:14" ht="16.2" customHeight="1" x14ac:dyDescent="0.25">
      <c r="B62" s="275" t="s">
        <v>725</v>
      </c>
      <c r="C62" s="275"/>
      <c r="L62" s="282"/>
    </row>
    <row r="63" spans="2:14" ht="16.2" customHeight="1" x14ac:dyDescent="0.25">
      <c r="B63" s="275"/>
      <c r="C63" s="275"/>
      <c r="J63" s="437" t="s">
        <v>726</v>
      </c>
      <c r="K63" s="437"/>
      <c r="L63" s="282"/>
    </row>
    <row r="64" spans="2:14" ht="16.2" customHeight="1" x14ac:dyDescent="0.25">
      <c r="B64" s="275"/>
      <c r="C64" s="275"/>
      <c r="J64" s="296"/>
      <c r="K64" s="296"/>
      <c r="L64" s="282"/>
    </row>
    <row r="65" spans="2:15" ht="16.2" customHeight="1" x14ac:dyDescent="0.25">
      <c r="B65" s="275"/>
      <c r="C65" s="275"/>
      <c r="J65" s="296"/>
      <c r="K65" s="296"/>
      <c r="L65" s="282"/>
    </row>
    <row r="66" spans="2:15" ht="16.2" customHeight="1" x14ac:dyDescent="0.25">
      <c r="B66" s="275"/>
      <c r="C66" s="275"/>
      <c r="J66" s="296"/>
      <c r="K66" s="296"/>
      <c r="L66" s="282"/>
    </row>
    <row r="67" spans="2:15" ht="16.2" customHeight="1" x14ac:dyDescent="0.25">
      <c r="B67" s="275"/>
      <c r="C67" s="275"/>
      <c r="J67" s="296"/>
      <c r="K67" s="296"/>
      <c r="L67" s="282"/>
    </row>
    <row r="68" spans="2:15" ht="16.2" customHeight="1" x14ac:dyDescent="0.25">
      <c r="B68" s="275"/>
      <c r="C68" s="275"/>
      <c r="J68" s="296"/>
      <c r="K68" s="296"/>
      <c r="L68" s="282"/>
    </row>
    <row r="69" spans="2:15" ht="54" customHeight="1" x14ac:dyDescent="0.25">
      <c r="B69" s="518"/>
      <c r="C69" s="518"/>
      <c r="D69" s="518"/>
      <c r="J69" s="250"/>
      <c r="N69" s="288"/>
      <c r="O69" s="288"/>
    </row>
    <row r="70" spans="2:15" ht="48.75" customHeight="1" x14ac:dyDescent="0.25">
      <c r="B70" s="424" t="s">
        <v>1103</v>
      </c>
      <c r="C70" s="424"/>
      <c r="D70" s="424"/>
    </row>
    <row r="71" spans="2:15" ht="30" customHeight="1" x14ac:dyDescent="0.25"/>
  </sheetData>
  <mergeCells count="49">
    <mergeCell ref="N13:W14"/>
    <mergeCell ref="C19:G19"/>
    <mergeCell ref="H19:I19"/>
    <mergeCell ref="B54:K54"/>
    <mergeCell ref="B69:D69"/>
    <mergeCell ref="J63:K63"/>
    <mergeCell ref="W29:AE29"/>
    <mergeCell ref="H16:I16"/>
    <mergeCell ref="C16:G16"/>
    <mergeCell ref="B13:K14"/>
    <mergeCell ref="C21:G21"/>
    <mergeCell ref="H21:I21"/>
    <mergeCell ref="H23:J23"/>
    <mergeCell ref="B70:D70"/>
    <mergeCell ref="B15:K15"/>
    <mergeCell ref="H20:I20"/>
    <mergeCell ref="B31:K31"/>
    <mergeCell ref="B32:K32"/>
    <mergeCell ref="B35:K35"/>
    <mergeCell ref="B36:K36"/>
    <mergeCell ref="B37:K37"/>
    <mergeCell ref="B39:K39"/>
    <mergeCell ref="B34:D34"/>
    <mergeCell ref="B29:K29"/>
    <mergeCell ref="H17:I17"/>
    <mergeCell ref="H18:I18"/>
    <mergeCell ref="C18:G18"/>
    <mergeCell ref="C17:G17"/>
    <mergeCell ref="C20:G20"/>
    <mergeCell ref="AF29:AN29"/>
    <mergeCell ref="B30:K30"/>
    <mergeCell ref="M29:V29"/>
    <mergeCell ref="H22:J22"/>
    <mergeCell ref="H24:J24"/>
    <mergeCell ref="H25:J25"/>
    <mergeCell ref="B28:K28"/>
    <mergeCell ref="B22:D25"/>
    <mergeCell ref="H8:J8"/>
    <mergeCell ref="H9:J9"/>
    <mergeCell ref="H10:J10"/>
    <mergeCell ref="F1:G1"/>
    <mergeCell ref="H3:K4"/>
    <mergeCell ref="D10:F11"/>
    <mergeCell ref="M3:N3"/>
    <mergeCell ref="M4:N4"/>
    <mergeCell ref="D5:F6"/>
    <mergeCell ref="H5:K6"/>
    <mergeCell ref="H7:J7"/>
    <mergeCell ref="M5:N5"/>
  </mergeCells>
  <phoneticPr fontId="16" type="noConversion"/>
  <hyperlinks>
    <hyperlink ref="B62" r:id="rId1" display="http://www.geofal.com.pe/" xr:uid="{00000000-0004-0000-3000-000000000000}"/>
    <hyperlink ref="B35:K35" r:id="rId2" location="_byQjBw_zT_2XIC-J2PUNd9IRI2pdDYno7JGFfW9hFg" display="Proceso de Atención de Quejas" xr:uid="{00000000-0004-0000-3000-000001000000}"/>
  </hyperlinks>
  <printOptions horizontalCentered="1"/>
  <pageMargins left="0" right="0" top="1.4566929133858268" bottom="0" header="0" footer="0"/>
  <pageSetup paperSize="274" scale="80" fitToWidth="0" fitToHeight="0" orientation="portrait" r:id="rId3"/>
  <headerFooter scaleWithDoc="0">
    <oddHeader>&amp;C&amp;G</oddHeader>
  </headerFooter>
  <rowBreaks count="2" manualBreakCount="2">
    <brk id="19" min="1" max="10" man="1"/>
    <brk id="34" min="1" max="10" man="1"/>
  </rowBreaks>
  <drawing r:id="rId4"/>
  <legacyDrawingHF r:id="rId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Hoja128"/>
  <dimension ref="B4:I26"/>
  <sheetViews>
    <sheetView workbookViewId="0">
      <selection activeCell="H30" sqref="H30"/>
    </sheetView>
  </sheetViews>
  <sheetFormatPr baseColWidth="10" defaultColWidth="11.44140625" defaultRowHeight="14.4" x14ac:dyDescent="0.3"/>
  <cols>
    <col min="3" max="3" width="41" customWidth="1"/>
  </cols>
  <sheetData>
    <row r="4" spans="2:9" x14ac:dyDescent="0.3">
      <c r="B4" s="115" t="s">
        <v>0</v>
      </c>
      <c r="C4" s="115" t="s">
        <v>1130</v>
      </c>
      <c r="E4" s="290">
        <v>44378</v>
      </c>
      <c r="F4" s="291" t="s">
        <v>1131</v>
      </c>
      <c r="H4" t="s">
        <v>1132</v>
      </c>
    </row>
    <row r="5" spans="2:9" x14ac:dyDescent="0.3">
      <c r="B5" s="47">
        <v>1</v>
      </c>
      <c r="C5" s="47" t="s">
        <v>1133</v>
      </c>
      <c r="F5" t="s">
        <v>1134</v>
      </c>
    </row>
    <row r="6" spans="2:9" x14ac:dyDescent="0.3">
      <c r="B6" s="47">
        <v>2</v>
      </c>
      <c r="C6" s="47" t="s">
        <v>1135</v>
      </c>
      <c r="F6" t="s">
        <v>1136</v>
      </c>
    </row>
    <row r="7" spans="2:9" x14ac:dyDescent="0.3">
      <c r="B7" s="47">
        <v>3</v>
      </c>
      <c r="C7" s="225" t="s">
        <v>1137</v>
      </c>
      <c r="E7" s="290">
        <v>44470</v>
      </c>
      <c r="F7" s="291" t="s">
        <v>1138</v>
      </c>
      <c r="I7" t="s">
        <v>1139</v>
      </c>
    </row>
    <row r="8" spans="2:9" x14ac:dyDescent="0.3">
      <c r="B8" s="47">
        <v>4</v>
      </c>
      <c r="C8" s="225" t="s">
        <v>1140</v>
      </c>
      <c r="F8" t="s">
        <v>1141</v>
      </c>
    </row>
    <row r="9" spans="2:9" x14ac:dyDescent="0.3">
      <c r="B9" s="47">
        <v>5</v>
      </c>
      <c r="C9" s="225" t="s">
        <v>1142</v>
      </c>
      <c r="F9" t="s">
        <v>1136</v>
      </c>
    </row>
    <row r="10" spans="2:9" x14ac:dyDescent="0.3">
      <c r="B10" s="47">
        <v>6</v>
      </c>
      <c r="C10" s="225" t="s">
        <v>1143</v>
      </c>
      <c r="F10" t="s">
        <v>1144</v>
      </c>
    </row>
    <row r="11" spans="2:9" x14ac:dyDescent="0.3">
      <c r="B11" s="47">
        <v>7</v>
      </c>
      <c r="C11" s="225" t="s">
        <v>1145</v>
      </c>
      <c r="E11" s="290">
        <v>44531</v>
      </c>
      <c r="F11" s="291" t="s">
        <v>1146</v>
      </c>
      <c r="I11" t="s">
        <v>1147</v>
      </c>
    </row>
    <row r="12" spans="2:9" x14ac:dyDescent="0.3">
      <c r="B12" s="47">
        <v>8</v>
      </c>
      <c r="C12" s="47" t="s">
        <v>710</v>
      </c>
      <c r="F12" t="s">
        <v>1148</v>
      </c>
    </row>
    <row r="13" spans="2:9" x14ac:dyDescent="0.3">
      <c r="B13" s="47">
        <v>9</v>
      </c>
      <c r="C13" s="47" t="s">
        <v>711</v>
      </c>
    </row>
    <row r="14" spans="2:9" x14ac:dyDescent="0.3">
      <c r="B14" s="47">
        <v>10</v>
      </c>
      <c r="C14" s="47" t="s">
        <v>727</v>
      </c>
    </row>
    <row r="17" spans="2:4" x14ac:dyDescent="0.3">
      <c r="B17" s="47">
        <v>1</v>
      </c>
      <c r="C17" s="47" t="s">
        <v>1149</v>
      </c>
      <c r="D17" s="46"/>
    </row>
    <row r="18" spans="2:4" x14ac:dyDescent="0.3">
      <c r="B18" s="47">
        <v>2</v>
      </c>
      <c r="C18" s="47" t="s">
        <v>937</v>
      </c>
      <c r="D18" s="46"/>
    </row>
    <row r="19" spans="2:4" x14ac:dyDescent="0.3">
      <c r="B19" s="47">
        <v>3</v>
      </c>
      <c r="C19" s="47" t="s">
        <v>1150</v>
      </c>
      <c r="D19" s="46"/>
    </row>
    <row r="20" spans="2:4" x14ac:dyDescent="0.3">
      <c r="B20" s="47">
        <v>4</v>
      </c>
      <c r="C20" s="47" t="s">
        <v>1151</v>
      </c>
      <c r="D20" s="46"/>
    </row>
    <row r="21" spans="2:4" x14ac:dyDescent="0.3">
      <c r="B21" s="47">
        <v>5</v>
      </c>
      <c r="C21" s="47" t="s">
        <v>1152</v>
      </c>
      <c r="D21" s="46"/>
    </row>
    <row r="22" spans="2:4" x14ac:dyDescent="0.3">
      <c r="B22" s="47">
        <v>6</v>
      </c>
      <c r="C22" s="47" t="s">
        <v>1153</v>
      </c>
      <c r="D22" s="46" t="s">
        <v>1154</v>
      </c>
    </row>
    <row r="23" spans="2:4" x14ac:dyDescent="0.3">
      <c r="B23" s="47">
        <v>7</v>
      </c>
      <c r="C23" s="47" t="s">
        <v>1155</v>
      </c>
      <c r="D23" s="46" t="s">
        <v>1154</v>
      </c>
    </row>
    <row r="24" spans="2:4" x14ac:dyDescent="0.3">
      <c r="B24" s="47">
        <v>8</v>
      </c>
      <c r="C24" s="47" t="s">
        <v>1156</v>
      </c>
      <c r="D24" s="46" t="s">
        <v>1154</v>
      </c>
    </row>
    <row r="25" spans="2:4" x14ac:dyDescent="0.3">
      <c r="B25" s="47">
        <v>9</v>
      </c>
      <c r="C25" s="47" t="s">
        <v>1157</v>
      </c>
      <c r="D25" s="46" t="s">
        <v>1154</v>
      </c>
    </row>
    <row r="26" spans="2:4" x14ac:dyDescent="0.3">
      <c r="B26" s="47">
        <v>10</v>
      </c>
      <c r="C26" s="47" t="s">
        <v>1158</v>
      </c>
      <c r="D26" s="46" t="s">
        <v>1154</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22</vt:i4>
      </vt:variant>
      <vt:variant>
        <vt:lpstr>Rangos con nombre</vt:lpstr>
      </vt:variant>
      <vt:variant>
        <vt:i4>17</vt:i4>
      </vt:variant>
    </vt:vector>
  </HeadingPairs>
  <TitlesOfParts>
    <vt:vector size="39" baseType="lpstr">
      <vt:lpstr>Hoja2</vt:lpstr>
      <vt:lpstr>ensayos en mecanica de suelos</vt:lpstr>
      <vt:lpstr>Ensayos en suelos</vt:lpstr>
      <vt:lpstr>Ensayos en Concreto</vt:lpstr>
      <vt:lpstr>Ensayos en agregado</vt:lpstr>
      <vt:lpstr>Ensayos en asfalto</vt:lpstr>
      <vt:lpstr>ENSAYO ANTIGUO</vt:lpstr>
      <vt:lpstr>MORT2</vt:lpstr>
      <vt:lpstr>COTIZACION INACAL ANTIGUO</vt:lpstr>
      <vt:lpstr>COTIZACION INACAL DENSIDAD</vt:lpstr>
      <vt:lpstr>COTIZACION INACAL PROBETAS</vt:lpstr>
      <vt:lpstr>COTIZACION INACAL VARIOS</vt:lpstr>
      <vt:lpstr>COTIZACION INACAL GH</vt:lpstr>
      <vt:lpstr>COTIZACION INACAL EQUIPO</vt:lpstr>
      <vt:lpstr>COTIZACION INACAL ASF</vt:lpstr>
      <vt:lpstr>APU</vt:lpstr>
      <vt:lpstr>CONDICIONES</vt:lpstr>
      <vt:lpstr>COTIZACION VARIOS </vt:lpstr>
      <vt:lpstr>COTIZACION PERSONAL</vt:lpstr>
      <vt:lpstr>COT.ESCANEOACERO</vt:lpstr>
      <vt:lpstr>COT.ING</vt:lpstr>
      <vt:lpstr>AMP.INACAL</vt:lpstr>
      <vt:lpstr>COT.ESCANEOACERO!_MON_1607936487</vt:lpstr>
      <vt:lpstr>COT.ESCANEOACERO!Área_de_impresión</vt:lpstr>
      <vt:lpstr>COT.ING!Área_de_impresión</vt:lpstr>
      <vt:lpstr>'COTIZACION INACAL ANTIGUO'!Área_de_impresión</vt:lpstr>
      <vt:lpstr>'COTIZACION INACAL ASF'!Área_de_impresión</vt:lpstr>
      <vt:lpstr>'COTIZACION INACAL DENSIDAD'!Área_de_impresión</vt:lpstr>
      <vt:lpstr>'COTIZACION INACAL EQUIPO'!Área_de_impresión</vt:lpstr>
      <vt:lpstr>'COTIZACION INACAL GH'!Área_de_impresión</vt:lpstr>
      <vt:lpstr>'COTIZACION INACAL PROBETAS'!Área_de_impresión</vt:lpstr>
      <vt:lpstr>'COTIZACION INACAL VARIOS'!Área_de_impresión</vt:lpstr>
      <vt:lpstr>'COTIZACION PERSONAL'!Área_de_impresión</vt:lpstr>
      <vt:lpstr>'COTIZACION VARIOS '!Área_de_impresión</vt:lpstr>
      <vt:lpstr>MORT2!Área_de_impresión</vt:lpstr>
      <vt:lpstr>CONDICIONES</vt:lpstr>
      <vt:lpstr>'ENSAYO ANTIGUO'!SERVICIOENSAYOS</vt:lpstr>
      <vt:lpstr>'COTIZACION PERSONAL'!Títulos_a_imprimir</vt:lpstr>
      <vt:lpstr>'COTIZACION VARIOS '!Títulos_a_imprimir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Usuario</dc:creator>
  <cp:keywords/>
  <dc:description/>
  <cp:lastModifiedBy>kevin skibidi</cp:lastModifiedBy>
  <cp:revision/>
  <cp:lastPrinted>2026-03-13T17:40:48Z</cp:lastPrinted>
  <dcterms:created xsi:type="dcterms:W3CDTF">2014-10-29T16:31:11Z</dcterms:created>
  <dcterms:modified xsi:type="dcterms:W3CDTF">2026-03-13T17:40:55Z</dcterms:modified>
  <cp:category/>
  <cp:contentStatus/>
</cp:coreProperties>
</file>