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1.1 Trabajos 2026\19. CONTROL E INFORME MAKIBER\1. FORMATO\"/>
    </mc:Choice>
  </mc:AlternateContent>
  <xr:revisionPtr revIDLastSave="0" documentId="13_ncr:1_{CDB73C68-C828-4292-8F1F-856A3CBC4EF5}" xr6:coauthVersionLast="47" xr6:coauthVersionMax="47" xr10:uidLastSave="{00000000-0000-0000-0000-000000000000}"/>
  <bookViews>
    <workbookView xWindow="-108" yWindow="-108" windowWidth="23256" windowHeight="12456" tabRatio="723" xr2:uid="{00000000-000D-0000-FFFF-FFFF00000000}"/>
  </bookViews>
  <sheets>
    <sheet name="F LEM1" sheetId="98" r:id="rId1"/>
    <sheet name="F LEM2" sheetId="99" r:id="rId2"/>
    <sheet name="DENSIDAD" sheetId="91" r:id="rId3"/>
    <sheet name="DENSIDAD NATURAL EMS" sheetId="93" state="hidden" r:id="rId4"/>
    <sheet name="Datos" sheetId="94" r:id="rId5"/>
    <sheet name="Hoja1" sheetId="49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CC2">[1]Sucs!$L$6</definedName>
    <definedName name="__CC2">[1]Sucs!$L$6</definedName>
    <definedName name="_CC1">[2]Sucs!$L$6</definedName>
    <definedName name="_CC2">[1]Sucs!$L$6</definedName>
    <definedName name="_CU1">[2]Sucs!$L$5</definedName>
    <definedName name="_xlnm._FilterDatabase" localSheetId="2" hidden="1">DENSIDAD!$F$26:$J$36</definedName>
    <definedName name="_IP1">[2]Sucs!$L$4</definedName>
    <definedName name="_L1">#REF!</definedName>
    <definedName name="_Ll1">[2]Sucs!$L$3</definedName>
    <definedName name="_W1">#REF!</definedName>
    <definedName name="Abra">[3]Sucs!$C$3</definedName>
    <definedName name="_xlnm.Print_Area" localSheetId="2">DENSIDAD!$A$2:$J$51</definedName>
    <definedName name="_xlnm.Print_Area" localSheetId="3">'DENSIDAD NATURAL EMS'!$A$1:$K$53</definedName>
    <definedName name="_xlnm.Print_Area" localSheetId="0">'F LEM1'!$A$1:$I$52</definedName>
    <definedName name="_xlnm.Print_Area" localSheetId="1">'F LEM2'!$A$1:$H$43</definedName>
    <definedName name="CC">#REF!</definedName>
    <definedName name="CCf">'[2]Sucs(Fino)'!$L$6</definedName>
    <definedName name="CCVB">[4]Sucs!$L$3</definedName>
    <definedName name="CM">[5]BGA!$H$9</definedName>
    <definedName name="CU">#REF!</definedName>
    <definedName name="CUf">'[2]Sucs(Fino)'!$L$5</definedName>
    <definedName name="hh">#REF!</definedName>
    <definedName name="IP">#REF!</definedName>
    <definedName name="IPf">'[2]Sucs(Fino)'!$L$4</definedName>
    <definedName name="L">#REF!</definedName>
    <definedName name="LIf">'[2]Sucs(Fino)'!$L$3</definedName>
    <definedName name="Ll">#REF!</definedName>
    <definedName name="MORA">[5]BGA!$H$13</definedName>
    <definedName name="N_10">#REF!</definedName>
    <definedName name="N_101">[2]Sucs!$C$5</definedName>
    <definedName name="N_10f">'[2]Sucs(Fino)'!$C$5</definedName>
    <definedName name="N_200">#REF!</definedName>
    <definedName name="N_2001">[2]Sucs!$C$3</definedName>
    <definedName name="N_200f">'[2]Sucs(Fino)'!$C$3</definedName>
    <definedName name="N_40">#REF!</definedName>
    <definedName name="N_401">[2]Sucs!$C$4</definedName>
    <definedName name="N_40f">'[2]Sucs(Fino)'!$C$4</definedName>
    <definedName name="PC">[4]Sucs!$C$5</definedName>
    <definedName name="TABLA">#REF!</definedName>
    <definedName name="tipodegranulometria">'[6]G-LL '!$X$2:$X$3</definedName>
    <definedName name="tipodemateria">'[6]G-LL '!$X$5:$X$6</definedName>
    <definedName name="W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3" i="94" l="1"/>
  <c r="J42" i="91" s="1"/>
  <c r="J43" i="94"/>
  <c r="I42" i="91" s="1"/>
  <c r="H43" i="94"/>
  <c r="H42" i="91" s="1"/>
  <c r="F43" i="94"/>
  <c r="G42" i="91" s="1"/>
  <c r="K41" i="98"/>
  <c r="L41" i="98"/>
  <c r="K42" i="98"/>
  <c r="L42" i="98"/>
  <c r="K43" i="98"/>
  <c r="L43" i="98"/>
  <c r="K44" i="98"/>
  <c r="L44" i="98"/>
  <c r="M23" i="98"/>
  <c r="Q23" i="98"/>
  <c r="M24" i="98"/>
  <c r="G7" i="99" l="1"/>
  <c r="F7" i="99"/>
  <c r="D7" i="99"/>
  <c r="K40" i="98"/>
  <c r="L40" i="98"/>
  <c r="L39" i="98"/>
  <c r="K39" i="98"/>
  <c r="K19" i="91"/>
  <c r="Q21" i="98"/>
  <c r="Q22" i="98"/>
  <c r="Q19" i="98"/>
  <c r="K18" i="91"/>
  <c r="M21" i="98"/>
  <c r="M22" i="98"/>
  <c r="M19" i="98"/>
  <c r="J1" i="99"/>
  <c r="F21" i="99"/>
  <c r="G21" i="99"/>
  <c r="H21" i="99"/>
  <c r="E21" i="99"/>
  <c r="F19" i="99"/>
  <c r="G19" i="99"/>
  <c r="H19" i="99"/>
  <c r="E19" i="99"/>
  <c r="H15" i="99"/>
  <c r="G15" i="99"/>
  <c r="F15" i="99"/>
  <c r="E15" i="99"/>
  <c r="F14" i="99"/>
  <c r="G14" i="99"/>
  <c r="H14" i="99"/>
  <c r="E14" i="99"/>
  <c r="J3" i="94"/>
  <c r="D8" i="94"/>
  <c r="J9" i="91" s="1"/>
  <c r="M18" i="94"/>
  <c r="M17" i="94"/>
  <c r="J10" i="91"/>
  <c r="H16" i="99" l="1"/>
  <c r="H22" i="99" s="1"/>
  <c r="E16" i="99"/>
  <c r="E22" i="99" s="1"/>
  <c r="F16" i="99"/>
  <c r="F22" i="99" s="1"/>
  <c r="G16" i="99"/>
  <c r="G23" i="99" s="1"/>
  <c r="G24" i="99" s="1"/>
  <c r="G28" i="99" s="1"/>
  <c r="H23" i="99" l="1"/>
  <c r="H24" i="99" s="1"/>
  <c r="H28" i="99" s="1"/>
  <c r="G22" i="99"/>
  <c r="F23" i="99"/>
  <c r="F24" i="99" s="1"/>
  <c r="F28" i="99" s="1"/>
  <c r="E23" i="99"/>
  <c r="E24" i="99" s="1"/>
  <c r="E28" i="99" s="1"/>
  <c r="F9" i="94"/>
  <c r="K20" i="94"/>
  <c r="K19" i="94"/>
  <c r="I20" i="94"/>
  <c r="I19" i="94"/>
  <c r="G20" i="94"/>
  <c r="G19" i="94"/>
  <c r="E20" i="94"/>
  <c r="E19" i="94"/>
  <c r="K16" i="94"/>
  <c r="K15" i="94"/>
  <c r="I16" i="94"/>
  <c r="I15" i="94"/>
  <c r="G16" i="94"/>
  <c r="G15" i="94"/>
  <c r="E15" i="94"/>
  <c r="E16" i="94"/>
  <c r="K14" i="94"/>
  <c r="I14" i="94"/>
  <c r="G14" i="94"/>
  <c r="E14" i="94"/>
  <c r="K13" i="94"/>
  <c r="I13" i="94"/>
  <c r="G13" i="94"/>
  <c r="E13" i="94"/>
  <c r="L44" i="94"/>
  <c r="J44" i="94"/>
  <c r="H44" i="94"/>
  <c r="H27" i="99"/>
  <c r="G27" i="99"/>
  <c r="G29" i="99" s="1"/>
  <c r="F27" i="99"/>
  <c r="F44" i="94"/>
  <c r="I6" i="94"/>
  <c r="I7" i="94"/>
  <c r="I5" i="94"/>
  <c r="E27" i="99"/>
  <c r="H29" i="99" l="1"/>
  <c r="E29" i="99"/>
  <c r="F29" i="99"/>
  <c r="E6" i="94"/>
  <c r="E5" i="94"/>
  <c r="E4" i="94"/>
  <c r="F37" i="94" s="1"/>
  <c r="L40" i="94"/>
  <c r="K30" i="94"/>
  <c r="K28" i="94"/>
  <c r="K23" i="94"/>
  <c r="K22" i="94"/>
  <c r="J40" i="94"/>
  <c r="I30" i="94"/>
  <c r="I28" i="94"/>
  <c r="I23" i="94"/>
  <c r="I22" i="94"/>
  <c r="H40" i="94"/>
  <c r="G30" i="94"/>
  <c r="G28" i="94"/>
  <c r="G23" i="94"/>
  <c r="G22" i="94"/>
  <c r="F40" i="94"/>
  <c r="E30" i="94"/>
  <c r="E28" i="94"/>
  <c r="E23" i="94"/>
  <c r="E22" i="94"/>
  <c r="A38" i="91" l="1"/>
  <c r="N5" i="94" l="1"/>
  <c r="I4" i="94"/>
  <c r="F25" i="94" l="1"/>
  <c r="K27" i="94"/>
  <c r="I27" i="94"/>
  <c r="G27" i="94"/>
  <c r="E27" i="94"/>
  <c r="O5" i="94"/>
  <c r="M5" i="94"/>
  <c r="O4" i="94"/>
  <c r="M4" i="94"/>
  <c r="M2" i="94" s="1"/>
  <c r="N4" i="94" l="1"/>
  <c r="N2" i="94" s="1"/>
  <c r="H23" i="94" l="1"/>
  <c r="F22" i="94"/>
  <c r="H22" i="94" l="1"/>
  <c r="J30" i="94" l="1"/>
  <c r="J22" i="91"/>
  <c r="A20" i="91"/>
  <c r="A19" i="91"/>
  <c r="J22" i="94" l="1"/>
  <c r="J23" i="94"/>
  <c r="L22" i="94"/>
  <c r="J28" i="94"/>
  <c r="J29" i="94" s="1"/>
  <c r="L28" i="94"/>
  <c r="L29" i="94" s="1"/>
  <c r="L23" i="94"/>
  <c r="H28" i="94"/>
  <c r="H29" i="94" s="1"/>
  <c r="F23" i="94"/>
  <c r="H30" i="94"/>
  <c r="F28" i="94"/>
  <c r="F29" i="94" s="1"/>
  <c r="L30" i="94"/>
  <c r="F30" i="94"/>
  <c r="J31" i="91"/>
  <c r="I31" i="91"/>
  <c r="H31" i="91"/>
  <c r="G31" i="91"/>
  <c r="G28" i="91"/>
  <c r="J28" i="91"/>
  <c r="I28" i="91"/>
  <c r="H28" i="91"/>
  <c r="F24" i="94" l="1"/>
  <c r="F31" i="94"/>
  <c r="G33" i="91" s="1"/>
  <c r="J40" i="91" l="1"/>
  <c r="J29" i="91"/>
  <c r="J27" i="91"/>
  <c r="J26" i="91"/>
  <c r="J25" i="91"/>
  <c r="L37" i="94"/>
  <c r="J37" i="94" l="1"/>
  <c r="H37" i="94"/>
  <c r="J25" i="94" l="1"/>
  <c r="L25" i="94"/>
  <c r="H25" i="94"/>
  <c r="F26" i="94"/>
  <c r="J24" i="94"/>
  <c r="H24" i="94"/>
  <c r="F27" i="94" l="1"/>
  <c r="E17" i="99" s="1"/>
  <c r="F33" i="94"/>
  <c r="F32" i="94"/>
  <c r="H26" i="94"/>
  <c r="J26" i="94"/>
  <c r="L24" i="94"/>
  <c r="L31" i="94"/>
  <c r="J33" i="91" s="1"/>
  <c r="J32" i="91"/>
  <c r="H31" i="94"/>
  <c r="H33" i="91" s="1"/>
  <c r="J31" i="94"/>
  <c r="I33" i="91" s="1"/>
  <c r="H32" i="94" l="1"/>
  <c r="J32" i="94"/>
  <c r="L26" i="94"/>
  <c r="L27" i="94" s="1"/>
  <c r="H17" i="99" s="1"/>
  <c r="F34" i="94"/>
  <c r="J20" i="91"/>
  <c r="J21" i="91"/>
  <c r="I40" i="91"/>
  <c r="H40" i="91"/>
  <c r="G40" i="91"/>
  <c r="E21" i="91"/>
  <c r="E18" i="91"/>
  <c r="E19" i="91"/>
  <c r="E20" i="91"/>
  <c r="F38" i="94" l="1"/>
  <c r="G38" i="91" s="1"/>
  <c r="G36" i="91"/>
  <c r="L33" i="94"/>
  <c r="L34" i="94" s="1"/>
  <c r="J30" i="91"/>
  <c r="L32" i="94"/>
  <c r="J34" i="91" s="1"/>
  <c r="H32" i="91"/>
  <c r="F39" i="94" l="1"/>
  <c r="L38" i="94"/>
  <c r="L39" i="94" s="1"/>
  <c r="J39" i="91" s="1"/>
  <c r="J36" i="91"/>
  <c r="J35" i="91"/>
  <c r="I32" i="91"/>
  <c r="G32" i="91"/>
  <c r="J38" i="91" l="1"/>
  <c r="H33" i="94"/>
  <c r="H34" i="94" s="1"/>
  <c r="H38" i="94" s="1"/>
  <c r="J33" i="94"/>
  <c r="J34" i="94" s="1"/>
  <c r="J38" i="94" s="1"/>
  <c r="I38" i="91" s="1"/>
  <c r="I25" i="91"/>
  <c r="I26" i="91"/>
  <c r="I27" i="91"/>
  <c r="I29" i="91"/>
  <c r="H26" i="91"/>
  <c r="H27" i="91"/>
  <c r="H29" i="91"/>
  <c r="H25" i="91"/>
  <c r="G26" i="91"/>
  <c r="G27" i="91"/>
  <c r="G29" i="91"/>
  <c r="G25" i="91"/>
  <c r="J39" i="94" l="1"/>
  <c r="H39" i="94"/>
  <c r="G34" i="91" l="1"/>
  <c r="H38" i="91"/>
  <c r="I34" i="91"/>
  <c r="H34" i="91"/>
  <c r="G30" i="91"/>
  <c r="I30" i="91"/>
  <c r="H30" i="91"/>
  <c r="A45" i="93"/>
  <c r="A44" i="93"/>
  <c r="A43" i="93"/>
  <c r="A42" i="93"/>
  <c r="A36" i="93"/>
  <c r="H35" i="91" l="1"/>
  <c r="I35" i="91"/>
  <c r="I36" i="91"/>
  <c r="H36" i="91"/>
  <c r="A52" i="93"/>
  <c r="G35" i="91" l="1"/>
  <c r="G39" i="91"/>
  <c r="I39" i="91"/>
  <c r="H39" i="91"/>
  <c r="G28" i="93"/>
  <c r="G25" i="93"/>
  <c r="G24" i="93"/>
  <c r="G34" i="93"/>
  <c r="R35" i="93"/>
  <c r="R37" i="93" s="1"/>
  <c r="R26" i="93"/>
  <c r="R27" i="93" s="1"/>
  <c r="R29" i="93" s="1"/>
  <c r="R30" i="93" s="1"/>
  <c r="R38" i="93" l="1"/>
  <c r="R39" i="93"/>
  <c r="G26" i="93"/>
  <c r="G27" i="93" s="1"/>
  <c r="G29" i="93" s="1"/>
  <c r="G30" i="93" s="1"/>
  <c r="R31" i="93"/>
  <c r="R40" i="93" l="1"/>
  <c r="G31" i="93"/>
  <c r="B3" i="49" l="1"/>
  <c r="C3" i="49" s="1"/>
  <c r="J3" i="49"/>
  <c r="K3" i="49" s="1"/>
  <c r="L3" i="49" s="1"/>
  <c r="C4" i="49"/>
  <c r="J4" i="49"/>
  <c r="K4" i="49" s="1"/>
  <c r="L4" i="49" s="1"/>
  <c r="J5" i="49"/>
  <c r="K5" i="49" s="1"/>
  <c r="L5" i="49" s="1"/>
  <c r="C6" i="49"/>
  <c r="J6" i="49"/>
  <c r="K6" i="49" s="1"/>
  <c r="L6" i="49" s="1"/>
  <c r="J7" i="49"/>
  <c r="K7" i="49" s="1"/>
  <c r="L7" i="49" s="1"/>
  <c r="C8" i="49"/>
  <c r="J8" i="49"/>
  <c r="K8" i="49" s="1"/>
  <c r="L8" i="49" s="1"/>
  <c r="A5" i="49" l="1"/>
  <c r="B5" i="49" l="1"/>
  <c r="A7" i="49" s="1"/>
  <c r="C5" i="49" l="1"/>
  <c r="B7" i="49"/>
  <c r="C7" i="49" s="1"/>
  <c r="H27" i="94" l="1"/>
  <c r="F17" i="99" s="1"/>
  <c r="J27" i="94"/>
  <c r="G17" i="9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  <author>Equipo</author>
    <author>HP</author>
  </authors>
  <commentList>
    <comment ref="Z3" authorId="0" shapeId="0" xr:uid="{3A0D7B64-E5BB-46AE-90CD-17BB429F648E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MODIFICADO</t>
        </r>
      </text>
    </comment>
    <comment ref="Z4" authorId="0" shapeId="0" xr:uid="{2820E8A2-A94A-47F5-96BD-81A68B28F8EC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STANDAR</t>
        </r>
      </text>
    </comment>
    <comment ref="Z5" authorId="0" shapeId="0" xr:uid="{922336D4-2DC8-400E-A8BA-B1835DAD0799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MODIFICADO
</t>
        </r>
      </text>
    </comment>
    <comment ref="E6" authorId="1" shapeId="0" xr:uid="{0E616C12-9469-43C7-BC16-04775DFEA79F}">
      <text>
        <r>
          <rPr>
            <b/>
            <sz val="9"/>
            <color indexed="81"/>
            <rFont val="Tahoma"/>
            <family val="2"/>
          </rPr>
          <t>Equipo:</t>
        </r>
        <r>
          <rPr>
            <sz val="9"/>
            <color indexed="81"/>
            <rFont val="Tahoma"/>
            <family val="2"/>
          </rPr>
          <t xml:space="preserve">
Cuando no hay ensayo se debe colocar - (guion)
</t>
        </r>
      </text>
    </comment>
    <comment ref="Z6" authorId="0" shapeId="0" xr:uid="{D28F78AE-5CFB-44EF-A462-072A2525D5D0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estándar
</t>
        </r>
      </text>
    </comment>
    <comment ref="C20" authorId="2" shapeId="0" xr:uid="{C04DFE7C-8558-4947-BA9F-E09CED3F3475}">
      <text>
        <r>
          <rPr>
            <sz val="9"/>
            <color indexed="81"/>
            <rFont val="Tahoma"/>
            <family val="2"/>
          </rPr>
          <t>Que puede afectar al resultado (Transito etc)</t>
        </r>
      </text>
    </comment>
    <comment ref="C25" authorId="0" shapeId="0" xr:uid="{1FBAB70F-5A15-4794-BC0C-D2D281034B28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Si se calibra el cono de arena en campo  el M2 variara en cada punto (superficie irregular)</t>
        </r>
      </text>
    </comment>
  </commentList>
</comments>
</file>

<file path=xl/sharedStrings.xml><?xml version="1.0" encoding="utf-8"?>
<sst xmlns="http://schemas.openxmlformats.org/spreadsheetml/2006/main" count="531" uniqueCount="325">
  <si>
    <t>:</t>
  </si>
  <si>
    <t>FC</t>
  </si>
  <si>
    <t>F. MOLDEO</t>
  </si>
  <si>
    <t>DESCRIPCION</t>
  </si>
  <si>
    <t>DIA</t>
  </si>
  <si>
    <t>DIAMETRO</t>
  </si>
  <si>
    <t>AREA</t>
  </si>
  <si>
    <t>CARGA</t>
  </si>
  <si>
    <t>RESIS. CONCRETO</t>
  </si>
  <si>
    <t>% RESIS</t>
  </si>
  <si>
    <t>CODIGO</t>
  </si>
  <si>
    <t>CONCATENADOS</t>
  </si>
  <si>
    <t>TIPO DE FALLA</t>
  </si>
  <si>
    <t>E</t>
  </si>
  <si>
    <t>F</t>
  </si>
  <si>
    <t>Columnas C-9;5-3/G.H</t>
  </si>
  <si>
    <t>LABORATORIO DE ENSAYO DE MATERIALES</t>
  </si>
  <si>
    <t>Página 1 de 1</t>
  </si>
  <si>
    <t>NORMA  NTP 339.143</t>
  </si>
  <si>
    <t xml:space="preserve">  Peso Inicial de arena </t>
  </si>
  <si>
    <t xml:space="preserve">  Peso Residual arena </t>
  </si>
  <si>
    <t xml:space="preserve">  Peso arena hueco  </t>
  </si>
  <si>
    <t xml:space="preserve">  Volumen hueco </t>
  </si>
  <si>
    <t xml:space="preserve">  Peso Suelo Extraido </t>
  </si>
  <si>
    <t xml:space="preserve">  Peso de la grava </t>
  </si>
  <si>
    <t xml:space="preserve">  Volumen de grava</t>
  </si>
  <si>
    <t xml:space="preserve">  Peso Suelo </t>
  </si>
  <si>
    <t xml:space="preserve">  Volumen del suelo</t>
  </si>
  <si>
    <t xml:space="preserve">  Densidad húmeda  </t>
  </si>
  <si>
    <t xml:space="preserve">  Densidad Seca </t>
  </si>
  <si>
    <t>gr</t>
  </si>
  <si>
    <t>gr/cm3</t>
  </si>
  <si>
    <t>cm3</t>
  </si>
  <si>
    <t>%</t>
  </si>
  <si>
    <t>kN/m3</t>
  </si>
  <si>
    <t>cm</t>
  </si>
  <si>
    <t xml:space="preserve">  Peso unitario seco</t>
  </si>
  <si>
    <t>F-LEM-P-SU-06.02</t>
  </si>
  <si>
    <t>Medidor de humedad, marca FORNEY, modelo LA-3405-19.</t>
  </si>
  <si>
    <t>Balanza, capacidad: 15 kg, marca OHAUS, modelo V11P15T.</t>
  </si>
  <si>
    <t>Balanza, capacidad: 500 g, marca OHAUS, modelo YA501.</t>
  </si>
  <si>
    <t>Los puntos de ensayos fueron ubicados e identificada por el solicitante.</t>
  </si>
  <si>
    <t>UBICACION/CALICATA</t>
  </si>
  <si>
    <t>CAPA/ESTRATO</t>
  </si>
  <si>
    <t xml:space="preserve"> CONTENIDO DE HUMEDAD</t>
  </si>
  <si>
    <t xml:space="preserve"> Con Speedy ( NTP 339.250 )</t>
  </si>
  <si>
    <t xml:space="preserve"> humedad (NTP 339.127)</t>
  </si>
  <si>
    <t xml:space="preserve">  ENSAYO Nº </t>
  </si>
  <si>
    <t xml:space="preserve">CLIENTE </t>
  </si>
  <si>
    <t>PROYECTO **</t>
  </si>
  <si>
    <t>UBICACIÓN **</t>
  </si>
  <si>
    <t>CONO N° :</t>
  </si>
  <si>
    <t>FECHA DE ENSAYO :</t>
  </si>
  <si>
    <t xml:space="preserve">                 CÓDIGO:</t>
  </si>
  <si>
    <t>N° OT:</t>
  </si>
  <si>
    <t>F. EMISIÓN :</t>
  </si>
  <si>
    <t>DENSIAD NATURAL</t>
  </si>
  <si>
    <t>DENSIAD CORREGIDA</t>
  </si>
  <si>
    <t xml:space="preserve">  Porcentaje de grava</t>
  </si>
  <si>
    <t xml:space="preserve">  humedad (NTP 339.127)</t>
  </si>
  <si>
    <t xml:space="preserve">  Densidad de la grava</t>
  </si>
  <si>
    <t>1800 - 2100</t>
  </si>
  <si>
    <t>7000 - 7600</t>
  </si>
  <si>
    <t>PESO ARENA CONO</t>
  </si>
  <si>
    <t xml:space="preserve">DENSIDAD ARENA  </t>
  </si>
  <si>
    <t>Fin del informe</t>
  </si>
  <si>
    <t>MÉTODO DE ENSAYO PARA DETERMINAR LA DENSIDAD Y PESO UNITARIO DEL SUELO IN-SITU MEDIANTE EL MÉTODO DEL CONO DE ARENA</t>
  </si>
  <si>
    <t>UBICACIÓN/CALICATA</t>
  </si>
  <si>
    <t>** Datos proporcionados por el cliente</t>
  </si>
  <si>
    <t>DIRECCIÓN **</t>
  </si>
  <si>
    <t>Fecha de ensayo</t>
  </si>
  <si>
    <t xml:space="preserve">Descripción </t>
  </si>
  <si>
    <t>Und</t>
  </si>
  <si>
    <t>A</t>
  </si>
  <si>
    <t>B</t>
  </si>
  <si>
    <t>C</t>
  </si>
  <si>
    <t>Datos</t>
  </si>
  <si>
    <t>Observaciones:</t>
  </si>
  <si>
    <t>g</t>
  </si>
  <si>
    <t>Masa húmeda de material del orificio de prueba</t>
  </si>
  <si>
    <t xml:space="preserve">Masa seca de material del orificio de prueba </t>
  </si>
  <si>
    <t>Porcentaje compactaciòn</t>
  </si>
  <si>
    <t>Densidad húmeda in situ</t>
  </si>
  <si>
    <t>Densidad seca in situ</t>
  </si>
  <si>
    <t>Peso unitario seco in situ</t>
  </si>
  <si>
    <t>3 digito</t>
  </si>
  <si>
    <t xml:space="preserve">g </t>
  </si>
  <si>
    <t>Ubicación de la prueba**</t>
  </si>
  <si>
    <t>Espesor de la capa**</t>
  </si>
  <si>
    <t>Porcentaje de sobretamaño</t>
  </si>
  <si>
    <t>3/4 in</t>
  </si>
  <si>
    <t>Porcentaje de compactación</t>
  </si>
  <si>
    <t>Progresiva/ Cota / Lado**</t>
  </si>
  <si>
    <t>1 1/2 in</t>
  </si>
  <si>
    <t>1 in</t>
  </si>
  <si>
    <t>1/2 in</t>
  </si>
  <si>
    <t>3/8 in</t>
  </si>
  <si>
    <t>N°4</t>
  </si>
  <si>
    <t>Porcentaje de Sobretamaño</t>
  </si>
  <si>
    <t>Peso unitario seco máximo</t>
  </si>
  <si>
    <t>% humedad óptima</t>
  </si>
  <si>
    <t>Gravedad específica( ASTM C127)</t>
  </si>
  <si>
    <t>Peso unitario seco laboratorio</t>
  </si>
  <si>
    <t>Corrección</t>
  </si>
  <si>
    <t>3 digitos informe</t>
  </si>
  <si>
    <t>Criterio de Aceptación de mínimos Volumenes</t>
  </si>
  <si>
    <t>Tamiz del Sobretamaño.</t>
  </si>
  <si>
    <t>Masa de sobretamaño</t>
  </si>
  <si>
    <t>PRUEBA 1</t>
  </si>
  <si>
    <t>PRUEBA 2</t>
  </si>
  <si>
    <t>PRUEBA 3</t>
  </si>
  <si>
    <r>
      <t>g/cm</t>
    </r>
    <r>
      <rPr>
        <vertAlign val="superscript"/>
        <sz val="8"/>
        <color theme="1"/>
        <rFont val="Arial"/>
        <family val="2"/>
      </rPr>
      <t>3</t>
    </r>
  </si>
  <si>
    <r>
      <t>cm</t>
    </r>
    <r>
      <rPr>
        <vertAlign val="superscript"/>
        <sz val="8"/>
        <color theme="1"/>
        <rFont val="Arial"/>
        <family val="2"/>
      </rPr>
      <t>3</t>
    </r>
  </si>
  <si>
    <r>
      <t xml:space="preserve">ρ </t>
    </r>
    <r>
      <rPr>
        <b/>
        <vertAlign val="subscript"/>
        <sz val="8"/>
        <rFont val="Arial"/>
        <family val="2"/>
      </rPr>
      <t xml:space="preserve">arena </t>
    </r>
    <r>
      <rPr>
        <b/>
        <sz val="8"/>
        <rFont val="Arial"/>
        <family val="2"/>
      </rPr>
      <t>(g/cm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</si>
  <si>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r>
      <t>g/cm</t>
    </r>
    <r>
      <rPr>
        <vertAlign val="superscript"/>
        <sz val="8"/>
        <rFont val="Arial"/>
        <family val="2"/>
      </rPr>
      <t>3</t>
    </r>
  </si>
  <si>
    <t>DATO EQUIPO DENSIDADES</t>
  </si>
  <si>
    <t>UND</t>
  </si>
  <si>
    <t>DATOS</t>
  </si>
  <si>
    <r>
      <t>Volumen (cm</t>
    </r>
    <r>
      <rPr>
        <b/>
        <vertAlign val="superscript"/>
        <sz val="8"/>
        <rFont val="Arial"/>
        <family val="2"/>
      </rPr>
      <t>3</t>
    </r>
    <r>
      <rPr>
        <b/>
        <sz val="8"/>
        <rFont val="Arial"/>
        <family val="2"/>
      </rPr>
      <t>)</t>
    </r>
  </si>
  <si>
    <t>Volumen del orificio de prueba</t>
  </si>
  <si>
    <t>p1</t>
  </si>
  <si>
    <t>M1</t>
  </si>
  <si>
    <t>M2</t>
  </si>
  <si>
    <t>W</t>
  </si>
  <si>
    <t>Masa de arena utilizada en el orificio de prueba, el embudo y la placa base</t>
  </si>
  <si>
    <t>V</t>
  </si>
  <si>
    <t>M3</t>
  </si>
  <si>
    <t xml:space="preserve"> M4</t>
  </si>
  <si>
    <t>pm</t>
  </si>
  <si>
    <t>pd</t>
  </si>
  <si>
    <t>4 digitos</t>
  </si>
  <si>
    <t>Descripción visual del suelo</t>
  </si>
  <si>
    <t>Masa inicial del cono mas arena</t>
  </si>
  <si>
    <t>Tamaño Maximo de grava identificado</t>
  </si>
  <si>
    <t>GRADO DE COMPACTACIÓN</t>
  </si>
  <si>
    <t>W*</t>
  </si>
  <si>
    <t xml:space="preserve">Contenido de agua SPEEDY (***) </t>
  </si>
  <si>
    <t>CONTENIDO HUMEDAD</t>
  </si>
  <si>
    <t>TAMAÑO MAX. GRAVA</t>
  </si>
  <si>
    <t>TAMIZ SOBRETAMAÑO</t>
  </si>
  <si>
    <t>METODO PROCTOR</t>
  </si>
  <si>
    <t>-</t>
  </si>
  <si>
    <t>VOLUMEN MINIMO ORIFICIO</t>
  </si>
  <si>
    <t>Humedad Optima (%) :</t>
  </si>
  <si>
    <t xml:space="preserve">                 CÓDIGO :</t>
  </si>
  <si>
    <t>molde calibracion arena</t>
  </si>
  <si>
    <r>
      <t>kN/m</t>
    </r>
    <r>
      <rPr>
        <vertAlign val="superscript"/>
        <sz val="8"/>
        <rFont val="Arial"/>
        <family val="2"/>
      </rPr>
      <t>3</t>
    </r>
  </si>
  <si>
    <t>Identificación Cono N°</t>
  </si>
  <si>
    <t>Volumen calibrado cono</t>
  </si>
  <si>
    <t>Tipo de Muestra(**)</t>
  </si>
  <si>
    <t>BASE-SUBBASE-RELLENO-SUBRASANTE</t>
  </si>
  <si>
    <t>Grava arenosa color beige</t>
  </si>
  <si>
    <t xml:space="preserve">Masa de sobretamaño </t>
  </si>
  <si>
    <t>ENSAYO PROCTOR</t>
  </si>
  <si>
    <t>ASTM D1557-12 (Reapproved 2021)</t>
  </si>
  <si>
    <t>ASTM D698</t>
  </si>
  <si>
    <t>NTP 339.141:1999 (Revisado 2014)</t>
  </si>
  <si>
    <t>NTP 339.142:1999 (Revisado 2014)</t>
  </si>
  <si>
    <t>Método de ensayo :</t>
  </si>
  <si>
    <t>Criterio de aceptación **</t>
  </si>
  <si>
    <t xml:space="preserve">Masa Residual del cono mas arena </t>
  </si>
  <si>
    <t>Masa de arena utilizada para llenar el embudo y la placa base</t>
  </si>
  <si>
    <t>CONTENIDO DE HUMEDAD</t>
  </si>
  <si>
    <t>FECHA EMISIÓN :</t>
  </si>
  <si>
    <t xml:space="preserve">(g/cm3) </t>
  </si>
  <si>
    <t>(cm3)</t>
  </si>
  <si>
    <t>und</t>
  </si>
  <si>
    <t>Datos Cono</t>
  </si>
  <si>
    <t>Datos material compactado</t>
  </si>
  <si>
    <t>PRUEBA 4</t>
  </si>
  <si>
    <t xml:space="preserve">Densidad de la arena </t>
  </si>
  <si>
    <t xml:space="preserve">Masa de arena embudo y placa </t>
  </si>
  <si>
    <t>CORRECCION</t>
  </si>
  <si>
    <t>Contenido de agua (ASTM D2216)</t>
  </si>
  <si>
    <t>EQUIPO</t>
  </si>
  <si>
    <t>Equipo cono N°</t>
  </si>
  <si>
    <t>Norma ensayo de Proctor :</t>
  </si>
  <si>
    <t>INFORMACIÓN MAT. COMPACTADO (proctor)</t>
  </si>
  <si>
    <t>Ubicación de la prueba*</t>
  </si>
  <si>
    <t>Progresiva/ Cota / Lado*</t>
  </si>
  <si>
    <t>Espesor de la capa*</t>
  </si>
  <si>
    <t>Descripción visual del suelo **</t>
  </si>
  <si>
    <t>Tipo de Muestra **</t>
  </si>
  <si>
    <t>Condiciones de entorno (1)</t>
  </si>
  <si>
    <t>CRITERIO DE ACEPTACIÓN *</t>
  </si>
  <si>
    <t>Identificación cono N°</t>
  </si>
  <si>
    <t>Gravedad específica :</t>
  </si>
  <si>
    <t>DATOS ENSAYO</t>
  </si>
  <si>
    <t>Ensayado por</t>
  </si>
  <si>
    <t>D</t>
  </si>
  <si>
    <t>N</t>
  </si>
  <si>
    <t>I</t>
  </si>
  <si>
    <t>G</t>
  </si>
  <si>
    <t>H</t>
  </si>
  <si>
    <t>J</t>
  </si>
  <si>
    <t>K</t>
  </si>
  <si>
    <t>L</t>
  </si>
  <si>
    <t>M</t>
  </si>
  <si>
    <t>CODIGO BALANZA</t>
  </si>
  <si>
    <t>Tamiz del sobretamaño</t>
  </si>
  <si>
    <r>
      <t>δ</t>
    </r>
    <r>
      <rPr>
        <vertAlign val="subscript"/>
        <sz val="10"/>
        <color rgb="FF231F20"/>
        <rFont val="Arial"/>
        <family val="2"/>
      </rPr>
      <t>D</t>
    </r>
  </si>
  <si>
    <t>CONO 1</t>
  </si>
  <si>
    <t>CONO 2</t>
  </si>
  <si>
    <t>INS-0005</t>
  </si>
  <si>
    <t>FECHA CALIBRACIÓN</t>
  </si>
  <si>
    <t>EQ.DENS. 1</t>
  </si>
  <si>
    <t>EQ.DENS. 2</t>
  </si>
  <si>
    <t>EQ.DENS. 3</t>
  </si>
  <si>
    <t>EQ.DENS. 4</t>
  </si>
  <si>
    <t>EQUIPO DENSIDADES</t>
  </si>
  <si>
    <t>EQP-0096</t>
  </si>
  <si>
    <t>EQP-0034</t>
  </si>
  <si>
    <t>EQP-0129</t>
  </si>
  <si>
    <t xml:space="preserve">EQUIPO  </t>
  </si>
  <si>
    <t>CODIGO CONO</t>
  </si>
  <si>
    <t>BALANZA UTILIZADA 30KG</t>
  </si>
  <si>
    <t>EQP-0107</t>
  </si>
  <si>
    <t>EQUIPO DENSIDADES 15/09/25</t>
  </si>
  <si>
    <t>SUELOS. MÉTODO DE ENSAYO ESTÁNDAR PARA LA DENSIDAD Y PESO UNITARIO DEL SUELO IN-SITU MEDIANTE EL MÉTODO DEL CONO DE ARENA</t>
  </si>
  <si>
    <t>NTP 339.143 1999 (revisada el 2019)</t>
  </si>
  <si>
    <t>SUELOS. MÉTODO DE ENSAYO PARA DETERMINAR LA DENSIDAD Y PESO UNITARIO DEL SUELO IN-SITU MEDIANTE EL MÉTODO DEL CONO DE ARENA
NTP 339.143 1999 (revisada el 2019)</t>
  </si>
  <si>
    <t>EQP-0133</t>
  </si>
  <si>
    <t>EQ.DENS. 5</t>
  </si>
  <si>
    <t>EQP-0143</t>
  </si>
  <si>
    <t>EQP-0142</t>
  </si>
  <si>
    <t>EQP-0147</t>
  </si>
  <si>
    <t>CONO 3</t>
  </si>
  <si>
    <t>CONO 4</t>
  </si>
  <si>
    <t>CONO 5</t>
  </si>
  <si>
    <t>DESCRIPCIÓN</t>
  </si>
  <si>
    <r>
      <t xml:space="preserve">Peso unitario corregido </t>
    </r>
    <r>
      <rPr>
        <b/>
        <u/>
        <sz val="8"/>
        <rFont val="Arial"/>
        <family val="2"/>
      </rPr>
      <t>(D4718/D4718M-15(2023))</t>
    </r>
  </si>
  <si>
    <t xml:space="preserve"> reporte al 0,1 </t>
  </si>
  <si>
    <t>Versión: 05 (2026-05-26)</t>
  </si>
  <si>
    <t>FORMATO N° F-LEM-P-SU-06.01</t>
  </si>
  <si>
    <t>MÉTODO DE ENSAYO ESTÁNDAR PARA LA DENSIDAD Y PESO UNITARIO DEL SUELO IN-SITU MEDIANTE EL MÉTODO DEL CONO DE ARENA</t>
  </si>
  <si>
    <t>NORMA NTP 339.143:1999 (revisada el 2019)</t>
  </si>
  <si>
    <t xml:space="preserve">  SOLICITANTE :</t>
  </si>
  <si>
    <t xml:space="preserve">  PROYECTO (*) :</t>
  </si>
  <si>
    <t xml:space="preserve">  UBICACIÓN (*) :</t>
  </si>
  <si>
    <t>DATOS DEL CONO</t>
  </si>
  <si>
    <t>DATOS DEL MATERIAL COMPACTADO</t>
  </si>
  <si>
    <t>Equipo de densidad N° :</t>
  </si>
  <si>
    <t>Masa de arena embudo y placa :</t>
  </si>
  <si>
    <t>Densidad de la arena (Q) :</t>
  </si>
  <si>
    <t>Volumen calibrado cono :</t>
  </si>
  <si>
    <t>Humedad Óptima (%) :</t>
  </si>
  <si>
    <t>Lote de arena Nº:</t>
  </si>
  <si>
    <t>Gravedad específica (P) :</t>
  </si>
  <si>
    <t>CONDICIONES AMBIENTALES</t>
  </si>
  <si>
    <t>Temperatura Inicial (ºC):</t>
  </si>
  <si>
    <t>Temperatura Final (ºC):</t>
  </si>
  <si>
    <t>Humedad relativa Inicial (%H.R.):</t>
  </si>
  <si>
    <t>Humedad relativa Final (%H.R.)</t>
  </si>
  <si>
    <t xml:space="preserve">DESCRIPCIÓN    </t>
  </si>
  <si>
    <t>Ubicación de la prueba (*)</t>
  </si>
  <si>
    <t>Progresiva / Cota / Lado (*)</t>
  </si>
  <si>
    <t>Tipo de muestra (**) (Base, relleno, etc.)</t>
  </si>
  <si>
    <t>Espesor de la capa (*)</t>
  </si>
  <si>
    <t>Tamaño máximo de grava identificado</t>
  </si>
  <si>
    <t xml:space="preserve">Descripción visual del suelo (**) </t>
  </si>
  <si>
    <t xml:space="preserve">(1) Transito, vibración, lluvia, contaminación, etc; (*) Dato proporcionado por el cliente; (**) Referencia ASTM D2488; (***) Ref. ASTM D4944 registro con fines de control. 
NOTA: Los datos consignados en este registro son preliminares de campo, es responsabilidad del cliente asumir los resultados de campo como finales. </t>
  </si>
  <si>
    <t>Cono</t>
  </si>
  <si>
    <t>Tamiz 4 in</t>
  </si>
  <si>
    <t>Pesa patrón 5 kg</t>
  </si>
  <si>
    <t>Termohigrómetro</t>
  </si>
  <si>
    <t>OBSERVACIONES:</t>
  </si>
  <si>
    <t>Página 1 de 2</t>
  </si>
  <si>
    <t>Versión: 06 (2026-05-25)</t>
  </si>
  <si>
    <t>(A) Masa inicial del cono más arena</t>
  </si>
  <si>
    <t xml:space="preserve">(B) Masa Residual del cono más arena </t>
  </si>
  <si>
    <r>
      <t>(C) Masa de arena utilizada en el orificio de prueba, el embudo y la placa base</t>
    </r>
    <r>
      <rPr>
        <b/>
        <sz val="9"/>
        <rFont val="Arial"/>
        <family val="2"/>
      </rPr>
      <t xml:space="preserve">   
[A-B]</t>
    </r>
  </si>
  <si>
    <t>(D) Masa de arena utilizada para llenar el embudo y la placa base (dato lab.)</t>
  </si>
  <si>
    <r>
      <t xml:space="preserve">(E) Volumen del orificio de prueba 
</t>
    </r>
    <r>
      <rPr>
        <b/>
        <sz val="9"/>
        <rFont val="Arial"/>
        <family val="2"/>
      </rPr>
      <t>[(C-D)/(Q)]</t>
    </r>
  </si>
  <si>
    <r>
      <t>cm</t>
    </r>
    <r>
      <rPr>
        <vertAlign val="superscript"/>
        <sz val="9"/>
        <rFont val="Arial"/>
        <family val="2"/>
      </rPr>
      <t>3</t>
    </r>
  </si>
  <si>
    <t>(F) Masa húmeda de material del orificio de prueba</t>
  </si>
  <si>
    <r>
      <t xml:space="preserve">(G) Masa seca de material del orificio de prueba                          
</t>
    </r>
    <r>
      <rPr>
        <b/>
        <sz val="9"/>
        <rFont val="Arial"/>
        <family val="2"/>
      </rPr>
      <t>[(100*F/(100+w)]</t>
    </r>
  </si>
  <si>
    <t>(H) Masa de sobretamaño</t>
  </si>
  <si>
    <r>
      <t xml:space="preserve">(I) Porcentaje de sobretamaño    
</t>
    </r>
    <r>
      <rPr>
        <b/>
        <sz val="9"/>
        <rFont val="Arial"/>
        <family val="2"/>
      </rPr>
      <t>[H*100/F]</t>
    </r>
  </si>
  <si>
    <r>
      <t xml:space="preserve">(J) Densidad húmeda                      </t>
    </r>
    <r>
      <rPr>
        <b/>
        <sz val="9"/>
        <rFont val="Arial"/>
        <family val="2"/>
      </rPr>
      <t xml:space="preserve"> [F/E]</t>
    </r>
  </si>
  <si>
    <r>
      <t>g/cm</t>
    </r>
    <r>
      <rPr>
        <vertAlign val="superscript"/>
        <sz val="9"/>
        <rFont val="Arial"/>
        <family val="2"/>
      </rPr>
      <t>3</t>
    </r>
  </si>
  <si>
    <r>
      <t xml:space="preserve">(K) Densidad seca   </t>
    </r>
    <r>
      <rPr>
        <b/>
        <sz val="9"/>
        <rFont val="Arial"/>
        <family val="2"/>
      </rPr>
      <t xml:space="preserve">                       [G/E]</t>
    </r>
  </si>
  <si>
    <r>
      <t xml:space="preserve">(L) Peso unitario seco   </t>
    </r>
    <r>
      <rPr>
        <b/>
        <sz val="9"/>
        <rFont val="Arial"/>
        <family val="2"/>
      </rPr>
      <t xml:space="preserve">            [K*9.802]</t>
    </r>
  </si>
  <si>
    <t>(M) Peso unitario seco laboratorio</t>
  </si>
  <si>
    <r>
      <t xml:space="preserve">(N) Peso unitario corregido </t>
    </r>
    <r>
      <rPr>
        <b/>
        <sz val="9"/>
        <rFont val="Arial"/>
        <family val="2"/>
      </rPr>
      <t xml:space="preserve">                                 [L*P*9.802*(100-I)/(100*P*9.802-L*I)] </t>
    </r>
  </si>
  <si>
    <r>
      <t xml:space="preserve"> Porcentaje compactación     </t>
    </r>
    <r>
      <rPr>
        <b/>
        <sz val="9"/>
        <rFont val="Arial"/>
        <family val="2"/>
      </rPr>
      <t>[(N/(M)*100]</t>
    </r>
  </si>
  <si>
    <t xml:space="preserve"> CRITERIO DE ACEPTACIÓN (*)</t>
  </si>
  <si>
    <t xml:space="preserve">(w*) Contenido de agua SPEEDY (***) </t>
  </si>
  <si>
    <t>(w) Contenido de agua (ASTM D2216)</t>
  </si>
  <si>
    <t xml:space="preserve">(1) Transito, vibración, lluvia, contaminación, etc; (*) Dato proporcionado por el cliente; (**) Referencia ASTM D2488; (***) Ref. ASTM D4944 registro con fines de control.                                                                                                                                    
NOTA: Los datos consignados en este registro son preliminares de campo, es responsabilidad del cliente asumir los resultados de campo como finales. </t>
  </si>
  <si>
    <t>Página 2 de 2</t>
  </si>
  <si>
    <t>No OT</t>
  </si>
  <si>
    <t>FECHA ENSAYO</t>
  </si>
  <si>
    <t>REALIZADO POR</t>
  </si>
  <si>
    <t>Balanza 30 kg</t>
  </si>
  <si>
    <t>Tamiz 3/4 in</t>
  </si>
  <si>
    <t>Pesa patrón 200 g</t>
  </si>
  <si>
    <t xml:space="preserve">CÓDIGOS DE EQUIPOS UTILIZADOS: </t>
  </si>
  <si>
    <t xml:space="preserve">Verificación pesa patrón 200 g                                    </t>
  </si>
  <si>
    <t xml:space="preserve">Verificación pesa patrón 5 kg                              </t>
  </si>
  <si>
    <t>WEB: www.geofal.com.pe;  E-MAIL: laboratorio@geofal.com.pe                                                                                                                                                                                  Av. Marañon 763, Los Olivos-Lima / Teléfono: 01 754-3070</t>
  </si>
  <si>
    <t>WEB: www.geofal.com.pe; E-MAIL: laboratorio@geofal.com.pe                                                                                                                                               Av. Marañon 763, Los Olivos-Lima / Teléfono: 01 754-3070</t>
  </si>
  <si>
    <r>
      <t>Peso Unitario Seco  (kN/ m</t>
    </r>
    <r>
      <rPr>
        <vertAlign val="superscript"/>
        <sz val="9"/>
        <color theme="1"/>
        <rFont val="Arial"/>
        <family val="2"/>
      </rPr>
      <t>3</t>
    </r>
    <r>
      <rPr>
        <sz val="9"/>
        <color theme="1"/>
        <rFont val="Arial"/>
        <family val="2"/>
      </rPr>
      <t>) :</t>
    </r>
  </si>
  <si>
    <t>CLIENTE</t>
  </si>
  <si>
    <t>RECEPCIÓN N°</t>
  </si>
  <si>
    <t>F. EMISIÓN</t>
  </si>
  <si>
    <t>OT N°</t>
  </si>
  <si>
    <t>CÓDIGO DE LA MUESTRA</t>
  </si>
  <si>
    <t>FECHA DE RECEPCIÓN</t>
  </si>
  <si>
    <t>FECHA DE EJECUCIÓN</t>
  </si>
  <si>
    <t>CANTERA/SONDAJE **</t>
  </si>
  <si>
    <t>N° MUESTRA **</t>
  </si>
  <si>
    <t>TIPO DE MUESTRA**</t>
  </si>
  <si>
    <t>Tamiz 3/8 in</t>
  </si>
  <si>
    <t>MAKIBER S. A. SUCURSAL PERÚ</t>
  </si>
  <si>
    <t>ING. WILLIAM BEDRIÑANA CARRASCO</t>
  </si>
  <si>
    <t>JR. JULIO CESAR TELLO, DISTRITO DE HUANTA, PROVINCIA DE HUANTA, DEPARTAMENTO DE AYACUCHO</t>
  </si>
  <si>
    <t>MEJORAMIENTO Y AMPLIACION DE LOS SERVICIOS DE SALUD DEL HOSPITAL DE APOYO DE HUANTA DANIEL ALCIDES CARRIÓN, DISTRITO DE HUANTA, PROVINCIA DE HUANTA, DEPARTAMENTO DE AYACUCHO</t>
  </si>
  <si>
    <t>FECHA ENSAYO :</t>
  </si>
  <si>
    <t>EQ, DENS. 4</t>
  </si>
  <si>
    <t>Contenido de agua in situ (ASTM D4944)</t>
  </si>
  <si>
    <t>MEJORAMIENTO Y AMPLIACION DE LOS SERVICIOS DE SALUD DEL HOSPITAL DE APOYO DE HUANTA DANIEL ALCIDES CARRIÓN</t>
  </si>
  <si>
    <r>
      <t xml:space="preserve"> kN/m</t>
    </r>
    <r>
      <rPr>
        <vertAlign val="superscript"/>
        <sz val="9"/>
        <rFont val="Arial"/>
        <family val="2"/>
      </rPr>
      <t>3</t>
    </r>
  </si>
  <si>
    <r>
      <t>g/cm</t>
    </r>
    <r>
      <rPr>
        <vertAlign val="superscript"/>
        <sz val="9"/>
        <color theme="1"/>
        <rFont val="Arial"/>
        <family val="2"/>
      </rPr>
      <t>3</t>
    </r>
  </si>
  <si>
    <r>
      <t>cm</t>
    </r>
    <r>
      <rPr>
        <vertAlign val="superscript"/>
        <sz val="9"/>
        <color theme="1"/>
        <rFont val="Arial"/>
        <family val="2"/>
      </rPr>
      <t>3</t>
    </r>
  </si>
  <si>
    <r>
      <t>Peso Unitario Seco(kN/ m</t>
    </r>
    <r>
      <rPr>
        <vertAlign val="superscript"/>
        <sz val="9"/>
        <rFont val="Arial"/>
        <family val="2"/>
      </rPr>
      <t>3</t>
    </r>
    <r>
      <rPr>
        <sz val="9"/>
        <rFont val="Arial"/>
        <family val="2"/>
      </rPr>
      <t>) 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</si>
</sst>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-* #,##0.00_-;\-* #,##0.00_-;_-* &quot;-&quot;??_-;_-@_-"/>
    <numFmt numFmtId="164" formatCode="0.0"/>
    <numFmt numFmtId="165" formatCode="000"/>
    <numFmt numFmtId="166" formatCode="0\ &quot;/ CO-06&quot;"/>
    <numFmt numFmtId="167" formatCode="0.000"/>
    <numFmt numFmtId="168" formatCode="0000&quot; (gr)&quot;"/>
    <numFmt numFmtId="169" formatCode="0.000&quot; (gr/cm3)&quot;"/>
    <numFmt numFmtId="170" formatCode="dd\-mm\-yy;@"/>
    <numFmt numFmtId="171" formatCode="000\-\ &quot;22&quot;"/>
    <numFmt numFmtId="172" formatCode="&quot;INFORME DE ENSAYO N°&quot;000&quot;-22 SU06&quot;"/>
    <numFmt numFmtId="173" formatCode="####"/>
    <numFmt numFmtId="174" formatCode="##.#"/>
    <numFmt numFmtId="175" formatCode="##"/>
    <numFmt numFmtId="176" formatCode="dd/mm/yy;@"/>
    <numFmt numFmtId="177" formatCode="yyyy\-mm\-dd;@"/>
    <numFmt numFmtId="178" formatCode="#,##0.0"/>
    <numFmt numFmtId="179" formatCode="&quot;INFORME DE ENSAYO N°&quot;000&quot;-26 SU06&quot;"/>
    <numFmt numFmtId="180" formatCode="000\-\ &quot;26&quot;"/>
    <numFmt numFmtId="181" formatCode="#,##0.000"/>
    <numFmt numFmtId="182" formatCode="&quot;FORMATO F-LEM-P-SU-11.01&quot;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Times New Roman"/>
      <family val="1"/>
    </font>
    <font>
      <sz val="9"/>
      <name val="Times New Roman"/>
      <family val="1"/>
    </font>
    <font>
      <sz val="8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sz val="10"/>
      <color rgb="FF0070C0"/>
      <name val="Arial"/>
      <family val="2"/>
    </font>
    <font>
      <b/>
      <sz val="10"/>
      <color rgb="FF0070C0"/>
      <name val="Times New Roman"/>
      <family val="1"/>
    </font>
    <font>
      <b/>
      <sz val="8"/>
      <name val="Arial"/>
      <family val="2"/>
    </font>
    <font>
      <sz val="11"/>
      <name val="Arial"/>
      <family val="2"/>
    </font>
    <font>
      <b/>
      <u/>
      <sz val="1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color theme="0"/>
      <name val="Arial"/>
      <family val="2"/>
    </font>
    <font>
      <b/>
      <sz val="11"/>
      <name val="Arial"/>
      <family val="2"/>
    </font>
    <font>
      <b/>
      <sz val="8"/>
      <color theme="0"/>
      <name val="Arial"/>
      <family val="2"/>
    </font>
    <font>
      <sz val="7"/>
      <name val="Arial"/>
      <family val="2"/>
    </font>
    <font>
      <b/>
      <i/>
      <u/>
      <sz val="9"/>
      <color theme="1"/>
      <name val="Arial"/>
      <family val="2"/>
    </font>
    <font>
      <b/>
      <u/>
      <sz val="9"/>
      <name val="Arial"/>
      <family val="2"/>
    </font>
    <font>
      <b/>
      <u/>
      <sz val="8"/>
      <name val="Arial"/>
      <family val="2"/>
    </font>
    <font>
      <u/>
      <sz val="10"/>
      <name val="Arial"/>
      <family val="2"/>
    </font>
    <font>
      <sz val="9"/>
      <color indexed="81"/>
      <name val="Tahom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vertAlign val="superscript"/>
      <sz val="8"/>
      <color theme="1"/>
      <name val="Arial"/>
      <family val="2"/>
    </font>
    <font>
      <b/>
      <vertAlign val="subscript"/>
      <sz val="8"/>
      <name val="Arial"/>
      <family val="2"/>
    </font>
    <font>
      <b/>
      <vertAlign val="superscript"/>
      <sz val="8"/>
      <name val="Arial"/>
      <family val="2"/>
    </font>
    <font>
      <vertAlign val="superscript"/>
      <sz val="8"/>
      <name val="Arial"/>
      <family val="2"/>
    </font>
    <font>
      <sz val="8"/>
      <color rgb="FF0000FF"/>
      <name val="Arial"/>
      <family val="2"/>
    </font>
    <font>
      <i/>
      <sz val="8"/>
      <name val="Arial"/>
      <family val="2"/>
    </font>
    <font>
      <b/>
      <sz val="5"/>
      <name val="Arial"/>
      <family val="2"/>
    </font>
    <font>
      <i/>
      <sz val="10"/>
      <color theme="1"/>
      <name val="Arial"/>
      <family val="2"/>
    </font>
    <font>
      <b/>
      <sz val="9"/>
      <color indexed="81"/>
      <name val="Tahoma"/>
      <family val="2"/>
    </font>
    <font>
      <b/>
      <sz val="8"/>
      <color rgb="FF0000FF"/>
      <name val="Arial"/>
      <family val="2"/>
    </font>
    <font>
      <strike/>
      <sz val="8"/>
      <color theme="1"/>
      <name val="Arial"/>
      <family val="2"/>
    </font>
    <font>
      <vertAlign val="subscript"/>
      <sz val="10"/>
      <color rgb="FF231F20"/>
      <name val="Arial"/>
      <family val="2"/>
    </font>
    <font>
      <b/>
      <sz val="9"/>
      <name val="Arial"/>
      <family val="2"/>
    </font>
    <font>
      <b/>
      <i/>
      <u/>
      <sz val="9"/>
      <name val="Arial"/>
      <family val="2"/>
    </font>
    <font>
      <b/>
      <u/>
      <sz val="7"/>
      <name val="Arial"/>
      <family val="2"/>
    </font>
    <font>
      <sz val="7.5"/>
      <name val="Arial"/>
      <family val="2"/>
    </font>
    <font>
      <b/>
      <u/>
      <sz val="7.5"/>
      <name val="Arial"/>
      <family val="2"/>
    </font>
    <font>
      <vertAlign val="superscript"/>
      <sz val="9"/>
      <name val="Arial"/>
      <family val="2"/>
    </font>
    <font>
      <i/>
      <sz val="9"/>
      <color theme="1"/>
      <name val="Arial"/>
      <family val="2"/>
    </font>
    <font>
      <sz val="9"/>
      <color theme="0"/>
      <name val="Arial"/>
      <family val="2"/>
    </font>
    <font>
      <vertAlign val="superscript"/>
      <sz val="9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indexed="64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 style="hair">
        <color auto="1"/>
      </bottom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hair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689">
    <xf numFmtId="0" fontId="0" fillId="0" borderId="0" xfId="0"/>
    <xf numFmtId="0" fontId="0" fillId="0" borderId="1" xfId="0" applyBorder="1"/>
    <xf numFmtId="2" fontId="5" fillId="2" borderId="1" xfId="0" applyNumberFormat="1" applyFont="1" applyFill="1" applyBorder="1" applyAlignment="1">
      <alignment vertical="center" wrapText="1"/>
    </xf>
    <xf numFmtId="10" fontId="6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7" fillId="0" borderId="1" xfId="0" applyFont="1" applyBorder="1" applyAlignment="1">
      <alignment horizontal="center"/>
    </xf>
    <xf numFmtId="0" fontId="10" fillId="0" borderId="1" xfId="0" applyFont="1" applyBorder="1"/>
    <xf numFmtId="16" fontId="10" fillId="0" borderId="1" xfId="0" applyNumberFormat="1" applyFont="1" applyBorder="1"/>
    <xf numFmtId="2" fontId="10" fillId="0" borderId="1" xfId="0" applyNumberFormat="1" applyFont="1" applyBorder="1"/>
    <xf numFmtId="2" fontId="11" fillId="2" borderId="1" xfId="0" applyNumberFormat="1" applyFont="1" applyFill="1" applyBorder="1" applyAlignment="1">
      <alignment vertical="center" wrapText="1"/>
    </xf>
    <xf numFmtId="166" fontId="7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2" fillId="0" borderId="0" xfId="3" applyFont="1" applyAlignment="1">
      <alignment horizontal="right" vertical="center"/>
    </xf>
    <xf numFmtId="0" fontId="12" fillId="0" borderId="0" xfId="3" applyFont="1" applyAlignment="1">
      <alignment horizontal="center" vertical="center"/>
    </xf>
    <xf numFmtId="0" fontId="12" fillId="0" borderId="0" xfId="3" applyFont="1" applyAlignment="1">
      <alignment vertical="center"/>
    </xf>
    <xf numFmtId="0" fontId="3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2" fillId="0" borderId="0" xfId="3" applyFont="1"/>
    <xf numFmtId="0" fontId="12" fillId="0" borderId="0" xfId="3" applyFont="1" applyAlignment="1">
      <alignment horizontal="center"/>
    </xf>
    <xf numFmtId="0" fontId="7" fillId="0" borderId="0" xfId="0" applyFont="1"/>
    <xf numFmtId="0" fontId="21" fillId="0" borderId="0" xfId="6" applyFont="1" applyAlignment="1">
      <alignment horizontal="right" vertical="center"/>
    </xf>
    <xf numFmtId="0" fontId="21" fillId="0" borderId="0" xfId="6" applyFont="1" applyAlignment="1">
      <alignment vertical="center"/>
    </xf>
    <xf numFmtId="0" fontId="12" fillId="0" borderId="0" xfId="0" applyFont="1" applyAlignment="1">
      <alignment horizontal="right"/>
    </xf>
    <xf numFmtId="0" fontId="7" fillId="0" borderId="0" xfId="0" applyFont="1" applyAlignment="1" applyProtection="1">
      <alignment vertical="center"/>
      <protection locked="0"/>
    </xf>
    <xf numFmtId="0" fontId="15" fillId="0" borderId="0" xfId="6" applyFont="1" applyAlignment="1">
      <alignment horizontal="left" vertical="center"/>
    </xf>
    <xf numFmtId="171" fontId="7" fillId="0" borderId="0" xfId="0" applyNumberFormat="1" applyFont="1" applyAlignment="1" applyProtection="1">
      <alignment horizontal="left" vertical="center"/>
      <protection locked="0"/>
    </xf>
    <xf numFmtId="170" fontId="7" fillId="0" borderId="0" xfId="0" applyNumberFormat="1" applyFont="1" applyAlignment="1" applyProtection="1">
      <alignment horizontal="left" vertical="center"/>
      <protection locked="0"/>
    </xf>
    <xf numFmtId="0" fontId="15" fillId="0" borderId="0" xfId="6" quotePrefix="1" applyFont="1" applyAlignment="1">
      <alignment horizontal="left" vertical="center"/>
    </xf>
    <xf numFmtId="0" fontId="13" fillId="0" borderId="0" xfId="0" applyFont="1" applyProtection="1">
      <protection locked="0"/>
    </xf>
    <xf numFmtId="172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7" fillId="0" borderId="0" xfId="0" applyFont="1" applyProtection="1">
      <protection locked="0"/>
    </xf>
    <xf numFmtId="0" fontId="12" fillId="0" borderId="0" xfId="3" applyFont="1" applyAlignment="1" applyProtection="1">
      <alignment vertical="center"/>
      <protection locked="0"/>
    </xf>
    <xf numFmtId="0" fontId="12" fillId="0" borderId="0" xfId="3" applyFont="1" applyAlignment="1" applyProtection="1">
      <alignment horizontal="right" vertical="center"/>
      <protection locked="0"/>
    </xf>
    <xf numFmtId="0" fontId="2" fillId="0" borderId="0" xfId="0" applyFont="1" applyProtection="1"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17" fontId="7" fillId="0" borderId="0" xfId="0" applyNumberFormat="1" applyFont="1" applyAlignment="1" applyProtection="1">
      <alignment vertical="center"/>
      <protection locked="0"/>
    </xf>
    <xf numFmtId="0" fontId="12" fillId="0" borderId="3" xfId="0" applyFont="1" applyBorder="1" applyAlignment="1" applyProtection="1">
      <alignment horizontal="center" vertical="center" wrapText="1"/>
      <protection locked="0"/>
    </xf>
    <xf numFmtId="0" fontId="12" fillId="0" borderId="5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left" vertical="center"/>
      <protection locked="0"/>
    </xf>
    <xf numFmtId="168" fontId="7" fillId="0" borderId="0" xfId="0" applyNumberFormat="1" applyFont="1" applyAlignment="1" applyProtection="1">
      <alignment horizontal="left" vertical="center"/>
      <protection locked="0"/>
    </xf>
    <xf numFmtId="1" fontId="7" fillId="0" borderId="27" xfId="0" applyNumberFormat="1" applyFont="1" applyBorder="1" applyAlignment="1" applyProtection="1">
      <alignment horizontal="left" vertical="center"/>
      <protection locked="0"/>
    </xf>
    <xf numFmtId="0" fontId="12" fillId="0" borderId="0" xfId="0" applyFont="1" applyAlignment="1" applyProtection="1">
      <alignment horizontal="center" vertical="center"/>
      <protection locked="0"/>
    </xf>
    <xf numFmtId="169" fontId="7" fillId="0" borderId="0" xfId="0" applyNumberFormat="1" applyFont="1" applyAlignment="1" applyProtection="1">
      <alignment horizontal="left" vertical="center" wrapText="1"/>
      <protection locked="0"/>
    </xf>
    <xf numFmtId="170" fontId="7" fillId="0" borderId="27" xfId="0" applyNumberFormat="1" applyFont="1" applyBorder="1" applyAlignment="1" applyProtection="1">
      <alignment horizontal="left" vertical="center"/>
      <protection locked="0"/>
    </xf>
    <xf numFmtId="0" fontId="12" fillId="0" borderId="6" xfId="3" applyFont="1" applyBorder="1" applyAlignment="1" applyProtection="1">
      <alignment vertical="center"/>
      <protection locked="0"/>
    </xf>
    <xf numFmtId="0" fontId="12" fillId="0" borderId="2" xfId="3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12" fillId="0" borderId="2" xfId="3" applyFont="1" applyBorder="1" applyAlignment="1" applyProtection="1">
      <alignment horizontal="right" vertical="center"/>
      <protection locked="0"/>
    </xf>
    <xf numFmtId="0" fontId="12" fillId="0" borderId="2" xfId="3" applyFont="1" applyBorder="1" applyAlignment="1" applyProtection="1">
      <alignment horizontal="center" vertical="center"/>
      <protection locked="0"/>
    </xf>
    <xf numFmtId="17" fontId="7" fillId="0" borderId="7" xfId="0" applyNumberFormat="1" applyFont="1" applyBorder="1" applyAlignment="1" applyProtection="1">
      <alignment vertical="center"/>
      <protection locked="0"/>
    </xf>
    <xf numFmtId="0" fontId="12" fillId="0" borderId="8" xfId="0" applyFont="1" applyBorder="1" applyAlignment="1" applyProtection="1">
      <alignment vertical="center"/>
      <protection locked="0"/>
    </xf>
    <xf numFmtId="0" fontId="12" fillId="0" borderId="9" xfId="0" applyFont="1" applyBorder="1" applyAlignment="1" applyProtection="1">
      <alignment vertical="center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0" fontId="12" fillId="0" borderId="10" xfId="0" applyFont="1" applyBorder="1" applyAlignment="1" applyProtection="1">
      <alignment horizontal="center" vertical="center"/>
      <protection locked="0"/>
    </xf>
    <xf numFmtId="0" fontId="12" fillId="0" borderId="9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vertical="center"/>
      <protection locked="0"/>
    </xf>
    <xf numFmtId="0" fontId="7" fillId="0" borderId="1" xfId="4" applyFont="1" applyBorder="1" applyAlignment="1" applyProtection="1">
      <alignment vertical="center" wrapText="1"/>
      <protection locked="0"/>
    </xf>
    <xf numFmtId="49" fontId="17" fillId="0" borderId="10" xfId="0" applyNumberFormat="1" applyFont="1" applyBorder="1" applyAlignment="1" applyProtection="1">
      <alignment horizontal="center" vertical="center" wrapText="1"/>
      <protection locked="0"/>
    </xf>
    <xf numFmtId="49" fontId="17" fillId="0" borderId="9" xfId="0" applyNumberFormat="1" applyFont="1" applyBorder="1" applyAlignment="1" applyProtection="1">
      <alignment horizontal="center" vertical="center" wrapText="1"/>
      <protection locked="0"/>
    </xf>
    <xf numFmtId="49" fontId="17" fillId="0" borderId="8" xfId="0" applyNumberFormat="1" applyFont="1" applyBorder="1" applyAlignment="1" applyProtection="1">
      <alignment vertical="center" wrapText="1"/>
      <protection locked="0"/>
    </xf>
    <xf numFmtId="49" fontId="17" fillId="0" borderId="1" xfId="0" applyNumberFormat="1" applyFont="1" applyBorder="1" applyAlignment="1" applyProtection="1">
      <alignment vertical="center" wrapText="1"/>
      <protection locked="0"/>
    </xf>
    <xf numFmtId="0" fontId="7" fillId="0" borderId="8" xfId="4" applyFont="1" applyBorder="1" applyAlignment="1" applyProtection="1">
      <alignment vertical="center"/>
      <protection locked="0"/>
    </xf>
    <xf numFmtId="0" fontId="7" fillId="0" borderId="9" xfId="4" applyFont="1" applyBorder="1" applyAlignment="1" applyProtection="1">
      <alignment vertical="center"/>
      <protection locked="0"/>
    </xf>
    <xf numFmtId="0" fontId="7" fillId="0" borderId="10" xfId="4" applyFont="1" applyBorder="1" applyAlignment="1" applyProtection="1">
      <alignment vertical="center"/>
      <protection locked="0"/>
    </xf>
    <xf numFmtId="0" fontId="7" fillId="0" borderId="8" xfId="4" applyFont="1" applyBorder="1" applyAlignment="1" applyProtection="1">
      <alignment horizontal="left" vertical="center"/>
      <protection locked="0"/>
    </xf>
    <xf numFmtId="0" fontId="7" fillId="0" borderId="9" xfId="4" applyFont="1" applyBorder="1" applyAlignment="1" applyProtection="1">
      <alignment horizontal="left" vertical="center"/>
      <protection locked="0"/>
    </xf>
    <xf numFmtId="0" fontId="13" fillId="0" borderId="1" xfId="4" applyFont="1" applyBorder="1" applyProtection="1">
      <protection locked="0"/>
    </xf>
    <xf numFmtId="49" fontId="17" fillId="0" borderId="10" xfId="0" quotePrefix="1" applyNumberFormat="1" applyFont="1" applyBorder="1" applyAlignment="1" applyProtection="1">
      <alignment horizontal="center" vertical="center" wrapText="1"/>
      <protection locked="0"/>
    </xf>
    <xf numFmtId="49" fontId="17" fillId="0" borderId="9" xfId="0" quotePrefix="1" applyNumberFormat="1" applyFont="1" applyBorder="1" applyAlignment="1" applyProtection="1">
      <alignment horizontal="center" vertical="center" wrapText="1"/>
      <protection locked="0"/>
    </xf>
    <xf numFmtId="49" fontId="17" fillId="0" borderId="8" xfId="0" quotePrefix="1" applyNumberFormat="1" applyFont="1" applyBorder="1" applyAlignment="1" applyProtection="1">
      <alignment vertical="center" wrapText="1"/>
      <protection locked="0"/>
    </xf>
    <xf numFmtId="49" fontId="17" fillId="0" borderId="1" xfId="0" quotePrefix="1" applyNumberFormat="1" applyFont="1" applyBorder="1" applyAlignment="1" applyProtection="1">
      <alignment vertical="center" wrapText="1"/>
      <protection locked="0"/>
    </xf>
    <xf numFmtId="0" fontId="13" fillId="0" borderId="10" xfId="4" applyFont="1" applyBorder="1" applyProtection="1">
      <protection locked="0"/>
    </xf>
    <xf numFmtId="1" fontId="7" fillId="0" borderId="25" xfId="0" applyNumberFormat="1" applyFont="1" applyBorder="1" applyAlignment="1" applyProtection="1">
      <alignment horizontal="center" vertical="center"/>
      <protection locked="0"/>
    </xf>
    <xf numFmtId="1" fontId="17" fillId="0" borderId="23" xfId="0" applyNumberFormat="1" applyFont="1" applyBorder="1" applyAlignment="1" applyProtection="1">
      <alignment horizontal="center" vertical="center"/>
      <protection locked="0"/>
    </xf>
    <xf numFmtId="1" fontId="17" fillId="0" borderId="24" xfId="0" applyNumberFormat="1" applyFont="1" applyBorder="1" applyAlignment="1" applyProtection="1">
      <alignment horizontal="center" vertical="center"/>
      <protection locked="0"/>
    </xf>
    <xf numFmtId="1" fontId="17" fillId="0" borderId="17" xfId="0" applyNumberFormat="1" applyFont="1" applyBorder="1" applyAlignment="1" applyProtection="1">
      <alignment vertical="center"/>
      <protection locked="0"/>
    </xf>
    <xf numFmtId="1" fontId="17" fillId="0" borderId="30" xfId="0" applyNumberFormat="1" applyFont="1" applyBorder="1" applyAlignment="1" applyProtection="1">
      <alignment vertical="center"/>
      <protection locked="0"/>
    </xf>
    <xf numFmtId="0" fontId="7" fillId="0" borderId="17" xfId="0" applyFont="1" applyBorder="1" applyProtection="1">
      <protection locked="0"/>
    </xf>
    <xf numFmtId="0" fontId="13" fillId="0" borderId="26" xfId="0" applyFont="1" applyBorder="1" applyProtection="1">
      <protection locked="0"/>
    </xf>
    <xf numFmtId="0" fontId="7" fillId="0" borderId="18" xfId="0" applyFont="1" applyBorder="1" applyProtection="1">
      <protection locked="0"/>
    </xf>
    <xf numFmtId="1" fontId="15" fillId="3" borderId="25" xfId="4" applyNumberFormat="1" applyFont="1" applyFill="1" applyBorder="1" applyAlignment="1" applyProtection="1">
      <alignment horizontal="center" vertical="center"/>
      <protection locked="0"/>
    </xf>
    <xf numFmtId="1" fontId="15" fillId="2" borderId="0" xfId="4" applyNumberFormat="1" applyFont="1" applyFill="1" applyAlignment="1" applyProtection="1">
      <alignment horizontal="center" vertical="center"/>
      <protection locked="0"/>
    </xf>
    <xf numFmtId="0" fontId="7" fillId="0" borderId="14" xfId="0" applyFont="1" applyBorder="1" applyProtection="1">
      <protection locked="0"/>
    </xf>
    <xf numFmtId="1" fontId="7" fillId="0" borderId="11" xfId="0" applyNumberFormat="1" applyFont="1" applyBorder="1" applyAlignment="1" applyProtection="1">
      <alignment horizontal="center" vertical="center"/>
      <protection locked="0"/>
    </xf>
    <xf numFmtId="1" fontId="17" fillId="0" borderId="16" xfId="0" applyNumberFormat="1" applyFont="1" applyBorder="1" applyAlignment="1" applyProtection="1">
      <alignment horizontal="center" vertical="center"/>
      <protection locked="0"/>
    </xf>
    <xf numFmtId="1" fontId="17" fillId="0" borderId="15" xfId="0" applyNumberFormat="1" applyFont="1" applyBorder="1" applyAlignment="1" applyProtection="1">
      <alignment horizontal="center" vertical="center"/>
      <protection locked="0"/>
    </xf>
    <xf numFmtId="1" fontId="17" fillId="0" borderId="14" xfId="0" applyNumberFormat="1" applyFont="1" applyBorder="1" applyAlignment="1" applyProtection="1">
      <alignment vertical="center"/>
      <protection locked="0"/>
    </xf>
    <xf numFmtId="1" fontId="17" fillId="0" borderId="11" xfId="0" applyNumberFormat="1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13" fillId="0" borderId="15" xfId="0" applyFont="1" applyBorder="1" applyProtection="1">
      <protection locked="0"/>
    </xf>
    <xf numFmtId="0" fontId="7" fillId="0" borderId="16" xfId="0" applyFont="1" applyBorder="1" applyProtection="1">
      <protection locked="0"/>
    </xf>
    <xf numFmtId="1" fontId="15" fillId="3" borderId="11" xfId="4" applyNumberFormat="1" applyFont="1" applyFill="1" applyBorder="1" applyAlignment="1" applyProtection="1">
      <alignment horizontal="center" vertical="center"/>
      <protection locked="0"/>
    </xf>
    <xf numFmtId="10" fontId="2" fillId="0" borderId="0" xfId="0" applyNumberFormat="1" applyFont="1" applyAlignment="1" applyProtection="1">
      <alignment horizontal="center" vertical="center" wrapText="1"/>
      <protection locked="0"/>
    </xf>
    <xf numFmtId="1" fontId="15" fillId="2" borderId="11" xfId="4" applyNumberFormat="1" applyFont="1" applyFill="1" applyBorder="1" applyAlignment="1" applyProtection="1">
      <alignment horizontal="center" vertical="center"/>
      <protection locked="0"/>
    </xf>
    <xf numFmtId="1" fontId="7" fillId="3" borderId="11" xfId="0" applyNumberFormat="1" applyFont="1" applyFill="1" applyBorder="1" applyAlignment="1" applyProtection="1">
      <alignment horizontal="center" vertical="center"/>
      <protection locked="0"/>
    </xf>
    <xf numFmtId="167" fontId="7" fillId="0" borderId="11" xfId="0" applyNumberFormat="1" applyFont="1" applyBorder="1" applyAlignment="1" applyProtection="1">
      <alignment horizontal="center" vertical="center"/>
      <protection locked="0"/>
    </xf>
    <xf numFmtId="167" fontId="17" fillId="0" borderId="16" xfId="0" applyNumberFormat="1" applyFont="1" applyBorder="1" applyAlignment="1" applyProtection="1">
      <alignment horizontal="center" vertical="center"/>
      <protection locked="0"/>
    </xf>
    <xf numFmtId="167" fontId="17" fillId="0" borderId="15" xfId="0" applyNumberFormat="1" applyFont="1" applyBorder="1" applyAlignment="1" applyProtection="1">
      <alignment horizontal="center" vertical="center"/>
      <protection locked="0"/>
    </xf>
    <xf numFmtId="167" fontId="17" fillId="0" borderId="14" xfId="0" applyNumberFormat="1" applyFont="1" applyBorder="1" applyAlignment="1" applyProtection="1">
      <alignment vertical="center"/>
      <protection locked="0"/>
    </xf>
    <xf numFmtId="167" fontId="17" fillId="0" borderId="11" xfId="0" applyNumberFormat="1" applyFont="1" applyBorder="1" applyAlignment="1" applyProtection="1">
      <alignment vertical="center"/>
      <protection locked="0"/>
    </xf>
    <xf numFmtId="0" fontId="12" fillId="0" borderId="14" xfId="0" applyFont="1" applyBorder="1" applyProtection="1">
      <protection locked="0"/>
    </xf>
    <xf numFmtId="0" fontId="18" fillId="0" borderId="15" xfId="0" applyFont="1" applyBorder="1" applyProtection="1">
      <protection locked="0"/>
    </xf>
    <xf numFmtId="0" fontId="12" fillId="0" borderId="16" xfId="0" applyFont="1" applyBorder="1" applyProtection="1">
      <protection locked="0"/>
    </xf>
    <xf numFmtId="167" fontId="12" fillId="0" borderId="11" xfId="0" applyNumberFormat="1" applyFont="1" applyBorder="1" applyAlignment="1" applyProtection="1">
      <alignment horizontal="center" vertical="center"/>
      <protection locked="0"/>
    </xf>
    <xf numFmtId="164" fontId="7" fillId="0" borderId="19" xfId="0" applyNumberFormat="1" applyFont="1" applyBorder="1" applyAlignment="1" applyProtection="1">
      <alignment horizontal="center" vertical="center"/>
      <protection locked="0"/>
    </xf>
    <xf numFmtId="164" fontId="17" fillId="0" borderId="16" xfId="0" applyNumberFormat="1" applyFont="1" applyBorder="1" applyAlignment="1" applyProtection="1">
      <alignment horizontal="center" vertical="center"/>
      <protection locked="0"/>
    </xf>
    <xf numFmtId="164" fontId="17" fillId="0" borderId="31" xfId="0" applyNumberFormat="1" applyFont="1" applyBorder="1" applyAlignment="1" applyProtection="1">
      <alignment horizontal="center" vertical="center"/>
      <protection locked="0"/>
    </xf>
    <xf numFmtId="164" fontId="17" fillId="0" borderId="20" xfId="0" applyNumberFormat="1" applyFont="1" applyBorder="1" applyAlignment="1" applyProtection="1">
      <alignment vertical="center"/>
      <protection locked="0"/>
    </xf>
    <xf numFmtId="164" fontId="17" fillId="0" borderId="12" xfId="0" applyNumberFormat="1" applyFont="1" applyBorder="1" applyAlignment="1" applyProtection="1">
      <alignment vertical="center"/>
      <protection locked="0"/>
    </xf>
    <xf numFmtId="0" fontId="7" fillId="0" borderId="20" xfId="0" applyFont="1" applyBorder="1" applyAlignment="1" applyProtection="1">
      <alignment horizontal="left"/>
      <protection locked="0"/>
    </xf>
    <xf numFmtId="0" fontId="13" fillId="0" borderId="29" xfId="0" applyFont="1" applyBorder="1" applyProtection="1">
      <protection locked="0"/>
    </xf>
    <xf numFmtId="0" fontId="7" fillId="0" borderId="21" xfId="0" applyFont="1" applyBorder="1" applyProtection="1">
      <protection locked="0"/>
    </xf>
    <xf numFmtId="0" fontId="19" fillId="0" borderId="9" xfId="0" applyFont="1" applyBorder="1" applyAlignment="1" applyProtection="1">
      <alignment vertical="center"/>
      <protection locked="0"/>
    </xf>
    <xf numFmtId="0" fontId="19" fillId="0" borderId="10" xfId="0" applyFont="1" applyBorder="1" applyAlignment="1" applyProtection="1">
      <alignment vertical="center"/>
      <protection locked="0"/>
    </xf>
    <xf numFmtId="0" fontId="7" fillId="0" borderId="8" xfId="0" applyFont="1" applyBorder="1" applyProtection="1">
      <protection locked="0"/>
    </xf>
    <xf numFmtId="0" fontId="13" fillId="0" borderId="9" xfId="0" applyFont="1" applyBorder="1" applyProtection="1">
      <protection locked="0"/>
    </xf>
    <xf numFmtId="0" fontId="7" fillId="0" borderId="10" xfId="0" applyFont="1" applyBorder="1" applyProtection="1">
      <protection locked="0"/>
    </xf>
    <xf numFmtId="164" fontId="7" fillId="3" borderId="11" xfId="0" applyNumberFormat="1" applyFont="1" applyFill="1" applyBorder="1" applyAlignment="1" applyProtection="1">
      <alignment horizontal="center" vertical="center"/>
      <protection locked="0"/>
    </xf>
    <xf numFmtId="164" fontId="17" fillId="0" borderId="1" xfId="0" applyNumberFormat="1" applyFont="1" applyBorder="1" applyAlignment="1" applyProtection="1">
      <alignment horizontal="center"/>
      <protection locked="0"/>
    </xf>
    <xf numFmtId="164" fontId="17" fillId="0" borderId="10" xfId="0" applyNumberFormat="1" applyFont="1" applyBorder="1" applyAlignment="1" applyProtection="1">
      <alignment horizontal="center"/>
      <protection locked="0"/>
    </xf>
    <xf numFmtId="164" fontId="17" fillId="0" borderId="9" xfId="0" applyNumberFormat="1" applyFont="1" applyBorder="1" applyAlignment="1" applyProtection="1">
      <alignment horizontal="center"/>
      <protection locked="0"/>
    </xf>
    <xf numFmtId="164" fontId="17" fillId="0" borderId="8" xfId="0" applyNumberFormat="1" applyFont="1" applyBorder="1" applyProtection="1">
      <protection locked="0"/>
    </xf>
    <xf numFmtId="164" fontId="17" fillId="0" borderId="1" xfId="0" applyNumberFormat="1" applyFont="1" applyBorder="1" applyProtection="1">
      <protection locked="0"/>
    </xf>
    <xf numFmtId="164" fontId="7" fillId="0" borderId="1" xfId="0" applyNumberFormat="1" applyFont="1" applyBorder="1" applyAlignment="1" applyProtection="1">
      <alignment horizontal="center" vertical="center"/>
      <protection locked="0"/>
    </xf>
    <xf numFmtId="164" fontId="17" fillId="0" borderId="10" xfId="0" applyNumberFormat="1" applyFont="1" applyBorder="1" applyAlignment="1" applyProtection="1">
      <alignment horizontal="center" vertical="center"/>
      <protection locked="0"/>
    </xf>
    <xf numFmtId="164" fontId="17" fillId="0" borderId="9" xfId="0" applyNumberFormat="1" applyFont="1" applyBorder="1" applyAlignment="1" applyProtection="1">
      <alignment horizontal="center" vertical="center"/>
      <protection locked="0"/>
    </xf>
    <xf numFmtId="164" fontId="17" fillId="0" borderId="8" xfId="0" applyNumberFormat="1" applyFont="1" applyBorder="1" applyAlignment="1" applyProtection="1">
      <alignment vertical="center"/>
      <protection locked="0"/>
    </xf>
    <xf numFmtId="164" fontId="17" fillId="0" borderId="1" xfId="0" applyNumberFormat="1" applyFont="1" applyBorder="1" applyAlignment="1" applyProtection="1">
      <alignment vertical="center"/>
      <protection locked="0"/>
    </xf>
    <xf numFmtId="0" fontId="7" fillId="0" borderId="17" xfId="4" applyFont="1" applyBorder="1" applyProtection="1">
      <protection locked="0"/>
    </xf>
    <xf numFmtId="0" fontId="7" fillId="3" borderId="30" xfId="4" applyFont="1" applyFill="1" applyBorder="1" applyAlignment="1" applyProtection="1">
      <alignment horizontal="center"/>
      <protection locked="0"/>
    </xf>
    <xf numFmtId="0" fontId="7" fillId="0" borderId="14" xfId="4" applyFont="1" applyBorder="1" applyProtection="1">
      <protection locked="0"/>
    </xf>
    <xf numFmtId="1" fontId="15" fillId="0" borderId="11" xfId="4" applyNumberFormat="1" applyFont="1" applyBorder="1" applyAlignment="1" applyProtection="1">
      <alignment horizontal="center" vertical="center"/>
      <protection locked="0"/>
    </xf>
    <xf numFmtId="167" fontId="15" fillId="3" borderId="11" xfId="4" applyNumberFormat="1" applyFont="1" applyFill="1" applyBorder="1" applyAlignment="1" applyProtection="1">
      <alignment horizontal="center" vertical="center"/>
      <protection locked="0"/>
    </xf>
    <xf numFmtId="165" fontId="15" fillId="2" borderId="11" xfId="5" applyNumberFormat="1" applyFont="1" applyFill="1" applyBorder="1" applyAlignment="1" applyProtection="1">
      <alignment horizontal="center" vertical="center"/>
      <protection locked="0"/>
    </xf>
    <xf numFmtId="0" fontId="12" fillId="2" borderId="20" xfId="4" applyFont="1" applyFill="1" applyBorder="1" applyProtection="1">
      <protection locked="0"/>
    </xf>
    <xf numFmtId="0" fontId="18" fillId="0" borderId="29" xfId="0" applyFont="1" applyBorder="1" applyProtection="1">
      <protection locked="0"/>
    </xf>
    <xf numFmtId="0" fontId="12" fillId="0" borderId="21" xfId="0" applyFont="1" applyBorder="1" applyProtection="1">
      <protection locked="0"/>
    </xf>
    <xf numFmtId="167" fontId="16" fillId="2" borderId="12" xfId="4" applyNumberFormat="1" applyFont="1" applyFill="1" applyBorder="1" applyAlignment="1" applyProtection="1">
      <alignment horizontal="center" vertical="center"/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21" fillId="0" borderId="0" xfId="6" applyFont="1" applyAlignment="1" applyProtection="1">
      <alignment vertical="center"/>
      <protection locked="0"/>
    </xf>
    <xf numFmtId="0" fontId="13" fillId="0" borderId="0" xfId="0" applyFont="1"/>
    <xf numFmtId="0" fontId="20" fillId="0" borderId="0" xfId="4" applyFont="1"/>
    <xf numFmtId="0" fontId="7" fillId="0" borderId="28" xfId="0" applyFont="1" applyBorder="1" applyAlignment="1">
      <alignment horizontal="left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right" vertical="center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7" fillId="0" borderId="8" xfId="4" applyFont="1" applyBorder="1" applyAlignment="1">
      <alignment horizontal="left" vertical="center"/>
    </xf>
    <xf numFmtId="0" fontId="7" fillId="0" borderId="9" xfId="4" applyFont="1" applyBorder="1" applyAlignment="1">
      <alignment horizontal="left" vertical="center"/>
    </xf>
    <xf numFmtId="0" fontId="7" fillId="0" borderId="22" xfId="0" applyFont="1" applyBorder="1"/>
    <xf numFmtId="0" fontId="7" fillId="0" borderId="24" xfId="0" applyFont="1" applyBorder="1"/>
    <xf numFmtId="0" fontId="7" fillId="0" borderId="14" xfId="0" applyFont="1" applyBorder="1"/>
    <xf numFmtId="0" fontId="7" fillId="0" borderId="15" xfId="0" applyFont="1" applyBorder="1"/>
    <xf numFmtId="0" fontId="7" fillId="0" borderId="14" xfId="0" applyFont="1" applyBorder="1" applyAlignment="1">
      <alignment horizontal="left"/>
    </xf>
    <xf numFmtId="0" fontId="7" fillId="0" borderId="15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9" xfId="0" applyFont="1" applyBorder="1"/>
    <xf numFmtId="0" fontId="7" fillId="0" borderId="10" xfId="0" applyFont="1" applyBorder="1"/>
    <xf numFmtId="0" fontId="7" fillId="0" borderId="8" xfId="0" applyFont="1" applyBorder="1"/>
    <xf numFmtId="0" fontId="7" fillId="0" borderId="3" xfId="0" applyFont="1" applyBorder="1"/>
    <xf numFmtId="164" fontId="17" fillId="0" borderId="3" xfId="0" applyNumberFormat="1" applyFont="1" applyBorder="1" applyAlignment="1">
      <alignment horizontal="center"/>
    </xf>
    <xf numFmtId="0" fontId="22" fillId="0" borderId="0" xfId="0" applyFont="1"/>
    <xf numFmtId="0" fontId="3" fillId="0" borderId="0" xfId="0" applyFont="1"/>
    <xf numFmtId="0" fontId="7" fillId="0" borderId="0" xfId="0" applyFont="1" applyAlignment="1">
      <alignment horizontal="left" indent="1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/>
    <xf numFmtId="0" fontId="7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23" fillId="0" borderId="0" xfId="0" applyFont="1"/>
    <xf numFmtId="0" fontId="7" fillId="0" borderId="0" xfId="0" applyFont="1" applyAlignment="1">
      <alignment horizontal="center"/>
    </xf>
    <xf numFmtId="0" fontId="7" fillId="0" borderId="22" xfId="0" applyFont="1" applyBorder="1" applyAlignment="1" applyProtection="1">
      <alignment horizontal="left" vertical="center"/>
      <protection hidden="1"/>
    </xf>
    <xf numFmtId="0" fontId="7" fillId="0" borderId="17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/>
      <protection hidden="1"/>
    </xf>
    <xf numFmtId="0" fontId="7" fillId="0" borderId="8" xfId="0" applyFont="1" applyBorder="1" applyAlignment="1" applyProtection="1">
      <alignment horizontal="left" vertical="center" wrapText="1"/>
      <protection hidden="1"/>
    </xf>
    <xf numFmtId="0" fontId="34" fillId="4" borderId="1" xfId="0" applyFont="1" applyFill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4" xfId="0" applyFont="1" applyBorder="1" applyAlignment="1" applyProtection="1">
      <alignment vertical="center" wrapText="1"/>
      <protection hidden="1"/>
    </xf>
    <xf numFmtId="0" fontId="7" fillId="0" borderId="13" xfId="0" applyFont="1" applyBorder="1" applyAlignment="1" applyProtection="1">
      <alignment vertical="center" wrapText="1"/>
      <protection hidden="1"/>
    </xf>
    <xf numFmtId="0" fontId="7" fillId="0" borderId="6" xfId="0" applyFont="1" applyBorder="1" applyAlignment="1">
      <alignment horizontal="center" vertical="center"/>
    </xf>
    <xf numFmtId="0" fontId="7" fillId="0" borderId="1" xfId="0" applyFont="1" applyBorder="1" applyAlignment="1" applyProtection="1">
      <alignment vertical="center" wrapText="1"/>
      <protection hidden="1"/>
    </xf>
    <xf numFmtId="0" fontId="12" fillId="0" borderId="0" xfId="0" applyFont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0" fontId="7" fillId="0" borderId="20" xfId="0" applyFont="1" applyBorder="1" applyAlignment="1" applyProtection="1">
      <alignment vertical="center" wrapText="1"/>
      <protection hidden="1"/>
    </xf>
    <xf numFmtId="0" fontId="12" fillId="0" borderId="34" xfId="0" applyFont="1" applyBorder="1" applyAlignment="1">
      <alignment horizontal="center" vertical="center"/>
    </xf>
    <xf numFmtId="0" fontId="15" fillId="0" borderId="4" xfId="0" applyFont="1" applyBorder="1" applyAlignment="1" applyProtection="1">
      <alignment vertical="center" wrapText="1"/>
      <protection hidden="1"/>
    </xf>
    <xf numFmtId="0" fontId="15" fillId="0" borderId="0" xfId="0" applyFont="1"/>
    <xf numFmtId="0" fontId="35" fillId="0" borderId="1" xfId="0" applyFont="1" applyBorder="1" applyAlignment="1" applyProtection="1">
      <alignment vertical="center" wrapText="1"/>
      <protection hidden="1"/>
    </xf>
    <xf numFmtId="0" fontId="15" fillId="2" borderId="1" xfId="0" applyFont="1" applyFill="1" applyBorder="1" applyAlignment="1" applyProtection="1">
      <alignment vertical="center" wrapText="1"/>
      <protection hidden="1"/>
    </xf>
    <xf numFmtId="0" fontId="7" fillId="0" borderId="1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/>
    </xf>
    <xf numFmtId="164" fontId="7" fillId="0" borderId="10" xfId="0" applyNumberFormat="1" applyFont="1" applyBorder="1" applyAlignment="1">
      <alignment horizontal="center" vertical="center"/>
    </xf>
    <xf numFmtId="164" fontId="7" fillId="0" borderId="35" xfId="0" applyNumberFormat="1" applyFont="1" applyBorder="1" applyAlignment="1">
      <alignment horizontal="center" vertical="center"/>
    </xf>
    <xf numFmtId="1" fontId="7" fillId="0" borderId="36" xfId="0" applyNumberFormat="1" applyFont="1" applyBorder="1" applyAlignment="1">
      <alignment horizontal="center" vertical="center"/>
    </xf>
    <xf numFmtId="1" fontId="7" fillId="0" borderId="8" xfId="0" applyNumberFormat="1" applyFont="1" applyBorder="1" applyAlignment="1">
      <alignment horizontal="center" vertical="center"/>
    </xf>
    <xf numFmtId="1" fontId="7" fillId="0" borderId="35" xfId="0" applyNumberFormat="1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10" xfId="0" applyFont="1" applyBorder="1"/>
    <xf numFmtId="0" fontId="15" fillId="0" borderId="35" xfId="0" applyFont="1" applyBorder="1"/>
    <xf numFmtId="0" fontId="12" fillId="0" borderId="6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1" fontId="15" fillId="0" borderId="10" xfId="0" applyNumberFormat="1" applyFont="1" applyBorder="1" applyAlignment="1">
      <alignment horizontal="center" vertical="center"/>
    </xf>
    <xf numFmtId="164" fontId="34" fillId="0" borderId="10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7" fontId="7" fillId="0" borderId="10" xfId="0" applyNumberFormat="1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34" fillId="4" borderId="37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1" fontId="15" fillId="0" borderId="36" xfId="0" applyNumberFormat="1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41" xfId="0" applyFont="1" applyBorder="1"/>
    <xf numFmtId="1" fontId="15" fillId="0" borderId="35" xfId="0" applyNumberFormat="1" applyFont="1" applyBorder="1" applyAlignment="1">
      <alignment horizontal="center" vertical="center"/>
    </xf>
    <xf numFmtId="167" fontId="15" fillId="0" borderId="35" xfId="0" applyNumberFormat="1" applyFont="1" applyBorder="1" applyAlignment="1">
      <alignment horizontal="center" vertical="center"/>
    </xf>
    <xf numFmtId="167" fontId="7" fillId="0" borderId="35" xfId="0" applyNumberFormat="1" applyFont="1" applyBorder="1" applyAlignment="1">
      <alignment horizontal="center" vertical="center"/>
    </xf>
    <xf numFmtId="2" fontId="7" fillId="0" borderId="35" xfId="0" applyNumberFormat="1" applyFont="1" applyBorder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/>
    </xf>
    <xf numFmtId="2" fontId="7" fillId="0" borderId="36" xfId="0" applyNumberFormat="1" applyFont="1" applyBorder="1" applyAlignment="1">
      <alignment horizontal="center" vertical="center"/>
    </xf>
    <xf numFmtId="164" fontId="7" fillId="0" borderId="8" xfId="0" applyNumberFormat="1" applyFont="1" applyBorder="1" applyAlignment="1">
      <alignment horizontal="center" vertical="center"/>
    </xf>
    <xf numFmtId="2" fontId="7" fillId="0" borderId="8" xfId="0" applyNumberFormat="1" applyFont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42" xfId="0" applyFont="1" applyBorder="1"/>
    <xf numFmtId="0" fontId="15" fillId="0" borderId="42" xfId="0" applyFont="1" applyBorder="1"/>
    <xf numFmtId="0" fontId="12" fillId="4" borderId="8" xfId="0" applyFont="1" applyFill="1" applyBorder="1" applyAlignment="1">
      <alignment vertical="center"/>
    </xf>
    <xf numFmtId="0" fontId="12" fillId="4" borderId="9" xfId="0" applyFont="1" applyFill="1" applyBorder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39" fillId="4" borderId="1" xfId="0" applyFont="1" applyFill="1" applyBorder="1" applyAlignment="1">
      <alignment horizontal="center" vertical="center" wrapText="1"/>
    </xf>
    <xf numFmtId="0" fontId="15" fillId="2" borderId="4" xfId="0" applyFont="1" applyFill="1" applyBorder="1" applyAlignment="1" applyProtection="1">
      <alignment vertical="center" wrapText="1"/>
      <protection hidden="1"/>
    </xf>
    <xf numFmtId="0" fontId="15" fillId="2" borderId="8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top" wrapText="1"/>
    </xf>
    <xf numFmtId="167" fontId="7" fillId="0" borderId="1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indent="1"/>
    </xf>
    <xf numFmtId="0" fontId="7" fillId="0" borderId="10" xfId="0" applyFont="1" applyBorder="1" applyAlignment="1">
      <alignment horizontal="left" vertical="center" indent="1"/>
    </xf>
    <xf numFmtId="176" fontId="7" fillId="0" borderId="0" xfId="0" applyNumberFormat="1" applyFont="1" applyAlignment="1">
      <alignment horizontal="left" vertical="center"/>
    </xf>
    <xf numFmtId="176" fontId="7" fillId="0" borderId="0" xfId="0" applyNumberFormat="1" applyFont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23" fillId="0" borderId="1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40" fillId="2" borderId="8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3" fillId="0" borderId="0" xfId="0" applyFont="1" applyProtection="1">
      <protection hidden="1"/>
    </xf>
    <xf numFmtId="172" fontId="14" fillId="0" borderId="0" xfId="0" applyNumberFormat="1" applyFont="1" applyAlignment="1" applyProtection="1">
      <alignment horizontal="center"/>
      <protection locked="0" hidden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7" fillId="0" borderId="0" xfId="6" applyFont="1" applyAlignment="1">
      <alignment horizontal="left" vertical="center"/>
    </xf>
    <xf numFmtId="0" fontId="20" fillId="0" borderId="0" xfId="4" applyFont="1" applyAlignment="1" applyProtection="1">
      <alignment horizontal="center" vertical="center"/>
      <protection hidden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Protection="1">
      <protection hidden="1"/>
    </xf>
    <xf numFmtId="170" fontId="7" fillId="0" borderId="0" xfId="0" applyNumberFormat="1" applyFont="1" applyAlignment="1">
      <alignment horizontal="center" vertical="center"/>
    </xf>
    <xf numFmtId="0" fontId="12" fillId="0" borderId="4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13" fillId="0" borderId="0" xfId="0" applyFont="1" applyAlignment="1" applyProtection="1">
      <alignment horizontal="center" vertical="center"/>
      <protection hidden="1"/>
    </xf>
    <xf numFmtId="2" fontId="7" fillId="0" borderId="0" xfId="0" applyNumberFormat="1" applyFont="1" applyAlignment="1">
      <alignment vertical="center"/>
    </xf>
    <xf numFmtId="0" fontId="7" fillId="0" borderId="28" xfId="0" applyFont="1" applyBorder="1" applyAlignment="1" applyProtection="1">
      <alignment horizontal="left" vertical="center"/>
      <protection hidden="1"/>
    </xf>
    <xf numFmtId="0" fontId="12" fillId="0" borderId="6" xfId="3" applyFont="1" applyBorder="1" applyAlignment="1">
      <alignment vertical="center"/>
    </xf>
    <xf numFmtId="0" fontId="12" fillId="0" borderId="2" xfId="3" applyFont="1" applyBorder="1" applyAlignment="1">
      <alignment vertical="center"/>
    </xf>
    <xf numFmtId="0" fontId="12" fillId="0" borderId="2" xfId="3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2" fillId="0" borderId="7" xfId="3" applyFont="1" applyBorder="1" applyAlignment="1">
      <alignment horizontal="right" vertical="center"/>
    </xf>
    <xf numFmtId="0" fontId="12" fillId="0" borderId="1" xfId="0" applyFont="1" applyBorder="1" applyAlignment="1" applyProtection="1">
      <alignment horizontal="center" vertical="center"/>
      <protection hidden="1"/>
    </xf>
    <xf numFmtId="0" fontId="12" fillId="0" borderId="0" xfId="0" applyFont="1" applyAlignment="1" applyProtection="1">
      <alignment vertical="center"/>
      <protection hidden="1"/>
    </xf>
    <xf numFmtId="14" fontId="7" fillId="0" borderId="0" xfId="0" applyNumberFormat="1" applyFont="1" applyAlignment="1" applyProtection="1">
      <alignment vertical="center"/>
      <protection hidden="1"/>
    </xf>
    <xf numFmtId="49" fontId="12" fillId="0" borderId="0" xfId="0" applyNumberFormat="1" applyFont="1" applyAlignment="1" applyProtection="1">
      <alignment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/>
      <protection hidden="1"/>
    </xf>
    <xf numFmtId="1" fontId="7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7" fillId="0" borderId="0" xfId="6" quotePrefix="1" applyFont="1" applyAlignment="1">
      <alignment horizontal="left" vertical="center"/>
    </xf>
    <xf numFmtId="0" fontId="3" fillId="0" borderId="0" xfId="0" applyFont="1" applyAlignment="1" applyProtection="1">
      <alignment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43" fillId="0" borderId="0" xfId="6" applyFont="1" applyAlignment="1">
      <alignment horizontal="right" vertical="center"/>
    </xf>
    <xf numFmtId="0" fontId="43" fillId="0" borderId="0" xfId="6" applyFont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167" fontId="34" fillId="0" borderId="1" xfId="0" applyNumberFormat="1" applyFont="1" applyBorder="1" applyAlignment="1">
      <alignment horizontal="center" vertical="center"/>
    </xf>
    <xf numFmtId="11" fontId="7" fillId="0" borderId="1" xfId="0" applyNumberFormat="1" applyFont="1" applyBorder="1" applyAlignment="1">
      <alignment horizontal="center" vertical="center"/>
    </xf>
    <xf numFmtId="177" fontId="15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73" fontId="15" fillId="0" borderId="0" xfId="0" applyNumberFormat="1" applyFont="1" applyAlignment="1">
      <alignment horizontal="left" vertical="center"/>
    </xf>
    <xf numFmtId="169" fontId="15" fillId="0" borderId="0" xfId="0" applyNumberFormat="1" applyFont="1" applyAlignment="1" applyProtection="1">
      <alignment horizontal="left" vertical="center"/>
      <protection locked="0" hidden="1"/>
    </xf>
    <xf numFmtId="0" fontId="28" fillId="0" borderId="0" xfId="0" applyFont="1" applyAlignment="1" applyProtection="1">
      <alignment horizontal="center" vertical="center"/>
      <protection hidden="1"/>
    </xf>
    <xf numFmtId="0" fontId="15" fillId="0" borderId="27" xfId="0" applyFont="1" applyBorder="1" applyAlignment="1" applyProtection="1">
      <alignment vertical="center" wrapText="1"/>
      <protection locked="0" hidden="1"/>
    </xf>
    <xf numFmtId="2" fontId="15" fillId="0" borderId="27" xfId="0" applyNumberFormat="1" applyFont="1" applyBorder="1" applyAlignment="1" applyProtection="1">
      <alignment vertical="center"/>
      <protection locked="0"/>
    </xf>
    <xf numFmtId="164" fontId="15" fillId="0" borderId="1" xfId="0" applyNumberFormat="1" applyFont="1" applyBorder="1" applyAlignment="1" applyProtection="1">
      <alignment horizontal="center" vertical="center" wrapText="1"/>
      <protection locked="0" hidden="1"/>
    </xf>
    <xf numFmtId="164" fontId="15" fillId="0" borderId="1" xfId="0" quotePrefix="1" applyNumberFormat="1" applyFont="1" applyBorder="1" applyAlignment="1" applyProtection="1">
      <alignment horizontal="center" vertical="center" wrapText="1"/>
      <protection hidden="1"/>
    </xf>
    <xf numFmtId="164" fontId="15" fillId="0" borderId="1" xfId="0" applyNumberFormat="1" applyFont="1" applyBorder="1" applyAlignment="1" applyProtection="1">
      <alignment horizontal="center" vertical="center"/>
      <protection locked="0" hidden="1"/>
    </xf>
    <xf numFmtId="164" fontId="15" fillId="0" borderId="1" xfId="0" quotePrefix="1" applyNumberFormat="1" applyFont="1" applyBorder="1" applyAlignment="1" applyProtection="1">
      <alignment horizontal="center" vertical="center"/>
      <protection hidden="1"/>
    </xf>
    <xf numFmtId="0" fontId="9" fillId="0" borderId="0" xfId="0" applyFont="1" applyProtection="1">
      <protection hidden="1"/>
    </xf>
    <xf numFmtId="0" fontId="22" fillId="0" borderId="0" xfId="0" applyFont="1" applyProtection="1">
      <protection hidden="1"/>
    </xf>
    <xf numFmtId="14" fontId="7" fillId="0" borderId="1" xfId="0" applyNumberFormat="1" applyFont="1" applyBorder="1" applyAlignment="1">
      <alignment horizontal="center" vertical="center"/>
    </xf>
    <xf numFmtId="0" fontId="2" fillId="2" borderId="0" xfId="0" applyFont="1" applyFill="1"/>
    <xf numFmtId="0" fontId="39" fillId="4" borderId="34" xfId="0" applyFont="1" applyFill="1" applyBorder="1" applyAlignment="1">
      <alignment horizontal="center" vertical="center" wrapText="1"/>
    </xf>
    <xf numFmtId="0" fontId="7" fillId="2" borderId="34" xfId="0" applyFont="1" applyFill="1" applyBorder="1" applyAlignment="1">
      <alignment horizontal="center" vertical="center"/>
    </xf>
    <xf numFmtId="0" fontId="23" fillId="0" borderId="1" xfId="0" applyFont="1" applyBorder="1" applyAlignment="1">
      <alignment vertical="center"/>
    </xf>
    <xf numFmtId="178" fontId="34" fillId="4" borderId="35" xfId="0" applyNumberFormat="1" applyFont="1" applyFill="1" applyBorder="1" applyAlignment="1">
      <alignment horizontal="center" vertical="center"/>
    </xf>
    <xf numFmtId="178" fontId="15" fillId="0" borderId="35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81" fontId="39" fillId="7" borderId="1" xfId="0" applyNumberFormat="1" applyFont="1" applyFill="1" applyBorder="1" applyAlignment="1">
      <alignment horizontal="center" vertical="center"/>
    </xf>
    <xf numFmtId="3" fontId="39" fillId="7" borderId="1" xfId="0" applyNumberFormat="1" applyFont="1" applyFill="1" applyBorder="1" applyAlignment="1">
      <alignment horizontal="center" vertical="center"/>
    </xf>
    <xf numFmtId="0" fontId="3" fillId="2" borderId="4" xfId="0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8" fillId="2" borderId="3" xfId="0" applyFon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0" fontId="14" fillId="8" borderId="28" xfId="0" applyFont="1" applyFill="1" applyBorder="1" applyAlignment="1">
      <alignment vertical="center"/>
    </xf>
    <xf numFmtId="182" fontId="14" fillId="0" borderId="28" xfId="0" applyNumberFormat="1" applyFont="1" applyBorder="1" applyAlignment="1" applyProtection="1">
      <alignment vertical="center"/>
      <protection hidden="1"/>
    </xf>
    <xf numFmtId="0" fontId="18" fillId="8" borderId="6" xfId="0" applyFont="1" applyFill="1" applyBorder="1" applyAlignment="1">
      <alignment vertical="center"/>
    </xf>
    <xf numFmtId="0" fontId="18" fillId="8" borderId="2" xfId="0" applyFont="1" applyFill="1" applyBorder="1" applyAlignment="1">
      <alignment vertical="center"/>
    </xf>
    <xf numFmtId="0" fontId="18" fillId="8" borderId="7" xfId="0" applyFont="1" applyFill="1" applyBorder="1" applyAlignment="1">
      <alignment vertical="center"/>
    </xf>
    <xf numFmtId="0" fontId="14" fillId="8" borderId="0" xfId="0" applyFont="1" applyFill="1" applyAlignment="1">
      <alignment horizontal="center" vertical="center"/>
    </xf>
    <xf numFmtId="0" fontId="12" fillId="8" borderId="0" xfId="3" applyFont="1" applyFill="1" applyAlignment="1">
      <alignment vertical="center"/>
    </xf>
    <xf numFmtId="0" fontId="12" fillId="8" borderId="0" xfId="3" applyFont="1" applyFill="1" applyAlignment="1">
      <alignment horizontal="center" vertical="center"/>
    </xf>
    <xf numFmtId="0" fontId="7" fillId="8" borderId="0" xfId="0" applyFont="1" applyFill="1" applyAlignment="1">
      <alignment horizontal="left" vertical="center" wrapText="1"/>
    </xf>
    <xf numFmtId="0" fontId="3" fillId="0" borderId="1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9" xfId="0" applyFont="1" applyBorder="1" applyAlignment="1" applyProtection="1">
      <alignment horizontal="center" vertical="center"/>
      <protection hidden="1"/>
    </xf>
    <xf numFmtId="49" fontId="15" fillId="2" borderId="9" xfId="0" applyNumberFormat="1" applyFont="1" applyFill="1" applyBorder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left"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9" fillId="4" borderId="1" xfId="0" applyFont="1" applyFill="1" applyBorder="1" applyAlignment="1" applyProtection="1">
      <alignment horizontal="left" vertical="center" indent="1"/>
      <protection hidden="1"/>
    </xf>
    <xf numFmtId="0" fontId="13" fillId="4" borderId="1" xfId="0" applyFont="1" applyFill="1" applyBorder="1" applyAlignment="1" applyProtection="1">
      <alignment horizontal="left" vertical="center" indent="1"/>
      <protection hidden="1"/>
    </xf>
    <xf numFmtId="0" fontId="9" fillId="4" borderId="1" xfId="0" applyFont="1" applyFill="1" applyBorder="1" applyAlignment="1" applyProtection="1">
      <alignment horizontal="center" vertical="center"/>
      <protection hidden="1"/>
    </xf>
    <xf numFmtId="0" fontId="12" fillId="4" borderId="1" xfId="0" applyFont="1" applyFill="1" applyBorder="1" applyAlignment="1">
      <alignment horizontal="left" vertical="center" indent="1"/>
    </xf>
    <xf numFmtId="0" fontId="9" fillId="0" borderId="9" xfId="0" applyFont="1" applyBorder="1" applyAlignment="1" applyProtection="1">
      <alignment vertical="center"/>
      <protection hidden="1"/>
    </xf>
    <xf numFmtId="0" fontId="7" fillId="8" borderId="9" xfId="0" applyFont="1" applyFill="1" applyBorder="1" applyAlignment="1" applyProtection="1">
      <alignment vertical="center"/>
      <protection hidden="1"/>
    </xf>
    <xf numFmtId="0" fontId="7" fillId="0" borderId="1" xfId="0" applyFont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49" fontId="15" fillId="0" borderId="0" xfId="0" applyNumberFormat="1" applyFont="1" applyAlignment="1" applyProtection="1">
      <alignment horizontal="center" vertical="center" wrapText="1"/>
      <protection hidden="1"/>
    </xf>
    <xf numFmtId="0" fontId="9" fillId="0" borderId="8" xfId="0" applyFont="1" applyBorder="1" applyAlignment="1" applyProtection="1">
      <alignment horizontal="left" vertical="center" wrapText="1"/>
      <protection hidden="1"/>
    </xf>
    <xf numFmtId="0" fontId="9" fillId="0" borderId="9" xfId="0" applyFont="1" applyBorder="1" applyAlignment="1" applyProtection="1">
      <alignment horizontal="left" vertical="center" wrapText="1"/>
      <protection hidden="1"/>
    </xf>
    <xf numFmtId="164" fontId="17" fillId="2" borderId="9" xfId="0" applyNumberFormat="1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vertical="center" wrapText="1"/>
      <protection hidden="1"/>
    </xf>
    <xf numFmtId="0" fontId="7" fillId="0" borderId="10" xfId="0" applyFont="1" applyBorder="1" applyAlignment="1" applyProtection="1">
      <alignment vertical="center" wrapText="1"/>
      <protection hidden="1"/>
    </xf>
    <xf numFmtId="0" fontId="13" fillId="2" borderId="0" xfId="0" applyFont="1" applyFill="1" applyAlignment="1" applyProtection="1">
      <alignment vertical="center"/>
      <protection hidden="1"/>
    </xf>
    <xf numFmtId="0" fontId="14" fillId="2" borderId="28" xfId="0" applyFont="1" applyFill="1" applyBorder="1" applyAlignment="1">
      <alignment vertical="center"/>
    </xf>
    <xf numFmtId="182" fontId="14" fillId="2" borderId="28" xfId="0" applyNumberFormat="1" applyFont="1" applyFill="1" applyBorder="1" applyAlignment="1" applyProtection="1">
      <alignment vertical="center"/>
      <protection hidden="1"/>
    </xf>
    <xf numFmtId="0" fontId="18" fillId="2" borderId="6" xfId="0" applyFont="1" applyFill="1" applyBorder="1" applyAlignment="1">
      <alignment vertical="center"/>
    </xf>
    <xf numFmtId="0" fontId="18" fillId="2" borderId="2" xfId="0" applyFont="1" applyFill="1" applyBorder="1" applyAlignment="1">
      <alignment vertical="center"/>
    </xf>
    <xf numFmtId="0" fontId="18" fillId="2" borderId="7" xfId="0" applyFont="1" applyFill="1" applyBorder="1" applyAlignment="1">
      <alignment vertical="center"/>
    </xf>
    <xf numFmtId="0" fontId="18" fillId="2" borderId="0" xfId="0" applyFont="1" applyFill="1" applyAlignment="1">
      <alignment vertical="center"/>
    </xf>
    <xf numFmtId="0" fontId="12" fillId="2" borderId="0" xfId="3" applyFont="1" applyFill="1" applyAlignment="1">
      <alignment vertical="center"/>
    </xf>
    <xf numFmtId="0" fontId="2" fillId="2" borderId="0" xfId="0" applyFont="1" applyFill="1" applyAlignment="1" applyProtection="1">
      <alignment vertical="center"/>
      <protection hidden="1"/>
    </xf>
    <xf numFmtId="0" fontId="12" fillId="2" borderId="0" xfId="3" applyFont="1" applyFill="1" applyAlignment="1">
      <alignment horizontal="center" vertical="center"/>
    </xf>
    <xf numFmtId="0" fontId="7" fillId="2" borderId="0" xfId="0" applyFont="1" applyFill="1" applyAlignment="1">
      <alignment horizontal="left" vertical="center" wrapText="1"/>
    </xf>
    <xf numFmtId="0" fontId="12" fillId="2" borderId="4" xfId="3" applyFont="1" applyFill="1" applyBorder="1" applyAlignment="1">
      <alignment vertical="center"/>
    </xf>
    <xf numFmtId="0" fontId="12" fillId="2" borderId="3" xfId="3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wrapText="1"/>
    </xf>
    <xf numFmtId="0" fontId="7" fillId="2" borderId="5" xfId="0" applyFont="1" applyFill="1" applyBorder="1" applyAlignment="1">
      <alignment horizontal="left" vertical="center" wrapText="1"/>
    </xf>
    <xf numFmtId="0" fontId="12" fillId="2" borderId="28" xfId="3" applyFont="1" applyFill="1" applyBorder="1" applyAlignment="1">
      <alignment vertical="center"/>
    </xf>
    <xf numFmtId="0" fontId="45" fillId="2" borderId="0" xfId="0" applyFont="1" applyFill="1" applyAlignment="1" applyProtection="1">
      <alignment vertical="center"/>
      <protection hidden="1"/>
    </xf>
    <xf numFmtId="0" fontId="45" fillId="2" borderId="0" xfId="0" applyFont="1" applyFill="1" applyAlignment="1">
      <alignment vertical="center"/>
    </xf>
    <xf numFmtId="0" fontId="45" fillId="2" borderId="27" xfId="0" applyFont="1" applyFill="1" applyBorder="1" applyAlignment="1">
      <alignment vertical="center"/>
    </xf>
    <xf numFmtId="0" fontId="7" fillId="2" borderId="3" xfId="0" applyFont="1" applyFill="1" applyBorder="1" applyAlignment="1">
      <alignment vertical="center"/>
    </xf>
    <xf numFmtId="0" fontId="45" fillId="2" borderId="3" xfId="0" applyFont="1" applyFill="1" applyBorder="1" applyAlignment="1" applyProtection="1">
      <alignment vertical="center"/>
      <protection hidden="1"/>
    </xf>
    <xf numFmtId="0" fontId="45" fillId="2" borderId="3" xfId="0" applyFont="1" applyFill="1" applyBorder="1" applyAlignment="1">
      <alignment vertical="center"/>
    </xf>
    <xf numFmtId="0" fontId="45" fillId="2" borderId="5" xfId="0" applyFont="1" applyFill="1" applyBorder="1" applyAlignment="1">
      <alignment vertical="center"/>
    </xf>
    <xf numFmtId="0" fontId="46" fillId="2" borderId="27" xfId="0" applyFont="1" applyFill="1" applyBorder="1" applyAlignment="1">
      <alignment vertical="center"/>
    </xf>
    <xf numFmtId="0" fontId="13" fillId="2" borderId="28" xfId="0" applyFont="1" applyFill="1" applyBorder="1" applyAlignment="1" applyProtection="1">
      <alignment vertical="center"/>
      <protection hidden="1"/>
    </xf>
    <xf numFmtId="0" fontId="13" fillId="2" borderId="2" xfId="0" applyFont="1" applyFill="1" applyBorder="1" applyAlignment="1" applyProtection="1">
      <alignment vertical="center"/>
      <protection hidden="1"/>
    </xf>
    <xf numFmtId="0" fontId="13" fillId="2" borderId="27" xfId="0" applyFont="1" applyFill="1" applyBorder="1" applyAlignment="1" applyProtection="1">
      <alignment vertical="center"/>
      <protection hidden="1"/>
    </xf>
    <xf numFmtId="0" fontId="42" fillId="2" borderId="6" xfId="0" applyFont="1" applyFill="1" applyBorder="1" applyAlignment="1">
      <alignment horizontal="center" vertical="center" wrapText="1"/>
    </xf>
    <xf numFmtId="0" fontId="13" fillId="2" borderId="7" xfId="0" applyFont="1" applyFill="1" applyBorder="1" applyAlignment="1" applyProtection="1">
      <alignment vertical="center"/>
      <protection hidden="1"/>
    </xf>
    <xf numFmtId="0" fontId="3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>
      <alignment horizontal="center" vertical="center"/>
    </xf>
    <xf numFmtId="0" fontId="9" fillId="2" borderId="1" xfId="4" applyFont="1" applyFill="1" applyBorder="1" applyAlignment="1">
      <alignment horizontal="center" vertical="center"/>
    </xf>
    <xf numFmtId="0" fontId="26" fillId="2" borderId="0" xfId="0" applyFont="1" applyFill="1" applyAlignment="1" applyProtection="1">
      <alignment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27" fillId="2" borderId="9" xfId="0" applyFont="1" applyFill="1" applyBorder="1" applyAlignment="1">
      <alignment horizontal="left" vertical="center"/>
    </xf>
    <xf numFmtId="0" fontId="9" fillId="2" borderId="9" xfId="0" applyFont="1" applyFill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left" vertical="center" wrapText="1"/>
      <protection hidden="1"/>
    </xf>
    <xf numFmtId="0" fontId="7" fillId="2" borderId="3" xfId="0" applyFont="1" applyFill="1" applyBorder="1" applyAlignment="1" applyProtection="1">
      <alignment horizontal="left" vertical="center" wrapText="1"/>
      <protection hidden="1"/>
    </xf>
    <xf numFmtId="0" fontId="7" fillId="2" borderId="0" xfId="0" applyFont="1" applyFill="1" applyAlignment="1" applyProtection="1">
      <alignment horizontal="left" vertical="center" wrapText="1"/>
      <protection hidden="1"/>
    </xf>
    <xf numFmtId="0" fontId="7" fillId="2" borderId="0" xfId="0" applyFont="1" applyFill="1" applyAlignment="1" applyProtection="1">
      <alignment vertical="center" wrapText="1"/>
      <protection hidden="1"/>
    </xf>
    <xf numFmtId="0" fontId="29" fillId="2" borderId="0" xfId="0" applyFont="1" applyFill="1" applyAlignment="1">
      <alignment vertical="center"/>
    </xf>
    <xf numFmtId="0" fontId="37" fillId="2" borderId="0" xfId="0" applyFont="1" applyFill="1"/>
    <xf numFmtId="0" fontId="37" fillId="2" borderId="2" xfId="0" applyFont="1" applyFill="1" applyBorder="1"/>
    <xf numFmtId="0" fontId="2" fillId="2" borderId="2" xfId="0" applyFont="1" applyFill="1" applyBorder="1"/>
    <xf numFmtId="0" fontId="37" fillId="2" borderId="0" xfId="0" applyFont="1" applyFill="1" applyAlignment="1">
      <alignment horizontal="left"/>
    </xf>
    <xf numFmtId="0" fontId="3" fillId="2" borderId="0" xfId="0" applyFont="1" applyFill="1" applyAlignment="1" applyProtection="1">
      <alignment vertical="center"/>
      <protection hidden="1"/>
    </xf>
    <xf numFmtId="0" fontId="12" fillId="2" borderId="1" xfId="3" applyFont="1" applyFill="1" applyBorder="1" applyAlignment="1">
      <alignment horizontal="center" vertical="center"/>
    </xf>
    <xf numFmtId="0" fontId="12" fillId="8" borderId="0" xfId="3" applyFont="1" applyFill="1" applyBorder="1" applyAlignment="1">
      <alignment vertical="center"/>
    </xf>
    <xf numFmtId="0" fontId="46" fillId="2" borderId="0" xfId="0" applyFont="1" applyFill="1" applyBorder="1" applyAlignment="1" applyProtection="1">
      <alignment vertical="center"/>
      <protection hidden="1"/>
    </xf>
    <xf numFmtId="0" fontId="46" fillId="2" borderId="0" xfId="0" applyFont="1" applyFill="1" applyBorder="1" applyAlignment="1">
      <alignment vertical="center"/>
    </xf>
    <xf numFmtId="0" fontId="13" fillId="2" borderId="0" xfId="0" applyFont="1" applyFill="1" applyBorder="1" applyAlignment="1" applyProtection="1">
      <alignment vertical="center"/>
      <protection hidden="1"/>
    </xf>
    <xf numFmtId="0" fontId="7" fillId="2" borderId="0" xfId="0" applyFont="1" applyFill="1" applyBorder="1" applyAlignment="1">
      <alignment horizontal="right" vertical="center"/>
    </xf>
    <xf numFmtId="0" fontId="45" fillId="2" borderId="0" xfId="0" applyFont="1" applyFill="1" applyBorder="1" applyAlignment="1" applyProtection="1">
      <alignment vertical="center"/>
      <protection hidden="1"/>
    </xf>
    <xf numFmtId="0" fontId="46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right" vertical="center"/>
      <protection hidden="1"/>
    </xf>
    <xf numFmtId="0" fontId="17" fillId="2" borderId="0" xfId="0" applyFont="1" applyFill="1" applyBorder="1" applyAlignment="1">
      <alignment vertical="center"/>
    </xf>
    <xf numFmtId="0" fontId="16" fillId="2" borderId="0" xfId="0" applyFont="1" applyFill="1"/>
    <xf numFmtId="0" fontId="9" fillId="2" borderId="8" xfId="0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 wrapText="1"/>
      <protection hidden="1"/>
    </xf>
    <xf numFmtId="49" fontId="27" fillId="2" borderId="1" xfId="0" applyNumberFormat="1" applyFont="1" applyFill="1" applyBorder="1" applyAlignment="1" applyProtection="1">
      <alignment horizontal="center" vertical="center" wrapText="1"/>
      <protection hidden="1"/>
    </xf>
    <xf numFmtId="49" fontId="27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28" xfId="0" applyFont="1" applyFill="1" applyBorder="1" applyAlignment="1" applyProtection="1">
      <alignment vertical="center"/>
      <protection hidden="1"/>
    </xf>
    <xf numFmtId="0" fontId="27" fillId="2" borderId="28" xfId="0" applyFont="1" applyFill="1" applyBorder="1" applyAlignment="1" applyProtection="1">
      <alignment horizontal="right" vertical="center"/>
      <protection hidden="1"/>
    </xf>
    <xf numFmtId="0" fontId="27" fillId="2" borderId="0" xfId="0" applyFont="1" applyFill="1" applyBorder="1" applyAlignment="1" applyProtection="1">
      <alignment horizontal="right" vertical="center"/>
      <protection hidden="1"/>
    </xf>
    <xf numFmtId="0" fontId="9" fillId="2" borderId="0" xfId="0" applyFont="1" applyFill="1" applyBorder="1" applyAlignment="1">
      <alignment horizontal="right" vertical="center"/>
    </xf>
    <xf numFmtId="0" fontId="9" fillId="2" borderId="27" xfId="0" applyFont="1" applyFill="1" applyBorder="1" applyAlignment="1">
      <alignment vertical="center"/>
    </xf>
    <xf numFmtId="0" fontId="9" fillId="2" borderId="0" xfId="0" applyFont="1" applyFill="1" applyBorder="1" applyAlignment="1" applyProtection="1">
      <alignment vertical="center"/>
      <protection hidden="1"/>
    </xf>
    <xf numFmtId="0" fontId="27" fillId="2" borderId="28" xfId="0" applyFont="1" applyFill="1" applyBorder="1" applyAlignment="1" applyProtection="1">
      <alignment horizontal="left" vertical="center"/>
      <protection hidden="1"/>
    </xf>
    <xf numFmtId="0" fontId="49" fillId="2" borderId="0" xfId="0" applyFont="1" applyFill="1" applyBorder="1" applyAlignment="1">
      <alignment vertical="center"/>
    </xf>
    <xf numFmtId="0" fontId="9" fillId="2" borderId="27" xfId="0" applyFont="1" applyFill="1" applyBorder="1" applyAlignment="1" applyProtection="1">
      <alignment vertical="center"/>
      <protection hidden="1"/>
    </xf>
    <xf numFmtId="49" fontId="27" fillId="4" borderId="1" xfId="0" applyNumberFormat="1" applyFont="1" applyFill="1" applyBorder="1" applyAlignment="1" applyProtection="1">
      <alignment horizontal="center" vertical="center" wrapText="1"/>
      <protection hidden="1"/>
    </xf>
    <xf numFmtId="164" fontId="9" fillId="4" borderId="1" xfId="0" applyNumberFormat="1" applyFont="1" applyFill="1" applyBorder="1" applyAlignment="1" applyProtection="1">
      <alignment horizontal="center" vertical="center"/>
      <protection hidden="1"/>
    </xf>
    <xf numFmtId="0" fontId="27" fillId="4" borderId="1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" xfId="3" applyFont="1" applyFill="1" applyBorder="1" applyAlignment="1">
      <alignment horizontal="center" vertical="center"/>
    </xf>
    <xf numFmtId="177" fontId="15" fillId="0" borderId="1" xfId="0" applyNumberFormat="1" applyFont="1" applyBorder="1" applyAlignment="1">
      <alignment horizontal="center" vertical="center"/>
    </xf>
    <xf numFmtId="0" fontId="12" fillId="2" borderId="0" xfId="3" applyFont="1" applyFill="1" applyAlignment="1">
      <alignment horizontal="right" vertical="center"/>
    </xf>
    <xf numFmtId="0" fontId="2" fillId="2" borderId="13" xfId="0" applyFont="1" applyFill="1" applyBorder="1" applyAlignment="1">
      <alignment horizontal="left" indent="1"/>
    </xf>
    <xf numFmtId="0" fontId="2" fillId="2" borderId="32" xfId="0" applyFont="1" applyFill="1" applyBorder="1" applyAlignment="1">
      <alignment horizontal="left" indent="1"/>
    </xf>
    <xf numFmtId="0" fontId="3" fillId="2" borderId="0" xfId="0" applyFont="1" applyFill="1" applyAlignment="1">
      <alignment horizontal="right"/>
    </xf>
    <xf numFmtId="0" fontId="0" fillId="2" borderId="32" xfId="0" applyFill="1" applyBorder="1" applyAlignment="1">
      <alignment horizontal="left" indent="1"/>
    </xf>
    <xf numFmtId="16" fontId="0" fillId="2" borderId="32" xfId="0" applyNumberFormat="1" applyFill="1" applyBorder="1" applyAlignment="1">
      <alignment horizontal="left" indent="1"/>
    </xf>
    <xf numFmtId="0" fontId="7" fillId="2" borderId="32" xfId="3" applyFont="1" applyFill="1" applyBorder="1" applyAlignment="1">
      <alignment horizontal="left" vertical="center" indent="1"/>
    </xf>
    <xf numFmtId="0" fontId="7" fillId="2" borderId="34" xfId="3" applyFont="1" applyFill="1" applyBorder="1" applyAlignment="1">
      <alignment horizontal="left" vertical="center" indent="1"/>
    </xf>
    <xf numFmtId="49" fontId="7" fillId="0" borderId="0" xfId="0" applyNumberFormat="1" applyFont="1"/>
    <xf numFmtId="0" fontId="20" fillId="0" borderId="0" xfId="0" applyFont="1" applyAlignment="1">
      <alignment vertical="center"/>
    </xf>
    <xf numFmtId="0" fontId="7" fillId="0" borderId="1" xfId="0" applyNumberFormat="1" applyFont="1" applyBorder="1" applyAlignment="1">
      <alignment horizontal="center" vertical="center"/>
    </xf>
    <xf numFmtId="2" fontId="27" fillId="2" borderId="1" xfId="0" applyNumberFormat="1" applyFont="1" applyFill="1" applyBorder="1" applyAlignment="1" applyProtection="1">
      <alignment horizontal="center" vertical="center" wrapText="1"/>
      <protection hidden="1"/>
    </xf>
    <xf numFmtId="2" fontId="27" fillId="2" borderId="8" xfId="0" applyNumberFormat="1" applyFont="1" applyFill="1" applyBorder="1" applyAlignment="1" applyProtection="1">
      <alignment horizontal="center" vertical="center" wrapText="1"/>
      <protection hidden="1"/>
    </xf>
    <xf numFmtId="1" fontId="27" fillId="2" borderId="1" xfId="0" applyNumberFormat="1" applyFont="1" applyFill="1" applyBorder="1" applyAlignment="1" applyProtection="1">
      <alignment horizontal="center" vertical="center" wrapText="1"/>
      <protection hidden="1"/>
    </xf>
    <xf numFmtId="1" fontId="27" fillId="0" borderId="1" xfId="0" applyNumberFormat="1" applyFont="1" applyBorder="1" applyAlignment="1" applyProtection="1">
      <alignment horizontal="center" vertical="center" wrapText="1"/>
      <protection hidden="1"/>
    </xf>
    <xf numFmtId="164" fontId="27" fillId="0" borderId="8" xfId="0" applyNumberFormat="1" applyFont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vertical="center"/>
      <protection hidden="1"/>
    </xf>
    <xf numFmtId="1" fontId="27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42" fillId="2" borderId="4" xfId="0" applyFont="1" applyFill="1" applyBorder="1" applyAlignment="1" applyProtection="1">
      <alignment vertical="center"/>
      <protection hidden="1"/>
    </xf>
    <xf numFmtId="0" fontId="13" fillId="2" borderId="3" xfId="0" applyFont="1" applyFill="1" applyBorder="1" applyAlignment="1" applyProtection="1">
      <alignment vertical="center"/>
      <protection hidden="1"/>
    </xf>
    <xf numFmtId="0" fontId="13" fillId="2" borderId="5" xfId="0" applyFont="1" applyFill="1" applyBorder="1" applyAlignment="1" applyProtection="1">
      <alignment vertical="center"/>
      <protection hidden="1"/>
    </xf>
    <xf numFmtId="0" fontId="9" fillId="2" borderId="6" xfId="0" applyFont="1" applyFill="1" applyBorder="1" applyAlignment="1" applyProtection="1">
      <alignment vertical="center"/>
      <protection hidden="1"/>
    </xf>
    <xf numFmtId="0" fontId="13" fillId="2" borderId="4" xfId="0" applyFont="1" applyFill="1" applyBorder="1" applyAlignment="1" applyProtection="1">
      <alignment vertical="center"/>
      <protection hidden="1"/>
    </xf>
    <xf numFmtId="0" fontId="13" fillId="2" borderId="6" xfId="0" applyFont="1" applyFill="1" applyBorder="1" applyAlignment="1" applyProtection="1">
      <alignment vertical="center"/>
      <protection hidden="1"/>
    </xf>
    <xf numFmtId="0" fontId="9" fillId="2" borderId="4" xfId="0" applyFont="1" applyFill="1" applyBorder="1" applyAlignment="1" applyProtection="1">
      <alignment vertical="center"/>
      <protection hidden="1"/>
    </xf>
    <xf numFmtId="14" fontId="9" fillId="8" borderId="1" xfId="3" applyNumberFormat="1" applyFont="1" applyFill="1" applyBorder="1" applyAlignment="1">
      <alignment horizontal="center" vertical="center"/>
    </xf>
    <xf numFmtId="0" fontId="9" fillId="8" borderId="1" xfId="3" applyFont="1" applyFill="1" applyBorder="1" applyAlignment="1">
      <alignment horizontal="center" vertical="center"/>
    </xf>
    <xf numFmtId="164" fontId="27" fillId="0" borderId="1" xfId="0" applyNumberFormat="1" applyFont="1" applyBorder="1" applyAlignment="1" applyProtection="1">
      <alignment horizontal="center" vertical="center" wrapText="1"/>
      <protection hidden="1"/>
    </xf>
    <xf numFmtId="0" fontId="27" fillId="2" borderId="8" xfId="0" applyNumberFormat="1" applyFont="1" applyFill="1" applyBorder="1" applyAlignment="1" applyProtection="1">
      <alignment horizontal="center" vertical="center" wrapText="1"/>
      <protection hidden="1"/>
    </xf>
    <xf numFmtId="0" fontId="27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49" fontId="27" fillId="2" borderId="1" xfId="0" applyNumberFormat="1" applyFont="1" applyFill="1" applyBorder="1" applyAlignment="1" applyProtection="1">
      <alignment horizontal="center" vertical="top" wrapText="1"/>
      <protection hidden="1"/>
    </xf>
    <xf numFmtId="49" fontId="27" fillId="2" borderId="1" xfId="0" quotePrefix="1" applyNumberFormat="1" applyFont="1" applyFill="1" applyBorder="1" applyAlignment="1" applyProtection="1">
      <alignment horizontal="center" vertical="center" wrapText="1"/>
      <protection hidden="1"/>
    </xf>
    <xf numFmtId="3" fontId="34" fillId="4" borderId="35" xfId="0" applyNumberFormat="1" applyFont="1" applyFill="1" applyBorder="1" applyAlignment="1">
      <alignment horizontal="center" vertical="center"/>
    </xf>
    <xf numFmtId="3" fontId="7" fillId="0" borderId="10" xfId="0" applyNumberFormat="1" applyFont="1" applyBorder="1" applyAlignment="1">
      <alignment horizontal="center" vertical="center"/>
    </xf>
    <xf numFmtId="3" fontId="7" fillId="0" borderId="35" xfId="0" applyNumberFormat="1" applyFont="1" applyBorder="1" applyAlignment="1">
      <alignment horizontal="center" vertical="center"/>
    </xf>
    <xf numFmtId="0" fontId="9" fillId="0" borderId="8" xfId="0" applyFont="1" applyBorder="1" applyAlignment="1" applyProtection="1">
      <alignment horizontal="left" vertical="center"/>
      <protection hidden="1"/>
    </xf>
    <xf numFmtId="0" fontId="9" fillId="0" borderId="9" xfId="0" applyFont="1" applyBorder="1" applyAlignment="1" applyProtection="1">
      <alignment horizontal="left" vertical="center"/>
      <protection hidden="1"/>
    </xf>
    <xf numFmtId="1" fontId="27" fillId="0" borderId="1" xfId="0" applyNumberFormat="1" applyFont="1" applyBorder="1" applyAlignment="1" applyProtection="1">
      <alignment horizontal="center" vertical="center" wrapText="1"/>
      <protection locked="0" hidden="1"/>
    </xf>
    <xf numFmtId="1" fontId="27" fillId="0" borderId="1" xfId="0" applyNumberFormat="1" applyFont="1" applyBorder="1" applyAlignment="1" applyProtection="1">
      <alignment horizontal="center" vertical="center"/>
      <protection locked="0" hidden="1"/>
    </xf>
    <xf numFmtId="1" fontId="27" fillId="0" borderId="1" xfId="0" quotePrefix="1" applyNumberFormat="1" applyFont="1" applyBorder="1" applyAlignment="1" applyProtection="1">
      <alignment horizontal="center" vertical="center"/>
      <protection hidden="1"/>
    </xf>
    <xf numFmtId="0" fontId="9" fillId="0" borderId="33" xfId="0" applyFont="1" applyBorder="1" applyAlignment="1" applyProtection="1">
      <alignment horizontal="left" vertical="center"/>
      <protection hidden="1"/>
    </xf>
    <xf numFmtId="0" fontId="9" fillId="0" borderId="31" xfId="0" applyFont="1" applyBorder="1" applyAlignment="1" applyProtection="1">
      <alignment horizontal="left" vertical="center"/>
      <protection hidden="1"/>
    </xf>
    <xf numFmtId="0" fontId="9" fillId="0" borderId="31" xfId="0" applyFont="1" applyBorder="1" applyAlignment="1" applyProtection="1">
      <alignment horizontal="center" vertical="center"/>
      <protection hidden="1"/>
    </xf>
    <xf numFmtId="178" fontId="27" fillId="0" borderId="13" xfId="0" applyNumberFormat="1" applyFont="1" applyBorder="1" applyAlignment="1" applyProtection="1">
      <alignment horizontal="center" vertical="center"/>
      <protection hidden="1"/>
    </xf>
    <xf numFmtId="178" fontId="27" fillId="0" borderId="4" xfId="0" applyNumberFormat="1" applyFont="1" applyBorder="1" applyAlignment="1" applyProtection="1">
      <alignment horizontal="center" vertical="center"/>
      <protection hidden="1"/>
    </xf>
    <xf numFmtId="178" fontId="27" fillId="0" borderId="1" xfId="0" applyNumberFormat="1" applyFont="1" applyBorder="1" applyAlignment="1" applyProtection="1">
      <alignment horizontal="center" vertical="center"/>
      <protection hidden="1"/>
    </xf>
    <xf numFmtId="0" fontId="9" fillId="0" borderId="10" xfId="0" applyFont="1" applyBorder="1" applyAlignment="1" applyProtection="1">
      <alignment horizontal="center" vertical="center"/>
      <protection hidden="1"/>
    </xf>
    <xf numFmtId="1" fontId="27" fillId="0" borderId="4" xfId="0" applyNumberFormat="1" applyFont="1" applyBorder="1" applyAlignment="1" applyProtection="1">
      <alignment horizontal="center" vertical="center"/>
      <protection hidden="1"/>
    </xf>
    <xf numFmtId="1" fontId="27" fillId="0" borderId="1" xfId="0" applyNumberFormat="1" applyFont="1" applyBorder="1" applyAlignment="1" applyProtection="1">
      <alignment horizontal="center" vertical="center"/>
      <protection hidden="1"/>
    </xf>
    <xf numFmtId="1" fontId="27" fillId="0" borderId="8" xfId="0" applyNumberFormat="1" applyFont="1" applyBorder="1" applyAlignment="1" applyProtection="1">
      <alignment horizontal="center" vertical="center"/>
      <protection hidden="1"/>
    </xf>
    <xf numFmtId="0" fontId="9" fillId="0" borderId="28" xfId="0" applyFont="1" applyBorder="1" applyAlignment="1" applyProtection="1">
      <alignment horizontal="left" vertical="center"/>
      <protection hidden="1"/>
    </xf>
    <xf numFmtId="174" fontId="27" fillId="0" borderId="28" xfId="0" applyNumberFormat="1" applyFont="1" applyBorder="1" applyAlignment="1" applyProtection="1">
      <alignment horizontal="center" vertical="center"/>
      <protection hidden="1"/>
    </xf>
    <xf numFmtId="175" fontId="27" fillId="0" borderId="28" xfId="0" applyNumberFormat="1" applyFont="1" applyBorder="1" applyAlignment="1" applyProtection="1">
      <alignment horizontal="center" vertical="center"/>
      <protection hidden="1"/>
    </xf>
    <xf numFmtId="175" fontId="27" fillId="0" borderId="1" xfId="0" applyNumberFormat="1" applyFont="1" applyBorder="1" applyAlignment="1" applyProtection="1">
      <alignment horizontal="center" vertical="center"/>
      <protection hidden="1"/>
    </xf>
    <xf numFmtId="0" fontId="9" fillId="0" borderId="8" xfId="0" applyFont="1" applyBorder="1" applyAlignment="1" applyProtection="1">
      <alignment vertical="center"/>
      <protection hidden="1"/>
    </xf>
    <xf numFmtId="2" fontId="27" fillId="0" borderId="1" xfId="0" applyNumberFormat="1" applyFont="1" applyBorder="1" applyAlignment="1" applyProtection="1">
      <alignment horizontal="center" vertical="center"/>
      <protection locked="0" hidden="1"/>
    </xf>
    <xf numFmtId="2" fontId="27" fillId="0" borderId="8" xfId="0" applyNumberFormat="1" applyFont="1" applyBorder="1" applyAlignment="1" applyProtection="1">
      <alignment horizontal="center" vertical="center"/>
      <protection locked="0" hidden="1"/>
    </xf>
    <xf numFmtId="0" fontId="9" fillId="0" borderId="28" xfId="0" applyFont="1" applyBorder="1" applyAlignment="1" applyProtection="1">
      <alignment vertical="center"/>
      <protection hidden="1"/>
    </xf>
    <xf numFmtId="164" fontId="27" fillId="0" borderId="32" xfId="0" applyNumberFormat="1" applyFont="1" applyBorder="1" applyAlignment="1" applyProtection="1">
      <alignment horizontal="center" vertical="center"/>
      <protection locked="0" hidden="1"/>
    </xf>
    <xf numFmtId="164" fontId="27" fillId="0" borderId="28" xfId="0" applyNumberFormat="1" applyFont="1" applyBorder="1" applyAlignment="1" applyProtection="1">
      <alignment horizontal="center" vertical="center"/>
      <protection locked="0" hidden="1"/>
    </xf>
    <xf numFmtId="164" fontId="27" fillId="0" borderId="1" xfId="0" applyNumberFormat="1" applyFont="1" applyBorder="1" applyAlignment="1" applyProtection="1">
      <alignment horizontal="center" vertical="center"/>
      <protection locked="0" hidden="1"/>
    </xf>
    <xf numFmtId="164" fontId="27" fillId="0" borderId="34" xfId="0" applyNumberFormat="1" applyFont="1" applyBorder="1" applyAlignment="1" applyProtection="1">
      <alignment horizontal="center" vertical="center"/>
      <protection locked="0" hidden="1"/>
    </xf>
    <xf numFmtId="164" fontId="27" fillId="0" borderId="6" xfId="0" applyNumberFormat="1" applyFont="1" applyBorder="1" applyAlignment="1" applyProtection="1">
      <alignment horizontal="center" vertical="center"/>
      <protection locked="0" hidden="1"/>
    </xf>
    <xf numFmtId="1" fontId="29" fillId="0" borderId="8" xfId="0" applyNumberFormat="1" applyFont="1" applyBorder="1" applyAlignment="1" applyProtection="1">
      <alignment horizontal="center" vertical="center"/>
      <protection locked="0" hidden="1"/>
    </xf>
    <xf numFmtId="1" fontId="29" fillId="0" borderId="1" xfId="0" applyNumberFormat="1" applyFont="1" applyBorder="1" applyAlignment="1" applyProtection="1">
      <alignment horizontal="center" vertical="center"/>
      <protection locked="0" hidden="1"/>
    </xf>
    <xf numFmtId="0" fontId="9" fillId="0" borderId="6" xfId="0" applyFont="1" applyBorder="1" applyAlignment="1" applyProtection="1">
      <alignment vertical="center"/>
      <protection hidden="1"/>
    </xf>
    <xf numFmtId="0" fontId="9" fillId="0" borderId="2" xfId="0" applyFont="1" applyBorder="1" applyAlignment="1" applyProtection="1">
      <alignment vertical="center"/>
      <protection hidden="1"/>
    </xf>
    <xf numFmtId="0" fontId="9" fillId="0" borderId="2" xfId="0" applyFont="1" applyBorder="1" applyAlignment="1" applyProtection="1">
      <alignment horizontal="center" vertical="center"/>
      <protection hidden="1"/>
    </xf>
    <xf numFmtId="1" fontId="27" fillId="0" borderId="34" xfId="0" applyNumberFormat="1" applyFont="1" applyBorder="1" applyAlignment="1" applyProtection="1">
      <alignment horizontal="center" vertical="center"/>
      <protection locked="0" hidden="1"/>
    </xf>
    <xf numFmtId="1" fontId="27" fillId="0" borderId="6" xfId="0" applyNumberFormat="1" applyFont="1" applyBorder="1" applyAlignment="1" applyProtection="1">
      <alignment horizontal="center" vertical="center"/>
      <protection locked="0" hidden="1"/>
    </xf>
    <xf numFmtId="0" fontId="9" fillId="0" borderId="22" xfId="0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center" vertical="center" wrapText="1"/>
      <protection hidden="1"/>
    </xf>
    <xf numFmtId="0" fontId="9" fillId="0" borderId="17" xfId="0" applyFont="1" applyBorder="1" applyAlignment="1" applyProtection="1">
      <alignment horizontal="left" vertical="center"/>
      <protection hidden="1"/>
    </xf>
    <xf numFmtId="0" fontId="9" fillId="0" borderId="3" xfId="0" applyFont="1" applyBorder="1" applyAlignment="1" applyProtection="1">
      <alignment horizontal="left" vertical="center"/>
      <protection hidden="1"/>
    </xf>
    <xf numFmtId="0" fontId="27" fillId="0" borderId="0" xfId="0" applyFont="1" applyProtection="1">
      <protection hidden="1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81" fontId="27" fillId="0" borderId="0" xfId="0" applyNumberFormat="1" applyFont="1" applyAlignment="1">
      <alignment horizontal="center" vertical="center"/>
    </xf>
    <xf numFmtId="0" fontId="9" fillId="0" borderId="0" xfId="0" applyFont="1" applyAlignment="1" applyProtection="1">
      <alignment horizontal="right" vertical="center" wrapText="1"/>
      <protection hidden="1"/>
    </xf>
    <xf numFmtId="0" fontId="9" fillId="0" borderId="0" xfId="0" applyFont="1" applyAlignment="1" applyProtection="1">
      <alignment horizontal="right" vertical="center"/>
      <protection hidden="1"/>
    </xf>
    <xf numFmtId="0" fontId="9" fillId="0" borderId="0" xfId="0" applyFont="1" applyAlignment="1">
      <alignment horizontal="right" vertical="center"/>
    </xf>
    <xf numFmtId="4" fontId="27" fillId="0" borderId="27" xfId="0" applyNumberFormat="1" applyFont="1" applyBorder="1" applyAlignment="1">
      <alignment horizontal="left" vertical="center"/>
    </xf>
    <xf numFmtId="3" fontId="27" fillId="0" borderId="27" xfId="0" applyNumberFormat="1" applyFont="1" applyBorder="1" applyAlignment="1">
      <alignment horizontal="left" vertical="center"/>
    </xf>
    <xf numFmtId="164" fontId="27" fillId="0" borderId="1" xfId="0" applyNumberFormat="1" applyFont="1" applyBorder="1" applyAlignment="1" applyProtection="1">
      <alignment horizontal="center" vertical="center" wrapText="1"/>
      <protection locked="0" hidden="1"/>
    </xf>
    <xf numFmtId="164" fontId="27" fillId="0" borderId="1" xfId="0" quotePrefix="1" applyNumberFormat="1" applyFont="1" applyBorder="1" applyAlignment="1" applyProtection="1">
      <alignment horizontal="center" vertical="center"/>
      <protection hidden="1"/>
    </xf>
    <xf numFmtId="0" fontId="9" fillId="2" borderId="1" xfId="0" applyFont="1" applyFill="1" applyBorder="1" applyAlignment="1" applyProtection="1">
      <alignment horizontal="center" vertical="center"/>
      <protection hidden="1"/>
    </xf>
    <xf numFmtId="0" fontId="27" fillId="2" borderId="28" xfId="0" applyFont="1" applyFill="1" applyBorder="1" applyAlignment="1" applyProtection="1">
      <alignment horizontal="right" vertical="center"/>
      <protection hidden="1"/>
    </xf>
    <xf numFmtId="0" fontId="27" fillId="2" borderId="27" xfId="0" applyFont="1" applyFill="1" applyBorder="1" applyAlignment="1" applyProtection="1">
      <alignment horizontal="right" vertical="center"/>
      <protection hidden="1"/>
    </xf>
    <xf numFmtId="0" fontId="9" fillId="2" borderId="8" xfId="0" applyFont="1" applyFill="1" applyBorder="1" applyAlignment="1" applyProtection="1">
      <alignment horizontal="center" vertical="center"/>
      <protection hidden="1"/>
    </xf>
    <xf numFmtId="0" fontId="9" fillId="2" borderId="10" xfId="0" applyFont="1" applyFill="1" applyBorder="1" applyAlignment="1" applyProtection="1">
      <alignment horizontal="center" vertical="center"/>
      <protection hidden="1"/>
    </xf>
    <xf numFmtId="0" fontId="7" fillId="2" borderId="24" xfId="0" applyFont="1" applyFill="1" applyBorder="1" applyAlignment="1">
      <alignment horizontal="left" vertical="center"/>
    </xf>
    <xf numFmtId="0" fontId="7" fillId="2" borderId="23" xfId="0" applyFont="1" applyFill="1" applyBorder="1" applyAlignment="1">
      <alignment horizontal="left" vertical="center"/>
    </xf>
    <xf numFmtId="0" fontId="14" fillId="2" borderId="0" xfId="0" applyFont="1" applyFill="1" applyAlignment="1">
      <alignment horizontal="center" vertical="center"/>
    </xf>
    <xf numFmtId="0" fontId="14" fillId="2" borderId="27" xfId="0" applyFont="1" applyFill="1" applyBorder="1" applyAlignment="1">
      <alignment horizontal="center" vertical="center"/>
    </xf>
    <xf numFmtId="182" fontId="14" fillId="2" borderId="0" xfId="0" applyNumberFormat="1" applyFont="1" applyFill="1" applyAlignment="1" applyProtection="1">
      <alignment horizontal="center" vertical="center"/>
      <protection hidden="1"/>
    </xf>
    <xf numFmtId="182" fontId="14" fillId="2" borderId="27" xfId="0" applyNumberFormat="1" applyFont="1" applyFill="1" applyBorder="1" applyAlignment="1" applyProtection="1">
      <alignment horizontal="center" vertical="center"/>
      <protection hidden="1"/>
    </xf>
    <xf numFmtId="0" fontId="3" fillId="2" borderId="4" xfId="0" applyFont="1" applyFill="1" applyBorder="1" applyAlignment="1" applyProtection="1">
      <alignment horizontal="center" vertical="center" wrapText="1"/>
      <protection hidden="1"/>
    </xf>
    <xf numFmtId="0" fontId="3" fillId="2" borderId="3" xfId="0" applyFont="1" applyFill="1" applyBorder="1" applyAlignment="1" applyProtection="1">
      <alignment horizontal="center" vertical="center" wrapText="1"/>
      <protection hidden="1"/>
    </xf>
    <xf numFmtId="0" fontId="3" fillId="2" borderId="5" xfId="0" applyFont="1" applyFill="1" applyBorder="1" applyAlignment="1" applyProtection="1">
      <alignment horizontal="center" vertical="center" wrapText="1"/>
      <protection hidden="1"/>
    </xf>
    <xf numFmtId="0" fontId="3" fillId="2" borderId="6" xfId="0" applyFont="1" applyFill="1" applyBorder="1" applyAlignment="1" applyProtection="1">
      <alignment horizontal="center" vertical="center" wrapText="1"/>
      <protection hidden="1"/>
    </xf>
    <xf numFmtId="0" fontId="3" fillId="2" borderId="2" xfId="0" applyFont="1" applyFill="1" applyBorder="1" applyAlignment="1" applyProtection="1">
      <alignment horizontal="center" vertical="center" wrapText="1"/>
      <protection hidden="1"/>
    </xf>
    <xf numFmtId="0" fontId="3" fillId="2" borderId="7" xfId="0" applyFont="1" applyFill="1" applyBorder="1" applyAlignment="1" applyProtection="1">
      <alignment horizontal="center" vertical="center" wrapText="1"/>
      <protection hidden="1"/>
    </xf>
    <xf numFmtId="0" fontId="46" fillId="2" borderId="28" xfId="3" applyFont="1" applyFill="1" applyBorder="1" applyAlignment="1">
      <alignment horizontal="center" vertical="center"/>
    </xf>
    <xf numFmtId="0" fontId="46" fillId="2" borderId="0" xfId="3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 wrapText="1" indent="1"/>
    </xf>
    <xf numFmtId="0" fontId="12" fillId="2" borderId="1" xfId="0" applyFont="1" applyFill="1" applyBorder="1" applyAlignment="1" applyProtection="1">
      <alignment horizontal="center" vertical="center"/>
      <protection hidden="1"/>
    </xf>
    <xf numFmtId="0" fontId="27" fillId="2" borderId="43" xfId="0" applyFont="1" applyFill="1" applyBorder="1" applyAlignment="1">
      <alignment horizontal="left" vertical="center" wrapText="1" indent="1"/>
    </xf>
    <xf numFmtId="0" fontId="27" fillId="2" borderId="44" xfId="0" applyFont="1" applyFill="1" applyBorder="1" applyAlignment="1">
      <alignment horizontal="left" vertical="center" wrapText="1" indent="1"/>
    </xf>
    <xf numFmtId="0" fontId="27" fillId="2" borderId="45" xfId="0" applyFont="1" applyFill="1" applyBorder="1" applyAlignment="1">
      <alignment horizontal="left" vertical="center" wrapText="1" indent="1"/>
    </xf>
    <xf numFmtId="0" fontId="9" fillId="2" borderId="46" xfId="0" applyFont="1" applyFill="1" applyBorder="1" applyAlignment="1" applyProtection="1">
      <alignment horizontal="left" vertical="center" wrapText="1" indent="1"/>
      <protection hidden="1"/>
    </xf>
    <xf numFmtId="0" fontId="9" fillId="2" borderId="47" xfId="0" applyFont="1" applyFill="1" applyBorder="1" applyAlignment="1" applyProtection="1">
      <alignment horizontal="left" vertical="center" wrapText="1" indent="1"/>
      <protection hidden="1"/>
    </xf>
    <xf numFmtId="0" fontId="9" fillId="2" borderId="48" xfId="0" applyFont="1" applyFill="1" applyBorder="1" applyAlignment="1" applyProtection="1">
      <alignment horizontal="left" vertical="center" wrapText="1" indent="1"/>
      <protection hidden="1"/>
    </xf>
    <xf numFmtId="0" fontId="9" fillId="2" borderId="8" xfId="0" applyFont="1" applyFill="1" applyBorder="1" applyAlignment="1" applyProtection="1">
      <alignment horizontal="left" vertical="center" wrapText="1" indent="1"/>
      <protection hidden="1"/>
    </xf>
    <xf numFmtId="0" fontId="9" fillId="2" borderId="9" xfId="0" applyFont="1" applyFill="1" applyBorder="1" applyAlignment="1" applyProtection="1">
      <alignment horizontal="left" vertical="center" wrapText="1" indent="1"/>
      <protection hidden="1"/>
    </xf>
    <xf numFmtId="0" fontId="9" fillId="2" borderId="10" xfId="0" applyFont="1" applyFill="1" applyBorder="1" applyAlignment="1" applyProtection="1">
      <alignment horizontal="left" vertical="center" wrapText="1" indent="1"/>
      <protection hidden="1"/>
    </xf>
    <xf numFmtId="0" fontId="9" fillId="2" borderId="0" xfId="1" applyFont="1" applyFill="1" applyBorder="1" applyAlignment="1" applyProtection="1">
      <alignment horizontal="center" vertical="center" wrapText="1"/>
    </xf>
    <xf numFmtId="0" fontId="12" fillId="2" borderId="1" xfId="3" applyFont="1" applyFill="1" applyBorder="1" applyAlignment="1">
      <alignment horizontal="center" vertical="center"/>
    </xf>
    <xf numFmtId="180" fontId="9" fillId="2" borderId="8" xfId="3" applyNumberFormat="1" applyFont="1" applyFill="1" applyBorder="1" applyAlignment="1">
      <alignment horizontal="center" vertical="center"/>
    </xf>
    <xf numFmtId="180" fontId="9" fillId="2" borderId="10" xfId="3" applyNumberFormat="1" applyFont="1" applyFill="1" applyBorder="1" applyAlignment="1">
      <alignment horizontal="center" vertical="center"/>
    </xf>
    <xf numFmtId="0" fontId="7" fillId="2" borderId="8" xfId="0" applyFont="1" applyFill="1" applyBorder="1" applyAlignment="1" applyProtection="1">
      <alignment horizontal="center" vertical="center" wrapText="1"/>
      <protection hidden="1"/>
    </xf>
    <xf numFmtId="0" fontId="7" fillId="2" borderId="10" xfId="0" applyFont="1" applyFill="1" applyBorder="1" applyAlignment="1" applyProtection="1">
      <alignment horizontal="center" vertical="center" wrapText="1"/>
      <protection hidden="1"/>
    </xf>
    <xf numFmtId="0" fontId="9" fillId="2" borderId="8" xfId="0" applyFont="1" applyFill="1" applyBorder="1" applyAlignment="1" applyProtection="1">
      <alignment horizontal="left" vertical="center" wrapText="1"/>
      <protection hidden="1"/>
    </xf>
    <xf numFmtId="0" fontId="9" fillId="2" borderId="9" xfId="0" applyFont="1" applyFill="1" applyBorder="1" applyAlignment="1" applyProtection="1">
      <alignment horizontal="left" vertical="center" wrapText="1"/>
      <protection hidden="1"/>
    </xf>
    <xf numFmtId="0" fontId="9" fillId="2" borderId="10" xfId="0" applyFont="1" applyFill="1" applyBorder="1" applyAlignment="1" applyProtection="1">
      <alignment horizontal="left" vertical="center" wrapText="1"/>
      <protection hidden="1"/>
    </xf>
    <xf numFmtId="0" fontId="42" fillId="2" borderId="4" xfId="0" applyFont="1" applyFill="1" applyBorder="1" applyAlignment="1" applyProtection="1">
      <alignment horizontal="left" vertical="center" wrapText="1"/>
      <protection hidden="1"/>
    </xf>
    <xf numFmtId="0" fontId="42" fillId="2" borderId="5" xfId="0" applyFont="1" applyFill="1" applyBorder="1" applyAlignment="1" applyProtection="1">
      <alignment horizontal="left" vertical="center" wrapText="1"/>
      <protection hidden="1"/>
    </xf>
    <xf numFmtId="0" fontId="42" fillId="2" borderId="28" xfId="0" applyFont="1" applyFill="1" applyBorder="1" applyAlignment="1" applyProtection="1">
      <alignment horizontal="left" vertical="center" wrapText="1"/>
      <protection hidden="1"/>
    </xf>
    <xf numFmtId="0" fontId="42" fillId="2" borderId="27" xfId="0" applyFont="1" applyFill="1" applyBorder="1" applyAlignment="1" applyProtection="1">
      <alignment horizontal="left" vertical="center" wrapText="1"/>
      <protection hidden="1"/>
    </xf>
    <xf numFmtId="0" fontId="42" fillId="2" borderId="6" xfId="0" applyFont="1" applyFill="1" applyBorder="1" applyAlignment="1" applyProtection="1">
      <alignment horizontal="left" vertical="center" wrapText="1"/>
      <protection hidden="1"/>
    </xf>
    <xf numFmtId="0" fontId="42" fillId="2" borderId="7" xfId="0" applyFont="1" applyFill="1" applyBorder="1" applyAlignment="1" applyProtection="1">
      <alignment horizontal="left" vertical="center" wrapText="1"/>
      <protection hidden="1"/>
    </xf>
    <xf numFmtId="0" fontId="9" fillId="2" borderId="8" xfId="0" applyFont="1" applyFill="1" applyBorder="1" applyAlignment="1" applyProtection="1">
      <alignment horizontal="center" vertical="center" wrapText="1"/>
      <protection hidden="1"/>
    </xf>
    <xf numFmtId="0" fontId="9" fillId="2" borderId="10" xfId="0" applyFont="1" applyFill="1" applyBorder="1" applyAlignment="1" applyProtection="1">
      <alignment horizontal="center" vertical="center" wrapText="1"/>
      <protection hidden="1"/>
    </xf>
    <xf numFmtId="0" fontId="9" fillId="2" borderId="4" xfId="0" applyFont="1" applyFill="1" applyBorder="1" applyAlignment="1" applyProtection="1">
      <alignment horizontal="left" vertical="center" wrapText="1" indent="1"/>
      <protection hidden="1"/>
    </xf>
    <xf numFmtId="0" fontId="9" fillId="2" borderId="3" xfId="0" applyFont="1" applyFill="1" applyBorder="1" applyAlignment="1" applyProtection="1">
      <alignment horizontal="left" vertical="center" wrapText="1" indent="1"/>
      <protection hidden="1"/>
    </xf>
    <xf numFmtId="0" fontId="9" fillId="2" borderId="5" xfId="0" applyFont="1" applyFill="1" applyBorder="1" applyAlignment="1" applyProtection="1">
      <alignment horizontal="left" vertical="center" wrapText="1" indent="1"/>
      <protection hidden="1"/>
    </xf>
    <xf numFmtId="0" fontId="9" fillId="0" borderId="8" xfId="0" applyFont="1" applyBorder="1" applyAlignment="1" applyProtection="1">
      <alignment horizontal="left" vertical="center" wrapText="1" indent="1"/>
      <protection hidden="1"/>
    </xf>
    <xf numFmtId="0" fontId="9" fillId="0" borderId="9" xfId="0" applyFont="1" applyBorder="1" applyAlignment="1" applyProtection="1">
      <alignment horizontal="left" vertical="center" wrapText="1" indent="1"/>
      <protection hidden="1"/>
    </xf>
    <xf numFmtId="0" fontId="14" fillId="8" borderId="0" xfId="0" applyFont="1" applyFill="1" applyAlignment="1">
      <alignment horizontal="center" vertical="center"/>
    </xf>
    <xf numFmtId="0" fontId="14" fillId="8" borderId="27" xfId="0" applyFont="1" applyFill="1" applyBorder="1" applyAlignment="1">
      <alignment horizontal="center" vertical="center"/>
    </xf>
    <xf numFmtId="182" fontId="14" fillId="0" borderId="0" xfId="0" applyNumberFormat="1" applyFont="1" applyAlignment="1" applyProtection="1">
      <alignment horizontal="center" vertical="center"/>
      <protection hidden="1"/>
    </xf>
    <xf numFmtId="182" fontId="14" fillId="0" borderId="27" xfId="0" applyNumberFormat="1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horizontal="center" vertical="center" wrapText="1"/>
      <protection hidden="1"/>
    </xf>
    <xf numFmtId="0" fontId="3" fillId="0" borderId="3" xfId="0" applyFont="1" applyBorder="1" applyAlignment="1" applyProtection="1">
      <alignment horizontal="center" vertical="center" wrapText="1"/>
      <protection hidden="1"/>
    </xf>
    <xf numFmtId="0" fontId="3" fillId="0" borderId="5" xfId="0" applyFont="1" applyBorder="1" applyAlignment="1" applyProtection="1">
      <alignment horizontal="center" vertical="center" wrapText="1"/>
      <protection hidden="1"/>
    </xf>
    <xf numFmtId="0" fontId="3" fillId="0" borderId="6" xfId="0" applyFont="1" applyBorder="1" applyAlignment="1" applyProtection="1">
      <alignment horizontal="center" vertical="center" wrapText="1"/>
      <protection hidden="1"/>
    </xf>
    <xf numFmtId="0" fontId="3" fillId="0" borderId="2" xfId="0" applyFont="1" applyBorder="1" applyAlignment="1" applyProtection="1">
      <alignment horizontal="center" vertical="center" wrapText="1"/>
      <protection hidden="1"/>
    </xf>
    <xf numFmtId="0" fontId="3" fillId="0" borderId="7" xfId="0" applyFont="1" applyBorder="1" applyAlignment="1" applyProtection="1">
      <alignment horizontal="center" vertical="center" wrapText="1"/>
      <protection hidden="1"/>
    </xf>
    <xf numFmtId="0" fontId="12" fillId="0" borderId="1" xfId="0" applyFont="1" applyBorder="1" applyAlignment="1" applyProtection="1">
      <alignment horizontal="center" vertical="center"/>
      <protection hidden="1"/>
    </xf>
    <xf numFmtId="0" fontId="9" fillId="2" borderId="8" xfId="0" applyFont="1" applyFill="1" applyBorder="1" applyAlignment="1" applyProtection="1">
      <alignment horizontal="left" vertical="center" indent="1"/>
      <protection hidden="1"/>
    </xf>
    <xf numFmtId="0" fontId="9" fillId="2" borderId="10" xfId="0" applyFont="1" applyFill="1" applyBorder="1" applyAlignment="1" applyProtection="1">
      <alignment horizontal="left" vertical="center" indent="1"/>
      <protection hidden="1"/>
    </xf>
    <xf numFmtId="0" fontId="9" fillId="0" borderId="9" xfId="0" applyFont="1" applyBorder="1" applyAlignment="1" applyProtection="1">
      <alignment horizontal="left" vertical="center" indent="1"/>
      <protection hidden="1"/>
    </xf>
    <xf numFmtId="0" fontId="7" fillId="0" borderId="8" xfId="0" applyFont="1" applyBorder="1" applyAlignment="1" applyProtection="1">
      <alignment horizontal="left" vertical="center" wrapText="1" indent="1"/>
      <protection hidden="1"/>
    </xf>
    <xf numFmtId="0" fontId="7" fillId="0" borderId="9" xfId="0" applyFont="1" applyBorder="1" applyAlignment="1" applyProtection="1">
      <alignment horizontal="left" vertical="center" wrapText="1" indent="1"/>
      <protection hidden="1"/>
    </xf>
    <xf numFmtId="0" fontId="9" fillId="4" borderId="8" xfId="0" applyFont="1" applyFill="1" applyBorder="1" applyAlignment="1" applyProtection="1">
      <alignment horizontal="left" vertical="center" wrapText="1" indent="1"/>
      <protection hidden="1"/>
    </xf>
    <xf numFmtId="0" fontId="9" fillId="4" borderId="9" xfId="0" applyFont="1" applyFill="1" applyBorder="1" applyAlignment="1" applyProtection="1">
      <alignment horizontal="left" vertical="center" wrapText="1" indent="1"/>
      <protection hidden="1"/>
    </xf>
    <xf numFmtId="0" fontId="9" fillId="4" borderId="8" xfId="0" applyFont="1" applyFill="1" applyBorder="1" applyAlignment="1" applyProtection="1">
      <alignment horizontal="left" vertical="center" indent="1"/>
      <protection hidden="1"/>
    </xf>
    <xf numFmtId="0" fontId="9" fillId="4" borderId="9" xfId="0" applyFont="1" applyFill="1" applyBorder="1" applyAlignment="1" applyProtection="1">
      <alignment horizontal="left" vertical="center" indent="1"/>
      <protection hidden="1"/>
    </xf>
    <xf numFmtId="0" fontId="9" fillId="0" borderId="8" xfId="0" applyFont="1" applyBorder="1" applyAlignment="1" applyProtection="1">
      <alignment horizontal="left" vertical="center" wrapText="1"/>
      <protection hidden="1"/>
    </xf>
    <xf numFmtId="0" fontId="9" fillId="0" borderId="9" xfId="0" applyFont="1" applyBorder="1" applyAlignment="1" applyProtection="1">
      <alignment horizontal="left" vertical="center" wrapText="1"/>
      <protection hidden="1"/>
    </xf>
    <xf numFmtId="0" fontId="48" fillId="2" borderId="44" xfId="0" applyFont="1" applyFill="1" applyBorder="1" applyAlignment="1">
      <alignment horizontal="center"/>
    </xf>
    <xf numFmtId="0" fontId="9" fillId="0" borderId="8" xfId="0" applyFont="1" applyBorder="1" applyAlignment="1" applyProtection="1">
      <alignment horizontal="left" vertical="center" indent="1"/>
      <protection hidden="1"/>
    </xf>
    <xf numFmtId="0" fontId="9" fillId="0" borderId="10" xfId="0" applyFont="1" applyBorder="1" applyAlignment="1" applyProtection="1">
      <alignment horizontal="left" vertical="center" indent="1"/>
      <protection hidden="1"/>
    </xf>
    <xf numFmtId="0" fontId="9" fillId="4" borderId="10" xfId="0" applyFont="1" applyFill="1" applyBorder="1" applyAlignment="1" applyProtection="1">
      <alignment horizontal="left" vertical="center" indent="1"/>
      <protection hidden="1"/>
    </xf>
    <xf numFmtId="0" fontId="42" fillId="0" borderId="8" xfId="0" applyFont="1" applyBorder="1" applyAlignment="1" applyProtection="1">
      <alignment horizontal="center" vertical="center"/>
      <protection hidden="1"/>
    </xf>
    <xf numFmtId="0" fontId="42" fillId="0" borderId="9" xfId="0" applyFont="1" applyBorder="1" applyAlignment="1" applyProtection="1">
      <alignment horizontal="center" vertical="center"/>
      <protection hidden="1"/>
    </xf>
    <xf numFmtId="0" fontId="42" fillId="0" borderId="10" xfId="0" applyFont="1" applyBorder="1" applyAlignment="1" applyProtection="1">
      <alignment horizontal="center" vertical="center"/>
      <protection hidden="1"/>
    </xf>
    <xf numFmtId="0" fontId="9" fillId="4" borderId="1" xfId="0" applyFont="1" applyFill="1" applyBorder="1" applyAlignment="1" applyProtection="1">
      <alignment horizontal="left" vertical="center" wrapText="1" indent="1"/>
      <protection hidden="1"/>
    </xf>
    <xf numFmtId="0" fontId="42" fillId="0" borderId="1" xfId="0" applyFont="1" applyBorder="1" applyAlignment="1" applyProtection="1">
      <alignment horizontal="center" vertical="center"/>
      <protection hidden="1"/>
    </xf>
    <xf numFmtId="0" fontId="14" fillId="0" borderId="0" xfId="0" applyFont="1" applyAlignment="1">
      <alignment horizontal="center" vertical="center"/>
    </xf>
    <xf numFmtId="179" fontId="14" fillId="0" borderId="0" xfId="0" applyNumberFormat="1" applyFont="1" applyAlignment="1" applyProtection="1">
      <alignment horizontal="center"/>
      <protection locked="0" hidden="1"/>
    </xf>
    <xf numFmtId="0" fontId="42" fillId="0" borderId="4" xfId="0" applyFont="1" applyBorder="1" applyAlignment="1" applyProtection="1">
      <alignment horizontal="center" vertical="center" wrapText="1"/>
      <protection hidden="1"/>
    </xf>
    <xf numFmtId="0" fontId="42" fillId="0" borderId="3" xfId="0" applyFont="1" applyBorder="1" applyAlignment="1" applyProtection="1">
      <alignment horizontal="center" vertical="center" wrapText="1"/>
      <protection hidden="1"/>
    </xf>
    <xf numFmtId="0" fontId="42" fillId="0" borderId="5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/>
      <protection hidden="1"/>
    </xf>
    <xf numFmtId="0" fontId="12" fillId="0" borderId="9" xfId="0" applyFont="1" applyBorder="1" applyAlignment="1" applyProtection="1">
      <alignment horizontal="center" vertical="center"/>
      <protection hidden="1"/>
    </xf>
    <xf numFmtId="0" fontId="12" fillId="0" borderId="10" xfId="0" applyFont="1" applyBorder="1" applyAlignment="1" applyProtection="1">
      <alignment horizontal="center" vertical="center"/>
      <protection hidden="1"/>
    </xf>
    <xf numFmtId="0" fontId="24" fillId="0" borderId="28" xfId="0" applyFont="1" applyBorder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/>
      <protection hidden="1"/>
    </xf>
    <xf numFmtId="0" fontId="24" fillId="0" borderId="0" xfId="0" applyFont="1" applyAlignment="1" applyProtection="1">
      <alignment horizontal="center" vertical="center"/>
      <protection hidden="1"/>
    </xf>
    <xf numFmtId="0" fontId="24" fillId="0" borderId="27" xfId="0" applyFont="1" applyBorder="1" applyAlignment="1" applyProtection="1">
      <alignment horizontal="center" vertical="center"/>
      <protection hidden="1"/>
    </xf>
    <xf numFmtId="0" fontId="9" fillId="0" borderId="28" xfId="0" applyFont="1" applyBorder="1" applyAlignment="1" applyProtection="1">
      <alignment horizontal="left" vertical="center" wrapText="1"/>
      <protection hidden="1"/>
    </xf>
    <xf numFmtId="0" fontId="9" fillId="0" borderId="0" xfId="0" applyFont="1" applyAlignment="1" applyProtection="1">
      <alignment horizontal="left" vertical="center" wrapText="1"/>
      <protection hidden="1"/>
    </xf>
    <xf numFmtId="0" fontId="9" fillId="0" borderId="28" xfId="0" applyFont="1" applyBorder="1" applyAlignment="1" applyProtection="1">
      <alignment horizontal="left" vertical="center"/>
      <protection hidden="1"/>
    </xf>
    <xf numFmtId="0" fontId="9" fillId="0" borderId="0" xfId="0" applyFont="1" applyAlignment="1" applyProtection="1">
      <alignment horizontal="left" vertical="center"/>
      <protection hidden="1"/>
    </xf>
    <xf numFmtId="0" fontId="15" fillId="0" borderId="0" xfId="3" applyFont="1" applyAlignment="1">
      <alignment horizontal="left" vertical="center" wrapText="1"/>
    </xf>
    <xf numFmtId="0" fontId="7" fillId="0" borderId="2" xfId="0" quotePrefix="1" applyFont="1" applyBorder="1" applyAlignment="1" applyProtection="1">
      <alignment horizontal="left" vertical="center"/>
      <protection hidden="1"/>
    </xf>
    <xf numFmtId="0" fontId="7" fillId="0" borderId="2" xfId="0" applyFont="1" applyBorder="1" applyAlignment="1" applyProtection="1">
      <alignment horizontal="left" vertical="center"/>
      <protection hidden="1"/>
    </xf>
    <xf numFmtId="0" fontId="42" fillId="0" borderId="6" xfId="0" applyFont="1" applyBorder="1" applyAlignment="1" applyProtection="1">
      <alignment horizontal="center" vertical="center" wrapText="1"/>
      <protection hidden="1"/>
    </xf>
    <xf numFmtId="0" fontId="42" fillId="0" borderId="2" xfId="0" applyFont="1" applyBorder="1" applyAlignment="1" applyProtection="1">
      <alignment horizontal="center" vertical="center" wrapText="1"/>
      <protection hidden="1"/>
    </xf>
    <xf numFmtId="0" fontId="42" fillId="0" borderId="7" xfId="0" applyFont="1" applyBorder="1" applyAlignment="1" applyProtection="1">
      <alignment horizontal="center" vertical="center" wrapText="1"/>
      <protection hidden="1"/>
    </xf>
    <xf numFmtId="0" fontId="9" fillId="0" borderId="1" xfId="0" applyFont="1" applyBorder="1" applyAlignment="1" applyProtection="1">
      <alignment horizontal="left" vertical="center" wrapText="1"/>
      <protection hidden="1"/>
    </xf>
    <xf numFmtId="0" fontId="9" fillId="0" borderId="0" xfId="1" applyFont="1" applyFill="1" applyBorder="1" applyAlignment="1" applyProtection="1">
      <alignment horizontal="center" vertical="center" wrapText="1"/>
    </xf>
    <xf numFmtId="0" fontId="7" fillId="0" borderId="8" xfId="4" applyFont="1" applyBorder="1" applyAlignment="1">
      <alignment horizontal="left" vertical="center" wrapText="1"/>
    </xf>
    <xf numFmtId="0" fontId="7" fillId="0" borderId="9" xfId="4" applyFont="1" applyBorder="1" applyAlignment="1">
      <alignment horizontal="left" vertical="center" wrapText="1"/>
    </xf>
    <xf numFmtId="0" fontId="13" fillId="0" borderId="8" xfId="0" applyFont="1" applyBorder="1" applyAlignment="1" applyProtection="1">
      <alignment horizontal="center"/>
      <protection locked="0"/>
    </xf>
    <xf numFmtId="0" fontId="13" fillId="0" borderId="9" xfId="0" applyFont="1" applyBorder="1" applyAlignment="1" applyProtection="1">
      <alignment horizontal="center"/>
      <protection locked="0"/>
    </xf>
    <xf numFmtId="0" fontId="13" fillId="0" borderId="10" xfId="0" applyFont="1" applyBorder="1" applyAlignment="1" applyProtection="1">
      <alignment horizontal="center"/>
      <protection locked="0"/>
    </xf>
    <xf numFmtId="0" fontId="13" fillId="0" borderId="8" xfId="0" applyFont="1" applyBorder="1" applyAlignment="1" applyProtection="1">
      <alignment horizontal="center" wrapText="1"/>
      <protection locked="0"/>
    </xf>
    <xf numFmtId="0" fontId="13" fillId="0" borderId="9" xfId="0" applyFont="1" applyBorder="1" applyAlignment="1" applyProtection="1">
      <alignment horizontal="center" wrapText="1"/>
      <protection locked="0"/>
    </xf>
    <xf numFmtId="0" fontId="13" fillId="0" borderId="10" xfId="0" applyFont="1" applyBorder="1" applyAlignment="1" applyProtection="1">
      <alignment horizontal="center" wrapText="1"/>
      <protection locked="0"/>
    </xf>
    <xf numFmtId="0" fontId="7" fillId="0" borderId="0" xfId="0" quotePrefix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172" fontId="14" fillId="0" borderId="0" xfId="0" applyNumberFormat="1" applyFont="1" applyAlignment="1" applyProtection="1">
      <alignment horizontal="center"/>
      <protection locked="0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17" fillId="0" borderId="3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15" fillId="0" borderId="8" xfId="0" applyFont="1" applyBorder="1" applyAlignment="1">
      <alignment horizontal="left" vertical="center" wrapText="1" indent="1"/>
    </xf>
    <xf numFmtId="0" fontId="15" fillId="0" borderId="10" xfId="0" applyFont="1" applyBorder="1" applyAlignment="1">
      <alignment horizontal="left" vertical="center" wrapText="1" indent="1"/>
    </xf>
    <xf numFmtId="0" fontId="34" fillId="6" borderId="1" xfId="0" applyFont="1" applyFill="1" applyBorder="1" applyAlignment="1">
      <alignment horizontal="center" vertical="center"/>
    </xf>
    <xf numFmtId="177" fontId="34" fillId="4" borderId="1" xfId="0" applyNumberFormat="1" applyFont="1" applyFill="1" applyBorder="1" applyAlignment="1">
      <alignment horizontal="center" vertical="center"/>
    </xf>
    <xf numFmtId="0" fontId="23" fillId="0" borderId="9" xfId="0" applyFont="1" applyBorder="1" applyAlignment="1">
      <alignment horizontal="center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10" xfId="0" applyFont="1" applyBorder="1" applyAlignment="1">
      <alignment horizontal="center" vertical="center" wrapText="1"/>
    </xf>
    <xf numFmtId="49" fontId="34" fillId="4" borderId="9" xfId="0" applyNumberFormat="1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 wrapText="1"/>
    </xf>
    <xf numFmtId="49" fontId="34" fillId="4" borderId="38" xfId="0" applyNumberFormat="1" applyFont="1" applyFill="1" applyBorder="1" applyAlignment="1">
      <alignment horizontal="center" vertical="center" wrapText="1"/>
    </xf>
    <xf numFmtId="0" fontId="34" fillId="4" borderId="39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3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5" xfId="0" applyFont="1" applyBorder="1" applyAlignment="1">
      <alignment horizontal="center" vertical="center"/>
    </xf>
    <xf numFmtId="0" fontId="12" fillId="0" borderId="36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1" fontId="34" fillId="4" borderId="38" xfId="0" applyNumberFormat="1" applyFont="1" applyFill="1" applyBorder="1" applyAlignment="1">
      <alignment horizontal="center" vertical="center"/>
    </xf>
    <xf numFmtId="1" fontId="34" fillId="4" borderId="39" xfId="0" applyNumberFormat="1" applyFont="1" applyFill="1" applyBorder="1" applyAlignment="1">
      <alignment horizontal="center" vertical="center"/>
    </xf>
    <xf numFmtId="49" fontId="34" fillId="4" borderId="37" xfId="0" applyNumberFormat="1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49" fontId="34" fillId="4" borderId="3" xfId="0" applyNumberFormat="1" applyFont="1" applyFill="1" applyBorder="1" applyAlignment="1">
      <alignment horizontal="center" vertical="center"/>
    </xf>
    <xf numFmtId="0" fontId="34" fillId="4" borderId="3" xfId="0" applyFont="1" applyFill="1" applyBorder="1" applyAlignment="1">
      <alignment horizontal="center" vertical="center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>
      <alignment horizontal="center"/>
    </xf>
    <xf numFmtId="164" fontId="9" fillId="2" borderId="1" xfId="0" applyNumberFormat="1" applyFont="1" applyFill="1" applyBorder="1" applyAlignment="1" applyProtection="1">
      <alignment horizontal="center" vertical="center"/>
      <protection hidden="1"/>
    </xf>
    <xf numFmtId="164" fontId="27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7" fillId="2" borderId="1" xfId="0" applyFont="1" applyFill="1" applyBorder="1" applyAlignment="1">
      <alignment horizontal="center" vertical="center"/>
    </xf>
    <xf numFmtId="11" fontId="17" fillId="2" borderId="1" xfId="0" applyNumberFormat="1" applyFont="1" applyFill="1" applyBorder="1" applyAlignment="1">
      <alignment horizontal="center" vertical="center"/>
    </xf>
    <xf numFmtId="14" fontId="17" fillId="2" borderId="1" xfId="0" applyNumberFormat="1" applyFont="1" applyFill="1" applyBorder="1" applyAlignment="1">
      <alignment horizontal="center" vertical="center"/>
    </xf>
  </cellXfs>
  <cellStyles count="8">
    <cellStyle name="Hipervínculo" xfId="1" builtinId="8"/>
    <cellStyle name="Millares 2" xfId="5" xr:uid="{00000000-0005-0000-0000-000001000000}"/>
    <cellStyle name="Normal" xfId="0" builtinId="0"/>
    <cellStyle name="Normal 2" xfId="4" xr:uid="{00000000-0005-0000-0000-000003000000}"/>
    <cellStyle name="Normal 2 2" xfId="6" xr:uid="{00000000-0005-0000-0000-000004000000}"/>
    <cellStyle name="Normal 4" xfId="2" xr:uid="{00000000-0005-0000-0000-000005000000}"/>
    <cellStyle name="Normal 6" xfId="7" xr:uid="{CCE1D59F-99E3-4663-9889-17EE1EBBC4BE}"/>
    <cellStyle name="Normal_ENSAYOS" xfId="3" xr:uid="{00000000-0005-0000-0000-000006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65036</xdr:colOff>
      <xdr:row>50</xdr:row>
      <xdr:rowOff>141903</xdr:rowOff>
    </xdr:from>
    <xdr:to>
      <xdr:col>8</xdr:col>
      <xdr:colOff>945173</xdr:colOff>
      <xdr:row>50</xdr:row>
      <xdr:rowOff>141903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DF8E2E39-A5F0-4338-9718-B4846550E0FB}"/>
            </a:ext>
          </a:extLst>
        </xdr:cNvPr>
        <xdr:cNvCxnSpPr>
          <a:cxnSpLocks noChangeShapeType="1"/>
        </xdr:cNvCxnSpPr>
      </xdr:nvCxnSpPr>
      <xdr:spPr bwMode="auto">
        <a:xfrm flipV="1">
          <a:off x="65036" y="11434743"/>
          <a:ext cx="6663717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</xdr:col>
      <xdr:colOff>171451</xdr:colOff>
      <xdr:row>0</xdr:row>
      <xdr:rowOff>57150</xdr:rowOff>
    </xdr:from>
    <xdr:to>
      <xdr:col>2</xdr:col>
      <xdr:colOff>438151</xdr:colOff>
      <xdr:row>3</xdr:row>
      <xdr:rowOff>146914</xdr:rowOff>
    </xdr:to>
    <xdr:pic>
      <xdr:nvPicPr>
        <xdr:cNvPr id="11" name="Imagen 7">
          <a:extLst>
            <a:ext uri="{FF2B5EF4-FFF2-40B4-BE49-F238E27FC236}">
              <a16:creationId xmlns:a16="http://schemas.microsoft.com/office/drawing/2014/main" id="{FD97E003-C551-4583-A80E-0BC630522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1" y="57150"/>
          <a:ext cx="1188720" cy="684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28402</xdr:colOff>
      <xdr:row>41</xdr:row>
      <xdr:rowOff>178537</xdr:rowOff>
    </xdr:from>
    <xdr:to>
      <xdr:col>8</xdr:col>
      <xdr:colOff>0</xdr:colOff>
      <xdr:row>41</xdr:row>
      <xdr:rowOff>178537</xdr:rowOff>
    </xdr:to>
    <xdr:cxnSp macro="">
      <xdr:nvCxnSpPr>
        <xdr:cNvPr id="2" name="2 Conector recto">
          <a:extLst>
            <a:ext uri="{FF2B5EF4-FFF2-40B4-BE49-F238E27FC236}">
              <a16:creationId xmlns:a16="http://schemas.microsoft.com/office/drawing/2014/main" id="{68A861E0-773E-4FDC-A636-F1CD439E946F}"/>
            </a:ext>
          </a:extLst>
        </xdr:cNvPr>
        <xdr:cNvCxnSpPr>
          <a:cxnSpLocks noChangeShapeType="1"/>
        </xdr:cNvCxnSpPr>
      </xdr:nvCxnSpPr>
      <xdr:spPr bwMode="auto">
        <a:xfrm flipV="1">
          <a:off x="96982" y="11364697"/>
          <a:ext cx="6821978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640771</xdr:colOff>
      <xdr:row>37</xdr:row>
      <xdr:rowOff>136414</xdr:rowOff>
    </xdr:from>
    <xdr:to>
      <xdr:col>5</xdr:col>
      <xdr:colOff>339090</xdr:colOff>
      <xdr:row>41</xdr:row>
      <xdr:rowOff>4598</xdr:rowOff>
    </xdr:to>
    <xdr:sp macro="" textlink="">
      <xdr:nvSpPr>
        <xdr:cNvPr id="9" name="4 Rectángulo">
          <a:extLst>
            <a:ext uri="{FF2B5EF4-FFF2-40B4-BE49-F238E27FC236}">
              <a16:creationId xmlns:a16="http://schemas.microsoft.com/office/drawing/2014/main" id="{275EA269-63E7-4D05-A862-BB8DFD5ACC32}"/>
            </a:ext>
          </a:extLst>
        </xdr:cNvPr>
        <xdr:cNvSpPr/>
      </xdr:nvSpPr>
      <xdr:spPr>
        <a:xfrm>
          <a:off x="1631371" y="10621534"/>
          <a:ext cx="2563439" cy="569224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Revisado: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>
    <xdr:from>
      <xdr:col>5</xdr:col>
      <xdr:colOff>405592</xdr:colOff>
      <xdr:row>37</xdr:row>
      <xdr:rowOff>137156</xdr:rowOff>
    </xdr:from>
    <xdr:to>
      <xdr:col>7</xdr:col>
      <xdr:colOff>712470</xdr:colOff>
      <xdr:row>41</xdr:row>
      <xdr:rowOff>3489</xdr:rowOff>
    </xdr:to>
    <xdr:sp macro="" textlink="">
      <xdr:nvSpPr>
        <xdr:cNvPr id="10" name="4 Rectángulo">
          <a:extLst>
            <a:ext uri="{FF2B5EF4-FFF2-40B4-BE49-F238E27FC236}">
              <a16:creationId xmlns:a16="http://schemas.microsoft.com/office/drawing/2014/main" id="{815A2040-FC47-48D9-9D7E-5940A60812F6}"/>
            </a:ext>
          </a:extLst>
        </xdr:cNvPr>
        <xdr:cNvSpPr/>
      </xdr:nvSpPr>
      <xdr:spPr>
        <a:xfrm>
          <a:off x="4261312" y="10622276"/>
          <a:ext cx="2371898" cy="567373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Aprobado: </a:t>
          </a:r>
        </a:p>
        <a:p>
          <a:endParaRPr lang="es-PE" sz="900">
            <a:latin typeface="Arial" panose="020B0604020202020204" pitchFamily="34" charset="0"/>
            <a:cs typeface="Arial" panose="020B0604020202020204" pitchFamily="34" charset="0"/>
          </a:endParaRPr>
        </a:p>
        <a:p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Fecha:</a:t>
          </a:r>
        </a:p>
      </xdr:txBody>
    </xdr:sp>
    <xdr:clientData/>
  </xdr:twoCellAnchor>
  <xdr:twoCellAnchor editAs="oneCell">
    <xdr:from>
      <xdr:col>6</xdr:col>
      <xdr:colOff>351695</xdr:colOff>
      <xdr:row>35</xdr:row>
      <xdr:rowOff>18851</xdr:rowOff>
    </xdr:from>
    <xdr:to>
      <xdr:col>7</xdr:col>
      <xdr:colOff>629823</xdr:colOff>
      <xdr:row>35</xdr:row>
      <xdr:rowOff>901212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848DAF3A-2AF9-412F-A273-247605431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05635" y="9231431"/>
          <a:ext cx="1543048" cy="882361"/>
        </a:xfrm>
        <a:prstGeom prst="rect">
          <a:avLst/>
        </a:prstGeom>
      </xdr:spPr>
    </xdr:pic>
    <xdr:clientData/>
  </xdr:twoCellAnchor>
  <xdr:twoCellAnchor>
    <xdr:from>
      <xdr:col>1</xdr:col>
      <xdr:colOff>109904</xdr:colOff>
      <xdr:row>0</xdr:row>
      <xdr:rowOff>58615</xdr:rowOff>
    </xdr:from>
    <xdr:to>
      <xdr:col>2</xdr:col>
      <xdr:colOff>378069</xdr:colOff>
      <xdr:row>3</xdr:row>
      <xdr:rowOff>154973</xdr:rowOff>
    </xdr:to>
    <xdr:pic>
      <xdr:nvPicPr>
        <xdr:cNvPr id="12" name="Imagen 7">
          <a:extLst>
            <a:ext uri="{FF2B5EF4-FFF2-40B4-BE49-F238E27FC236}">
              <a16:creationId xmlns:a16="http://schemas.microsoft.com/office/drawing/2014/main" id="{7A66D12C-D723-4B07-A270-B7054E708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8484" y="58615"/>
          <a:ext cx="1190185" cy="690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1021080</xdr:colOff>
      <xdr:row>46</xdr:row>
      <xdr:rowOff>76200</xdr:rowOff>
    </xdr:from>
    <xdr:to>
      <xdr:col>8</xdr:col>
      <xdr:colOff>906833</xdr:colOff>
      <xdr:row>50</xdr:row>
      <xdr:rowOff>120113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0FAD6D4-9FB1-4D5F-BD9C-E50B2B4D8C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75" t="14008" r="10875" b="9598"/>
        <a:stretch/>
      </xdr:blipFill>
      <xdr:spPr bwMode="auto">
        <a:xfrm>
          <a:off x="4549140" y="10584180"/>
          <a:ext cx="1097333" cy="10954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44</xdr:row>
      <xdr:rowOff>190500</xdr:rowOff>
    </xdr:from>
    <xdr:to>
      <xdr:col>8</xdr:col>
      <xdr:colOff>575326</xdr:colOff>
      <xdr:row>50</xdr:row>
      <xdr:rowOff>122416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BC0604-F7ED-4DA0-BA45-CA376D631E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50" t="18437" r="19247" b="17812"/>
        <a:stretch/>
      </xdr:blipFill>
      <xdr:spPr>
        <a:xfrm rot="60000">
          <a:off x="3190875" y="9305925"/>
          <a:ext cx="1404001" cy="1113016"/>
        </a:xfrm>
        <a:prstGeom prst="rect">
          <a:avLst/>
        </a:prstGeom>
      </xdr:spPr>
    </xdr:pic>
    <xdr:clientData/>
  </xdr:twoCellAnchor>
  <xdr:twoCellAnchor editAs="oneCell">
    <xdr:from>
      <xdr:col>8</xdr:col>
      <xdr:colOff>638175</xdr:colOff>
      <xdr:row>44</xdr:row>
      <xdr:rowOff>209549</xdr:rowOff>
    </xdr:from>
    <xdr:to>
      <xdr:col>10</xdr:col>
      <xdr:colOff>39649</xdr:colOff>
      <xdr:row>50</xdr:row>
      <xdr:rowOff>113819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42A939E-9352-4766-A389-B2419F834A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biLevel thresh="75000"/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234" t="65571" r="70973" b="23639"/>
        <a:stretch/>
      </xdr:blipFill>
      <xdr:spPr>
        <a:xfrm rot="170050">
          <a:off x="4657725" y="9324974"/>
          <a:ext cx="1049299" cy="10853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99060</xdr:colOff>
      <xdr:row>10</xdr:row>
      <xdr:rowOff>121920</xdr:rowOff>
    </xdr:from>
    <xdr:to>
      <xdr:col>8</xdr:col>
      <xdr:colOff>259080</xdr:colOff>
      <xdr:row>22</xdr:row>
      <xdr:rowOff>7620</xdr:rowOff>
    </xdr:to>
    <xdr:pic>
      <xdr:nvPicPr>
        <xdr:cNvPr id="252341" name="24 Imagen">
          <a:extLst>
            <a:ext uri="{FF2B5EF4-FFF2-40B4-BE49-F238E27FC236}">
              <a16:creationId xmlns:a16="http://schemas.microsoft.com/office/drawing/2014/main" id="{00000000-0008-0000-0200-0000B5D9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1620" y="2301240"/>
          <a:ext cx="6019800" cy="1897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nirsa-sa\Construccion-2006\BG\Cantera%20Mapacho_Vicho_BG_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Users\NetSend\AppData\Local\Temp\Rar$DI01.037\PTF-00%20Km%20F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9-SETIEMBRE\Maquinarias%20e%20Ingenieros%20S.A.C\2-Afirmado\CBR%20-%20EA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ABIAN\geofal\2016\1.-%20Trabajos%202016\1.2.-%20Estudio%20de%20Suelos\EMS-103-16%20Tedagua\C-2\GEOFAL\2013\07-JULIO\ARENAS%20CONSTRUCTORA\DISE&#209;O%20DE%20MEZCLA\AGREGADO\Grava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cus\D\Marcona\BASE%20GRANULAR%20PATRON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PC%206/Desktop/GR-686-19-SU%20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_LL"/>
      <sheetName val="Pr"/>
      <sheetName val="CBR_Dat"/>
      <sheetName val="CBR_Graf"/>
      <sheetName val="Apoyo"/>
      <sheetName val="E_A"/>
      <sheetName val="G_E"/>
      <sheetName val="SST"/>
      <sheetName val="D_S"/>
      <sheetName val="D_M"/>
      <sheetName val="I_O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  <sheetName val="Densidades 1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">
          <cell r="L6">
            <v>1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os de ecuacion del anillo"/>
      <sheetName val="P1"/>
      <sheetName val="Gran-LLyLP"/>
      <sheetName val="Gran-LLyLP(Fino)"/>
      <sheetName val="Sucs(Fino)"/>
      <sheetName val="Aashto(Fino)"/>
      <sheetName val="Sucs"/>
      <sheetName val="Aashto"/>
      <sheetName val="Apoyo 2"/>
      <sheetName val="DATOS DE CONSOLIDACION"/>
      <sheetName val="Proctor"/>
      <sheetName val="CONO(D.NAT.)"/>
      <sheetName val="DATOS DE DEF"/>
      <sheetName val="informe"/>
      <sheetName val="gráficos"/>
      <sheetName val="ESP"/>
      <sheetName val="COEF.PERM_DNat."/>
      <sheetName val="COEF.PERM_95MDS."/>
    </sheetNames>
    <sheetDataSet>
      <sheetData sheetId="0" refreshError="1"/>
      <sheetData sheetId="1" refreshError="1"/>
      <sheetData sheetId="2">
        <row r="8">
          <cell r="C8" t="str">
            <v>Km. 92+715</v>
          </cell>
        </row>
      </sheetData>
      <sheetData sheetId="3" refreshError="1"/>
      <sheetData sheetId="4">
        <row r="3">
          <cell r="C3" t="e">
            <v>#REF!</v>
          </cell>
          <cell r="L3" t="e">
            <v>#DIV/0!</v>
          </cell>
        </row>
        <row r="4">
          <cell r="C4">
            <v>100</v>
          </cell>
          <cell r="L4" t="e">
            <v>#DIV/0!</v>
          </cell>
        </row>
        <row r="5">
          <cell r="C5" t="e">
            <v>#DIV/0!</v>
          </cell>
          <cell r="L5" t="str">
            <v>---</v>
          </cell>
        </row>
        <row r="6">
          <cell r="L6" t="str">
            <v>---</v>
          </cell>
        </row>
      </sheetData>
      <sheetData sheetId="5" refreshError="1"/>
      <sheetData sheetId="6">
        <row r="3">
          <cell r="C3">
            <v>2.8</v>
          </cell>
          <cell r="L3">
            <v>0</v>
          </cell>
        </row>
        <row r="4">
          <cell r="C4">
            <v>42.2</v>
          </cell>
          <cell r="L4">
            <v>0</v>
          </cell>
        </row>
        <row r="5">
          <cell r="C5" t="str">
            <v>NP</v>
          </cell>
          <cell r="L5" t="str">
            <v>---</v>
          </cell>
        </row>
        <row r="6">
          <cell r="L6" t="str">
            <v>---</v>
          </cell>
        </row>
      </sheetData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>
        <row r="25">
          <cell r="B25">
            <v>0.51020408163265307</v>
          </cell>
        </row>
      </sheetData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ran-LLyLP"/>
      <sheetName val="Proctor"/>
      <sheetName val="Datos"/>
      <sheetName val="Grafico CBR"/>
      <sheetName val="Apoyo"/>
      <sheetName val="E_A"/>
      <sheetName val="ABRASION"/>
      <sheetName val="G_E"/>
      <sheetName val="Sucs"/>
      <sheetName val="Aashto"/>
      <sheetName val="Apoyo 2"/>
      <sheetName val="Sedimentación"/>
      <sheetName val="H.N"/>
      <sheetName val="Caras Fracturadas"/>
      <sheetName val="Chatas y Alarga."/>
      <sheetName val="% que pasa # 20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3">
          <cell r="C3">
            <v>5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PU-C"/>
      <sheetName val="G_LL"/>
      <sheetName val="PU-S"/>
      <sheetName val="% que pasa # 200"/>
      <sheetName val="D_S"/>
      <sheetName val="D_M"/>
      <sheetName val="CHATAS"/>
      <sheetName val="Sucs"/>
      <sheetName val="Aashto"/>
      <sheetName val="Apoyo 2"/>
      <sheetName val="Sedimentación"/>
      <sheetName val="H.N"/>
      <sheetName val="Caras Fracturadas"/>
      <sheetName val="Chatas y Alarga.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L3">
            <v>0</v>
          </cell>
        </row>
        <row r="5">
          <cell r="C5" t="str">
            <v>NP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GA"/>
      <sheetName val="BGB"/>
      <sheetName val="BGC"/>
      <sheetName val="Hoja1"/>
      <sheetName val="Límites"/>
    </sheetNames>
    <sheetDataSet>
      <sheetData sheetId="0">
        <row r="9">
          <cell r="H9">
            <v>10215</v>
          </cell>
        </row>
        <row r="13">
          <cell r="H13" t="e">
            <v>#DIV/0!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-------"/>
      <sheetName val="G-LL "/>
      <sheetName val="LL-LP"/>
      <sheetName val="Sucs "/>
      <sheetName val="Aashto"/>
    </sheetNames>
    <sheetDataSet>
      <sheetData sheetId="0" refreshError="1"/>
      <sheetData sheetId="1">
        <row r="2">
          <cell r="X2" t="str">
            <v>Gruesa</v>
          </cell>
        </row>
        <row r="3">
          <cell r="X3" t="str">
            <v>Fina</v>
          </cell>
        </row>
        <row r="5">
          <cell r="X5" t="str">
            <v>Plastico</v>
          </cell>
        </row>
        <row r="6">
          <cell r="X6" t="str">
            <v>No Plastico</v>
          </cell>
        </row>
      </sheetData>
      <sheetData sheetId="2"/>
      <sheetData sheetId="3" refreshError="1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411D9-8877-4E51-9CF6-6FC9DC2D4878}">
  <dimension ref="B1:R54"/>
  <sheetViews>
    <sheetView tabSelected="1" zoomScale="110" zoomScaleNormal="110" zoomScaleSheetLayoutView="120" workbookViewId="0">
      <selection activeCell="G7" sqref="G7"/>
    </sheetView>
  </sheetViews>
  <sheetFormatPr baseColWidth="10" defaultColWidth="10.44140625" defaultRowHeight="13.8" x14ac:dyDescent="0.25"/>
  <cols>
    <col min="1" max="1" width="1" style="366" customWidth="1"/>
    <col min="2" max="2" width="13.44140625" style="366" customWidth="1"/>
    <col min="3" max="3" width="11.6640625" style="366" customWidth="1"/>
    <col min="4" max="4" width="9.44140625" style="366" customWidth="1"/>
    <col min="5" max="5" width="5.6640625" style="366" customWidth="1"/>
    <col min="6" max="7" width="15.6640625" style="366" customWidth="1"/>
    <col min="8" max="8" width="16.44140625" style="366" customWidth="1"/>
    <col min="9" max="9" width="15.44140625" style="366" customWidth="1"/>
    <col min="10" max="10" width="6.44140625" style="366" customWidth="1"/>
    <col min="11" max="11" width="11.77734375" style="366" customWidth="1"/>
    <col min="12" max="16384" width="10.44140625" style="366"/>
  </cols>
  <sheetData>
    <row r="1" spans="2:13" ht="15.75" customHeight="1" x14ac:dyDescent="0.25">
      <c r="B1" s="332"/>
      <c r="C1" s="333"/>
      <c r="D1" s="333"/>
      <c r="E1" s="333"/>
      <c r="F1" s="334"/>
      <c r="G1" s="334"/>
      <c r="H1" s="334"/>
      <c r="I1" s="335"/>
    </row>
    <row r="2" spans="2:13" ht="15.75" customHeight="1" x14ac:dyDescent="0.25">
      <c r="B2" s="367"/>
      <c r="C2" s="535" t="s">
        <v>16</v>
      </c>
      <c r="D2" s="535"/>
      <c r="E2" s="535"/>
      <c r="F2" s="535"/>
      <c r="G2" s="535"/>
      <c r="H2" s="535"/>
      <c r="I2" s="536"/>
      <c r="L2" s="441" t="s">
        <v>302</v>
      </c>
      <c r="M2" s="442"/>
    </row>
    <row r="3" spans="2:13" ht="15.75" customHeight="1" x14ac:dyDescent="0.25">
      <c r="B3" s="368"/>
      <c r="C3" s="537" t="s">
        <v>233</v>
      </c>
      <c r="D3" s="537"/>
      <c r="E3" s="537"/>
      <c r="F3" s="537"/>
      <c r="G3" s="537"/>
      <c r="H3" s="537"/>
      <c r="I3" s="538"/>
      <c r="L3" s="441" t="s">
        <v>69</v>
      </c>
      <c r="M3" s="443"/>
    </row>
    <row r="4" spans="2:13" ht="15.75" customHeight="1" x14ac:dyDescent="0.25">
      <c r="B4" s="369"/>
      <c r="C4" s="370"/>
      <c r="D4" s="370"/>
      <c r="E4" s="370"/>
      <c r="F4" s="370"/>
      <c r="G4" s="370"/>
      <c r="H4" s="370"/>
      <c r="I4" s="371"/>
      <c r="L4" s="441" t="s">
        <v>49</v>
      </c>
      <c r="M4" s="443"/>
    </row>
    <row r="5" spans="2:13" ht="3.75" customHeight="1" x14ac:dyDescent="0.25">
      <c r="B5" s="372"/>
      <c r="C5" s="372"/>
      <c r="D5" s="372"/>
      <c r="E5" s="372"/>
      <c r="F5" s="372"/>
      <c r="G5" s="372"/>
      <c r="H5" s="372"/>
      <c r="I5" s="372"/>
      <c r="L5" s="441" t="s">
        <v>50</v>
      </c>
      <c r="M5" s="443"/>
    </row>
    <row r="6" spans="2:13" ht="15.9" customHeight="1" x14ac:dyDescent="0.25">
      <c r="C6" s="373"/>
      <c r="D6" s="559" t="s">
        <v>290</v>
      </c>
      <c r="E6" s="559"/>
      <c r="F6" s="412" t="s">
        <v>291</v>
      </c>
      <c r="G6" s="412" t="s">
        <v>292</v>
      </c>
      <c r="H6" s="373"/>
      <c r="I6" s="373"/>
      <c r="J6" s="374"/>
      <c r="L6" s="444"/>
      <c r="M6" s="445"/>
    </row>
    <row r="7" spans="2:13" ht="15.9" customHeight="1" x14ac:dyDescent="0.25">
      <c r="B7" s="373"/>
      <c r="C7" s="373"/>
      <c r="D7" s="560"/>
      <c r="E7" s="561"/>
      <c r="F7" s="440"/>
      <c r="G7" s="439"/>
      <c r="H7" s="373"/>
      <c r="I7" s="373"/>
      <c r="J7" s="374"/>
      <c r="L7" s="441" t="s">
        <v>303</v>
      </c>
      <c r="M7" s="445"/>
    </row>
    <row r="8" spans="2:13" ht="3.6" customHeight="1" x14ac:dyDescent="0.25">
      <c r="B8" s="373"/>
      <c r="C8" s="375"/>
      <c r="D8" s="375"/>
      <c r="E8" s="376"/>
      <c r="F8" s="376"/>
      <c r="G8" s="376"/>
      <c r="H8" s="376"/>
      <c r="I8" s="376"/>
      <c r="J8" s="374"/>
      <c r="L8" s="441" t="s">
        <v>304</v>
      </c>
      <c r="M8" s="446"/>
    </row>
    <row r="9" spans="2:13" ht="26.25" customHeight="1" x14ac:dyDescent="0.25">
      <c r="B9" s="539" t="s">
        <v>234</v>
      </c>
      <c r="C9" s="540"/>
      <c r="D9" s="540"/>
      <c r="E9" s="540"/>
      <c r="F9" s="540"/>
      <c r="G9" s="540"/>
      <c r="H9" s="540"/>
      <c r="I9" s="541"/>
      <c r="J9" s="374"/>
      <c r="L9" s="441" t="s">
        <v>305</v>
      </c>
      <c r="M9" s="445"/>
    </row>
    <row r="10" spans="2:13" ht="17.25" customHeight="1" x14ac:dyDescent="0.25">
      <c r="B10" s="542" t="s">
        <v>235</v>
      </c>
      <c r="C10" s="543"/>
      <c r="D10" s="543"/>
      <c r="E10" s="543"/>
      <c r="F10" s="543"/>
      <c r="G10" s="543"/>
      <c r="H10" s="543"/>
      <c r="I10" s="544"/>
      <c r="J10" s="374"/>
      <c r="L10" s="444"/>
      <c r="M10" s="445"/>
    </row>
    <row r="11" spans="2:13" ht="5.25" customHeight="1" x14ac:dyDescent="0.25">
      <c r="B11" s="377"/>
      <c r="C11" s="378"/>
      <c r="D11" s="378"/>
      <c r="E11" s="379"/>
      <c r="F11" s="379"/>
      <c r="G11" s="379"/>
      <c r="H11" s="379"/>
      <c r="I11" s="380"/>
      <c r="J11" s="374"/>
      <c r="L11" s="441" t="s">
        <v>306</v>
      </c>
      <c r="M11" s="445"/>
    </row>
    <row r="12" spans="2:13" ht="15.9" customHeight="1" x14ac:dyDescent="0.25">
      <c r="B12" s="381" t="s">
        <v>236</v>
      </c>
      <c r="C12" s="533" t="s">
        <v>313</v>
      </c>
      <c r="D12" s="533"/>
      <c r="E12" s="533"/>
      <c r="F12" s="533"/>
      <c r="G12" s="533"/>
      <c r="H12" s="533"/>
      <c r="I12" s="534"/>
      <c r="L12" s="441" t="s">
        <v>307</v>
      </c>
      <c r="M12" s="446"/>
    </row>
    <row r="13" spans="2:13" ht="15.9" customHeight="1" x14ac:dyDescent="0.25">
      <c r="B13" s="381" t="s">
        <v>237</v>
      </c>
      <c r="C13" s="533" t="s">
        <v>320</v>
      </c>
      <c r="D13" s="533"/>
      <c r="E13" s="533"/>
      <c r="F13" s="533"/>
      <c r="G13" s="533"/>
      <c r="H13" s="533"/>
      <c r="I13" s="534"/>
      <c r="L13" s="441" t="s">
        <v>308</v>
      </c>
      <c r="M13" s="446"/>
    </row>
    <row r="14" spans="2:13" ht="15.9" customHeight="1" x14ac:dyDescent="0.25">
      <c r="B14" s="381" t="s">
        <v>238</v>
      </c>
      <c r="C14" s="533" t="s">
        <v>315</v>
      </c>
      <c r="D14" s="533"/>
      <c r="E14" s="533"/>
      <c r="F14" s="533"/>
      <c r="G14" s="533"/>
      <c r="H14" s="533"/>
      <c r="I14" s="534"/>
      <c r="L14" s="444"/>
      <c r="M14" s="445"/>
    </row>
    <row r="15" spans="2:13" ht="7.5" customHeight="1" x14ac:dyDescent="0.25">
      <c r="B15" s="381"/>
      <c r="C15" s="375"/>
      <c r="D15" s="375"/>
      <c r="E15" s="246"/>
      <c r="F15" s="382"/>
      <c r="G15" s="382"/>
      <c r="H15" s="383"/>
      <c r="I15" s="384"/>
      <c r="L15" s="441" t="s">
        <v>309</v>
      </c>
      <c r="M15" s="447"/>
    </row>
    <row r="16" spans="2:13" ht="4.5" customHeight="1" x14ac:dyDescent="0.25">
      <c r="B16" s="377"/>
      <c r="C16" s="378"/>
      <c r="D16" s="378"/>
      <c r="E16" s="385"/>
      <c r="F16" s="386"/>
      <c r="G16" s="386"/>
      <c r="H16" s="387"/>
      <c r="I16" s="388"/>
      <c r="L16" s="441" t="s">
        <v>310</v>
      </c>
      <c r="M16" s="447"/>
    </row>
    <row r="17" spans="2:18" ht="16.2" customHeight="1" x14ac:dyDescent="0.25">
      <c r="B17" s="545" t="s">
        <v>239</v>
      </c>
      <c r="C17" s="546"/>
      <c r="D17" s="546"/>
      <c r="E17" s="546"/>
      <c r="F17" s="414"/>
      <c r="G17" s="415" t="s">
        <v>240</v>
      </c>
      <c r="H17" s="416"/>
      <c r="I17" s="389"/>
      <c r="L17" s="441" t="s">
        <v>311</v>
      </c>
      <c r="M17" s="448"/>
    </row>
    <row r="18" spans="2:18" ht="18" customHeight="1" x14ac:dyDescent="0.25">
      <c r="B18" s="427"/>
      <c r="C18" s="428" t="s">
        <v>241</v>
      </c>
      <c r="D18" s="562" t="s">
        <v>318</v>
      </c>
      <c r="E18" s="563"/>
      <c r="F18" s="429"/>
      <c r="G18" s="430" t="s">
        <v>176</v>
      </c>
      <c r="H18" s="472" t="s">
        <v>141</v>
      </c>
      <c r="I18" s="431"/>
    </row>
    <row r="19" spans="2:18" ht="16.2" customHeight="1" x14ac:dyDescent="0.25">
      <c r="B19" s="427"/>
      <c r="C19" s="428" t="s">
        <v>242</v>
      </c>
      <c r="D19" s="531"/>
      <c r="E19" s="532"/>
      <c r="F19" s="429"/>
      <c r="G19" s="429" t="s">
        <v>158</v>
      </c>
      <c r="H19" s="399" t="s">
        <v>141</v>
      </c>
      <c r="I19" s="431"/>
      <c r="M19" s="459" t="str">
        <f>+Datos!Z2</f>
        <v>ENSAYO PROCTOR</v>
      </c>
      <c r="N19" s="460"/>
      <c r="O19" s="461"/>
      <c r="Q19" s="465" t="str">
        <f>+Datos!X2</f>
        <v>METODO PROCTOR</v>
      </c>
      <c r="R19" s="461"/>
    </row>
    <row r="20" spans="2:18" ht="16.2" customHeight="1" x14ac:dyDescent="0.25">
      <c r="B20" s="427"/>
      <c r="C20" s="428" t="s">
        <v>243</v>
      </c>
      <c r="D20" s="531"/>
      <c r="E20" s="532"/>
      <c r="F20" s="432"/>
      <c r="G20" s="430" t="s">
        <v>301</v>
      </c>
      <c r="H20" s="471"/>
      <c r="I20" s="431"/>
      <c r="M20" s="390" t="s">
        <v>141</v>
      </c>
      <c r="N20" s="416"/>
      <c r="O20" s="392"/>
      <c r="Q20" s="427" t="s">
        <v>141</v>
      </c>
      <c r="R20" s="392"/>
    </row>
    <row r="21" spans="2:18" ht="16.2" customHeight="1" x14ac:dyDescent="0.25">
      <c r="B21" s="427"/>
      <c r="C21" s="428" t="s">
        <v>244</v>
      </c>
      <c r="D21" s="531"/>
      <c r="E21" s="532"/>
      <c r="F21" s="432"/>
      <c r="G21" s="429" t="s">
        <v>245</v>
      </c>
      <c r="H21" s="471"/>
      <c r="I21" s="431"/>
      <c r="M21" s="427" t="str">
        <f>+Datos!Z3</f>
        <v>ASTM D1557-12 (Reapproved 2021)</v>
      </c>
      <c r="N21" s="416"/>
      <c r="O21" s="392"/>
      <c r="Q21" s="427" t="str">
        <f>+Datos!X3</f>
        <v>C</v>
      </c>
      <c r="R21" s="392"/>
    </row>
    <row r="22" spans="2:18" ht="16.2" customHeight="1" x14ac:dyDescent="0.25">
      <c r="B22" s="433"/>
      <c r="C22" s="428" t="s">
        <v>246</v>
      </c>
      <c r="D22" s="528"/>
      <c r="E22" s="528"/>
      <c r="F22" s="432"/>
      <c r="G22" s="430" t="s">
        <v>247</v>
      </c>
      <c r="H22" s="471"/>
      <c r="I22" s="431"/>
      <c r="M22" s="427" t="str">
        <f>+Datos!Z4</f>
        <v>ASTM D698</v>
      </c>
      <c r="N22" s="416"/>
      <c r="O22" s="392"/>
      <c r="Q22" s="427" t="str">
        <f>+Datos!X4</f>
        <v>B</v>
      </c>
      <c r="R22" s="392"/>
    </row>
    <row r="23" spans="2:18" ht="24" customHeight="1" x14ac:dyDescent="0.25">
      <c r="B23" s="390"/>
      <c r="C23" s="419" t="s">
        <v>248</v>
      </c>
      <c r="D23" s="420"/>
      <c r="E23" s="421"/>
      <c r="F23" s="418"/>
      <c r="G23" s="417"/>
      <c r="H23" s="416"/>
      <c r="I23" s="384"/>
      <c r="M23" s="427" t="str">
        <f>+Datos!Z5</f>
        <v>NTP 339.141:1999 (Revisado 2014)</v>
      </c>
      <c r="N23" s="416"/>
      <c r="O23" s="392"/>
      <c r="Q23" s="462" t="str">
        <f>+Datos!X5</f>
        <v>A</v>
      </c>
      <c r="R23" s="394"/>
    </row>
    <row r="24" spans="2:18" ht="18.600000000000001" customHeight="1" x14ac:dyDescent="0.25">
      <c r="B24" s="529" t="s">
        <v>249</v>
      </c>
      <c r="C24" s="530"/>
      <c r="D24" s="531" t="s">
        <v>141</v>
      </c>
      <c r="E24" s="532"/>
      <c r="F24" s="434"/>
      <c r="G24" s="429" t="s">
        <v>250</v>
      </c>
      <c r="H24" s="471" t="s">
        <v>141</v>
      </c>
      <c r="I24" s="435"/>
      <c r="J24" s="374"/>
      <c r="M24" s="462" t="str">
        <f>+Datos!Z6</f>
        <v>NTP 339.142:1999 (Revisado 2014)</v>
      </c>
      <c r="N24" s="391"/>
      <c r="O24" s="394"/>
    </row>
    <row r="25" spans="2:18" ht="16.2" customHeight="1" x14ac:dyDescent="0.25">
      <c r="B25" s="529" t="s">
        <v>251</v>
      </c>
      <c r="C25" s="529"/>
      <c r="D25" s="528" t="s">
        <v>141</v>
      </c>
      <c r="E25" s="528"/>
      <c r="F25" s="434"/>
      <c r="G25" s="429" t="s">
        <v>252</v>
      </c>
      <c r="H25" s="471" t="s">
        <v>141</v>
      </c>
      <c r="I25" s="435"/>
      <c r="J25" s="374"/>
    </row>
    <row r="26" spans="2:18" ht="7.2" customHeight="1" x14ac:dyDescent="0.25">
      <c r="B26" s="393"/>
      <c r="C26" s="391"/>
      <c r="D26" s="391"/>
      <c r="E26" s="391"/>
      <c r="F26" s="391"/>
      <c r="G26" s="391"/>
      <c r="H26" s="391"/>
      <c r="I26" s="394"/>
      <c r="J26" s="374"/>
    </row>
    <row r="27" spans="2:18" ht="17.25" customHeight="1" x14ac:dyDescent="0.25">
      <c r="B27" s="548" t="s">
        <v>253</v>
      </c>
      <c r="C27" s="548"/>
      <c r="D27" s="548"/>
      <c r="E27" s="548"/>
      <c r="F27" s="395">
        <v>1</v>
      </c>
      <c r="G27" s="395">
        <v>2</v>
      </c>
      <c r="H27" s="395">
        <v>3</v>
      </c>
      <c r="I27" s="395">
        <v>4</v>
      </c>
      <c r="J27" s="374"/>
    </row>
    <row r="28" spans="2:18" ht="23.4" customHeight="1" x14ac:dyDescent="0.25">
      <c r="B28" s="549" t="s">
        <v>297</v>
      </c>
      <c r="C28" s="550"/>
      <c r="D28" s="551"/>
      <c r="E28" s="396" t="s">
        <v>78</v>
      </c>
      <c r="F28" s="399" t="s">
        <v>141</v>
      </c>
      <c r="G28" s="471" t="s">
        <v>141</v>
      </c>
      <c r="H28" s="471" t="s">
        <v>141</v>
      </c>
      <c r="I28" s="471" t="s">
        <v>141</v>
      </c>
      <c r="J28" s="374"/>
    </row>
    <row r="29" spans="2:18" ht="23.4" customHeight="1" x14ac:dyDescent="0.25">
      <c r="B29" s="549" t="s">
        <v>298</v>
      </c>
      <c r="C29" s="550"/>
      <c r="D29" s="551"/>
      <c r="E29" s="396" t="s">
        <v>78</v>
      </c>
      <c r="F29" s="471" t="s">
        <v>141</v>
      </c>
      <c r="G29" s="471" t="s">
        <v>141</v>
      </c>
      <c r="H29" s="471" t="s">
        <v>141</v>
      </c>
      <c r="I29" s="471" t="s">
        <v>141</v>
      </c>
      <c r="J29" s="374"/>
    </row>
    <row r="30" spans="2:18" ht="23.4" customHeight="1" x14ac:dyDescent="0.25">
      <c r="B30" s="552" t="s">
        <v>254</v>
      </c>
      <c r="C30" s="553"/>
      <c r="D30" s="554"/>
      <c r="E30" s="397" t="s">
        <v>141</v>
      </c>
      <c r="F30" s="473"/>
      <c r="G30" s="473"/>
      <c r="H30" s="473"/>
      <c r="I30" s="473"/>
      <c r="J30" s="374"/>
    </row>
    <row r="31" spans="2:18" ht="23.4" customHeight="1" x14ac:dyDescent="0.25">
      <c r="B31" s="555" t="s">
        <v>255</v>
      </c>
      <c r="C31" s="556"/>
      <c r="D31" s="557"/>
      <c r="E31" s="397" t="s">
        <v>141</v>
      </c>
      <c r="F31" s="474"/>
      <c r="G31" s="474"/>
      <c r="H31" s="474"/>
      <c r="I31" s="474"/>
      <c r="J31" s="374"/>
    </row>
    <row r="32" spans="2:18" ht="23.4" customHeight="1" x14ac:dyDescent="0.25">
      <c r="B32" s="555" t="s">
        <v>256</v>
      </c>
      <c r="C32" s="556"/>
      <c r="D32" s="557"/>
      <c r="E32" s="397" t="s">
        <v>141</v>
      </c>
      <c r="F32" s="425"/>
      <c r="G32" s="425"/>
      <c r="H32" s="425"/>
      <c r="I32" s="425"/>
      <c r="J32" s="398"/>
    </row>
    <row r="33" spans="2:13" ht="23.4" customHeight="1" x14ac:dyDescent="0.25">
      <c r="B33" s="575" t="s">
        <v>257</v>
      </c>
      <c r="C33" s="576"/>
      <c r="D33" s="577"/>
      <c r="E33" s="399" t="s">
        <v>35</v>
      </c>
      <c r="F33" s="425"/>
      <c r="G33" s="425"/>
      <c r="H33" s="425"/>
      <c r="I33" s="425"/>
      <c r="J33" s="398"/>
    </row>
    <row r="34" spans="2:13" ht="23.4" customHeight="1" x14ac:dyDescent="0.25">
      <c r="B34" s="547" t="s">
        <v>258</v>
      </c>
      <c r="C34" s="547"/>
      <c r="D34" s="547"/>
      <c r="E34" s="399" t="s">
        <v>141</v>
      </c>
      <c r="F34" s="425"/>
      <c r="G34" s="425"/>
      <c r="H34" s="425"/>
      <c r="I34" s="425"/>
      <c r="J34" s="398"/>
    </row>
    <row r="35" spans="2:13" ht="23.4" customHeight="1" x14ac:dyDescent="0.25">
      <c r="B35" s="575" t="s">
        <v>199</v>
      </c>
      <c r="C35" s="576"/>
      <c r="D35" s="577"/>
      <c r="E35" s="399" t="s">
        <v>141</v>
      </c>
      <c r="F35" s="425"/>
      <c r="G35" s="425"/>
      <c r="H35" s="425"/>
      <c r="I35" s="425"/>
      <c r="J35" s="398"/>
    </row>
    <row r="36" spans="2:13" ht="23.4" customHeight="1" x14ac:dyDescent="0.25">
      <c r="B36" s="547" t="s">
        <v>259</v>
      </c>
      <c r="C36" s="547"/>
      <c r="D36" s="547"/>
      <c r="E36" s="399" t="s">
        <v>141</v>
      </c>
      <c r="F36" s="425"/>
      <c r="G36" s="425"/>
      <c r="H36" s="425"/>
      <c r="I36" s="425"/>
      <c r="J36" s="398"/>
    </row>
    <row r="37" spans="2:13" ht="23.4" customHeight="1" x14ac:dyDescent="0.25">
      <c r="B37" s="547" t="s">
        <v>183</v>
      </c>
      <c r="C37" s="547"/>
      <c r="D37" s="547"/>
      <c r="E37" s="399" t="s">
        <v>141</v>
      </c>
      <c r="F37" s="426" t="s">
        <v>141</v>
      </c>
      <c r="G37" s="426" t="s">
        <v>141</v>
      </c>
      <c r="H37" s="426" t="s">
        <v>141</v>
      </c>
      <c r="I37" s="425" t="s">
        <v>141</v>
      </c>
      <c r="J37" s="398"/>
    </row>
    <row r="38" spans="2:13" ht="10.199999999999999" customHeight="1" x14ac:dyDescent="0.25">
      <c r="B38" s="400"/>
      <c r="C38" s="400"/>
      <c r="D38" s="400"/>
      <c r="E38" s="401"/>
      <c r="F38" s="348"/>
      <c r="G38" s="348"/>
      <c r="H38" s="348"/>
      <c r="I38" s="348"/>
      <c r="J38" s="398"/>
    </row>
    <row r="39" spans="2:13" ht="49.5" customHeight="1" x14ac:dyDescent="0.25">
      <c r="B39" s="564" t="s">
        <v>260</v>
      </c>
      <c r="C39" s="565"/>
      <c r="D39" s="565"/>
      <c r="E39" s="565"/>
      <c r="F39" s="565"/>
      <c r="G39" s="565"/>
      <c r="H39" s="565"/>
      <c r="I39" s="566"/>
      <c r="J39" s="374"/>
      <c r="K39" s="463" t="str">
        <f>+Datos!Q10</f>
        <v xml:space="preserve">EQUIPO  </v>
      </c>
      <c r="L39" s="460" t="str">
        <f>+Datos!R10</f>
        <v>CODIGO CONO</v>
      </c>
      <c r="M39" s="461"/>
    </row>
    <row r="40" spans="2:13" ht="14.4" customHeight="1" x14ac:dyDescent="0.25">
      <c r="B40" s="402"/>
      <c r="C40" s="403"/>
      <c r="D40" s="403"/>
      <c r="E40" s="404"/>
      <c r="F40" s="404"/>
      <c r="G40" s="404"/>
      <c r="H40" s="404"/>
      <c r="I40" s="404"/>
      <c r="J40" s="374"/>
      <c r="K40" s="390" t="str">
        <f>+Datos!Q11</f>
        <v>EQ.DENS. 1</v>
      </c>
      <c r="L40" s="416" t="str">
        <f>+Datos!R11</f>
        <v>EQP-0107</v>
      </c>
      <c r="M40" s="392"/>
    </row>
    <row r="41" spans="2:13" ht="20.25" customHeight="1" x14ac:dyDescent="0.25">
      <c r="B41" s="567" t="s">
        <v>296</v>
      </c>
      <c r="C41" s="568"/>
      <c r="D41" s="573" t="s">
        <v>293</v>
      </c>
      <c r="E41" s="574"/>
      <c r="F41" s="471" t="s">
        <v>141</v>
      </c>
      <c r="G41" s="423" t="s">
        <v>263</v>
      </c>
      <c r="H41" s="471" t="s">
        <v>141</v>
      </c>
      <c r="I41" s="405"/>
      <c r="J41" s="374"/>
      <c r="K41" s="390" t="str">
        <f>+Datos!Q12</f>
        <v>EQ.DENS. 2</v>
      </c>
      <c r="L41" s="416" t="str">
        <f>+Datos!R12</f>
        <v>EQP-0096</v>
      </c>
      <c r="M41" s="392"/>
    </row>
    <row r="42" spans="2:13" ht="20.25" customHeight="1" x14ac:dyDescent="0.25">
      <c r="B42" s="569"/>
      <c r="C42" s="570"/>
      <c r="D42" s="573" t="s">
        <v>261</v>
      </c>
      <c r="E42" s="574"/>
      <c r="F42" s="471" t="s">
        <v>141</v>
      </c>
      <c r="G42" s="423" t="s">
        <v>294</v>
      </c>
      <c r="H42" s="471" t="s">
        <v>141</v>
      </c>
      <c r="I42" s="405"/>
      <c r="J42" s="374"/>
      <c r="K42" s="390" t="str">
        <f>+Datos!Q13</f>
        <v>EQ.DENS. 3</v>
      </c>
      <c r="L42" s="416" t="str">
        <f>+Datos!R13</f>
        <v>EQP-0034</v>
      </c>
      <c r="M42" s="392"/>
    </row>
    <row r="43" spans="2:13" ht="20.25" customHeight="1" x14ac:dyDescent="0.25">
      <c r="B43" s="569"/>
      <c r="C43" s="570"/>
      <c r="D43" s="573" t="s">
        <v>264</v>
      </c>
      <c r="E43" s="574"/>
      <c r="F43" s="471" t="s">
        <v>141</v>
      </c>
      <c r="G43" s="424" t="s">
        <v>262</v>
      </c>
      <c r="H43" s="471" t="s">
        <v>141</v>
      </c>
      <c r="I43" s="405"/>
      <c r="J43" s="374"/>
      <c r="K43" s="390" t="str">
        <f>+Datos!Q14</f>
        <v>EQ.DENS. 4</v>
      </c>
      <c r="L43" s="416" t="str">
        <f>+Datos!R14</f>
        <v>EQP-0129</v>
      </c>
      <c r="M43" s="392"/>
    </row>
    <row r="44" spans="2:13" ht="20.25" customHeight="1" x14ac:dyDescent="0.25">
      <c r="B44" s="571"/>
      <c r="C44" s="572"/>
      <c r="D44" s="573" t="s">
        <v>295</v>
      </c>
      <c r="E44" s="574"/>
      <c r="F44" s="471" t="s">
        <v>141</v>
      </c>
      <c r="G44" s="424" t="s">
        <v>312</v>
      </c>
      <c r="H44" s="471" t="s">
        <v>141</v>
      </c>
      <c r="I44" s="405"/>
      <c r="J44" s="374"/>
      <c r="K44" s="464" t="str">
        <f>+Datos!Q15</f>
        <v>EQ.DENS. 5</v>
      </c>
      <c r="L44" s="391" t="str">
        <f>+Datos!R15</f>
        <v>EQP-0143</v>
      </c>
      <c r="M44" s="394"/>
    </row>
    <row r="45" spans="2:13" ht="21" customHeight="1" x14ac:dyDescent="0.25">
      <c r="B45" s="406" t="s">
        <v>265</v>
      </c>
      <c r="C45" s="407"/>
      <c r="D45" s="408"/>
      <c r="E45" s="409"/>
      <c r="F45" s="409"/>
      <c r="G45" s="409"/>
      <c r="H45" s="409"/>
      <c r="I45" s="409"/>
      <c r="J45" s="374"/>
    </row>
    <row r="46" spans="2:13" ht="4.8" customHeight="1" x14ac:dyDescent="0.25">
      <c r="B46" s="406"/>
      <c r="C46" s="410"/>
      <c r="D46" s="410"/>
      <c r="E46" s="323"/>
      <c r="F46" s="323"/>
      <c r="G46" s="323"/>
      <c r="H46" s="323"/>
      <c r="I46" s="323"/>
      <c r="J46" s="374"/>
    </row>
    <row r="47" spans="2:13" x14ac:dyDescent="0.25">
      <c r="B47" s="411"/>
      <c r="C47" s="411"/>
      <c r="D47" s="411"/>
      <c r="E47" s="411"/>
      <c r="F47" s="411"/>
      <c r="G47" s="411"/>
      <c r="H47" s="411"/>
      <c r="I47" s="411"/>
      <c r="J47" s="374"/>
    </row>
    <row r="48" spans="2:13" x14ac:dyDescent="0.25">
      <c r="B48" s="349"/>
      <c r="C48" s="411"/>
      <c r="D48" s="411"/>
      <c r="J48" s="374"/>
    </row>
    <row r="49" spans="2:10" ht="14.1" customHeight="1" x14ac:dyDescent="0.25">
      <c r="B49" s="350" t="s">
        <v>266</v>
      </c>
      <c r="C49" s="411"/>
      <c r="D49" s="411"/>
      <c r="E49" s="411"/>
      <c r="F49" s="411"/>
      <c r="G49" s="411"/>
      <c r="H49" s="411"/>
      <c r="I49" s="411"/>
      <c r="J49" s="374"/>
    </row>
    <row r="50" spans="2:10" ht="14.1" customHeight="1" x14ac:dyDescent="0.25">
      <c r="B50" s="350" t="s">
        <v>267</v>
      </c>
      <c r="C50" s="411"/>
      <c r="D50" s="411"/>
      <c r="E50" s="411"/>
      <c r="F50" s="411"/>
      <c r="G50" s="411"/>
      <c r="H50" s="411"/>
      <c r="I50" s="411"/>
      <c r="J50" s="374"/>
    </row>
    <row r="51" spans="2:10" ht="15.9" customHeight="1" x14ac:dyDescent="0.25"/>
    <row r="52" spans="2:10" ht="24" customHeight="1" x14ac:dyDescent="0.25">
      <c r="B52" s="558" t="s">
        <v>299</v>
      </c>
      <c r="C52" s="558"/>
      <c r="D52" s="558"/>
      <c r="E52" s="558"/>
      <c r="F52" s="558"/>
      <c r="G52" s="558"/>
      <c r="H52" s="558"/>
      <c r="I52" s="558"/>
    </row>
    <row r="53" spans="2:10" ht="15.9" customHeight="1" x14ac:dyDescent="0.25"/>
    <row r="54" spans="2:10" ht="15.9" customHeight="1" x14ac:dyDescent="0.25"/>
  </sheetData>
  <protectedRanges>
    <protectedRange sqref="E8 E11" name="Rango3_3_1_1_1_1_1_1_1_1"/>
    <protectedRange sqref="E6:E7" name="Rango3_3_1_1_1_1_1_2_1"/>
    <protectedRange sqref="E15:E23 E24:F25" name="Rango3_3_1_1_1_1_1_1_1_1_1"/>
    <protectedRange sqref="C12:E14" name="Rango3_3_1_1_1_1_1_2_1_1"/>
  </protectedRanges>
  <mergeCells count="37">
    <mergeCell ref="B52:I52"/>
    <mergeCell ref="D6:E6"/>
    <mergeCell ref="D7:E7"/>
    <mergeCell ref="D18:E18"/>
    <mergeCell ref="B39:I39"/>
    <mergeCell ref="B41:C44"/>
    <mergeCell ref="D41:E41"/>
    <mergeCell ref="D42:E42"/>
    <mergeCell ref="D43:E43"/>
    <mergeCell ref="D44:E44"/>
    <mergeCell ref="B32:D32"/>
    <mergeCell ref="B33:D33"/>
    <mergeCell ref="B34:D34"/>
    <mergeCell ref="B35:D35"/>
    <mergeCell ref="D19:E19"/>
    <mergeCell ref="D20:E20"/>
    <mergeCell ref="B17:E17"/>
    <mergeCell ref="C13:I13"/>
    <mergeCell ref="C14:I14"/>
    <mergeCell ref="B36:D36"/>
    <mergeCell ref="B37:D37"/>
    <mergeCell ref="B27:E27"/>
    <mergeCell ref="B28:D28"/>
    <mergeCell ref="B29:D29"/>
    <mergeCell ref="B30:D30"/>
    <mergeCell ref="B31:D31"/>
    <mergeCell ref="C12:I12"/>
    <mergeCell ref="C2:I2"/>
    <mergeCell ref="C3:I3"/>
    <mergeCell ref="B9:I9"/>
    <mergeCell ref="B10:I10"/>
    <mergeCell ref="D25:E25"/>
    <mergeCell ref="B25:C25"/>
    <mergeCell ref="B24:C24"/>
    <mergeCell ref="D21:E21"/>
    <mergeCell ref="D22:E22"/>
    <mergeCell ref="D24:E24"/>
  </mergeCells>
  <phoneticPr fontId="7" type="noConversion"/>
  <dataValidations count="3">
    <dataValidation type="list" allowBlank="1" showInputMessage="1" showErrorMessage="1" sqref="D18" xr:uid="{99209996-EBB8-4545-95A5-38CC9783CD94}">
      <mc:AlternateContent xmlns:x12ac="http://schemas.microsoft.com/office/spreadsheetml/2011/1/ac" xmlns:mc="http://schemas.openxmlformats.org/markup-compatibility/2006">
        <mc:Choice Requires="x12ac">
          <x12ac:list>-," EQ, DENS. 1"," EQ, DENS. 2"," EQ, DENS. 3","  EQ, DENS. 4","  EQ, DENS. 5"</x12ac:list>
        </mc:Choice>
        <mc:Fallback>
          <formula1>"-, EQ, DENS. 1, EQ, DENS. 2, EQ, DENS. 3,  EQ, DENS. 4,  EQ, DENS. 5"</formula1>
        </mc:Fallback>
      </mc:AlternateContent>
    </dataValidation>
    <dataValidation type="list" allowBlank="1" showInputMessage="1" showErrorMessage="1" sqref="H18" xr:uid="{73F6DF14-C24D-4C92-A949-EB8B9D7FE9F4}">
      <formula1>$M$20:$M$24</formula1>
    </dataValidation>
    <dataValidation type="list" allowBlank="1" showInputMessage="1" showErrorMessage="1" sqref="H19" xr:uid="{91898DE8-F227-400E-8B19-12973E4A96F9}">
      <formula1>$Q$20:$Q$23</formula1>
    </dataValidation>
  </dataValidations>
  <printOptions horizontalCentered="1" verticalCentered="1"/>
  <pageMargins left="0.39370078740157483" right="0.39370078740157483" top="0.78740157480314965" bottom="0.39370078740157483" header="0" footer="0"/>
  <pageSetup paperSize="9" scale="85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DCDAC-FDF4-4076-BD0E-C1422B83F962}">
  <dimension ref="B1:J43"/>
  <sheetViews>
    <sheetView zoomScale="90" zoomScaleNormal="90" zoomScaleSheetLayoutView="100" workbookViewId="0">
      <selection activeCell="H28" sqref="H28"/>
    </sheetView>
  </sheetViews>
  <sheetFormatPr baseColWidth="10" defaultColWidth="10.44140625" defaultRowHeight="13.8" x14ac:dyDescent="0.25"/>
  <cols>
    <col min="1" max="1" width="1" style="268" customWidth="1"/>
    <col min="2" max="2" width="13.44140625" style="268" customWidth="1"/>
    <col min="3" max="3" width="21.6640625" style="268" customWidth="1"/>
    <col min="4" max="4" width="5.5546875" style="268" customWidth="1"/>
    <col min="5" max="5" width="14.5546875" style="268" customWidth="1"/>
    <col min="6" max="6" width="16.44140625" style="268" customWidth="1"/>
    <col min="7" max="7" width="16.21875" style="268" customWidth="1"/>
    <col min="8" max="8" width="16.109375" style="268" customWidth="1"/>
    <col min="9" max="9" width="6.44140625" style="268" customWidth="1"/>
    <col min="10" max="11" width="10.44140625" style="268"/>
    <col min="12" max="12" width="19" style="268" customWidth="1"/>
    <col min="13" max="16384" width="10.44140625" style="268"/>
  </cols>
  <sheetData>
    <row r="1" spans="2:10" ht="15.75" customHeight="1" x14ac:dyDescent="0.25">
      <c r="B1" s="332"/>
      <c r="C1" s="333"/>
      <c r="D1" s="333"/>
      <c r="E1" s="334"/>
      <c r="F1" s="334"/>
      <c r="G1" s="334"/>
      <c r="H1" s="335"/>
      <c r="J1" s="457">
        <f>+'F LEM1'!H22</f>
        <v>0</v>
      </c>
    </row>
    <row r="2" spans="2:10" ht="15.75" customHeight="1" x14ac:dyDescent="0.25">
      <c r="B2" s="336"/>
      <c r="C2" s="580" t="s">
        <v>16</v>
      </c>
      <c r="D2" s="580"/>
      <c r="E2" s="580"/>
      <c r="F2" s="580"/>
      <c r="G2" s="580"/>
      <c r="H2" s="581"/>
    </row>
    <row r="3" spans="2:10" ht="15.75" customHeight="1" x14ac:dyDescent="0.25">
      <c r="B3" s="337"/>
      <c r="C3" s="582" t="s">
        <v>233</v>
      </c>
      <c r="D3" s="582"/>
      <c r="E3" s="582"/>
      <c r="F3" s="582"/>
      <c r="G3" s="582"/>
      <c r="H3" s="583"/>
    </row>
    <row r="4" spans="2:10" ht="15.75" customHeight="1" x14ac:dyDescent="0.25">
      <c r="B4" s="338"/>
      <c r="C4" s="339"/>
      <c r="D4" s="339"/>
      <c r="E4" s="339"/>
      <c r="F4" s="339"/>
      <c r="G4" s="339"/>
      <c r="H4" s="340"/>
    </row>
    <row r="5" spans="2:10" ht="8.4" customHeight="1" x14ac:dyDescent="0.25">
      <c r="B5" s="341"/>
      <c r="C5" s="341"/>
      <c r="D5" s="341"/>
      <c r="E5" s="341"/>
      <c r="F5" s="341"/>
      <c r="G5" s="341"/>
      <c r="H5" s="341"/>
    </row>
    <row r="6" spans="2:10" ht="15.9" customHeight="1" x14ac:dyDescent="0.25">
      <c r="C6" s="413"/>
      <c r="D6" s="559" t="s">
        <v>290</v>
      </c>
      <c r="E6" s="559"/>
      <c r="F6" s="412" t="s">
        <v>291</v>
      </c>
      <c r="G6" s="412" t="s">
        <v>292</v>
      </c>
      <c r="H6" s="342"/>
      <c r="I6" s="269"/>
    </row>
    <row r="7" spans="2:10" ht="15.9" customHeight="1" x14ac:dyDescent="0.25">
      <c r="B7" s="342"/>
      <c r="C7" s="342"/>
      <c r="D7" s="560">
        <f>+'F LEM1'!D7</f>
        <v>0</v>
      </c>
      <c r="E7" s="561"/>
      <c r="F7" s="466">
        <f>+'F LEM1'!F7</f>
        <v>0</v>
      </c>
      <c r="G7" s="467">
        <f>+'F LEM1'!G7</f>
        <v>0</v>
      </c>
      <c r="H7" s="342"/>
      <c r="I7" s="269"/>
    </row>
    <row r="8" spans="2:10" ht="9.6" customHeight="1" x14ac:dyDescent="0.25">
      <c r="B8" s="342"/>
      <c r="C8" s="343"/>
      <c r="D8" s="344"/>
      <c r="E8" s="344"/>
      <c r="F8" s="344"/>
      <c r="G8" s="344"/>
      <c r="H8" s="344"/>
      <c r="I8" s="269"/>
    </row>
    <row r="9" spans="2:10" ht="25.5" customHeight="1" x14ac:dyDescent="0.25">
      <c r="B9" s="584" t="s">
        <v>234</v>
      </c>
      <c r="C9" s="585"/>
      <c r="D9" s="585"/>
      <c r="E9" s="585"/>
      <c r="F9" s="585"/>
      <c r="G9" s="585"/>
      <c r="H9" s="586"/>
      <c r="I9" s="269"/>
    </row>
    <row r="10" spans="2:10" ht="17.25" customHeight="1" x14ac:dyDescent="0.25">
      <c r="B10" s="587" t="s">
        <v>235</v>
      </c>
      <c r="C10" s="588"/>
      <c r="D10" s="588"/>
      <c r="E10" s="588"/>
      <c r="F10" s="588"/>
      <c r="G10" s="588"/>
      <c r="H10" s="589"/>
      <c r="I10" s="269"/>
    </row>
    <row r="11" spans="2:10" ht="17.25" customHeight="1" x14ac:dyDescent="0.25">
      <c r="B11" s="590" t="s">
        <v>253</v>
      </c>
      <c r="C11" s="590"/>
      <c r="D11" s="590"/>
      <c r="E11" s="345">
        <v>1</v>
      </c>
      <c r="F11" s="345">
        <v>2</v>
      </c>
      <c r="G11" s="345">
        <v>3</v>
      </c>
      <c r="H11" s="345">
        <v>4</v>
      </c>
      <c r="I11" s="269"/>
    </row>
    <row r="12" spans="2:10" ht="21.6" customHeight="1" x14ac:dyDescent="0.25">
      <c r="B12" s="351" t="s">
        <v>268</v>
      </c>
      <c r="C12" s="352"/>
      <c r="D12" s="353" t="s">
        <v>78</v>
      </c>
      <c r="E12" s="436"/>
      <c r="F12" s="436"/>
      <c r="G12" s="436"/>
      <c r="H12" s="436"/>
      <c r="I12" s="269"/>
    </row>
    <row r="13" spans="2:10" ht="21.6" customHeight="1" x14ac:dyDescent="0.25">
      <c r="B13" s="351" t="s">
        <v>269</v>
      </c>
      <c r="C13" s="354"/>
      <c r="D13" s="353" t="s">
        <v>78</v>
      </c>
      <c r="E13" s="436"/>
      <c r="F13" s="436"/>
      <c r="G13" s="436"/>
      <c r="H13" s="436"/>
      <c r="I13" s="269"/>
    </row>
    <row r="14" spans="2:10" ht="42.75" customHeight="1" x14ac:dyDescent="0.25">
      <c r="B14" s="578" t="s">
        <v>270</v>
      </c>
      <c r="C14" s="579"/>
      <c r="D14" s="346" t="s">
        <v>78</v>
      </c>
      <c r="E14" s="454">
        <f>+E12-E13</f>
        <v>0</v>
      </c>
      <c r="F14" s="454">
        <f t="shared" ref="F14:H14" si="0">+F12-F13</f>
        <v>0</v>
      </c>
      <c r="G14" s="454">
        <f t="shared" si="0"/>
        <v>0</v>
      </c>
      <c r="H14" s="454">
        <f t="shared" si="0"/>
        <v>0</v>
      </c>
      <c r="I14" s="269"/>
    </row>
    <row r="15" spans="2:10" ht="28.2" customHeight="1" x14ac:dyDescent="0.25">
      <c r="B15" s="578" t="s">
        <v>271</v>
      </c>
      <c r="C15" s="579"/>
      <c r="D15" s="346" t="s">
        <v>78</v>
      </c>
      <c r="E15" s="454">
        <f>+'F LEM1'!D19</f>
        <v>0</v>
      </c>
      <c r="F15" s="454">
        <f>+'F LEM1'!D19</f>
        <v>0</v>
      </c>
      <c r="G15" s="454">
        <f>+'F LEM1'!D19</f>
        <v>0</v>
      </c>
      <c r="H15" s="454">
        <f>+'F LEM1'!D19</f>
        <v>0</v>
      </c>
      <c r="I15" s="269"/>
    </row>
    <row r="16" spans="2:10" ht="30" customHeight="1" x14ac:dyDescent="0.25">
      <c r="B16" s="578" t="s">
        <v>272</v>
      </c>
      <c r="C16" s="593"/>
      <c r="D16" s="346" t="s">
        <v>273</v>
      </c>
      <c r="E16" s="454" t="e">
        <f>+(E14-E15)/'F LEM1'!$D$20</f>
        <v>#DIV/0!</v>
      </c>
      <c r="F16" s="454" t="e">
        <f>+(F14-F15)/'F LEM1'!$D$20</f>
        <v>#DIV/0!</v>
      </c>
      <c r="G16" s="454" t="e">
        <f>+(G14-G15)/'F LEM1'!$D$20</f>
        <v>#DIV/0!</v>
      </c>
      <c r="H16" s="454" t="e">
        <f>+(H14-H15)/'F LEM1'!$D$20</f>
        <v>#DIV/0!</v>
      </c>
      <c r="I16" s="269"/>
    </row>
    <row r="17" spans="2:9" ht="17.25" customHeight="1" x14ac:dyDescent="0.25">
      <c r="B17" s="594" t="s">
        <v>105</v>
      </c>
      <c r="C17" s="595"/>
      <c r="D17" s="346" t="s">
        <v>141</v>
      </c>
      <c r="E17" s="458" t="e">
        <f>+Datos!F27</f>
        <v>#DIV/0!</v>
      </c>
      <c r="F17" s="458" t="e">
        <f>+Datos!H27</f>
        <v>#DIV/0!</v>
      </c>
      <c r="G17" s="458" t="e">
        <f>+Datos!J27</f>
        <v>#DIV/0!</v>
      </c>
      <c r="H17" s="454" t="e">
        <f>+Datos!L27</f>
        <v>#DIV/0!</v>
      </c>
      <c r="I17" s="269"/>
    </row>
    <row r="18" spans="2:9" ht="26.25" customHeight="1" x14ac:dyDescent="0.25">
      <c r="B18" s="596" t="s">
        <v>274</v>
      </c>
      <c r="C18" s="597"/>
      <c r="D18" s="353" t="s">
        <v>78</v>
      </c>
      <c r="E18" s="436"/>
      <c r="F18" s="436"/>
      <c r="G18" s="436"/>
      <c r="H18" s="436"/>
      <c r="I18" s="269"/>
    </row>
    <row r="19" spans="2:9" ht="41.25" customHeight="1" x14ac:dyDescent="0.25">
      <c r="B19" s="578" t="s">
        <v>275</v>
      </c>
      <c r="C19" s="579"/>
      <c r="D19" s="346" t="s">
        <v>78</v>
      </c>
      <c r="E19" s="455">
        <f>100*E18/(100+E33)</f>
        <v>0</v>
      </c>
      <c r="F19" s="455">
        <f t="shared" ref="F19:H19" si="1">100*F18/(100+F33)</f>
        <v>0</v>
      </c>
      <c r="G19" s="455">
        <f t="shared" si="1"/>
        <v>0</v>
      </c>
      <c r="H19" s="455">
        <f t="shared" si="1"/>
        <v>0</v>
      </c>
      <c r="I19" s="269"/>
    </row>
    <row r="20" spans="2:9" ht="18" customHeight="1" x14ac:dyDescent="0.25">
      <c r="B20" s="598" t="s">
        <v>276</v>
      </c>
      <c r="C20" s="599"/>
      <c r="D20" s="353" t="s">
        <v>78</v>
      </c>
      <c r="E20" s="436"/>
      <c r="F20" s="436"/>
      <c r="G20" s="436"/>
      <c r="H20" s="436"/>
      <c r="I20" s="269"/>
    </row>
    <row r="21" spans="2:9" ht="29.25" customHeight="1" x14ac:dyDescent="0.25">
      <c r="B21" s="578" t="s">
        <v>277</v>
      </c>
      <c r="C21" s="579"/>
      <c r="D21" s="346" t="s">
        <v>33</v>
      </c>
      <c r="E21" s="456" t="e">
        <f>+E20*100/E18</f>
        <v>#DIV/0!</v>
      </c>
      <c r="F21" s="456" t="e">
        <f t="shared" ref="F21:H21" si="2">+F20*100/F18</f>
        <v>#DIV/0!</v>
      </c>
      <c r="G21" s="456" t="e">
        <f t="shared" si="2"/>
        <v>#DIV/0!</v>
      </c>
      <c r="H21" s="468" t="e">
        <f t="shared" si="2"/>
        <v>#DIV/0!</v>
      </c>
      <c r="I21" s="269"/>
    </row>
    <row r="22" spans="2:9" ht="21.6" customHeight="1" x14ac:dyDescent="0.25">
      <c r="B22" s="603" t="s">
        <v>278</v>
      </c>
      <c r="C22" s="593"/>
      <c r="D22" s="346" t="s">
        <v>279</v>
      </c>
      <c r="E22" s="452" t="e">
        <f>+E18/E16</f>
        <v>#DIV/0!</v>
      </c>
      <c r="F22" s="452" t="e">
        <f t="shared" ref="F22:H22" si="3">+F18/F16</f>
        <v>#DIV/0!</v>
      </c>
      <c r="G22" s="452" t="e">
        <f t="shared" si="3"/>
        <v>#DIV/0!</v>
      </c>
      <c r="H22" s="452" t="e">
        <f t="shared" si="3"/>
        <v>#DIV/0!</v>
      </c>
      <c r="I22" s="269"/>
    </row>
    <row r="23" spans="2:9" ht="21.6" customHeight="1" x14ac:dyDescent="0.25">
      <c r="B23" s="603" t="s">
        <v>280</v>
      </c>
      <c r="C23" s="593"/>
      <c r="D23" s="346" t="s">
        <v>279</v>
      </c>
      <c r="E23" s="452" t="e">
        <f>+E19/E16</f>
        <v>#DIV/0!</v>
      </c>
      <c r="F23" s="452" t="e">
        <f t="shared" ref="F23:H23" si="4">+F19/F16</f>
        <v>#DIV/0!</v>
      </c>
      <c r="G23" s="452" t="e">
        <f t="shared" si="4"/>
        <v>#DIV/0!</v>
      </c>
      <c r="H23" s="452" t="e">
        <f t="shared" si="4"/>
        <v>#DIV/0!</v>
      </c>
      <c r="I23" s="269"/>
    </row>
    <row r="24" spans="2:9" ht="27.6" customHeight="1" x14ac:dyDescent="0.25">
      <c r="B24" s="603" t="s">
        <v>281</v>
      </c>
      <c r="C24" s="593"/>
      <c r="D24" s="176" t="s">
        <v>146</v>
      </c>
      <c r="E24" s="452" t="e">
        <f>+E23*9.802</f>
        <v>#DIV/0!</v>
      </c>
      <c r="F24" s="452" t="e">
        <f t="shared" ref="F24:H24" si="5">+F23*9.802</f>
        <v>#DIV/0!</v>
      </c>
      <c r="G24" s="452" t="e">
        <f t="shared" si="5"/>
        <v>#DIV/0!</v>
      </c>
      <c r="H24" s="452" t="e">
        <f t="shared" si="5"/>
        <v>#DIV/0!</v>
      </c>
      <c r="I24" s="269"/>
    </row>
    <row r="25" spans="2:9" ht="6.6" customHeight="1" x14ac:dyDescent="0.25">
      <c r="B25" s="355"/>
      <c r="C25" s="356"/>
      <c r="D25" s="347"/>
      <c r="E25" s="348"/>
      <c r="F25" s="348"/>
      <c r="G25" s="348"/>
      <c r="H25" s="348"/>
      <c r="I25" s="269"/>
    </row>
    <row r="26" spans="2:9" ht="13.95" customHeight="1" x14ac:dyDescent="0.25">
      <c r="B26" s="610" t="s">
        <v>134</v>
      </c>
      <c r="C26" s="610"/>
      <c r="D26" s="610"/>
      <c r="E26" s="610"/>
      <c r="F26" s="610"/>
      <c r="G26" s="610"/>
      <c r="H26" s="610"/>
      <c r="I26" s="269"/>
    </row>
    <row r="27" spans="2:9" ht="21.6" customHeight="1" x14ac:dyDescent="0.25">
      <c r="B27" s="591" t="s">
        <v>282</v>
      </c>
      <c r="C27" s="592"/>
      <c r="D27" s="305" t="s">
        <v>146</v>
      </c>
      <c r="E27" s="469">
        <f>+'F LEM1'!H20</f>
        <v>0</v>
      </c>
      <c r="F27" s="469">
        <f>+'F LEM1'!H20</f>
        <v>0</v>
      </c>
      <c r="G27" s="469">
        <f>+'F LEM1'!H20</f>
        <v>0</v>
      </c>
      <c r="H27" s="470">
        <f>+'F LEM1'!H20</f>
        <v>0</v>
      </c>
      <c r="I27" s="269"/>
    </row>
    <row r="28" spans="2:9" ht="29.25" customHeight="1" x14ac:dyDescent="0.25">
      <c r="B28" s="555" t="s">
        <v>283</v>
      </c>
      <c r="C28" s="557"/>
      <c r="D28" s="176" t="s">
        <v>146</v>
      </c>
      <c r="E28" s="453" t="e">
        <f>IF($J$1="",E24,IF($J$1="-",E24,E24*$J$1*9.802*(100-E21)/(100*$J$1*9.802-E24*E21)))</f>
        <v>#DIV/0!</v>
      </c>
      <c r="F28" s="453" t="e">
        <f t="shared" ref="F28:H28" si="6">IF($J$1="",F24,IF($J$1="-",F24,F24*$J$1*9.802*(100-F21)/(100*$J$1*9.802-F24*F21)))</f>
        <v>#DIV/0!</v>
      </c>
      <c r="G28" s="453" t="e">
        <f t="shared" si="6"/>
        <v>#DIV/0!</v>
      </c>
      <c r="H28" s="452" t="e">
        <f t="shared" si="6"/>
        <v>#DIV/0!</v>
      </c>
      <c r="I28" s="269"/>
    </row>
    <row r="29" spans="2:9" ht="21.6" customHeight="1" x14ac:dyDescent="0.25">
      <c r="B29" s="603" t="s">
        <v>284</v>
      </c>
      <c r="C29" s="604"/>
      <c r="D29" s="357" t="s">
        <v>33</v>
      </c>
      <c r="E29" s="458" t="e">
        <f>+E28/E27*100</f>
        <v>#DIV/0!</v>
      </c>
      <c r="F29" s="458" t="e">
        <f t="shared" ref="F29:H29" si="7">+F28/F27*100</f>
        <v>#DIV/0!</v>
      </c>
      <c r="G29" s="458" t="e">
        <f t="shared" si="7"/>
        <v>#DIV/0!</v>
      </c>
      <c r="H29" s="454" t="e">
        <f t="shared" si="7"/>
        <v>#DIV/0!</v>
      </c>
      <c r="I29" s="269"/>
    </row>
    <row r="30" spans="2:9" ht="21.6" customHeight="1" x14ac:dyDescent="0.25">
      <c r="B30" s="598" t="s">
        <v>285</v>
      </c>
      <c r="C30" s="605"/>
      <c r="D30" s="358" t="s">
        <v>33</v>
      </c>
      <c r="E30" s="438"/>
      <c r="F30" s="438"/>
      <c r="G30" s="438"/>
      <c r="H30" s="438"/>
      <c r="I30" s="269"/>
    </row>
    <row r="31" spans="2:9" ht="6" customHeight="1" x14ac:dyDescent="0.25">
      <c r="B31" s="359"/>
      <c r="C31" s="359"/>
      <c r="D31" s="359"/>
      <c r="E31" s="360"/>
      <c r="F31" s="360"/>
      <c r="G31" s="360"/>
      <c r="H31" s="360"/>
      <c r="I31" s="269"/>
    </row>
    <row r="32" spans="2:9" ht="13.2" customHeight="1" x14ac:dyDescent="0.25">
      <c r="B32" s="606" t="s">
        <v>162</v>
      </c>
      <c r="C32" s="607"/>
      <c r="D32" s="607"/>
      <c r="E32" s="607"/>
      <c r="F32" s="607"/>
      <c r="G32" s="607"/>
      <c r="H32" s="608"/>
      <c r="I32" s="269"/>
    </row>
    <row r="33" spans="2:9" ht="21.6" customHeight="1" x14ac:dyDescent="0.25">
      <c r="B33" s="609" t="s">
        <v>286</v>
      </c>
      <c r="C33" s="609"/>
      <c r="D33" s="353" t="s">
        <v>33</v>
      </c>
      <c r="E33" s="437"/>
      <c r="F33" s="437"/>
      <c r="G33" s="437"/>
      <c r="H33" s="437"/>
      <c r="I33" s="269"/>
    </row>
    <row r="34" spans="2:9" ht="21.6" customHeight="1" x14ac:dyDescent="0.25">
      <c r="B34" s="555" t="s">
        <v>287</v>
      </c>
      <c r="C34" s="557"/>
      <c r="D34" s="472" t="s">
        <v>33</v>
      </c>
      <c r="E34" s="684"/>
      <c r="F34" s="684"/>
      <c r="G34" s="685"/>
      <c r="H34" s="685"/>
      <c r="I34" s="269"/>
    </row>
    <row r="35" spans="2:9" ht="5.4" customHeight="1" x14ac:dyDescent="0.25">
      <c r="B35" s="361"/>
      <c r="C35" s="362"/>
      <c r="D35" s="292"/>
      <c r="E35" s="363"/>
      <c r="F35" s="363"/>
      <c r="G35" s="348"/>
      <c r="H35" s="348"/>
      <c r="I35" s="269"/>
    </row>
    <row r="36" spans="2:9" ht="74.25" customHeight="1" x14ac:dyDescent="0.25">
      <c r="B36" s="600" t="s">
        <v>288</v>
      </c>
      <c r="C36" s="601"/>
      <c r="D36" s="601"/>
      <c r="E36" s="601"/>
      <c r="F36" s="601"/>
      <c r="G36" s="364"/>
      <c r="H36" s="365"/>
      <c r="I36" s="269"/>
    </row>
    <row r="37" spans="2:9" ht="26.4" customHeight="1" x14ac:dyDescent="0.2">
      <c r="B37" s="422" t="s">
        <v>265</v>
      </c>
      <c r="C37" s="602"/>
      <c r="D37" s="602"/>
      <c r="E37" s="602"/>
      <c r="F37" s="602"/>
      <c r="G37" s="602"/>
      <c r="H37" s="602"/>
      <c r="I37" s="269"/>
    </row>
    <row r="38" spans="2:9" x14ac:dyDescent="0.25">
      <c r="B38" s="411"/>
      <c r="C38" s="411"/>
      <c r="D38" s="411"/>
      <c r="E38" s="411"/>
      <c r="F38" s="411"/>
      <c r="G38" s="411"/>
      <c r="H38" s="411"/>
      <c r="I38" s="269"/>
    </row>
    <row r="39" spans="2:9" x14ac:dyDescent="0.25">
      <c r="B39" s="349"/>
      <c r="C39" s="411"/>
      <c r="D39" s="366"/>
      <c r="E39" s="366"/>
      <c r="F39" s="366"/>
      <c r="G39" s="366"/>
      <c r="H39" s="366"/>
      <c r="I39" s="269"/>
    </row>
    <row r="40" spans="2:9" ht="14.1" customHeight="1" x14ac:dyDescent="0.25">
      <c r="B40" s="350" t="s">
        <v>289</v>
      </c>
      <c r="C40" s="411"/>
      <c r="D40" s="411"/>
      <c r="E40" s="411"/>
      <c r="F40" s="411"/>
      <c r="G40" s="411"/>
      <c r="H40" s="411"/>
      <c r="I40" s="269"/>
    </row>
    <row r="41" spans="2:9" ht="14.1" customHeight="1" x14ac:dyDescent="0.25">
      <c r="B41" s="350" t="s">
        <v>267</v>
      </c>
      <c r="C41" s="411"/>
      <c r="D41" s="411"/>
      <c r="E41" s="411"/>
      <c r="F41" s="411"/>
      <c r="G41" s="411"/>
      <c r="H41" s="411"/>
      <c r="I41" s="269"/>
    </row>
    <row r="42" spans="2:9" ht="15.9" customHeight="1" x14ac:dyDescent="0.25">
      <c r="B42" s="366"/>
      <c r="C42" s="366"/>
      <c r="D42" s="366"/>
      <c r="E42" s="366"/>
      <c r="F42" s="366"/>
      <c r="G42" s="366"/>
      <c r="H42" s="366"/>
    </row>
    <row r="43" spans="2:9" ht="24" customHeight="1" x14ac:dyDescent="0.25">
      <c r="B43" s="558" t="s">
        <v>300</v>
      </c>
      <c r="C43" s="558"/>
      <c r="D43" s="558"/>
      <c r="E43" s="558"/>
      <c r="F43" s="558"/>
      <c r="G43" s="558"/>
      <c r="H43" s="558"/>
    </row>
  </sheetData>
  <protectedRanges>
    <protectedRange sqref="D8" name="Rango3_3_1_1_1_1_1_1_1_1"/>
    <protectedRange sqref="D7" name="Rango3_3_1_1_1_1_1_2_1"/>
    <protectedRange sqref="E6" name="Rango3_3_1_1_1_1_1_2_1_1"/>
  </protectedRanges>
  <mergeCells count="29">
    <mergeCell ref="B36:F36"/>
    <mergeCell ref="B43:H43"/>
    <mergeCell ref="D6:E6"/>
    <mergeCell ref="D7:E7"/>
    <mergeCell ref="C37:H37"/>
    <mergeCell ref="B28:C28"/>
    <mergeCell ref="B29:C29"/>
    <mergeCell ref="B30:C30"/>
    <mergeCell ref="B32:H32"/>
    <mergeCell ref="B33:C33"/>
    <mergeCell ref="B34:C34"/>
    <mergeCell ref="B21:C21"/>
    <mergeCell ref="B22:C22"/>
    <mergeCell ref="B23:C23"/>
    <mergeCell ref="B24:C24"/>
    <mergeCell ref="B26:H26"/>
    <mergeCell ref="B27:C27"/>
    <mergeCell ref="B15:C15"/>
    <mergeCell ref="B16:C16"/>
    <mergeCell ref="B17:C17"/>
    <mergeCell ref="B18:C18"/>
    <mergeCell ref="B19:C19"/>
    <mergeCell ref="B20:C20"/>
    <mergeCell ref="B14:C14"/>
    <mergeCell ref="C2:H2"/>
    <mergeCell ref="C3:H3"/>
    <mergeCell ref="B9:H9"/>
    <mergeCell ref="B10:H10"/>
    <mergeCell ref="B11:D11"/>
  </mergeCells>
  <printOptions horizontalCentered="1" verticalCentered="1"/>
  <pageMargins left="0.39370078740157483" right="0.39370078740157483" top="0.59055118110236227" bottom="0.39370078740157483" header="0" footer="0"/>
  <pageSetup paperSize="9" scale="88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R57"/>
  <sheetViews>
    <sheetView showGridLines="0" zoomScale="120" zoomScaleNormal="120" zoomScaleSheetLayoutView="100" workbookViewId="0">
      <selection activeCell="M3" sqref="M3"/>
    </sheetView>
  </sheetViews>
  <sheetFormatPr baseColWidth="10" defaultColWidth="10.44140625" defaultRowHeight="13.8" x14ac:dyDescent="0.25"/>
  <cols>
    <col min="1" max="1" width="11.44140625" style="265" customWidth="1"/>
    <col min="2" max="2" width="1.44140625" style="265" customWidth="1"/>
    <col min="3" max="3" width="4.33203125" style="265" customWidth="1"/>
    <col min="4" max="4" width="1.5546875" style="280" customWidth="1"/>
    <col min="5" max="5" width="9" style="280" customWidth="1"/>
    <col min="6" max="6" width="6.33203125" style="265" customWidth="1"/>
    <col min="7" max="9" width="17.6640625" style="280" customWidth="1"/>
    <col min="10" max="10" width="17.6640625" style="265" customWidth="1"/>
    <col min="11" max="11" width="6.44140625" style="265" customWidth="1"/>
    <col min="12" max="12" width="8" style="265" customWidth="1"/>
    <col min="13" max="13" width="10.5546875" style="265" customWidth="1"/>
    <col min="14" max="16384" width="10.44140625" style="265"/>
  </cols>
  <sheetData>
    <row r="1" spans="1:14" ht="15.75" customHeight="1" x14ac:dyDescent="0.25">
      <c r="A1" s="17"/>
      <c r="B1" s="17"/>
      <c r="C1" s="17"/>
      <c r="D1" s="263"/>
      <c r="E1" s="263"/>
      <c r="F1" s="17"/>
      <c r="G1" s="263"/>
      <c r="H1" s="264"/>
      <c r="I1" s="264"/>
    </row>
    <row r="2" spans="1:14" ht="15.75" customHeight="1" x14ac:dyDescent="0.25">
      <c r="A2" s="17"/>
      <c r="B2" s="17"/>
      <c r="C2" s="17"/>
      <c r="D2" s="263"/>
      <c r="E2" s="263"/>
      <c r="F2" s="17"/>
      <c r="G2" s="263"/>
      <c r="H2" s="264"/>
      <c r="I2" s="264"/>
    </row>
    <row r="3" spans="1:14" ht="42" customHeight="1" x14ac:dyDescent="0.25">
      <c r="A3" s="17"/>
      <c r="B3" s="17"/>
      <c r="C3" s="17"/>
      <c r="D3" s="263"/>
      <c r="E3" s="263"/>
      <c r="F3" s="17"/>
      <c r="G3" s="263"/>
      <c r="H3" s="264"/>
      <c r="I3" s="264"/>
    </row>
    <row r="4" spans="1:14" ht="15.75" customHeight="1" x14ac:dyDescent="0.25">
      <c r="A4" s="17"/>
      <c r="B4" s="17"/>
      <c r="C4" s="17"/>
      <c r="D4" s="263"/>
      <c r="E4" s="263"/>
      <c r="F4" s="17"/>
      <c r="G4" s="263"/>
      <c r="H4" s="264"/>
      <c r="I4" s="264"/>
    </row>
    <row r="5" spans="1:14" ht="15.75" customHeight="1" x14ac:dyDescent="0.25">
      <c r="A5" s="611" t="s">
        <v>16</v>
      </c>
      <c r="B5" s="611"/>
      <c r="C5" s="611"/>
      <c r="D5" s="611"/>
      <c r="E5" s="611"/>
      <c r="F5" s="611"/>
      <c r="G5" s="611"/>
      <c r="H5" s="611"/>
      <c r="I5" s="611"/>
      <c r="J5" s="611"/>
    </row>
    <row r="6" spans="1:14" ht="15.75" customHeight="1" x14ac:dyDescent="0.25">
      <c r="A6" s="612">
        <v>0</v>
      </c>
      <c r="B6" s="612"/>
      <c r="C6" s="612"/>
      <c r="D6" s="612"/>
      <c r="E6" s="612"/>
      <c r="F6" s="612"/>
      <c r="G6" s="612"/>
      <c r="H6" s="612"/>
      <c r="I6" s="612"/>
      <c r="J6" s="612"/>
    </row>
    <row r="7" spans="1:14" ht="11.4" customHeight="1" x14ac:dyDescent="0.25">
      <c r="A7" s="266"/>
      <c r="B7" s="266"/>
      <c r="C7" s="266"/>
      <c r="D7" s="266"/>
      <c r="E7" s="266"/>
      <c r="F7" s="266"/>
      <c r="G7" s="266"/>
      <c r="H7" s="266"/>
      <c r="I7" s="266"/>
      <c r="J7" s="266"/>
    </row>
    <row r="8" spans="1:14" s="268" customFormat="1" ht="12" customHeight="1" x14ac:dyDescent="0.25">
      <c r="A8" s="16" t="s">
        <v>48</v>
      </c>
      <c r="B8" s="15" t="s">
        <v>0</v>
      </c>
      <c r="C8" s="627" t="s">
        <v>313</v>
      </c>
      <c r="D8" s="627"/>
      <c r="E8" s="627"/>
      <c r="F8" s="627"/>
      <c r="G8" s="627"/>
      <c r="H8" s="627"/>
      <c r="I8" s="267" t="s">
        <v>144</v>
      </c>
      <c r="J8" s="19" t="s">
        <v>37</v>
      </c>
    </row>
    <row r="9" spans="1:14" s="268" customFormat="1" ht="15" customHeight="1" x14ac:dyDescent="0.25">
      <c r="A9" s="16" t="s">
        <v>69</v>
      </c>
      <c r="B9" s="15" t="s">
        <v>0</v>
      </c>
      <c r="C9" s="627" t="s">
        <v>314</v>
      </c>
      <c r="D9" s="627"/>
      <c r="E9" s="627"/>
      <c r="F9" s="627"/>
      <c r="G9" s="627"/>
      <c r="H9" s="627"/>
      <c r="I9" s="14" t="s">
        <v>317</v>
      </c>
      <c r="J9" s="309">
        <f>+Datos!D8</f>
        <v>0</v>
      </c>
      <c r="K9" s="269"/>
      <c r="L9" s="269"/>
    </row>
    <row r="10" spans="1:14" s="268" customFormat="1" ht="28.2" customHeight="1" x14ac:dyDescent="0.25">
      <c r="A10" s="16" t="s">
        <v>49</v>
      </c>
      <c r="B10" s="15" t="s">
        <v>0</v>
      </c>
      <c r="C10" s="627" t="s">
        <v>316</v>
      </c>
      <c r="D10" s="627"/>
      <c r="E10" s="627"/>
      <c r="F10" s="627"/>
      <c r="G10" s="627"/>
      <c r="H10" s="627"/>
      <c r="I10" s="14" t="s">
        <v>163</v>
      </c>
      <c r="J10" s="309">
        <f>+'F LEM1'!M8</f>
        <v>0</v>
      </c>
      <c r="K10" s="269"/>
      <c r="L10" s="269"/>
    </row>
    <row r="11" spans="1:14" s="268" customFormat="1" ht="22.8" customHeight="1" x14ac:dyDescent="0.25">
      <c r="A11" s="16" t="s">
        <v>50</v>
      </c>
      <c r="B11" s="15" t="s">
        <v>0</v>
      </c>
      <c r="C11" s="627" t="s">
        <v>315</v>
      </c>
      <c r="D11" s="627"/>
      <c r="E11" s="627"/>
      <c r="F11" s="627"/>
      <c r="G11" s="627"/>
      <c r="H11" s="627"/>
      <c r="K11" s="256"/>
      <c r="L11" s="269"/>
    </row>
    <row r="12" spans="1:14" ht="15" customHeight="1" x14ac:dyDescent="0.25">
      <c r="A12" s="270" t="s">
        <v>68</v>
      </c>
      <c r="B12" s="270"/>
      <c r="C12" s="270"/>
      <c r="D12" s="271"/>
      <c r="E12" s="271"/>
      <c r="F12" s="15"/>
      <c r="G12" s="272"/>
      <c r="H12" s="272"/>
      <c r="K12" s="256"/>
      <c r="L12" s="273"/>
      <c r="M12" s="14"/>
      <c r="N12" s="274"/>
    </row>
    <row r="13" spans="1:14" ht="4.5" customHeight="1" x14ac:dyDescent="0.25">
      <c r="A13" s="270"/>
      <c r="B13" s="270"/>
      <c r="C13" s="270"/>
      <c r="D13" s="271"/>
      <c r="E13" s="271"/>
      <c r="F13" s="15"/>
      <c r="G13" s="272"/>
      <c r="H13" s="272"/>
      <c r="I13" s="14"/>
      <c r="J13" s="255"/>
      <c r="K13" s="256"/>
      <c r="L13" s="273"/>
      <c r="M13" s="14"/>
      <c r="N13" s="274"/>
    </row>
    <row r="14" spans="1:14" ht="25.5" customHeight="1" x14ac:dyDescent="0.25">
      <c r="A14" s="613" t="s">
        <v>218</v>
      </c>
      <c r="B14" s="614"/>
      <c r="C14" s="614"/>
      <c r="D14" s="614"/>
      <c r="E14" s="614"/>
      <c r="F14" s="614"/>
      <c r="G14" s="614"/>
      <c r="H14" s="614"/>
      <c r="I14" s="614"/>
      <c r="J14" s="615"/>
      <c r="K14" s="273"/>
      <c r="L14" s="273"/>
    </row>
    <row r="15" spans="1:14" ht="13.2" customHeight="1" x14ac:dyDescent="0.25">
      <c r="A15" s="630" t="s">
        <v>219</v>
      </c>
      <c r="B15" s="631"/>
      <c r="C15" s="631"/>
      <c r="D15" s="631"/>
      <c r="E15" s="631"/>
      <c r="F15" s="631"/>
      <c r="G15" s="631"/>
      <c r="H15" s="631"/>
      <c r="I15" s="631"/>
      <c r="J15" s="632"/>
      <c r="K15" s="273"/>
      <c r="L15" s="273"/>
      <c r="M15" s="273"/>
    </row>
    <row r="16" spans="1:14" ht="5.4" customHeight="1" x14ac:dyDescent="0.25">
      <c r="A16" s="275"/>
      <c r="B16" s="276"/>
      <c r="C16" s="276"/>
      <c r="D16" s="276"/>
      <c r="E16" s="276"/>
      <c r="F16" s="276"/>
      <c r="G16" s="276"/>
      <c r="H16" s="276"/>
      <c r="I16" s="276"/>
      <c r="J16" s="277"/>
      <c r="K16" s="273"/>
      <c r="L16" s="273"/>
      <c r="M16" s="273"/>
    </row>
    <row r="17" spans="1:18" ht="12.9" customHeight="1" x14ac:dyDescent="0.25">
      <c r="A17" s="619" t="s">
        <v>167</v>
      </c>
      <c r="B17" s="620"/>
      <c r="C17" s="620"/>
      <c r="D17" s="620"/>
      <c r="E17" s="620"/>
      <c r="F17" s="620"/>
      <c r="G17" s="621"/>
      <c r="H17" s="621"/>
      <c r="I17" s="621" t="s">
        <v>168</v>
      </c>
      <c r="J17" s="622"/>
      <c r="K17" s="273"/>
      <c r="M17" s="278"/>
      <c r="N17" s="278"/>
    </row>
    <row r="18" spans="1:18" ht="29.25" customHeight="1" x14ac:dyDescent="0.25">
      <c r="A18" s="625" t="s">
        <v>147</v>
      </c>
      <c r="B18" s="626"/>
      <c r="C18" s="626"/>
      <c r="D18" s="320" t="s">
        <v>0</v>
      </c>
      <c r="E18" s="329" t="str">
        <f>+Datos!L2</f>
        <v>EQ.DENS. 4</v>
      </c>
      <c r="F18" s="517"/>
      <c r="G18" s="279"/>
      <c r="H18" s="309"/>
      <c r="I18" s="521" t="s">
        <v>176</v>
      </c>
      <c r="J18" s="314" t="s">
        <v>154</v>
      </c>
      <c r="K18" s="293" t="str">
        <f>+'F LEM1'!H18</f>
        <v>-</v>
      </c>
      <c r="L18" s="273"/>
      <c r="M18" s="273"/>
    </row>
    <row r="19" spans="1:18" ht="19.2" customHeight="1" x14ac:dyDescent="0.25">
      <c r="A19" s="623" t="str">
        <f>+Datos!G5</f>
        <v xml:space="preserve">Masa de arena embudo y placa </v>
      </c>
      <c r="B19" s="624"/>
      <c r="C19" s="624"/>
      <c r="D19" s="320" t="s">
        <v>0</v>
      </c>
      <c r="E19" s="518">
        <f>+Datos!I5</f>
        <v>0</v>
      </c>
      <c r="F19" s="519" t="s">
        <v>86</v>
      </c>
      <c r="G19" s="279"/>
      <c r="H19" s="312"/>
      <c r="I19" s="522" t="s">
        <v>158</v>
      </c>
      <c r="J19" s="315" t="s">
        <v>75</v>
      </c>
      <c r="K19" s="273" t="str">
        <f>+'F LEM1'!H19</f>
        <v>-</v>
      </c>
    </row>
    <row r="20" spans="1:18" ht="16.2" customHeight="1" x14ac:dyDescent="0.25">
      <c r="A20" s="623" t="str">
        <f>+Datos!G6</f>
        <v xml:space="preserve">Densidad de la arena </v>
      </c>
      <c r="B20" s="624"/>
      <c r="C20" s="624"/>
      <c r="D20" s="320" t="s">
        <v>0</v>
      </c>
      <c r="E20" s="520">
        <f>+Datos!I6</f>
        <v>0</v>
      </c>
      <c r="F20" s="519" t="s">
        <v>322</v>
      </c>
      <c r="H20" s="313"/>
      <c r="I20" s="522" t="s">
        <v>324</v>
      </c>
      <c r="J20" s="524">
        <f>+Datos!E4</f>
        <v>0</v>
      </c>
      <c r="K20" s="281"/>
    </row>
    <row r="21" spans="1:18" ht="12.9" customHeight="1" x14ac:dyDescent="0.25">
      <c r="A21" s="493" t="s">
        <v>148</v>
      </c>
      <c r="B21" s="320"/>
      <c r="C21" s="359"/>
      <c r="D21" s="320" t="s">
        <v>0</v>
      </c>
      <c r="E21" s="518">
        <f>+Datos!I7</f>
        <v>0</v>
      </c>
      <c r="F21" s="519" t="s">
        <v>323</v>
      </c>
      <c r="H21" s="313"/>
      <c r="I21" s="522" t="s">
        <v>143</v>
      </c>
      <c r="J21" s="525">
        <f>+Datos!E5</f>
        <v>0</v>
      </c>
      <c r="K21" s="239"/>
    </row>
    <row r="22" spans="1:18" ht="12.9" customHeight="1" x14ac:dyDescent="0.25">
      <c r="A22" s="282"/>
      <c r="C22" s="278"/>
      <c r="D22" s="265"/>
      <c r="E22" s="311"/>
      <c r="F22" s="310"/>
      <c r="I22" s="523" t="s">
        <v>186</v>
      </c>
      <c r="J22" s="524">
        <f>+Datos!E6</f>
        <v>0</v>
      </c>
      <c r="K22" s="239"/>
    </row>
    <row r="23" spans="1:18" ht="6" customHeight="1" x14ac:dyDescent="0.25">
      <c r="A23" s="283"/>
      <c r="B23" s="284"/>
      <c r="C23" s="284"/>
      <c r="D23" s="285"/>
      <c r="E23" s="285"/>
      <c r="F23" s="285"/>
      <c r="G23" s="286"/>
      <c r="H23" s="286"/>
      <c r="I23" s="286"/>
      <c r="J23" s="287"/>
      <c r="K23" s="273"/>
      <c r="L23" s="273"/>
    </row>
    <row r="24" spans="1:18" ht="13.5" customHeight="1" x14ac:dyDescent="0.25">
      <c r="A24" s="616" t="s">
        <v>229</v>
      </c>
      <c r="B24" s="617"/>
      <c r="C24" s="617"/>
      <c r="D24" s="617"/>
      <c r="E24" s="617"/>
      <c r="F24" s="618"/>
      <c r="G24" s="288" t="s">
        <v>108</v>
      </c>
      <c r="H24" s="288" t="s">
        <v>109</v>
      </c>
      <c r="I24" s="288" t="s">
        <v>110</v>
      </c>
      <c r="J24" s="288" t="s">
        <v>169</v>
      </c>
      <c r="L24" s="289"/>
      <c r="M24" s="289"/>
      <c r="N24" s="289"/>
      <c r="O24" s="289"/>
      <c r="P24" s="289"/>
      <c r="Q24" s="289"/>
      <c r="R24" s="290"/>
    </row>
    <row r="25" spans="1:18" ht="55.8" customHeight="1" x14ac:dyDescent="0.25">
      <c r="A25" s="513" t="s">
        <v>87</v>
      </c>
      <c r="B25" s="359"/>
      <c r="C25" s="359"/>
      <c r="D25" s="514"/>
      <c r="E25" s="514"/>
      <c r="F25" s="514"/>
      <c r="G25" s="316">
        <f>+Datos!E13</f>
        <v>0</v>
      </c>
      <c r="H25" s="316">
        <f>+Datos!G13</f>
        <v>0</v>
      </c>
      <c r="I25" s="317">
        <f>+Datos!I13</f>
        <v>0</v>
      </c>
      <c r="J25" s="317">
        <f>+Datos!K13</f>
        <v>0</v>
      </c>
      <c r="L25" s="291"/>
      <c r="M25" s="289"/>
      <c r="N25" s="289"/>
      <c r="O25" s="289"/>
      <c r="P25" s="289"/>
      <c r="Q25" s="289"/>
    </row>
    <row r="26" spans="1:18" ht="16.8" customHeight="1" x14ac:dyDescent="0.25">
      <c r="A26" s="515" t="s">
        <v>92</v>
      </c>
      <c r="B26" s="516"/>
      <c r="C26" s="516"/>
      <c r="D26" s="347"/>
      <c r="E26" s="347"/>
      <c r="F26" s="347"/>
      <c r="G26" s="526">
        <f>+Datos!E14</f>
        <v>0</v>
      </c>
      <c r="H26" s="503">
        <f>+Datos!G14</f>
        <v>0</v>
      </c>
      <c r="I26" s="527">
        <f>+Datos!I14</f>
        <v>0</v>
      </c>
      <c r="J26" s="527">
        <f>+Datos!K14</f>
        <v>0</v>
      </c>
      <c r="L26" s="289"/>
      <c r="M26" s="289"/>
      <c r="N26" s="289"/>
      <c r="O26" s="289"/>
      <c r="P26" s="289"/>
      <c r="Q26" s="289"/>
    </row>
    <row r="27" spans="1:18" ht="20.399999999999999" customHeight="1" x14ac:dyDescent="0.25">
      <c r="A27" s="478" t="s">
        <v>149</v>
      </c>
      <c r="B27" s="479"/>
      <c r="C27" s="479"/>
      <c r="D27" s="347"/>
      <c r="E27" s="347"/>
      <c r="F27" s="347"/>
      <c r="G27" s="316">
        <f>+Datos!E15</f>
        <v>0</v>
      </c>
      <c r="H27" s="318">
        <f>+Datos!G15</f>
        <v>0</v>
      </c>
      <c r="I27" s="319">
        <f>+Datos!I15</f>
        <v>0</v>
      </c>
      <c r="J27" s="319">
        <f>+Datos!K15</f>
        <v>0</v>
      </c>
      <c r="L27" s="289"/>
      <c r="M27" s="289"/>
      <c r="N27" s="289"/>
      <c r="O27" s="289"/>
      <c r="P27" s="289"/>
      <c r="Q27" s="289"/>
    </row>
    <row r="28" spans="1:18" ht="22.5" customHeight="1" x14ac:dyDescent="0.25">
      <c r="A28" s="515" t="s">
        <v>131</v>
      </c>
      <c r="B28" s="479"/>
      <c r="C28" s="479"/>
      <c r="D28" s="347"/>
      <c r="E28" s="347"/>
      <c r="F28" s="347"/>
      <c r="G28" s="316">
        <f>+Datos!E19</f>
        <v>0</v>
      </c>
      <c r="H28" s="316">
        <f>+Datos!G19</f>
        <v>0</v>
      </c>
      <c r="I28" s="316">
        <f>+Datos!I19</f>
        <v>0</v>
      </c>
      <c r="J28" s="316">
        <f>+Datos!K19</f>
        <v>0</v>
      </c>
      <c r="L28" s="289"/>
      <c r="M28" s="289"/>
      <c r="N28" s="289"/>
      <c r="O28" s="289"/>
      <c r="P28" s="289"/>
      <c r="Q28" s="289"/>
    </row>
    <row r="29" spans="1:18" ht="19.8" customHeight="1" x14ac:dyDescent="0.25">
      <c r="A29" s="478" t="s">
        <v>88</v>
      </c>
      <c r="B29" s="479"/>
      <c r="C29" s="479"/>
      <c r="D29" s="347"/>
      <c r="E29" s="347"/>
      <c r="F29" s="347" t="s">
        <v>35</v>
      </c>
      <c r="G29" s="480">
        <f>+Datos!E16</f>
        <v>0</v>
      </c>
      <c r="H29" s="481">
        <f>+Datos!G16</f>
        <v>0</v>
      </c>
      <c r="I29" s="482">
        <f>+Datos!I16</f>
        <v>0</v>
      </c>
      <c r="J29" s="482">
        <f>+Datos!K16</f>
        <v>0</v>
      </c>
      <c r="L29" s="289"/>
      <c r="M29" s="289"/>
      <c r="N29" s="289"/>
      <c r="O29" s="289"/>
      <c r="P29" s="289"/>
      <c r="Q29" s="289"/>
    </row>
    <row r="30" spans="1:18" ht="19.8" customHeight="1" x14ac:dyDescent="0.25">
      <c r="A30" s="483" t="s">
        <v>119</v>
      </c>
      <c r="B30" s="484"/>
      <c r="C30" s="484"/>
      <c r="D30" s="485"/>
      <c r="E30" s="485"/>
      <c r="F30" s="485" t="s">
        <v>273</v>
      </c>
      <c r="G30" s="486" t="e">
        <f>Datos!F26</f>
        <v>#DIV/0!</v>
      </c>
      <c r="H30" s="486" t="e">
        <f>Datos!H26</f>
        <v>#DIV/0!</v>
      </c>
      <c r="I30" s="487" t="e">
        <f>Datos!J26</f>
        <v>#DIV/0!</v>
      </c>
      <c r="J30" s="488" t="e">
        <f>Datos!L26</f>
        <v>#DIV/0!</v>
      </c>
      <c r="K30" s="273"/>
      <c r="L30" s="289"/>
      <c r="M30" s="289"/>
      <c r="N30" s="289"/>
      <c r="O30" s="289"/>
    </row>
    <row r="31" spans="1:18" ht="19.8" customHeight="1" x14ac:dyDescent="0.25">
      <c r="A31" s="478" t="s">
        <v>199</v>
      </c>
      <c r="B31" s="479"/>
      <c r="C31" s="479"/>
      <c r="D31" s="347"/>
      <c r="E31" s="347"/>
      <c r="F31" s="489"/>
      <c r="G31" s="490" t="str">
        <f>+Datos!E18</f>
        <v>-</v>
      </c>
      <c r="H31" s="490" t="str">
        <f>+Datos!G18</f>
        <v>-</v>
      </c>
      <c r="I31" s="490" t="str">
        <f>+Datos!I18</f>
        <v>-</v>
      </c>
      <c r="J31" s="491" t="str">
        <f>+Datos!K18</f>
        <v>-</v>
      </c>
      <c r="K31" s="273"/>
      <c r="L31" s="289"/>
      <c r="M31" s="289"/>
      <c r="N31" s="289"/>
      <c r="O31" s="289"/>
    </row>
    <row r="32" spans="1:18" ht="19.8" customHeight="1" x14ac:dyDescent="0.25">
      <c r="A32" s="478" t="s">
        <v>152</v>
      </c>
      <c r="B32" s="479"/>
      <c r="C32" s="479"/>
      <c r="D32" s="347"/>
      <c r="E32" s="347"/>
      <c r="F32" s="347" t="s">
        <v>86</v>
      </c>
      <c r="G32" s="492">
        <f>+Datos!F30</f>
        <v>0</v>
      </c>
      <c r="H32" s="492">
        <f>+Datos!H30</f>
        <v>0</v>
      </c>
      <c r="I32" s="492">
        <f>+Datos!J30</f>
        <v>0</v>
      </c>
      <c r="J32" s="491">
        <f>+Datos!L30</f>
        <v>0</v>
      </c>
      <c r="K32" s="273"/>
      <c r="L32" s="289"/>
      <c r="M32" s="289"/>
      <c r="N32" s="289"/>
      <c r="O32" s="289"/>
    </row>
    <row r="33" spans="1:15" ht="19.8" customHeight="1" x14ac:dyDescent="0.25">
      <c r="A33" s="493" t="s">
        <v>89</v>
      </c>
      <c r="B33" s="359"/>
      <c r="C33" s="359"/>
      <c r="D33" s="295"/>
      <c r="E33" s="295"/>
      <c r="F33" s="295" t="s">
        <v>33</v>
      </c>
      <c r="G33" s="494" t="e">
        <f>+IF(Datos!F31&lt;10, TEXT(ROUND(Datos!F31, 2), "0,00"), TEXT(ROUND(Datos!F31,1),"0,0"))</f>
        <v>#DIV/0!</v>
      </c>
      <c r="H33" s="494" t="e">
        <f>+IF(Datos!H31&lt;10, TEXT(ROUND(Datos!H31, 2), "0,00"), TEXT(ROUND(Datos!H31,1),"0,0"))</f>
        <v>#DIV/0!</v>
      </c>
      <c r="I33" s="495" t="e">
        <f>+IF(Datos!J31&lt;10, TEXT(ROUND(Datos!J31, 2), "0,00"), TEXT(ROUND(Datos!J31,1),"0,0"))</f>
        <v>#DIV/0!</v>
      </c>
      <c r="J33" s="496" t="e">
        <f>+IF(Datos!L31&lt;10, TEXT(ROUND(Datos!L31, 2), "0,00"), TEXT(ROUND(Datos!L31,1),"0,0"))</f>
        <v>#DIV/0!</v>
      </c>
      <c r="K33" s="273"/>
      <c r="L33" s="273"/>
      <c r="M33" s="273"/>
      <c r="N33" s="289"/>
      <c r="O33" s="289"/>
    </row>
    <row r="34" spans="1:15" ht="19.8" customHeight="1" x14ac:dyDescent="0.25">
      <c r="A34" s="497" t="s">
        <v>82</v>
      </c>
      <c r="B34" s="355"/>
      <c r="C34" s="355"/>
      <c r="D34" s="347"/>
      <c r="E34" s="347"/>
      <c r="F34" s="347" t="s">
        <v>279</v>
      </c>
      <c r="G34" s="498" t="e">
        <f>+Datos!F32</f>
        <v>#DIV/0!</v>
      </c>
      <c r="H34" s="498" t="e">
        <f>+Datos!H32</f>
        <v>#DIV/0!</v>
      </c>
      <c r="I34" s="499" t="e">
        <f>+Datos!J32</f>
        <v>#DIV/0!</v>
      </c>
      <c r="J34" s="498" t="e">
        <f>+Datos!L32</f>
        <v>#DIV/0!</v>
      </c>
      <c r="K34" s="273"/>
      <c r="L34" s="289"/>
      <c r="M34" s="289"/>
      <c r="N34" s="289"/>
      <c r="O34" s="289"/>
    </row>
    <row r="35" spans="1:15" ht="19.8" customHeight="1" x14ac:dyDescent="0.25">
      <c r="A35" s="497" t="s">
        <v>83</v>
      </c>
      <c r="B35" s="355"/>
      <c r="C35" s="355"/>
      <c r="D35" s="347"/>
      <c r="E35" s="347"/>
      <c r="F35" s="347" t="s">
        <v>279</v>
      </c>
      <c r="G35" s="498" t="e">
        <f>+Datos!F33</f>
        <v>#DIV/0!</v>
      </c>
      <c r="H35" s="498" t="e">
        <f>+Datos!H33</f>
        <v>#DIV/0!</v>
      </c>
      <c r="I35" s="499" t="e">
        <f>+Datos!J33</f>
        <v>#DIV/0!</v>
      </c>
      <c r="J35" s="498" t="e">
        <f>+Datos!L33</f>
        <v>#DIV/0!</v>
      </c>
      <c r="K35" s="273"/>
      <c r="L35" s="289"/>
      <c r="M35" s="289"/>
      <c r="N35" s="289"/>
      <c r="O35" s="289"/>
    </row>
    <row r="36" spans="1:15" ht="19.8" customHeight="1" x14ac:dyDescent="0.25">
      <c r="A36" s="500" t="s">
        <v>84</v>
      </c>
      <c r="B36" s="294"/>
      <c r="C36" s="294"/>
      <c r="D36" s="295"/>
      <c r="E36" s="295"/>
      <c r="F36" s="295" t="s">
        <v>321</v>
      </c>
      <c r="G36" s="501" t="e">
        <f>+Datos!F34</f>
        <v>#DIV/0!</v>
      </c>
      <c r="H36" s="501" t="e">
        <f>+Datos!H34</f>
        <v>#DIV/0!</v>
      </c>
      <c r="I36" s="502" t="e">
        <f>+Datos!J34</f>
        <v>#DIV/0!</v>
      </c>
      <c r="J36" s="503" t="e">
        <f>+Datos!L34</f>
        <v>#DIV/0!</v>
      </c>
      <c r="K36" s="273"/>
      <c r="L36" s="289"/>
      <c r="M36" s="289"/>
      <c r="N36" s="289"/>
      <c r="O36" s="289"/>
    </row>
    <row r="37" spans="1:15" ht="19.8" customHeight="1" x14ac:dyDescent="0.25">
      <c r="A37" s="616" t="s">
        <v>134</v>
      </c>
      <c r="B37" s="617"/>
      <c r="C37" s="617"/>
      <c r="D37" s="617"/>
      <c r="E37" s="617"/>
      <c r="F37" s="617"/>
      <c r="G37" s="617"/>
      <c r="H37" s="617"/>
      <c r="I37" s="617"/>
      <c r="J37" s="618"/>
    </row>
    <row r="38" spans="1:15" ht="25.2" customHeight="1" x14ac:dyDescent="0.25">
      <c r="A38" s="600" t="str">
        <f>+Datos!C38</f>
        <v>Peso unitario corregido (D4718/D4718M-15(2023))</v>
      </c>
      <c r="B38" s="601"/>
      <c r="C38" s="601"/>
      <c r="D38" s="601"/>
      <c r="E38" s="601"/>
      <c r="F38" s="295" t="s">
        <v>321</v>
      </c>
      <c r="G38" s="504" t="e">
        <f>+Datos!F38</f>
        <v>#DIV/0!</v>
      </c>
      <c r="H38" s="504" t="e">
        <f>+Datos!H38</f>
        <v>#DIV/0!</v>
      </c>
      <c r="I38" s="505" t="e">
        <f>+Datos!J38</f>
        <v>#DIV/0!</v>
      </c>
      <c r="J38" s="504" t="e">
        <f>+Datos!L38</f>
        <v>#DIV/0!</v>
      </c>
    </row>
    <row r="39" spans="1:15" ht="19.8" customHeight="1" x14ac:dyDescent="0.25">
      <c r="A39" s="497" t="s">
        <v>91</v>
      </c>
      <c r="B39" s="355"/>
      <c r="C39" s="355"/>
      <c r="D39" s="347"/>
      <c r="E39" s="347"/>
      <c r="F39" s="347" t="s">
        <v>33</v>
      </c>
      <c r="G39" s="506" t="e">
        <f>+Datos!F39</f>
        <v>#DIV/0!</v>
      </c>
      <c r="H39" s="506" t="e">
        <f>+Datos!H39</f>
        <v>#DIV/0!</v>
      </c>
      <c r="I39" s="506" t="e">
        <f>+Datos!J39</f>
        <v>#DIV/0!</v>
      </c>
      <c r="J39" s="507" t="e">
        <f>+Datos!L39</f>
        <v>#DIV/0!</v>
      </c>
    </row>
    <row r="40" spans="1:15" ht="19.8" customHeight="1" x14ac:dyDescent="0.25">
      <c r="A40" s="508" t="s">
        <v>159</v>
      </c>
      <c r="B40" s="509"/>
      <c r="C40" s="509"/>
      <c r="D40" s="510"/>
      <c r="E40" s="510"/>
      <c r="F40" s="510" t="s">
        <v>33</v>
      </c>
      <c r="G40" s="511">
        <f>+Datos!F40</f>
        <v>0</v>
      </c>
      <c r="H40" s="511">
        <f>+Datos!H40</f>
        <v>0</v>
      </c>
      <c r="I40" s="512">
        <f>+Datos!J40</f>
        <v>0</v>
      </c>
      <c r="J40" s="481">
        <f>+Datos!L40</f>
        <v>0</v>
      </c>
    </row>
    <row r="41" spans="1:15" ht="18" customHeight="1" x14ac:dyDescent="0.25">
      <c r="A41" s="616" t="s">
        <v>162</v>
      </c>
      <c r="B41" s="617"/>
      <c r="C41" s="617"/>
      <c r="D41" s="617"/>
      <c r="E41" s="617"/>
      <c r="F41" s="617"/>
      <c r="G41" s="617"/>
      <c r="H41" s="617"/>
      <c r="I41" s="617"/>
      <c r="J41" s="618"/>
    </row>
    <row r="42" spans="1:15" ht="26.4" customHeight="1" x14ac:dyDescent="0.25">
      <c r="A42" s="633" t="s">
        <v>319</v>
      </c>
      <c r="B42" s="633"/>
      <c r="C42" s="633"/>
      <c r="D42" s="633"/>
      <c r="E42" s="600"/>
      <c r="F42" s="489" t="s">
        <v>33</v>
      </c>
      <c r="G42" s="503">
        <f>+Datos!F43</f>
        <v>0</v>
      </c>
      <c r="H42" s="503">
        <f>+Datos!H43</f>
        <v>0</v>
      </c>
      <c r="I42" s="503">
        <f>+Datos!J43</f>
        <v>0</v>
      </c>
      <c r="J42" s="503">
        <f>+Datos!L43</f>
        <v>0</v>
      </c>
    </row>
    <row r="43" spans="1:15" ht="3" customHeight="1" x14ac:dyDescent="0.25">
      <c r="A43" s="294"/>
      <c r="B43" s="294"/>
      <c r="C43" s="294"/>
      <c r="D43" s="295"/>
      <c r="E43" s="295"/>
      <c r="F43" s="296"/>
      <c r="G43" s="297"/>
      <c r="H43" s="297"/>
      <c r="I43" s="297"/>
      <c r="J43" s="297"/>
    </row>
    <row r="44" spans="1:15" ht="5.4" customHeight="1" x14ac:dyDescent="0.25">
      <c r="K44" s="273"/>
      <c r="L44" s="273"/>
    </row>
    <row r="45" spans="1:15" ht="12" customHeight="1" x14ac:dyDescent="0.25">
      <c r="A45" s="321" t="s">
        <v>77</v>
      </c>
      <c r="B45" s="298"/>
      <c r="C45" s="298"/>
      <c r="K45" s="273"/>
      <c r="L45" s="273"/>
    </row>
    <row r="46" spans="1:15" ht="11.4" customHeight="1" x14ac:dyDescent="0.25">
      <c r="D46" s="628"/>
      <c r="E46" s="629"/>
      <c r="F46" s="629"/>
      <c r="G46" s="629"/>
      <c r="H46" s="629"/>
      <c r="I46" s="629"/>
      <c r="J46" s="629"/>
      <c r="K46" s="273"/>
      <c r="L46" s="273"/>
    </row>
    <row r="47" spans="1:15" ht="13.5" customHeight="1" x14ac:dyDescent="0.25">
      <c r="A47" s="300"/>
      <c r="B47" s="300"/>
      <c r="C47" s="300"/>
      <c r="D47" s="279"/>
      <c r="E47" s="279"/>
      <c r="F47" s="301"/>
      <c r="G47" s="302"/>
      <c r="H47" s="302"/>
      <c r="I47" s="302"/>
      <c r="J47" s="301"/>
      <c r="K47" s="273"/>
      <c r="L47" s="273"/>
    </row>
    <row r="48" spans="1:15" ht="40.5" customHeight="1" x14ac:dyDescent="0.25">
      <c r="K48" s="273"/>
      <c r="L48" s="273"/>
    </row>
    <row r="49" spans="1:12" ht="15.75" customHeight="1" x14ac:dyDescent="0.25">
      <c r="A49" s="299"/>
      <c r="B49" s="299"/>
      <c r="C49" s="299"/>
      <c r="D49" s="279"/>
      <c r="E49" s="279"/>
      <c r="F49" s="301"/>
      <c r="G49" s="302"/>
      <c r="H49" s="302"/>
      <c r="I49" s="302"/>
      <c r="J49" s="301"/>
      <c r="K49" s="273"/>
      <c r="L49" s="273"/>
    </row>
    <row r="50" spans="1:12" x14ac:dyDescent="0.25">
      <c r="A50" s="293" t="s">
        <v>17</v>
      </c>
      <c r="B50" s="293"/>
      <c r="C50" s="293"/>
      <c r="D50" s="279"/>
      <c r="E50" s="279"/>
      <c r="F50" s="301"/>
      <c r="G50" s="302"/>
      <c r="H50" s="302"/>
      <c r="I50" s="302"/>
      <c r="J50" s="301"/>
      <c r="K50" s="273"/>
      <c r="L50" s="273"/>
    </row>
    <row r="51" spans="1:12" x14ac:dyDescent="0.25">
      <c r="A51" s="293" t="s">
        <v>232</v>
      </c>
      <c r="B51" s="293"/>
      <c r="C51" s="293"/>
      <c r="D51" s="172"/>
      <c r="E51" s="172"/>
      <c r="F51" s="19"/>
      <c r="G51" s="172"/>
      <c r="H51" s="172"/>
      <c r="I51" s="172"/>
      <c r="J51" s="303" t="s">
        <v>65</v>
      </c>
      <c r="K51" s="273"/>
      <c r="L51" s="273"/>
    </row>
    <row r="52" spans="1:12" x14ac:dyDescent="0.25">
      <c r="D52" s="172"/>
      <c r="E52" s="172"/>
      <c r="F52" s="19"/>
      <c r="G52" s="172"/>
      <c r="H52" s="172"/>
      <c r="I52" s="172"/>
      <c r="J52" s="19"/>
      <c r="K52" s="273"/>
      <c r="L52" s="273"/>
    </row>
    <row r="53" spans="1:12" x14ac:dyDescent="0.25">
      <c r="D53" s="172"/>
      <c r="E53" s="172"/>
      <c r="F53" s="19"/>
      <c r="G53" s="172"/>
      <c r="H53" s="172"/>
      <c r="I53" s="172"/>
      <c r="K53" s="273"/>
      <c r="L53" s="273"/>
    </row>
    <row r="54" spans="1:12" ht="15.75" customHeight="1" x14ac:dyDescent="0.25">
      <c r="D54" s="279"/>
      <c r="E54" s="279"/>
      <c r="F54" s="301"/>
      <c r="G54" s="302"/>
      <c r="H54" s="302"/>
      <c r="I54" s="302"/>
      <c r="J54" s="301"/>
      <c r="K54" s="273"/>
      <c r="L54" s="273"/>
    </row>
    <row r="55" spans="1:12" ht="15.75" customHeight="1" x14ac:dyDescent="0.25">
      <c r="D55" s="279"/>
      <c r="E55" s="279"/>
      <c r="J55" s="304"/>
      <c r="K55" s="304"/>
    </row>
    <row r="56" spans="1:12" ht="15.9" customHeight="1" x14ac:dyDescent="0.25"/>
    <row r="57" spans="1:12" ht="15.9" customHeight="1" x14ac:dyDescent="0.25"/>
  </sheetData>
  <protectedRanges>
    <protectedRange sqref="G23 G12:G13" name="Rango3_3_1_1_1_1_1_1_1_1"/>
  </protectedRanges>
  <mergeCells count="20">
    <mergeCell ref="D46:J46"/>
    <mergeCell ref="A15:J15"/>
    <mergeCell ref="A42:E42"/>
    <mergeCell ref="A37:J37"/>
    <mergeCell ref="A41:J41"/>
    <mergeCell ref="A38:E38"/>
    <mergeCell ref="A5:J5"/>
    <mergeCell ref="A6:J6"/>
    <mergeCell ref="A14:J14"/>
    <mergeCell ref="A24:F24"/>
    <mergeCell ref="A17:F17"/>
    <mergeCell ref="G17:H17"/>
    <mergeCell ref="I17:J17"/>
    <mergeCell ref="A19:C19"/>
    <mergeCell ref="A18:C18"/>
    <mergeCell ref="A20:C20"/>
    <mergeCell ref="C8:H8"/>
    <mergeCell ref="C9:H9"/>
    <mergeCell ref="C10:H10"/>
    <mergeCell ref="C11:H11"/>
  </mergeCells>
  <phoneticPr fontId="7" type="noConversion"/>
  <printOptions horizontalCentered="1"/>
  <pageMargins left="0.19685039370078741" right="0.19685039370078741" top="0.70866141732283472" bottom="0.39370078740157483" header="0" footer="0"/>
  <pageSetup paperSize="9" scale="86" orientation="portrait" r:id="rId1"/>
  <headerFooter>
    <oddHeader>&amp;C&amp;G</oddHeader>
    <oddFooter xml:space="preserve">&amp;C
</oddFooter>
  </headerFooter>
  <drawing r:id="rId2"/>
  <legacyDrawingHF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B495ACE-A200-4FCA-BBEB-8D804CEB1498}">
          <x14:formula1>
            <xm:f>Datos!$X$3:$X$5</xm:f>
          </x14:formula1>
          <xm:sqref>J19</xm:sqref>
        </x14:dataValidation>
        <x14:dataValidation type="list" allowBlank="1" showInputMessage="1" showErrorMessage="1" xr:uid="{BD534914-E448-42B6-93E5-78215956E210}">
          <x14:formula1>
            <xm:f>Datos!$Z$3:$Z$6</xm:f>
          </x14:formula1>
          <xm:sqref>J18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5"/>
  <sheetViews>
    <sheetView showGridLines="0" view="pageBreakPreview" topLeftCell="A10" zoomScaleNormal="115" zoomScaleSheetLayoutView="100" workbookViewId="0">
      <selection activeCell="A18" sqref="A18:K34"/>
    </sheetView>
  </sheetViews>
  <sheetFormatPr baseColWidth="10" defaultColWidth="10.44140625" defaultRowHeight="13.8" x14ac:dyDescent="0.25"/>
  <cols>
    <col min="1" max="1" width="10.88671875" style="31" customWidth="1"/>
    <col min="2" max="2" width="1.88671875" style="31" customWidth="1"/>
    <col min="3" max="4" width="2.44140625" style="31" customWidth="1"/>
    <col min="5" max="5" width="11.5546875" style="31" customWidth="1"/>
    <col min="6" max="6" width="5.5546875" style="31" customWidth="1"/>
    <col min="7" max="7" width="13.44140625" style="31" customWidth="1"/>
    <col min="8" max="8" width="12.44140625" style="31" customWidth="1"/>
    <col min="9" max="9" width="12.5546875" style="31" customWidth="1"/>
    <col min="10" max="10" width="12" style="31" customWidth="1"/>
    <col min="11" max="11" width="12.5546875" style="31" customWidth="1"/>
    <col min="12" max="12" width="6.44140625" style="31" customWidth="1"/>
    <col min="13" max="13" width="8" style="31" customWidth="1"/>
    <col min="14" max="14" width="10.5546875" style="31" customWidth="1"/>
    <col min="15" max="16384" width="10.44140625" style="31"/>
  </cols>
  <sheetData>
    <row r="1" spans="1:13" ht="15.75" customHeight="1" x14ac:dyDescent="0.25">
      <c r="A1" s="17"/>
      <c r="B1" s="17"/>
      <c r="C1" s="17"/>
      <c r="D1" s="17"/>
      <c r="E1" s="17"/>
      <c r="F1" s="17"/>
      <c r="G1" s="17"/>
      <c r="H1" s="144"/>
      <c r="I1" s="144"/>
      <c r="J1" s="144"/>
      <c r="K1" s="144"/>
    </row>
    <row r="2" spans="1:13" ht="15.75" customHeight="1" x14ac:dyDescent="0.25">
      <c r="A2" s="17"/>
      <c r="B2" s="17"/>
      <c r="C2" s="17"/>
      <c r="D2" s="17"/>
      <c r="E2" s="17"/>
      <c r="F2" s="17"/>
      <c r="G2" s="17"/>
      <c r="H2" s="144"/>
      <c r="I2" s="144"/>
      <c r="J2" s="144"/>
      <c r="K2" s="144"/>
    </row>
    <row r="3" spans="1:13" ht="15.75" customHeight="1" x14ac:dyDescent="0.25">
      <c r="A3" s="17"/>
      <c r="B3" s="17"/>
      <c r="C3" s="17"/>
      <c r="D3" s="17"/>
      <c r="E3" s="17"/>
      <c r="F3" s="17"/>
      <c r="G3" s="17"/>
      <c r="H3" s="144"/>
      <c r="I3" s="144"/>
      <c r="J3" s="144"/>
      <c r="K3" s="144"/>
    </row>
    <row r="4" spans="1:13" ht="15.75" customHeight="1" x14ac:dyDescent="0.25">
      <c r="A4" s="17"/>
      <c r="B4" s="17"/>
      <c r="C4" s="17"/>
      <c r="D4" s="17"/>
      <c r="E4" s="17"/>
      <c r="F4" s="17"/>
      <c r="G4" s="17"/>
      <c r="H4" s="144"/>
      <c r="I4" s="144"/>
      <c r="J4" s="144"/>
      <c r="K4" s="144"/>
    </row>
    <row r="5" spans="1:13" ht="15.75" customHeight="1" x14ac:dyDescent="0.25">
      <c r="A5" s="18"/>
      <c r="B5" s="18"/>
      <c r="C5" s="18"/>
      <c r="D5" s="18"/>
      <c r="E5" s="18"/>
      <c r="F5" s="18"/>
      <c r="G5" s="18"/>
      <c r="H5" s="18"/>
      <c r="I5" s="18"/>
      <c r="J5" s="18"/>
      <c r="K5" s="18"/>
    </row>
    <row r="6" spans="1:13" ht="21.75" customHeight="1" x14ac:dyDescent="0.25">
      <c r="A6" s="18"/>
      <c r="B6" s="18"/>
      <c r="C6" s="18"/>
      <c r="D6" s="18"/>
      <c r="E6" s="18"/>
      <c r="F6" s="18"/>
      <c r="G6" s="18"/>
      <c r="H6" s="18"/>
      <c r="I6" s="18"/>
      <c r="J6" s="18"/>
      <c r="K6" s="18"/>
    </row>
    <row r="7" spans="1:13" ht="15.75" customHeight="1" x14ac:dyDescent="0.25">
      <c r="A7" s="611" t="s">
        <v>16</v>
      </c>
      <c r="B7" s="611"/>
      <c r="C7" s="611"/>
      <c r="D7" s="611"/>
      <c r="E7" s="611"/>
      <c r="F7" s="611"/>
      <c r="G7" s="611"/>
      <c r="H7" s="611"/>
      <c r="I7" s="611"/>
      <c r="J7" s="611"/>
      <c r="K7" s="611"/>
    </row>
    <row r="8" spans="1:13" ht="15.75" customHeight="1" x14ac:dyDescent="0.25">
      <c r="A8" s="645">
        <v>115</v>
      </c>
      <c r="B8" s="645"/>
      <c r="C8" s="645"/>
      <c r="D8" s="645"/>
      <c r="E8" s="645"/>
      <c r="F8" s="645"/>
      <c r="G8" s="645"/>
      <c r="H8" s="645"/>
      <c r="I8" s="645"/>
      <c r="J8" s="645"/>
      <c r="K8" s="645"/>
    </row>
    <row r="9" spans="1:13" ht="15.75" customHeight="1" x14ac:dyDescent="0.25">
      <c r="A9" s="32"/>
      <c r="B9" s="32"/>
      <c r="C9" s="32"/>
      <c r="D9" s="32"/>
      <c r="E9" s="32"/>
      <c r="F9" s="32"/>
      <c r="G9" s="32"/>
      <c r="H9" s="32"/>
      <c r="I9" s="32"/>
      <c r="J9" s="32"/>
      <c r="K9" s="32"/>
    </row>
    <row r="10" spans="1:13" ht="15.75" customHeight="1" x14ac:dyDescent="0.25">
      <c r="A10" s="20" t="s">
        <v>48</v>
      </c>
      <c r="B10" s="21" t="s">
        <v>0</v>
      </c>
      <c r="C10" s="26"/>
      <c r="D10" s="26"/>
      <c r="E10" s="26"/>
      <c r="G10" s="33"/>
      <c r="J10" s="25" t="s">
        <v>53</v>
      </c>
      <c r="K10" s="34" t="s">
        <v>37</v>
      </c>
    </row>
    <row r="11" spans="1:13" ht="15.75" customHeight="1" x14ac:dyDescent="0.25">
      <c r="A11" s="16" t="s">
        <v>69</v>
      </c>
      <c r="B11" s="15" t="s">
        <v>0</v>
      </c>
      <c r="C11" s="26"/>
      <c r="D11" s="26"/>
      <c r="E11" s="26"/>
      <c r="G11" s="26"/>
      <c r="J11" s="14" t="s">
        <v>54</v>
      </c>
      <c r="K11" s="28">
        <v>185</v>
      </c>
      <c r="L11" s="37"/>
      <c r="M11" s="37"/>
    </row>
    <row r="12" spans="1:13" ht="15.75" customHeight="1" x14ac:dyDescent="0.25">
      <c r="A12" s="16" t="s">
        <v>49</v>
      </c>
      <c r="B12" s="15" t="s">
        <v>0</v>
      </c>
      <c r="C12" s="26"/>
      <c r="D12" s="26"/>
      <c r="E12" s="26"/>
      <c r="G12" s="26"/>
      <c r="J12" s="14" t="s">
        <v>55</v>
      </c>
      <c r="K12" s="29">
        <v>44662</v>
      </c>
      <c r="L12" s="37"/>
      <c r="M12" s="37"/>
    </row>
    <row r="13" spans="1:13" ht="15.75" customHeight="1" x14ac:dyDescent="0.25">
      <c r="A13" s="16" t="s">
        <v>50</v>
      </c>
      <c r="B13" s="15" t="s">
        <v>0</v>
      </c>
      <c r="C13" s="26"/>
      <c r="D13" s="26"/>
      <c r="E13" s="26"/>
      <c r="G13" s="26"/>
      <c r="H13" s="36"/>
      <c r="I13" s="36"/>
      <c r="J13" s="15"/>
      <c r="K13" s="29"/>
      <c r="L13" s="37"/>
      <c r="M13" s="37"/>
    </row>
    <row r="14" spans="1:13" ht="14.25" customHeight="1" x14ac:dyDescent="0.25">
      <c r="A14" s="27" t="s">
        <v>68</v>
      </c>
      <c r="B14" s="145"/>
      <c r="C14" s="35"/>
      <c r="D14" s="35"/>
      <c r="E14" s="35"/>
      <c r="F14" s="35"/>
      <c r="G14" s="38"/>
      <c r="H14" s="36"/>
      <c r="I14" s="36"/>
      <c r="J14" s="15"/>
      <c r="K14" s="39"/>
      <c r="L14" s="37"/>
      <c r="M14" s="37"/>
    </row>
    <row r="15" spans="1:13" ht="30" customHeight="1" x14ac:dyDescent="0.25">
      <c r="A15" s="646" t="s">
        <v>66</v>
      </c>
      <c r="B15" s="647"/>
      <c r="C15" s="647"/>
      <c r="D15" s="647"/>
      <c r="E15" s="647"/>
      <c r="F15" s="647"/>
      <c r="G15" s="647"/>
      <c r="H15" s="647"/>
      <c r="I15" s="647"/>
      <c r="J15" s="647"/>
      <c r="K15" s="648"/>
      <c r="L15" s="37"/>
      <c r="M15" s="37"/>
    </row>
    <row r="16" spans="1:13" ht="15.75" customHeight="1" x14ac:dyDescent="0.25">
      <c r="A16" s="649" t="s">
        <v>18</v>
      </c>
      <c r="B16" s="650"/>
      <c r="C16" s="650"/>
      <c r="D16" s="650"/>
      <c r="E16" s="650"/>
      <c r="F16" s="650"/>
      <c r="G16" s="650"/>
      <c r="H16" s="650"/>
      <c r="I16" s="650"/>
      <c r="J16" s="650"/>
      <c r="K16" s="651"/>
      <c r="L16" s="37"/>
      <c r="M16" s="37"/>
    </row>
    <row r="17" spans="1:20" ht="6.75" customHeight="1" x14ac:dyDescent="0.25">
      <c r="A17" s="147"/>
      <c r="B17" s="148"/>
      <c r="C17" s="148"/>
      <c r="D17" s="40"/>
      <c r="E17" s="40"/>
      <c r="F17" s="40"/>
      <c r="G17" s="40"/>
      <c r="H17" s="40"/>
      <c r="I17" s="40"/>
      <c r="J17" s="40"/>
      <c r="K17" s="41"/>
      <c r="L17" s="37"/>
      <c r="M17" s="37"/>
    </row>
    <row r="18" spans="1:20" ht="15.75" customHeight="1" x14ac:dyDescent="0.25">
      <c r="A18" s="146" t="s">
        <v>63</v>
      </c>
      <c r="B18" s="149"/>
      <c r="C18" s="149"/>
      <c r="D18" s="42" t="s">
        <v>0</v>
      </c>
      <c r="E18" s="43">
        <v>1704</v>
      </c>
      <c r="G18" s="43"/>
      <c r="J18" s="150" t="s">
        <v>51</v>
      </c>
      <c r="K18" s="44">
        <v>2</v>
      </c>
      <c r="L18" s="37"/>
      <c r="M18" s="37"/>
      <c r="P18" s="26"/>
      <c r="Q18" s="45"/>
    </row>
    <row r="19" spans="1:20" ht="15.75" customHeight="1" x14ac:dyDescent="0.25">
      <c r="A19" s="146" t="s">
        <v>64</v>
      </c>
      <c r="B19" s="149"/>
      <c r="C19" s="149"/>
      <c r="D19" s="42" t="s">
        <v>0</v>
      </c>
      <c r="E19" s="46">
        <v>1.4219999999999999</v>
      </c>
      <c r="G19" s="46"/>
      <c r="J19" s="150" t="s">
        <v>52</v>
      </c>
      <c r="K19" s="47">
        <v>43997</v>
      </c>
      <c r="L19" s="37"/>
      <c r="M19" s="37"/>
    </row>
    <row r="20" spans="1:20" ht="3" customHeight="1" x14ac:dyDescent="0.25">
      <c r="A20" s="48"/>
      <c r="B20" s="49"/>
      <c r="C20" s="49"/>
      <c r="D20" s="49"/>
      <c r="E20" s="49"/>
      <c r="F20" s="49"/>
      <c r="G20" s="50"/>
      <c r="H20" s="51"/>
      <c r="I20" s="51"/>
      <c r="J20" s="52"/>
      <c r="K20" s="53"/>
      <c r="L20" s="37"/>
      <c r="M20" s="37"/>
    </row>
    <row r="21" spans="1:20" ht="17.100000000000001" customHeight="1" x14ac:dyDescent="0.25">
      <c r="A21" s="151" t="s">
        <v>47</v>
      </c>
      <c r="B21" s="152"/>
      <c r="C21" s="152"/>
      <c r="D21" s="152"/>
      <c r="E21" s="152"/>
      <c r="F21" s="152"/>
      <c r="G21" s="56">
        <v>1</v>
      </c>
      <c r="H21" s="57"/>
      <c r="I21" s="58"/>
      <c r="J21" s="54"/>
      <c r="K21" s="59"/>
      <c r="M21" s="37"/>
      <c r="O21" s="637" t="s">
        <v>56</v>
      </c>
      <c r="P21" s="638"/>
      <c r="Q21" s="638"/>
      <c r="R21" s="639"/>
    </row>
    <row r="22" spans="1:20" ht="17.100000000000001" customHeight="1" x14ac:dyDescent="0.25">
      <c r="A22" s="635" t="s">
        <v>67</v>
      </c>
      <c r="B22" s="636"/>
      <c r="C22" s="636"/>
      <c r="D22" s="636"/>
      <c r="E22" s="636"/>
      <c r="F22" s="636"/>
      <c r="G22" s="60"/>
      <c r="H22" s="61"/>
      <c r="I22" s="62"/>
      <c r="J22" s="63"/>
      <c r="K22" s="64"/>
      <c r="M22" s="37"/>
      <c r="O22" s="65" t="s">
        <v>42</v>
      </c>
      <c r="P22" s="66"/>
      <c r="Q22" s="66"/>
      <c r="R22" s="67"/>
    </row>
    <row r="23" spans="1:20" ht="17.100000000000001" customHeight="1" x14ac:dyDescent="0.25">
      <c r="A23" s="153" t="s">
        <v>43</v>
      </c>
      <c r="B23" s="154"/>
      <c r="C23" s="154"/>
      <c r="D23" s="154"/>
      <c r="E23" s="154"/>
      <c r="F23" s="154"/>
      <c r="G23" s="70"/>
      <c r="H23" s="71"/>
      <c r="I23" s="72"/>
      <c r="J23" s="73"/>
      <c r="K23" s="74"/>
      <c r="M23" s="37"/>
      <c r="O23" s="68" t="s">
        <v>43</v>
      </c>
      <c r="P23" s="69"/>
      <c r="Q23" s="69"/>
      <c r="R23" s="75"/>
    </row>
    <row r="24" spans="1:20" ht="17.100000000000001" customHeight="1" x14ac:dyDescent="0.25">
      <c r="A24" s="155" t="s">
        <v>19</v>
      </c>
      <c r="B24" s="156"/>
      <c r="C24" s="156"/>
      <c r="D24" s="156"/>
      <c r="E24" s="156"/>
      <c r="F24" s="156" t="s">
        <v>30</v>
      </c>
      <c r="G24" s="76">
        <f>+R24</f>
        <v>7536</v>
      </c>
      <c r="H24" s="77"/>
      <c r="I24" s="78"/>
      <c r="J24" s="79"/>
      <c r="K24" s="80"/>
      <c r="M24" s="37"/>
      <c r="O24" s="81" t="s">
        <v>19</v>
      </c>
      <c r="P24" s="82"/>
      <c r="Q24" s="83" t="s">
        <v>30</v>
      </c>
      <c r="R24" s="84">
        <v>7536</v>
      </c>
      <c r="T24" s="85" t="s">
        <v>62</v>
      </c>
    </row>
    <row r="25" spans="1:20" ht="17.100000000000001" customHeight="1" x14ac:dyDescent="0.25">
      <c r="A25" s="157" t="s">
        <v>20</v>
      </c>
      <c r="B25" s="158"/>
      <c r="C25" s="158"/>
      <c r="D25" s="158"/>
      <c r="E25" s="158"/>
      <c r="F25" s="158" t="s">
        <v>30</v>
      </c>
      <c r="G25" s="87">
        <f>+R25</f>
        <v>3212</v>
      </c>
      <c r="H25" s="88"/>
      <c r="I25" s="89"/>
      <c r="J25" s="90"/>
      <c r="K25" s="91"/>
      <c r="L25" s="37"/>
      <c r="M25" s="92"/>
      <c r="O25" s="86" t="s">
        <v>20</v>
      </c>
      <c r="P25" s="93"/>
      <c r="Q25" s="94" t="s">
        <v>30</v>
      </c>
      <c r="R25" s="95">
        <v>3212</v>
      </c>
    </row>
    <row r="26" spans="1:20" ht="17.100000000000001" customHeight="1" x14ac:dyDescent="0.25">
      <c r="A26" s="157" t="s">
        <v>21</v>
      </c>
      <c r="B26" s="158"/>
      <c r="C26" s="158"/>
      <c r="D26" s="158"/>
      <c r="E26" s="158"/>
      <c r="F26" s="158" t="s">
        <v>30</v>
      </c>
      <c r="G26" s="87">
        <f>G24-G25-$E$18</f>
        <v>2620</v>
      </c>
      <c r="H26" s="88"/>
      <c r="I26" s="89"/>
      <c r="J26" s="90"/>
      <c r="K26" s="91"/>
      <c r="L26" s="37"/>
      <c r="M26" s="96"/>
      <c r="O26" s="86" t="s">
        <v>21</v>
      </c>
      <c r="P26" s="93"/>
      <c r="Q26" s="94" t="s">
        <v>30</v>
      </c>
      <c r="R26" s="97">
        <f>R24-R25-$E$18</f>
        <v>2620</v>
      </c>
    </row>
    <row r="27" spans="1:20" ht="17.100000000000001" customHeight="1" x14ac:dyDescent="0.25">
      <c r="A27" s="157" t="s">
        <v>22</v>
      </c>
      <c r="B27" s="158"/>
      <c r="C27" s="158"/>
      <c r="D27" s="158"/>
      <c r="E27" s="158"/>
      <c r="F27" s="158" t="s">
        <v>32</v>
      </c>
      <c r="G27" s="87">
        <f>+G26/$E$19</f>
        <v>1842.4753867791844</v>
      </c>
      <c r="H27" s="88"/>
      <c r="I27" s="89"/>
      <c r="J27" s="90"/>
      <c r="K27" s="91"/>
      <c r="L27" s="37"/>
      <c r="M27" s="37"/>
      <c r="O27" s="86" t="s">
        <v>22</v>
      </c>
      <c r="P27" s="93"/>
      <c r="Q27" s="94" t="s">
        <v>32</v>
      </c>
      <c r="R27" s="97">
        <f>+R26/$E$19</f>
        <v>1842.4753867791844</v>
      </c>
      <c r="T27" s="85" t="s">
        <v>61</v>
      </c>
    </row>
    <row r="28" spans="1:20" ht="17.100000000000001" customHeight="1" x14ac:dyDescent="0.25">
      <c r="A28" s="157" t="s">
        <v>23</v>
      </c>
      <c r="B28" s="158"/>
      <c r="C28" s="158"/>
      <c r="D28" s="158"/>
      <c r="E28" s="158"/>
      <c r="F28" s="158" t="s">
        <v>30</v>
      </c>
      <c r="G28" s="87">
        <f>+R28</f>
        <v>3594</v>
      </c>
      <c r="H28" s="88"/>
      <c r="I28" s="89"/>
      <c r="J28" s="90"/>
      <c r="K28" s="91"/>
      <c r="L28" s="37"/>
      <c r="M28" s="37"/>
      <c r="O28" s="86" t="s">
        <v>23</v>
      </c>
      <c r="P28" s="93"/>
      <c r="Q28" s="94" t="s">
        <v>30</v>
      </c>
      <c r="R28" s="98">
        <v>3594</v>
      </c>
    </row>
    <row r="29" spans="1:20" ht="17.100000000000001" customHeight="1" x14ac:dyDescent="0.25">
      <c r="A29" s="157" t="s">
        <v>28</v>
      </c>
      <c r="B29" s="158"/>
      <c r="C29" s="158"/>
      <c r="D29" s="158"/>
      <c r="E29" s="158"/>
      <c r="F29" s="158" t="s">
        <v>31</v>
      </c>
      <c r="G29" s="99">
        <f>G28/G27</f>
        <v>1.9506366412213738</v>
      </c>
      <c r="H29" s="100"/>
      <c r="I29" s="101"/>
      <c r="J29" s="102"/>
      <c r="K29" s="103"/>
      <c r="L29" s="37"/>
      <c r="M29" s="37"/>
      <c r="O29" s="104" t="s">
        <v>28</v>
      </c>
      <c r="P29" s="105"/>
      <c r="Q29" s="106" t="s">
        <v>31</v>
      </c>
      <c r="R29" s="107">
        <f>R28/R27</f>
        <v>1.9506366412213738</v>
      </c>
    </row>
    <row r="30" spans="1:20" ht="17.100000000000001" customHeight="1" x14ac:dyDescent="0.25">
      <c r="A30" s="157" t="s">
        <v>29</v>
      </c>
      <c r="B30" s="158"/>
      <c r="C30" s="158"/>
      <c r="D30" s="158"/>
      <c r="E30" s="158"/>
      <c r="F30" s="158" t="s">
        <v>31</v>
      </c>
      <c r="G30" s="99">
        <f>+G29/(G34+100)%</f>
        <v>1.857749182115594</v>
      </c>
      <c r="H30" s="100"/>
      <c r="I30" s="101"/>
      <c r="J30" s="102"/>
      <c r="K30" s="103"/>
      <c r="L30" s="37"/>
      <c r="M30" s="37"/>
      <c r="O30" s="86" t="s">
        <v>29</v>
      </c>
      <c r="P30" s="93"/>
      <c r="Q30" s="94" t="s">
        <v>31</v>
      </c>
      <c r="R30" s="99">
        <f>+R29/(R32+100)%</f>
        <v>1.857749182115594</v>
      </c>
    </row>
    <row r="31" spans="1:20" ht="17.100000000000001" customHeight="1" x14ac:dyDescent="0.25">
      <c r="A31" s="159" t="s">
        <v>36</v>
      </c>
      <c r="B31" s="160"/>
      <c r="C31" s="160"/>
      <c r="D31" s="160"/>
      <c r="E31" s="160"/>
      <c r="F31" s="158" t="s">
        <v>34</v>
      </c>
      <c r="G31" s="108">
        <f>G30*9.8066358553</f>
        <v>18.218269739489035</v>
      </c>
      <c r="H31" s="109"/>
      <c r="I31" s="110"/>
      <c r="J31" s="111"/>
      <c r="K31" s="112"/>
      <c r="L31" s="37"/>
      <c r="M31" s="37"/>
      <c r="O31" s="113" t="s">
        <v>36</v>
      </c>
      <c r="P31" s="114"/>
      <c r="Q31" s="115" t="s">
        <v>34</v>
      </c>
      <c r="R31" s="108">
        <f>R30*9.8066358553</f>
        <v>18.218269739489035</v>
      </c>
    </row>
    <row r="32" spans="1:20" ht="17.100000000000001" customHeight="1" x14ac:dyDescent="0.25">
      <c r="A32" s="151" t="s">
        <v>44</v>
      </c>
      <c r="B32" s="152"/>
      <c r="C32" s="152"/>
      <c r="D32" s="152"/>
      <c r="E32" s="152"/>
      <c r="F32" s="152"/>
      <c r="G32" s="55"/>
      <c r="H32" s="116"/>
      <c r="I32" s="116"/>
      <c r="J32" s="116"/>
      <c r="K32" s="117"/>
      <c r="L32" s="37"/>
      <c r="M32" s="37"/>
      <c r="O32" s="118" t="s">
        <v>59</v>
      </c>
      <c r="P32" s="119"/>
      <c r="Q32" s="120" t="s">
        <v>33</v>
      </c>
      <c r="R32" s="121">
        <v>5</v>
      </c>
    </row>
    <row r="33" spans="1:18" ht="17.100000000000001" customHeight="1" x14ac:dyDescent="0.25">
      <c r="A33" s="161" t="s">
        <v>45</v>
      </c>
      <c r="B33" s="162"/>
      <c r="C33" s="163"/>
      <c r="D33" s="163"/>
      <c r="E33" s="163"/>
      <c r="F33" s="164" t="s">
        <v>33</v>
      </c>
      <c r="G33" s="122">
        <v>7</v>
      </c>
      <c r="H33" s="123"/>
      <c r="I33" s="124"/>
      <c r="J33" s="125"/>
      <c r="K33" s="126"/>
      <c r="L33" s="37"/>
      <c r="M33" s="37"/>
      <c r="O33" s="640" t="s">
        <v>57</v>
      </c>
      <c r="P33" s="641"/>
      <c r="Q33" s="641"/>
      <c r="R33" s="642"/>
    </row>
    <row r="34" spans="1:18" ht="17.100000000000001" customHeight="1" x14ac:dyDescent="0.25">
      <c r="A34" s="165" t="s">
        <v>46</v>
      </c>
      <c r="B34" s="163"/>
      <c r="C34" s="163"/>
      <c r="D34" s="163"/>
      <c r="E34" s="163"/>
      <c r="F34" s="164" t="s">
        <v>33</v>
      </c>
      <c r="G34" s="127">
        <f>+R32</f>
        <v>5</v>
      </c>
      <c r="H34" s="128"/>
      <c r="I34" s="129"/>
      <c r="J34" s="130"/>
      <c r="K34" s="131"/>
      <c r="L34" s="37"/>
      <c r="M34" s="37"/>
      <c r="O34" s="132" t="s">
        <v>58</v>
      </c>
      <c r="P34" s="82"/>
      <c r="Q34" s="83" t="s">
        <v>33</v>
      </c>
      <c r="R34" s="133">
        <v>50.7</v>
      </c>
    </row>
    <row r="35" spans="1:18" ht="17.100000000000001" customHeight="1" x14ac:dyDescent="0.25">
      <c r="A35" s="166"/>
      <c r="B35" s="166"/>
      <c r="C35" s="166"/>
      <c r="D35" s="166"/>
      <c r="E35" s="166"/>
      <c r="F35" s="166"/>
      <c r="G35" s="167"/>
      <c r="H35" s="167"/>
      <c r="I35" s="167"/>
      <c r="J35" s="652"/>
      <c r="K35" s="652"/>
      <c r="L35" s="37"/>
      <c r="M35" s="37"/>
      <c r="O35" s="134" t="s">
        <v>24</v>
      </c>
      <c r="P35" s="93"/>
      <c r="Q35" s="94" t="s">
        <v>30</v>
      </c>
      <c r="R35" s="135">
        <f>R28*R34/100</f>
        <v>1822.1580000000001</v>
      </c>
    </row>
    <row r="36" spans="1:18" ht="17.100000000000001" customHeight="1" x14ac:dyDescent="0.25">
      <c r="A36" s="168" t="e">
        <f>+DENSIDAD!#REF!</f>
        <v>#REF!</v>
      </c>
      <c r="B36" s="169"/>
      <c r="C36" s="169"/>
      <c r="D36" s="169"/>
      <c r="E36" s="169"/>
      <c r="F36" s="169"/>
      <c r="G36" s="17"/>
      <c r="H36" s="17"/>
      <c r="I36" s="17"/>
      <c r="J36" s="17"/>
      <c r="K36" s="17"/>
      <c r="L36" s="37"/>
      <c r="M36" s="37"/>
      <c r="O36" s="134" t="s">
        <v>60</v>
      </c>
      <c r="P36" s="93"/>
      <c r="Q36" s="94" t="s">
        <v>31</v>
      </c>
      <c r="R36" s="136">
        <v>2.6419999999999999</v>
      </c>
    </row>
    <row r="37" spans="1:18" ht="17.100000000000001" customHeight="1" x14ac:dyDescent="0.25">
      <c r="A37" s="22" t="s">
        <v>41</v>
      </c>
      <c r="B37" s="170"/>
      <c r="C37" s="170"/>
      <c r="D37" s="170"/>
      <c r="E37" s="170"/>
      <c r="F37" s="170"/>
      <c r="G37" s="17"/>
      <c r="H37" s="17"/>
      <c r="I37" s="17"/>
      <c r="J37" s="17"/>
      <c r="K37" s="17"/>
      <c r="L37" s="37"/>
      <c r="M37" s="37"/>
      <c r="O37" s="134" t="s">
        <v>25</v>
      </c>
      <c r="P37" s="93"/>
      <c r="Q37" s="94" t="s">
        <v>32</v>
      </c>
      <c r="R37" s="137">
        <f>R35/R36</f>
        <v>689.68887206661623</v>
      </c>
    </row>
    <row r="38" spans="1:18" ht="15.75" customHeight="1" x14ac:dyDescent="0.25">
      <c r="A38" s="22" t="s">
        <v>38</v>
      </c>
      <c r="B38" s="170"/>
      <c r="C38" s="170"/>
      <c r="D38" s="170"/>
      <c r="E38" s="170"/>
      <c r="F38" s="170"/>
      <c r="G38" s="17"/>
      <c r="H38" s="17"/>
      <c r="I38" s="17"/>
      <c r="J38" s="17"/>
      <c r="K38" s="17"/>
      <c r="L38" s="37"/>
      <c r="M38" s="37"/>
      <c r="O38" s="134" t="s">
        <v>26</v>
      </c>
      <c r="P38" s="93"/>
      <c r="Q38" s="94" t="s">
        <v>30</v>
      </c>
      <c r="R38" s="97">
        <f>R28-R35</f>
        <v>1771.8419999999999</v>
      </c>
    </row>
    <row r="39" spans="1:18" ht="15.75" customHeight="1" x14ac:dyDescent="0.25">
      <c r="A39" s="22" t="s">
        <v>39</v>
      </c>
      <c r="B39" s="170"/>
      <c r="C39" s="170"/>
      <c r="D39" s="170"/>
      <c r="E39" s="170"/>
      <c r="F39" s="170"/>
      <c r="G39" s="17"/>
      <c r="H39" s="17"/>
      <c r="I39" s="17"/>
      <c r="J39" s="17"/>
      <c r="K39" s="17"/>
      <c r="L39" s="37"/>
      <c r="M39" s="37"/>
      <c r="O39" s="134" t="s">
        <v>27</v>
      </c>
      <c r="P39" s="93"/>
      <c r="Q39" s="94" t="s">
        <v>32</v>
      </c>
      <c r="R39" s="97">
        <f>R27-R37</f>
        <v>1152.7865147125681</v>
      </c>
    </row>
    <row r="40" spans="1:18" ht="15.75" customHeight="1" x14ac:dyDescent="0.25">
      <c r="A40" s="22" t="s">
        <v>40</v>
      </c>
      <c r="B40" s="170"/>
      <c r="C40" s="170"/>
      <c r="D40" s="170"/>
      <c r="E40" s="170"/>
      <c r="F40" s="170"/>
      <c r="G40" s="17"/>
      <c r="H40" s="17"/>
      <c r="I40" s="17"/>
      <c r="J40" s="17"/>
      <c r="K40" s="17"/>
      <c r="L40" s="37"/>
      <c r="M40" s="37"/>
      <c r="O40" s="138" t="s">
        <v>28</v>
      </c>
      <c r="P40" s="139"/>
      <c r="Q40" s="140" t="s">
        <v>31</v>
      </c>
      <c r="R40" s="141">
        <f>+R38/R39</f>
        <v>1.5370079172393729</v>
      </c>
    </row>
    <row r="41" spans="1:18" ht="15.75" customHeight="1" x14ac:dyDescent="0.25">
      <c r="A41" s="170"/>
      <c r="B41" s="170"/>
      <c r="C41" s="170"/>
      <c r="D41" s="170"/>
      <c r="E41" s="170"/>
      <c r="F41" s="170"/>
      <c r="G41" s="17"/>
      <c r="H41" s="17"/>
      <c r="I41" s="17"/>
      <c r="J41" s="17"/>
      <c r="K41" s="17"/>
      <c r="L41" s="37"/>
      <c r="M41" s="37"/>
    </row>
    <row r="42" spans="1:18" ht="16.5" customHeight="1" x14ac:dyDescent="0.25">
      <c r="A42" s="27" t="e">
        <f>+DENSIDAD!#REF!</f>
        <v>#REF!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26"/>
      <c r="M42" s="37"/>
    </row>
    <row r="43" spans="1:18" ht="16.5" customHeight="1" x14ac:dyDescent="0.25">
      <c r="A43" s="30" t="e">
        <f>+DENSIDAD!#REF!</f>
        <v>#REF!</v>
      </c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26"/>
      <c r="M43" s="37"/>
    </row>
    <row r="44" spans="1:18" ht="24.75" customHeight="1" x14ac:dyDescent="0.25">
      <c r="A44" s="643" t="e">
        <f>+DENSIDAD!#REF!</f>
        <v>#REF!</v>
      </c>
      <c r="B44" s="644"/>
      <c r="C44" s="644"/>
      <c r="D44" s="644"/>
      <c r="E44" s="644"/>
      <c r="F44" s="644"/>
      <c r="G44" s="644"/>
      <c r="H44" s="644"/>
      <c r="I44" s="644"/>
      <c r="J44" s="644"/>
      <c r="K44" s="644"/>
      <c r="L44" s="142"/>
      <c r="M44" s="37"/>
    </row>
    <row r="45" spans="1:18" ht="16.5" customHeight="1" x14ac:dyDescent="0.25">
      <c r="A45" s="30" t="e">
        <f>+DENSIDAD!#REF!</f>
        <v>#REF!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26"/>
      <c r="M45" s="37"/>
    </row>
    <row r="46" spans="1:18" ht="15.75" customHeight="1" x14ac:dyDescent="0.25">
      <c r="A46" s="171"/>
      <c r="B46" s="170"/>
      <c r="C46" s="170"/>
      <c r="D46" s="170"/>
      <c r="E46" s="170"/>
      <c r="F46" s="170"/>
      <c r="G46" s="17"/>
      <c r="H46" s="17"/>
      <c r="I46" s="17"/>
      <c r="J46" s="17"/>
      <c r="K46" s="23" t="s">
        <v>65</v>
      </c>
      <c r="L46" s="37"/>
      <c r="M46" s="37"/>
    </row>
    <row r="47" spans="1:18" ht="11.25" customHeight="1" x14ac:dyDescent="0.25">
      <c r="A47" s="171"/>
      <c r="B47" s="170"/>
      <c r="C47" s="170"/>
      <c r="D47" s="170"/>
      <c r="E47" s="170"/>
      <c r="F47" s="170"/>
      <c r="G47" s="17"/>
      <c r="H47" s="17"/>
      <c r="I47" s="17"/>
      <c r="J47" s="17"/>
      <c r="K47" s="23"/>
      <c r="L47" s="37"/>
      <c r="M47" s="37"/>
    </row>
    <row r="48" spans="1:18" ht="16.5" customHeight="1" x14ac:dyDescent="0.25">
      <c r="A48" s="171"/>
      <c r="B48" s="170"/>
      <c r="C48" s="170"/>
      <c r="D48" s="170"/>
      <c r="E48" s="170"/>
      <c r="F48" s="170"/>
      <c r="G48" s="17"/>
      <c r="H48" s="17"/>
      <c r="I48" s="17"/>
      <c r="J48" s="17"/>
      <c r="K48" s="23"/>
      <c r="L48" s="37"/>
      <c r="M48" s="37"/>
    </row>
    <row r="49" spans="1:13" ht="16.5" customHeight="1" x14ac:dyDescent="0.25">
      <c r="A49" s="171"/>
      <c r="B49" s="170"/>
      <c r="C49" s="170"/>
      <c r="D49" s="170"/>
      <c r="E49" s="170"/>
      <c r="F49" s="170"/>
      <c r="G49" s="17"/>
      <c r="H49" s="17"/>
      <c r="I49" s="17"/>
      <c r="J49" s="17"/>
      <c r="K49" s="17"/>
      <c r="L49" s="37"/>
      <c r="M49" s="37"/>
    </row>
    <row r="50" spans="1:13" ht="16.5" customHeight="1" x14ac:dyDescent="0.25">
      <c r="A50" s="171"/>
      <c r="B50" s="170"/>
      <c r="C50" s="170"/>
      <c r="D50" s="170"/>
      <c r="E50" s="170"/>
      <c r="F50" s="170"/>
      <c r="G50" s="17"/>
      <c r="H50" s="17"/>
      <c r="I50" s="17"/>
      <c r="J50" s="17"/>
      <c r="K50" s="17"/>
      <c r="L50" s="37"/>
      <c r="M50" s="37"/>
    </row>
    <row r="51" spans="1:13" ht="15.75" customHeight="1" x14ac:dyDescent="0.25">
      <c r="A51" s="19" t="s">
        <v>17</v>
      </c>
      <c r="B51" s="19"/>
      <c r="C51" s="17"/>
      <c r="D51" s="17"/>
      <c r="E51" s="17"/>
      <c r="F51" s="17"/>
      <c r="G51" s="17"/>
      <c r="H51" s="17"/>
      <c r="I51" s="17"/>
      <c r="J51" s="17"/>
      <c r="K51" s="17"/>
      <c r="L51" s="37"/>
      <c r="M51" s="37"/>
    </row>
    <row r="52" spans="1:13" ht="15.75" customHeight="1" x14ac:dyDescent="0.25">
      <c r="A52" s="19" t="str">
        <f>+DENSIDAD!A51</f>
        <v>Versión: 05 (2026-05-26)</v>
      </c>
      <c r="B52" s="19"/>
      <c r="C52" s="144"/>
      <c r="D52" s="144"/>
      <c r="E52" s="144"/>
      <c r="F52" s="144"/>
      <c r="G52" s="144"/>
      <c r="H52" s="24"/>
      <c r="I52" s="24"/>
      <c r="J52" s="24"/>
      <c r="K52" s="23"/>
      <c r="L52" s="143"/>
    </row>
    <row r="53" spans="1:13" ht="30.75" customHeight="1" x14ac:dyDescent="0.25">
      <c r="A53" s="634"/>
      <c r="B53" s="634"/>
      <c r="C53" s="634"/>
      <c r="D53" s="634"/>
      <c r="E53" s="634"/>
      <c r="F53" s="634"/>
      <c r="G53" s="634"/>
      <c r="H53" s="634"/>
      <c r="I53" s="634"/>
      <c r="J53" s="634"/>
      <c r="K53" s="634"/>
    </row>
    <row r="54" spans="1:13" ht="15.9" customHeight="1" x14ac:dyDescent="0.25"/>
    <row r="55" spans="1:13" ht="15.9" customHeight="1" x14ac:dyDescent="0.25"/>
  </sheetData>
  <sheetProtection algorithmName="SHA-512" hashValue="z9VsS8yCiM9TCCHnNDsFI3l/ck5Urnfz2JFwi7EbMsAAUIcsjWwEwRx9wugDgGLzfdpHRMkWB9uzMmIno3zlNQ==" saltValue="QXBVNtQTqm86vToS5+p+ZA==" spinCount="100000" sheet="1" objects="1" scenarios="1"/>
  <protectedRanges>
    <protectedRange sqref="G20 G14" name="Rango3_3_1_1_1_1_1_1_1_1"/>
    <protectedRange sqref="C13:E13" name="Rango3_3_1_1_1_1_1_1_1_1_1_1"/>
    <protectedRange sqref="C11:E11" name="Rango3_3_1_1_1_1_1_1_1_1_1_2"/>
    <protectedRange sqref="C10:E10" name="Rango3_3_1_1_1_1_1_2_1_1_1"/>
    <protectedRange sqref="C12:E12" name="Rango3_3_1_1_1_1_1_1_1_1_1_1_1"/>
  </protectedRanges>
  <mergeCells count="10">
    <mergeCell ref="A7:K7"/>
    <mergeCell ref="A8:K8"/>
    <mergeCell ref="A15:K15"/>
    <mergeCell ref="A16:K16"/>
    <mergeCell ref="J35:K35"/>
    <mergeCell ref="A53:K53"/>
    <mergeCell ref="A22:F22"/>
    <mergeCell ref="O21:R21"/>
    <mergeCell ref="O33:R33"/>
    <mergeCell ref="A44:K44"/>
  </mergeCells>
  <printOptions horizontalCentered="1" verticalCentered="1"/>
  <pageMargins left="0" right="0" top="0.11811023622047245" bottom="0" header="0.11811023622047245" footer="0"/>
  <pageSetup paperSize="9" scale="92" orientation="portrait" r:id="rId1"/>
  <headerFooter scaleWithDoc="0">
    <oddHeader>&amp;C&amp;G</oddHeader>
    <oddFooter xml:space="preserve">&amp;C
</oddFoot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C4A99-C7A4-4C94-9117-31881D5128C3}">
  <sheetPr>
    <tabColor theme="6" tint="0.79998168889431442"/>
  </sheetPr>
  <dimension ref="A1:Z44"/>
  <sheetViews>
    <sheetView showGridLines="0" zoomScale="120" zoomScaleNormal="120" workbookViewId="0">
      <selection activeCell="N13" sqref="N13"/>
    </sheetView>
  </sheetViews>
  <sheetFormatPr baseColWidth="10" defaultColWidth="11.44140625" defaultRowHeight="10.199999999999999" x14ac:dyDescent="0.2"/>
  <cols>
    <col min="1" max="1" width="3.6640625" style="13" customWidth="1"/>
    <col min="2" max="2" width="4.109375" style="172" customWidth="1"/>
    <col min="3" max="3" width="32.33203125" style="22" customWidth="1"/>
    <col min="4" max="4" width="5" style="22" customWidth="1"/>
    <col min="5" max="6" width="10.88671875" style="172" customWidth="1"/>
    <col min="7" max="10" width="10.88671875" style="19" customWidth="1"/>
    <col min="11" max="11" width="12.5546875" style="19" customWidth="1"/>
    <col min="12" max="12" width="11.33203125" style="19" customWidth="1"/>
    <col min="13" max="13" width="9.44140625" style="19" customWidth="1"/>
    <col min="14" max="15" width="10.6640625" style="19" customWidth="1"/>
    <col min="16" max="16" width="3.33203125" style="172" customWidth="1"/>
    <col min="17" max="17" width="9.109375" style="22" customWidth="1"/>
    <col min="18" max="18" width="14.88671875" style="22" customWidth="1"/>
    <col min="19" max="19" width="9.44140625" style="22" customWidth="1"/>
    <col min="20" max="20" width="8.5546875" style="22" customWidth="1"/>
    <col min="21" max="21" width="2" style="22" customWidth="1"/>
    <col min="22" max="22" width="11.44140625" style="22"/>
    <col min="23" max="23" width="11.44140625" style="22" customWidth="1"/>
    <col min="24" max="25" width="11.44140625" style="22"/>
    <col min="26" max="26" width="24.6640625" style="22" customWidth="1"/>
    <col min="27" max="16384" width="11.44140625" style="22"/>
  </cols>
  <sheetData>
    <row r="1" spans="2:26" ht="24.6" customHeight="1" x14ac:dyDescent="0.2">
      <c r="B1" s="660" t="s">
        <v>220</v>
      </c>
      <c r="C1" s="661"/>
      <c r="D1" s="661"/>
      <c r="E1" s="661"/>
      <c r="F1" s="661"/>
      <c r="G1" s="661"/>
      <c r="H1" s="661"/>
      <c r="I1" s="661"/>
      <c r="J1" s="662"/>
      <c r="K1" s="174"/>
      <c r="L1" s="653" t="s">
        <v>215</v>
      </c>
      <c r="M1" s="653"/>
      <c r="N1" s="653"/>
      <c r="O1" s="653"/>
      <c r="P1" s="22"/>
    </row>
    <row r="2" spans="2:26" ht="12" customHeight="1" x14ac:dyDescent="0.2">
      <c r="B2" s="194"/>
      <c r="C2" s="194"/>
      <c r="D2" s="194"/>
      <c r="E2" s="194"/>
      <c r="F2" s="194"/>
      <c r="G2" s="194"/>
      <c r="H2" s="194"/>
      <c r="I2" s="194"/>
      <c r="J2" s="194"/>
      <c r="K2" s="174"/>
      <c r="L2" s="324" t="s">
        <v>208</v>
      </c>
      <c r="M2" s="325" t="str">
        <f>+LOOKUP(L2,L4:L8,M4:M8)</f>
        <v>EQP-0133</v>
      </c>
      <c r="N2" s="189">
        <f>+LOOKUP(L2,L4:L7,N4:N7)</f>
        <v>-2.96E-6</v>
      </c>
      <c r="O2" s="178"/>
      <c r="Q2" s="243" t="s">
        <v>115</v>
      </c>
      <c r="R2" s="244"/>
      <c r="S2" s="244"/>
      <c r="T2" s="244"/>
      <c r="V2" s="238" t="s">
        <v>138</v>
      </c>
      <c r="W2" s="238" t="s">
        <v>139</v>
      </c>
      <c r="X2" s="238" t="s">
        <v>140</v>
      </c>
      <c r="Y2" s="238" t="s">
        <v>142</v>
      </c>
      <c r="Z2" s="238" t="s">
        <v>153</v>
      </c>
    </row>
    <row r="3" spans="2:26" ht="21" customHeight="1" x14ac:dyDescent="0.2">
      <c r="C3" s="258" t="s">
        <v>177</v>
      </c>
      <c r="D3" s="195" t="s">
        <v>116</v>
      </c>
      <c r="E3" s="177" t="s">
        <v>117</v>
      </c>
      <c r="G3" s="326" t="s">
        <v>209</v>
      </c>
      <c r="H3" s="326"/>
      <c r="I3" s="248" t="s">
        <v>208</v>
      </c>
      <c r="J3" s="451" t="str">
        <f>+'F LEM1'!D18</f>
        <v>EQ, DENS. 4</v>
      </c>
      <c r="K3" s="450"/>
      <c r="L3" s="240" t="s">
        <v>174</v>
      </c>
      <c r="M3" s="259" t="s">
        <v>198</v>
      </c>
      <c r="N3" s="240" t="s">
        <v>172</v>
      </c>
      <c r="O3" s="259" t="s">
        <v>204</v>
      </c>
      <c r="Q3" s="175" t="s">
        <v>175</v>
      </c>
      <c r="R3" s="251" t="s">
        <v>171</v>
      </c>
      <c r="S3" s="175" t="s">
        <v>113</v>
      </c>
      <c r="T3" s="175" t="s">
        <v>118</v>
      </c>
      <c r="V3" s="176" t="s">
        <v>93</v>
      </c>
      <c r="W3" s="176" t="s">
        <v>90</v>
      </c>
      <c r="X3" s="176" t="s">
        <v>75</v>
      </c>
      <c r="Y3" s="176">
        <v>2830</v>
      </c>
      <c r="Z3" s="202" t="s">
        <v>154</v>
      </c>
    </row>
    <row r="4" spans="2:26" ht="19.95" customHeight="1" x14ac:dyDescent="0.2">
      <c r="C4" s="178" t="s">
        <v>99</v>
      </c>
      <c r="D4" s="203" t="s">
        <v>146</v>
      </c>
      <c r="E4" s="188">
        <f>+'F LEM1'!H20</f>
        <v>0</v>
      </c>
      <c r="G4" s="655" t="s">
        <v>185</v>
      </c>
      <c r="H4" s="656"/>
      <c r="I4" s="325" t="str">
        <f>+LOOKUP(I3,Q11:Q15,R11:R15)</f>
        <v>EQP-0129</v>
      </c>
      <c r="J4" s="178" t="s">
        <v>166</v>
      </c>
      <c r="L4" s="176" t="s">
        <v>205</v>
      </c>
      <c r="M4" s="686" t="e">
        <f>+#REF!</f>
        <v>#REF!</v>
      </c>
      <c r="N4" s="687" t="e">
        <f>+#REF!</f>
        <v>#REF!</v>
      </c>
      <c r="O4" s="688" t="e">
        <f>+#REF!</f>
        <v>#REF!</v>
      </c>
      <c r="Q4" s="176" t="s">
        <v>201</v>
      </c>
      <c r="R4" s="306">
        <v>1567</v>
      </c>
      <c r="S4" s="307">
        <v>1.391</v>
      </c>
      <c r="T4" s="306">
        <v>1127</v>
      </c>
      <c r="V4" s="176" t="s">
        <v>94</v>
      </c>
      <c r="W4" s="176" t="s">
        <v>96</v>
      </c>
      <c r="X4" s="176" t="s">
        <v>74</v>
      </c>
      <c r="Y4" s="176">
        <v>2120</v>
      </c>
      <c r="Z4" s="202" t="s">
        <v>155</v>
      </c>
    </row>
    <row r="5" spans="2:26" ht="21" customHeight="1" x14ac:dyDescent="0.2">
      <c r="C5" s="178" t="s">
        <v>100</v>
      </c>
      <c r="D5" s="176" t="s">
        <v>33</v>
      </c>
      <c r="E5" s="188">
        <f>+'F LEM1'!H21</f>
        <v>0</v>
      </c>
      <c r="G5" s="655" t="s">
        <v>171</v>
      </c>
      <c r="H5" s="656"/>
      <c r="I5" s="331">
        <f>+'F LEM1'!D19</f>
        <v>0</v>
      </c>
      <c r="J5" s="178" t="s">
        <v>78</v>
      </c>
      <c r="K5" s="173" t="s">
        <v>122</v>
      </c>
      <c r="L5" s="176" t="s">
        <v>206</v>
      </c>
      <c r="M5" s="686" t="e">
        <f>+#REF!</f>
        <v>#REF!</v>
      </c>
      <c r="N5" s="687" t="e">
        <f>+#REF!</f>
        <v>#REF!</v>
      </c>
      <c r="O5" s="688" t="e">
        <f>+#REF!</f>
        <v>#REF!</v>
      </c>
      <c r="Q5" s="176" t="s">
        <v>202</v>
      </c>
      <c r="R5" s="306">
        <v>1505</v>
      </c>
      <c r="S5" s="307">
        <v>1.3919999999999999</v>
      </c>
      <c r="T5" s="306">
        <v>1081</v>
      </c>
      <c r="V5" s="176" t="s">
        <v>90</v>
      </c>
      <c r="W5" s="176" t="s">
        <v>97</v>
      </c>
      <c r="X5" s="176" t="s">
        <v>73</v>
      </c>
      <c r="Y5" s="176">
        <v>2120</v>
      </c>
      <c r="Z5" s="202" t="s">
        <v>156</v>
      </c>
    </row>
    <row r="6" spans="2:26" ht="14.7" customHeight="1" x14ac:dyDescent="0.2">
      <c r="C6" s="178" t="s">
        <v>101</v>
      </c>
      <c r="D6" s="176" t="s">
        <v>141</v>
      </c>
      <c r="E6" s="188">
        <f>+'F LEM1'!H22</f>
        <v>0</v>
      </c>
      <c r="G6" s="655" t="s">
        <v>170</v>
      </c>
      <c r="H6" s="656"/>
      <c r="I6" s="330">
        <f>+'F LEM1'!D20</f>
        <v>0</v>
      </c>
      <c r="J6" s="178" t="s">
        <v>164</v>
      </c>
      <c r="K6" s="173" t="s">
        <v>120</v>
      </c>
      <c r="L6" s="176" t="s">
        <v>207</v>
      </c>
      <c r="M6" s="176" t="s">
        <v>225</v>
      </c>
      <c r="N6" s="308">
        <v>-7.4699999999999996E-6</v>
      </c>
      <c r="O6" s="322">
        <v>46086</v>
      </c>
      <c r="Q6" s="176" t="s">
        <v>226</v>
      </c>
      <c r="R6" s="176">
        <v>1888</v>
      </c>
      <c r="S6" s="252">
        <v>1.399</v>
      </c>
      <c r="T6" s="176">
        <v>1349</v>
      </c>
      <c r="V6" s="176" t="s">
        <v>95</v>
      </c>
      <c r="W6" s="176" t="s">
        <v>141</v>
      </c>
      <c r="X6" s="176" t="s">
        <v>141</v>
      </c>
      <c r="Y6" s="172">
        <v>1420</v>
      </c>
      <c r="Z6" s="202" t="s">
        <v>157</v>
      </c>
    </row>
    <row r="7" spans="2:26" ht="14.7" customHeight="1" x14ac:dyDescent="0.2">
      <c r="C7" s="659" t="s">
        <v>187</v>
      </c>
      <c r="D7" s="659"/>
      <c r="E7" s="659"/>
      <c r="F7" s="22"/>
      <c r="G7" s="253" t="s">
        <v>148</v>
      </c>
      <c r="H7" s="254"/>
      <c r="I7" s="330">
        <f>+'F LEM1'!D21</f>
        <v>0</v>
      </c>
      <c r="J7" s="178" t="s">
        <v>165</v>
      </c>
      <c r="K7" s="22"/>
      <c r="L7" s="176" t="s">
        <v>208</v>
      </c>
      <c r="M7" s="176" t="s">
        <v>221</v>
      </c>
      <c r="N7" s="308">
        <v>-2.96E-6</v>
      </c>
      <c r="O7" s="322">
        <v>45931</v>
      </c>
      <c r="Q7" s="176" t="s">
        <v>227</v>
      </c>
      <c r="R7" s="176">
        <v>1492</v>
      </c>
      <c r="S7" s="252">
        <v>1.3959999999999999</v>
      </c>
      <c r="T7" s="176">
        <v>1069</v>
      </c>
      <c r="V7" s="176" t="s">
        <v>96</v>
      </c>
      <c r="W7" s="176" t="s">
        <v>141</v>
      </c>
      <c r="X7" s="176" t="s">
        <v>141</v>
      </c>
      <c r="Y7" s="176">
        <v>1420</v>
      </c>
      <c r="Z7" s="176" t="s">
        <v>141</v>
      </c>
    </row>
    <row r="8" spans="2:26" ht="14.7" customHeight="1" x14ac:dyDescent="0.2">
      <c r="C8" s="176" t="s">
        <v>70</v>
      </c>
      <c r="D8" s="658">
        <f>+'F LEM1'!F7</f>
        <v>0</v>
      </c>
      <c r="E8" s="658"/>
      <c r="F8" s="22"/>
      <c r="G8" s="253" t="s">
        <v>145</v>
      </c>
      <c r="H8" s="164"/>
      <c r="I8" s="305" t="s">
        <v>203</v>
      </c>
      <c r="J8" s="178"/>
      <c r="K8" s="22"/>
      <c r="L8" s="176" t="s">
        <v>222</v>
      </c>
      <c r="M8" s="176" t="s">
        <v>224</v>
      </c>
      <c r="N8" s="308">
        <v>-9.6500000000000008E-6</v>
      </c>
      <c r="O8" s="322">
        <v>45981</v>
      </c>
      <c r="Q8" s="176" t="s">
        <v>228</v>
      </c>
      <c r="R8" s="176">
        <v>1503</v>
      </c>
      <c r="S8" s="252">
        <v>1.41</v>
      </c>
      <c r="T8" s="176">
        <v>1066</v>
      </c>
      <c r="U8" s="172"/>
      <c r="V8" s="172"/>
      <c r="W8" s="172"/>
      <c r="X8" s="172"/>
    </row>
    <row r="9" spans="2:26" ht="14.7" customHeight="1" x14ac:dyDescent="0.2">
      <c r="C9" s="257" t="s">
        <v>188</v>
      </c>
      <c r="D9" s="657" t="s">
        <v>141</v>
      </c>
      <c r="E9" s="657"/>
      <c r="F9" s="19">
        <f>+'F LEM1'!G7</f>
        <v>0</v>
      </c>
      <c r="K9" s="22"/>
      <c r="Q9" s="654" t="s">
        <v>217</v>
      </c>
      <c r="R9" s="654"/>
      <c r="S9" s="19"/>
      <c r="T9" s="172"/>
      <c r="U9" s="172"/>
      <c r="V9" s="172"/>
      <c r="W9" s="172"/>
      <c r="X9" s="172"/>
    </row>
    <row r="10" spans="2:26" ht="16.2" customHeight="1" x14ac:dyDescent="0.2">
      <c r="B10" s="180"/>
      <c r="E10" s="22"/>
      <c r="F10" s="180"/>
      <c r="G10" s="180"/>
      <c r="H10" s="180"/>
      <c r="I10" s="180"/>
      <c r="J10" s="180"/>
      <c r="M10" s="22"/>
      <c r="N10" s="22"/>
      <c r="O10" s="22"/>
      <c r="Q10" s="177" t="s">
        <v>213</v>
      </c>
      <c r="R10" s="177" t="s">
        <v>214</v>
      </c>
      <c r="S10" s="19"/>
    </row>
    <row r="11" spans="2:26" ht="10.95" customHeight="1" x14ac:dyDescent="0.2">
      <c r="B11" s="667"/>
      <c r="C11" s="667" t="s">
        <v>71</v>
      </c>
      <c r="D11" s="669" t="s">
        <v>72</v>
      </c>
      <c r="E11" s="671">
        <v>1</v>
      </c>
      <c r="F11" s="672"/>
      <c r="G11" s="673">
        <v>2</v>
      </c>
      <c r="H11" s="674"/>
      <c r="I11" s="671">
        <v>3</v>
      </c>
      <c r="J11" s="672"/>
      <c r="K11" s="671">
        <v>4</v>
      </c>
      <c r="L11" s="672"/>
      <c r="M11" s="182"/>
      <c r="N11" s="183"/>
      <c r="O11" s="183"/>
      <c r="Q11" s="176" t="s">
        <v>205</v>
      </c>
      <c r="R11" s="176" t="s">
        <v>216</v>
      </c>
      <c r="S11" s="19"/>
    </row>
    <row r="12" spans="2:26" ht="12.6" customHeight="1" x14ac:dyDescent="0.2">
      <c r="B12" s="668"/>
      <c r="C12" s="668"/>
      <c r="D12" s="670"/>
      <c r="E12" s="223" t="s">
        <v>76</v>
      </c>
      <c r="F12" s="224" t="s">
        <v>103</v>
      </c>
      <c r="G12" s="216" t="s">
        <v>76</v>
      </c>
      <c r="H12" s="214" t="s">
        <v>103</v>
      </c>
      <c r="I12" s="223" t="s">
        <v>76</v>
      </c>
      <c r="J12" s="224" t="s">
        <v>103</v>
      </c>
      <c r="K12" s="223" t="s">
        <v>76</v>
      </c>
      <c r="L12" s="224" t="s">
        <v>103</v>
      </c>
      <c r="Q12" s="176" t="s">
        <v>206</v>
      </c>
      <c r="R12" s="176" t="s">
        <v>210</v>
      </c>
      <c r="S12" s="19"/>
    </row>
    <row r="13" spans="2:26" ht="21" customHeight="1" x14ac:dyDescent="0.2">
      <c r="B13" s="197"/>
      <c r="C13" s="184" t="s">
        <v>178</v>
      </c>
      <c r="D13" s="212"/>
      <c r="E13" s="665">
        <f>+'F LEM1'!F30</f>
        <v>0</v>
      </c>
      <c r="F13" s="666"/>
      <c r="G13" s="663">
        <f>+'F LEM1'!G30</f>
        <v>0</v>
      </c>
      <c r="H13" s="664"/>
      <c r="I13" s="665">
        <f>+'F LEM1'!H30</f>
        <v>0</v>
      </c>
      <c r="J13" s="666"/>
      <c r="K13" s="665">
        <f>+'F LEM1'!I30</f>
        <v>0</v>
      </c>
      <c r="L13" s="666"/>
      <c r="M13" s="22"/>
      <c r="N13" s="22"/>
      <c r="O13" s="22"/>
      <c r="P13" s="22"/>
      <c r="Q13" s="176" t="s">
        <v>207</v>
      </c>
      <c r="R13" s="176" t="s">
        <v>211</v>
      </c>
      <c r="S13" s="19"/>
    </row>
    <row r="14" spans="2:26" ht="14.7" customHeight="1" x14ac:dyDescent="0.2">
      <c r="B14" s="197"/>
      <c r="C14" s="185" t="s">
        <v>179</v>
      </c>
      <c r="D14" s="212"/>
      <c r="E14" s="665">
        <f>+'F LEM1'!F31</f>
        <v>0</v>
      </c>
      <c r="F14" s="666"/>
      <c r="G14" s="663">
        <f>+'F LEM1'!G31</f>
        <v>0</v>
      </c>
      <c r="H14" s="664"/>
      <c r="I14" s="665">
        <f>+'F LEM1'!H31</f>
        <v>0</v>
      </c>
      <c r="J14" s="666"/>
      <c r="K14" s="665">
        <f>+'F LEM1'!I31</f>
        <v>0</v>
      </c>
      <c r="L14" s="666"/>
      <c r="M14" s="22"/>
      <c r="N14" s="22"/>
      <c r="O14" s="22"/>
      <c r="P14" s="22"/>
      <c r="Q14" s="176" t="s">
        <v>208</v>
      </c>
      <c r="R14" s="176" t="s">
        <v>212</v>
      </c>
      <c r="S14" s="19"/>
    </row>
    <row r="15" spans="2:26" ht="14.7" customHeight="1" x14ac:dyDescent="0.2">
      <c r="B15" s="197"/>
      <c r="C15" s="186" t="s">
        <v>182</v>
      </c>
      <c r="D15" s="212"/>
      <c r="E15" s="665">
        <f>+'F LEM1'!F32</f>
        <v>0</v>
      </c>
      <c r="F15" s="666"/>
      <c r="G15" s="663">
        <f>+'F LEM1'!G32</f>
        <v>0</v>
      </c>
      <c r="H15" s="664"/>
      <c r="I15" s="665">
        <f>+'F LEM1'!H32</f>
        <v>0</v>
      </c>
      <c r="J15" s="666"/>
      <c r="K15" s="665">
        <f>+'F LEM1'!I32</f>
        <v>0</v>
      </c>
      <c r="L15" s="666"/>
      <c r="M15" s="22" t="s">
        <v>150</v>
      </c>
      <c r="N15" s="22"/>
      <c r="O15" s="22"/>
      <c r="P15" s="22"/>
      <c r="Q15" s="176" t="s">
        <v>222</v>
      </c>
      <c r="R15" s="176" t="s">
        <v>223</v>
      </c>
      <c r="S15" s="19"/>
    </row>
    <row r="16" spans="2:26" ht="14.7" customHeight="1" x14ac:dyDescent="0.2">
      <c r="B16" s="197"/>
      <c r="C16" s="187" t="s">
        <v>180</v>
      </c>
      <c r="D16" s="212" t="s">
        <v>35</v>
      </c>
      <c r="E16" s="665">
        <f>+'F LEM1'!F33</f>
        <v>0</v>
      </c>
      <c r="F16" s="666"/>
      <c r="G16" s="663">
        <f>+'F LEM1'!G33</f>
        <v>0</v>
      </c>
      <c r="H16" s="664"/>
      <c r="I16" s="665">
        <f>+'F LEM1'!H33</f>
        <v>0</v>
      </c>
      <c r="J16" s="666"/>
      <c r="K16" s="665">
        <f>+'F LEM1'!I33</f>
        <v>0</v>
      </c>
      <c r="L16" s="666"/>
      <c r="M16" s="22"/>
      <c r="N16" s="22"/>
      <c r="O16" s="22"/>
      <c r="P16" s="245"/>
      <c r="S16" s="246"/>
    </row>
    <row r="17" spans="1:19" ht="14.7" customHeight="1" x14ac:dyDescent="0.2">
      <c r="B17" s="197"/>
      <c r="C17" s="190" t="s">
        <v>133</v>
      </c>
      <c r="D17" s="203"/>
      <c r="E17" s="676" t="s">
        <v>141</v>
      </c>
      <c r="F17" s="677"/>
      <c r="G17" s="676" t="s">
        <v>141</v>
      </c>
      <c r="H17" s="677"/>
      <c r="I17" s="676" t="s">
        <v>141</v>
      </c>
      <c r="J17" s="677"/>
      <c r="K17" s="676" t="s">
        <v>141</v>
      </c>
      <c r="L17" s="677"/>
      <c r="M17" s="449">
        <f>+'F LEM1'!F34</f>
        <v>0</v>
      </c>
      <c r="N17" s="22"/>
      <c r="O17" s="22"/>
      <c r="P17" s="246"/>
      <c r="S17" s="245"/>
    </row>
    <row r="18" spans="1:19" ht="14.7" customHeight="1" x14ac:dyDescent="0.2">
      <c r="B18" s="179"/>
      <c r="C18" s="190" t="s">
        <v>106</v>
      </c>
      <c r="D18" s="203"/>
      <c r="E18" s="676" t="s">
        <v>141</v>
      </c>
      <c r="F18" s="677"/>
      <c r="G18" s="676" t="s">
        <v>141</v>
      </c>
      <c r="H18" s="677"/>
      <c r="I18" s="676" t="s">
        <v>141</v>
      </c>
      <c r="J18" s="677"/>
      <c r="K18" s="676" t="s">
        <v>141</v>
      </c>
      <c r="L18" s="677"/>
      <c r="M18" s="449">
        <f>+'F LEM1'!F35</f>
        <v>0</v>
      </c>
      <c r="N18" s="22"/>
      <c r="O18" s="22"/>
      <c r="P18" s="246"/>
      <c r="S18" s="247"/>
    </row>
    <row r="19" spans="1:19" ht="14.7" customHeight="1" x14ac:dyDescent="0.2">
      <c r="B19" s="189"/>
      <c r="C19" s="196" t="s">
        <v>181</v>
      </c>
      <c r="D19" s="212"/>
      <c r="E19" s="665">
        <f>+'F LEM1'!F36</f>
        <v>0</v>
      </c>
      <c r="F19" s="666"/>
      <c r="G19" s="665">
        <f>+'F LEM1'!G36</f>
        <v>0</v>
      </c>
      <c r="H19" s="666"/>
      <c r="I19" s="665">
        <f>+'F LEM1'!H36</f>
        <v>0</v>
      </c>
      <c r="J19" s="666"/>
      <c r="K19" s="665">
        <f>+'F LEM1'!I36</f>
        <v>0</v>
      </c>
      <c r="L19" s="666"/>
      <c r="M19" s="22" t="s">
        <v>151</v>
      </c>
      <c r="N19" s="22"/>
      <c r="O19" s="22"/>
      <c r="P19" s="22"/>
    </row>
    <row r="20" spans="1:19" ht="14.7" customHeight="1" x14ac:dyDescent="0.2">
      <c r="B20" s="189"/>
      <c r="C20" s="190" t="s">
        <v>183</v>
      </c>
      <c r="D20" s="213"/>
      <c r="E20" s="678" t="str">
        <f>+'F LEM1'!F37</f>
        <v>-</v>
      </c>
      <c r="F20" s="679"/>
      <c r="G20" s="680" t="str">
        <f>+'F LEM1'!G37</f>
        <v>-</v>
      </c>
      <c r="H20" s="681"/>
      <c r="I20" s="678" t="str">
        <f>+'F LEM1'!H37</f>
        <v>-</v>
      </c>
      <c r="J20" s="679"/>
      <c r="K20" s="678" t="str">
        <f>+'F LEM1'!I37</f>
        <v>-</v>
      </c>
      <c r="L20" s="679"/>
      <c r="M20" s="22"/>
      <c r="N20" s="22"/>
      <c r="O20" s="22"/>
      <c r="P20" s="22"/>
    </row>
    <row r="21" spans="1:19" ht="2.25" customHeight="1" x14ac:dyDescent="0.2">
      <c r="B21" s="189"/>
      <c r="C21" s="190"/>
      <c r="D21" s="214"/>
      <c r="E21" s="225"/>
      <c r="F21" s="226"/>
      <c r="G21" s="217"/>
      <c r="H21" s="217"/>
      <c r="I21" s="225"/>
      <c r="J21" s="226"/>
      <c r="K21" s="225"/>
      <c r="L21" s="226"/>
      <c r="M21" s="22"/>
      <c r="N21" s="22"/>
      <c r="O21" s="22"/>
      <c r="P21" s="22"/>
    </row>
    <row r="22" spans="1:19" ht="14.7" customHeight="1" x14ac:dyDescent="0.2">
      <c r="A22" s="13" t="s">
        <v>73</v>
      </c>
      <c r="B22" s="189"/>
      <c r="C22" s="198" t="s">
        <v>132</v>
      </c>
      <c r="D22" s="215" t="s">
        <v>78</v>
      </c>
      <c r="E22" s="327">
        <f>+'F LEM2'!E12</f>
        <v>0</v>
      </c>
      <c r="F22" s="227">
        <f>E22+($N$2*E22)</f>
        <v>0</v>
      </c>
      <c r="G22" s="327">
        <f>+'F LEM2'!F12</f>
        <v>0</v>
      </c>
      <c r="H22" s="227">
        <f>G22+($N$2*G22)</f>
        <v>0</v>
      </c>
      <c r="I22" s="327">
        <f>+'F LEM2'!G12</f>
        <v>0</v>
      </c>
      <c r="J22" s="227">
        <f>I22+($N$2*I22)</f>
        <v>0</v>
      </c>
      <c r="K22" s="327">
        <f>+'F LEM2'!H12</f>
        <v>0</v>
      </c>
      <c r="L22" s="227">
        <f>K22+($N$2*K22)</f>
        <v>0</v>
      </c>
      <c r="M22" s="22"/>
      <c r="N22" s="22"/>
      <c r="O22" s="22"/>
      <c r="P22" s="22"/>
    </row>
    <row r="23" spans="1:19" ht="14.7" customHeight="1" x14ac:dyDescent="0.2">
      <c r="A23" s="13" t="s">
        <v>74</v>
      </c>
      <c r="B23" s="176"/>
      <c r="C23" s="198" t="s">
        <v>160</v>
      </c>
      <c r="D23" s="209" t="s">
        <v>78</v>
      </c>
      <c r="E23" s="327">
        <f>+'F LEM2'!E13</f>
        <v>0</v>
      </c>
      <c r="F23" s="227">
        <f>E23+($N$2*E23)</f>
        <v>0</v>
      </c>
      <c r="G23" s="327">
        <f>+'F LEM2'!F13</f>
        <v>0</v>
      </c>
      <c r="H23" s="227">
        <f>G23+($N$2*G23)</f>
        <v>0</v>
      </c>
      <c r="I23" s="327">
        <f>+'F LEM2'!G13</f>
        <v>0</v>
      </c>
      <c r="J23" s="227">
        <f>I23+($N$2*I23)</f>
        <v>0</v>
      </c>
      <c r="K23" s="327">
        <f>+'F LEM2'!H13</f>
        <v>0</v>
      </c>
      <c r="L23" s="227">
        <f>K23+($N$2*K23)</f>
        <v>0</v>
      </c>
      <c r="M23" s="181"/>
      <c r="N23" s="22"/>
      <c r="O23" s="22"/>
      <c r="P23" s="22"/>
    </row>
    <row r="24" spans="1:19" ht="21.6" customHeight="1" x14ac:dyDescent="0.2">
      <c r="A24" s="13" t="s">
        <v>75</v>
      </c>
      <c r="B24" s="176" t="s">
        <v>121</v>
      </c>
      <c r="C24" s="198" t="s">
        <v>124</v>
      </c>
      <c r="D24" s="209" t="s">
        <v>78</v>
      </c>
      <c r="E24" s="228"/>
      <c r="F24" s="206">
        <f>+F22-F23</f>
        <v>0</v>
      </c>
      <c r="G24" s="218"/>
      <c r="H24" s="207">
        <f>+H22-H23</f>
        <v>0</v>
      </c>
      <c r="I24" s="228"/>
      <c r="J24" s="206">
        <f>+J22-J23</f>
        <v>0</v>
      </c>
      <c r="K24" s="228"/>
      <c r="L24" s="206">
        <f>+L22-L23</f>
        <v>0</v>
      </c>
      <c r="M24" s="181"/>
      <c r="N24" s="22"/>
      <c r="P24" s="22"/>
    </row>
    <row r="25" spans="1:19" ht="21.6" customHeight="1" x14ac:dyDescent="0.2">
      <c r="A25" s="13" t="s">
        <v>189</v>
      </c>
      <c r="B25" s="176" t="s">
        <v>122</v>
      </c>
      <c r="C25" s="198" t="s">
        <v>161</v>
      </c>
      <c r="D25" s="209" t="s">
        <v>78</v>
      </c>
      <c r="E25" s="228"/>
      <c r="F25" s="206">
        <f>+I5</f>
        <v>0</v>
      </c>
      <c r="G25" s="218"/>
      <c r="H25" s="207">
        <f>+I5</f>
        <v>0</v>
      </c>
      <c r="I25" s="228"/>
      <c r="J25" s="206">
        <f>+I5</f>
        <v>0</v>
      </c>
      <c r="K25" s="228"/>
      <c r="L25" s="206">
        <f>+I5</f>
        <v>0</v>
      </c>
      <c r="M25" s="181"/>
      <c r="N25" s="22"/>
      <c r="O25" s="22"/>
      <c r="P25" s="22"/>
    </row>
    <row r="26" spans="1:19" ht="14.7" customHeight="1" x14ac:dyDescent="0.2">
      <c r="A26" s="13" t="s">
        <v>13</v>
      </c>
      <c r="B26" s="176" t="s">
        <v>125</v>
      </c>
      <c r="C26" s="198" t="s">
        <v>119</v>
      </c>
      <c r="D26" s="209" t="s">
        <v>112</v>
      </c>
      <c r="E26" s="229"/>
      <c r="F26" s="206" t="e">
        <f>+(F24-$F$25)/$I$6</f>
        <v>#DIV/0!</v>
      </c>
      <c r="G26" s="199"/>
      <c r="H26" s="207" t="e">
        <f>+(H24-$H$25)/$I$6</f>
        <v>#DIV/0!</v>
      </c>
      <c r="I26" s="229"/>
      <c r="J26" s="206" t="e">
        <f>+(J24-$J$25)/$I$6</f>
        <v>#DIV/0!</v>
      </c>
      <c r="K26" s="229"/>
      <c r="L26" s="206" t="e">
        <f>+(L24-$L$25)/$I$6</f>
        <v>#DIV/0!</v>
      </c>
      <c r="M26" s="22" t="s">
        <v>130</v>
      </c>
      <c r="N26" s="22"/>
      <c r="O26" s="22"/>
      <c r="P26" s="22"/>
    </row>
    <row r="27" spans="1:19" ht="18.75" customHeight="1" x14ac:dyDescent="0.2">
      <c r="B27" s="178"/>
      <c r="C27" s="200" t="s">
        <v>105</v>
      </c>
      <c r="D27" s="203"/>
      <c r="E27" s="328">
        <f>IF(E17="2 in",2830,IF(E17="1 1/2 in",2830,IF(E17="1 in",2120,IF(E17="3/4 in",2120,IF(E17="1/2 in",1420,IF(E17="3/8 in",1420,1420))))))</f>
        <v>1420</v>
      </c>
      <c r="F27" s="206" t="e">
        <f>+IF(F26&gt;E27,"Cumple","Justificar")</f>
        <v>#DIV/0!</v>
      </c>
      <c r="G27" s="328">
        <f>IF(G17="2 in",2830,IF(G17="1 1/2 in",2830,IF(G17="1 in",2120,IF(G17="3/4 in",2120,IF(G17="1/2 in",1420,IF(G17="3/8 in",1420,1420))))))</f>
        <v>1420</v>
      </c>
      <c r="H27" s="328" t="e">
        <f>+IF(H26&gt;G27,"Cumple","Justificar")</f>
        <v>#DIV/0!</v>
      </c>
      <c r="I27" s="328">
        <f>IF(I17="2 in",2830,IF(I17="1 1/2 in",2830,IF(I17="1 in",2120,IF(I17="3/4 in",2120,IF(I17="1/2 in",1420,IF(I17="3/8 in",1420,1420))))))</f>
        <v>1420</v>
      </c>
      <c r="J27" s="206" t="e">
        <f>+IF(J26&gt;I27,"Cumple","Justificar")</f>
        <v>#DIV/0!</v>
      </c>
      <c r="K27" s="328">
        <f>IF(K17="2 in",2830,IF(K17="1 1/2 in",2830,IF(K17="1 in",2120,IF(K17="3/4 in",2120,IF(K17="1/2 in",1420,IF(K17="3/8 in",1420,1420))))))</f>
        <v>1420</v>
      </c>
      <c r="L27" s="206" t="e">
        <f>+IF(L26&gt;K27,"Cumple","Justificar")</f>
        <v>#DIV/0!</v>
      </c>
      <c r="M27" s="22"/>
      <c r="N27" s="22"/>
      <c r="O27" s="22"/>
      <c r="P27" s="22"/>
    </row>
    <row r="28" spans="1:19" ht="18.75" customHeight="1" x14ac:dyDescent="0.2">
      <c r="A28" s="13" t="s">
        <v>14</v>
      </c>
      <c r="B28" s="176" t="s">
        <v>126</v>
      </c>
      <c r="C28" s="198" t="s">
        <v>79</v>
      </c>
      <c r="D28" s="209" t="s">
        <v>78</v>
      </c>
      <c r="E28" s="327">
        <f>+'F LEM2'!E18</f>
        <v>0</v>
      </c>
      <c r="F28" s="206">
        <f>E28+($N$2*E28)</f>
        <v>0</v>
      </c>
      <c r="G28" s="327">
        <f>+'F LEM2'!F18</f>
        <v>0</v>
      </c>
      <c r="H28" s="206">
        <f>G28+($N$2*G28)</f>
        <v>0</v>
      </c>
      <c r="I28" s="327">
        <f>+'F LEM2'!G18</f>
        <v>0</v>
      </c>
      <c r="J28" s="206">
        <f>I28+($N$2*I28)</f>
        <v>0</v>
      </c>
      <c r="K28" s="327">
        <f>+'F LEM2'!H18</f>
        <v>0</v>
      </c>
      <c r="L28" s="206">
        <f>K28+($N$2*K28)</f>
        <v>0</v>
      </c>
      <c r="M28" s="22"/>
      <c r="N28" s="22"/>
      <c r="O28" s="22"/>
      <c r="P28" s="22"/>
    </row>
    <row r="29" spans="1:19" ht="14.7" customHeight="1" x14ac:dyDescent="0.2">
      <c r="A29" s="13" t="s">
        <v>192</v>
      </c>
      <c r="B29" s="176" t="s">
        <v>127</v>
      </c>
      <c r="C29" s="198" t="s">
        <v>80</v>
      </c>
      <c r="D29" s="209" t="s">
        <v>78</v>
      </c>
      <c r="E29" s="230"/>
      <c r="F29" s="206">
        <f>100*F28/(F43+100)</f>
        <v>0</v>
      </c>
      <c r="G29" s="219"/>
      <c r="H29" s="207">
        <f>100*H28/(H43+100)</f>
        <v>0</v>
      </c>
      <c r="I29" s="230"/>
      <c r="J29" s="206">
        <f>100*J28/(J43+100)</f>
        <v>0</v>
      </c>
      <c r="K29" s="230"/>
      <c r="L29" s="206">
        <f>100*L28/(L43+100)</f>
        <v>0</v>
      </c>
      <c r="M29" s="22"/>
      <c r="N29" s="22"/>
      <c r="O29" s="22"/>
      <c r="P29" s="22"/>
    </row>
    <row r="30" spans="1:19" ht="14.7" customHeight="1" x14ac:dyDescent="0.2">
      <c r="A30" s="13" t="s">
        <v>193</v>
      </c>
      <c r="B30" s="176"/>
      <c r="C30" s="249" t="s">
        <v>107</v>
      </c>
      <c r="D30" s="250" t="s">
        <v>78</v>
      </c>
      <c r="E30" s="327">
        <f>+'F LEM2'!E20</f>
        <v>0</v>
      </c>
      <c r="F30" s="206">
        <f>E30+($N$2*E30)</f>
        <v>0</v>
      </c>
      <c r="G30" s="327">
        <f>+'F LEM2'!F20</f>
        <v>0</v>
      </c>
      <c r="H30" s="206">
        <f>G30+($N$2*G30)</f>
        <v>0</v>
      </c>
      <c r="I30" s="327">
        <f>+'F LEM2'!G20</f>
        <v>0</v>
      </c>
      <c r="J30" s="206">
        <f>I30+($N$2*I30)</f>
        <v>0</v>
      </c>
      <c r="K30" s="327">
        <f>+'F LEM2'!H20</f>
        <v>0</v>
      </c>
      <c r="L30" s="206">
        <f>K30+($N$2*K30)</f>
        <v>0</v>
      </c>
      <c r="M30" s="22"/>
      <c r="N30" s="22"/>
      <c r="O30" s="22"/>
      <c r="P30" s="22"/>
    </row>
    <row r="31" spans="1:19" ht="14.7" customHeight="1" x14ac:dyDescent="0.2">
      <c r="A31" s="13" t="s">
        <v>191</v>
      </c>
      <c r="B31" s="176"/>
      <c r="C31" s="201" t="s">
        <v>98</v>
      </c>
      <c r="D31" s="262" t="s">
        <v>33</v>
      </c>
      <c r="E31" s="228"/>
      <c r="F31" s="234" t="e">
        <f>+(F30/F28)*100</f>
        <v>#DIV/0!</v>
      </c>
      <c r="G31" s="220"/>
      <c r="H31" s="236" t="e">
        <f>+(H30/H28)*100</f>
        <v>#DIV/0!</v>
      </c>
      <c r="I31" s="205"/>
      <c r="J31" s="234" t="e">
        <f>+(J30/J28)*100</f>
        <v>#DIV/0!</v>
      </c>
      <c r="K31" s="205"/>
      <c r="L31" s="234" t="e">
        <f>+(L30/L28)*100</f>
        <v>#DIV/0!</v>
      </c>
      <c r="M31" s="22" t="s">
        <v>104</v>
      </c>
      <c r="N31" s="22"/>
      <c r="O31" s="22"/>
      <c r="P31" s="22"/>
    </row>
    <row r="32" spans="1:19" ht="14.7" customHeight="1" x14ac:dyDescent="0.2">
      <c r="A32" s="13" t="s">
        <v>194</v>
      </c>
      <c r="B32" s="176" t="s">
        <v>128</v>
      </c>
      <c r="C32" s="198" t="s">
        <v>82</v>
      </c>
      <c r="D32" s="209" t="s">
        <v>111</v>
      </c>
      <c r="E32" s="231"/>
      <c r="F32" s="235" t="e">
        <f>+F28/F26</f>
        <v>#DIV/0!</v>
      </c>
      <c r="G32" s="221"/>
      <c r="H32" s="237" t="e">
        <f>+H28/H26</f>
        <v>#DIV/0!</v>
      </c>
      <c r="I32" s="233"/>
      <c r="J32" s="235" t="e">
        <f>+J28/J26</f>
        <v>#DIV/0!</v>
      </c>
      <c r="K32" s="233"/>
      <c r="L32" s="235" t="e">
        <f>+L28/L26</f>
        <v>#DIV/0!</v>
      </c>
      <c r="M32" s="22" t="s">
        <v>85</v>
      </c>
      <c r="N32" s="181"/>
      <c r="O32" s="181"/>
      <c r="P32" s="13"/>
    </row>
    <row r="33" spans="1:16" ht="14.7" customHeight="1" x14ac:dyDescent="0.2">
      <c r="A33" s="13" t="s">
        <v>195</v>
      </c>
      <c r="B33" s="176" t="s">
        <v>129</v>
      </c>
      <c r="C33" s="198" t="s">
        <v>83</v>
      </c>
      <c r="D33" s="203" t="s">
        <v>114</v>
      </c>
      <c r="E33" s="232"/>
      <c r="F33" s="235" t="e">
        <f>F29/F26</f>
        <v>#DIV/0!</v>
      </c>
      <c r="G33" s="222"/>
      <c r="H33" s="237" t="e">
        <f>H29/H26</f>
        <v>#DIV/0!</v>
      </c>
      <c r="I33" s="233"/>
      <c r="J33" s="235" t="e">
        <f>J29/J26</f>
        <v>#DIV/0!</v>
      </c>
      <c r="K33" s="233"/>
      <c r="L33" s="235" t="e">
        <f>L29/L26</f>
        <v>#DIV/0!</v>
      </c>
      <c r="M33" s="22" t="s">
        <v>85</v>
      </c>
      <c r="N33" s="181"/>
      <c r="O33" s="181"/>
      <c r="P33" s="13"/>
    </row>
    <row r="34" spans="1:16" ht="14.7" customHeight="1" x14ac:dyDescent="0.2">
      <c r="A34" s="13" t="s">
        <v>196</v>
      </c>
      <c r="B34" s="176" t="s">
        <v>200</v>
      </c>
      <c r="C34" s="193" t="s">
        <v>84</v>
      </c>
      <c r="D34" s="203" t="s">
        <v>146</v>
      </c>
      <c r="E34" s="205"/>
      <c r="F34" s="235" t="e">
        <f>+F33*9.802</f>
        <v>#DIV/0!</v>
      </c>
      <c r="G34" s="204"/>
      <c r="H34" s="235" t="e">
        <f>+H33*9.802</f>
        <v>#DIV/0!</v>
      </c>
      <c r="I34" s="205"/>
      <c r="J34" s="235" t="e">
        <f>+J33*9.802</f>
        <v>#DIV/0!</v>
      </c>
      <c r="K34" s="205"/>
      <c r="L34" s="235" t="e">
        <f>+L33*9.802</f>
        <v>#DIV/0!</v>
      </c>
      <c r="M34" s="22"/>
      <c r="N34" s="181"/>
      <c r="O34" s="181"/>
      <c r="P34" s="13"/>
    </row>
    <row r="35" spans="1:16" ht="5.4" customHeight="1" x14ac:dyDescent="0.2">
      <c r="C35" s="172"/>
      <c r="D35" s="172"/>
      <c r="G35" s="172"/>
      <c r="H35" s="172"/>
      <c r="I35" s="172"/>
      <c r="J35" s="172"/>
      <c r="K35" s="172"/>
      <c r="L35" s="172"/>
      <c r="M35" s="172"/>
      <c r="N35" s="181"/>
      <c r="O35" s="181"/>
      <c r="P35" s="13"/>
    </row>
    <row r="36" spans="1:16" ht="14.7" customHeight="1" x14ac:dyDescent="0.2">
      <c r="B36" s="682" t="s">
        <v>134</v>
      </c>
      <c r="C36" s="682"/>
      <c r="D36" s="682"/>
      <c r="E36" s="682"/>
      <c r="F36" s="682"/>
      <c r="G36" s="682"/>
      <c r="H36" s="682"/>
      <c r="I36" s="682"/>
      <c r="J36" s="682"/>
      <c r="K36" s="682"/>
      <c r="L36" s="682"/>
      <c r="M36" s="181"/>
      <c r="N36" s="181"/>
      <c r="O36" s="181"/>
      <c r="P36" s="13"/>
    </row>
    <row r="37" spans="1:16" ht="14.7" customHeight="1" x14ac:dyDescent="0.2">
      <c r="A37" s="13" t="s">
        <v>197</v>
      </c>
      <c r="B37" s="176"/>
      <c r="C37" s="190" t="s">
        <v>102</v>
      </c>
      <c r="D37" s="203" t="s">
        <v>146</v>
      </c>
      <c r="E37" s="205"/>
      <c r="F37" s="235">
        <f>+$E$4</f>
        <v>0</v>
      </c>
      <c r="G37" s="221"/>
      <c r="H37" s="237">
        <f>+$E$4</f>
        <v>0</v>
      </c>
      <c r="I37" s="233"/>
      <c r="J37" s="235">
        <f>+$E$4</f>
        <v>0</v>
      </c>
      <c r="K37" s="233"/>
      <c r="L37" s="235">
        <f>+$E$4</f>
        <v>0</v>
      </c>
      <c r="M37" s="19" t="s">
        <v>231</v>
      </c>
      <c r="N37" s="181"/>
      <c r="O37" s="181"/>
      <c r="P37" s="13"/>
    </row>
    <row r="38" spans="1:16" ht="21.75" customHeight="1" x14ac:dyDescent="0.2">
      <c r="A38" s="13" t="s">
        <v>190</v>
      </c>
      <c r="B38" s="176"/>
      <c r="C38" s="190" t="s">
        <v>230</v>
      </c>
      <c r="D38" s="203" t="s">
        <v>146</v>
      </c>
      <c r="E38" s="233"/>
      <c r="F38" s="235" t="e">
        <f>IF(E6="",F34,IF(E6="-",F34,F34*$E$6*9.802*(100-F31)/((100*$E$6)*9.802-F34*F31)))</f>
        <v>#DIV/0!</v>
      </c>
      <c r="G38" s="204"/>
      <c r="H38" s="235" t="e">
        <f>IF(E6="",H34,IF(E6="-",H34,H34*$E$6*9.802*(100-H31)/((100*$E$6)*9.802-H34*H31)))</f>
        <v>#DIV/0!</v>
      </c>
      <c r="I38" s="205"/>
      <c r="J38" s="235" t="e">
        <f>IF(E6="",J34,IF(E6="-",J34,J34*$E$6*9.802*(100-J31)/((100*$E$6)*9.802-J34*J31)))</f>
        <v>#DIV/0!</v>
      </c>
      <c r="K38" s="205"/>
      <c r="L38" s="235" t="e">
        <f>IF(E6="",L34,IF(E6="-",L34,L34*$E$6*9.802*(100-L31)/((100*$E$6)*9.802-L34*L31)))</f>
        <v>#DIV/0!</v>
      </c>
      <c r="N38" s="181"/>
      <c r="O38" s="181"/>
      <c r="P38" s="13"/>
    </row>
    <row r="39" spans="1:16" ht="16.2" customHeight="1" x14ac:dyDescent="0.2">
      <c r="B39" s="176"/>
      <c r="C39" s="191" t="s">
        <v>81</v>
      </c>
      <c r="D39" s="203" t="s">
        <v>33</v>
      </c>
      <c r="E39" s="205"/>
      <c r="F39" s="206" t="e">
        <f>+F38/F37*100</f>
        <v>#DIV/0!</v>
      </c>
      <c r="G39" s="205"/>
      <c r="H39" s="206" t="e">
        <f>+H38/H37*100</f>
        <v>#DIV/0!</v>
      </c>
      <c r="I39" s="208"/>
      <c r="J39" s="206" t="e">
        <f>+J38/J37*100</f>
        <v>#DIV/0!</v>
      </c>
      <c r="K39" s="208"/>
      <c r="L39" s="206" t="e">
        <f>+L38/L37*100</f>
        <v>#DIV/0!</v>
      </c>
      <c r="M39" s="181"/>
      <c r="N39" s="181"/>
      <c r="O39" s="181"/>
      <c r="P39" s="13"/>
    </row>
    <row r="40" spans="1:16" ht="14.7" customHeight="1" x14ac:dyDescent="0.2">
      <c r="B40" s="192"/>
      <c r="C40" s="193" t="s">
        <v>184</v>
      </c>
      <c r="D40" s="203" t="s">
        <v>33</v>
      </c>
      <c r="E40" s="205"/>
      <c r="F40" s="475">
        <f>+'F LEM2'!E30</f>
        <v>0</v>
      </c>
      <c r="G40" s="476"/>
      <c r="H40" s="475">
        <f>+'F LEM2'!F30</f>
        <v>0</v>
      </c>
      <c r="I40" s="477"/>
      <c r="J40" s="475">
        <f>+'F LEM2'!G30</f>
        <v>0</v>
      </c>
      <c r="K40" s="477"/>
      <c r="L40" s="475">
        <f>+'F LEM2'!H30</f>
        <v>0</v>
      </c>
      <c r="M40" s="181"/>
      <c r="N40" s="181"/>
      <c r="O40" s="181"/>
      <c r="P40" s="13"/>
    </row>
    <row r="41" spans="1:16" ht="4.2" customHeight="1" x14ac:dyDescent="0.2"/>
    <row r="42" spans="1:16" ht="14.7" customHeight="1" x14ac:dyDescent="0.2">
      <c r="B42" s="675" t="s">
        <v>137</v>
      </c>
      <c r="C42" s="675"/>
      <c r="D42" s="675"/>
      <c r="E42" s="675"/>
      <c r="F42" s="675"/>
      <c r="G42" s="675"/>
      <c r="H42" s="675"/>
      <c r="I42" s="675"/>
      <c r="J42" s="675"/>
      <c r="K42" s="675"/>
      <c r="L42" s="675"/>
    </row>
    <row r="43" spans="1:16" ht="14.7" customHeight="1" x14ac:dyDescent="0.2">
      <c r="B43" s="176" t="s">
        <v>135</v>
      </c>
      <c r="C43" s="193" t="s">
        <v>136</v>
      </c>
      <c r="D43" s="209" t="s">
        <v>33</v>
      </c>
      <c r="E43" s="241"/>
      <c r="F43" s="327">
        <f>+'F LEM2'!E33</f>
        <v>0</v>
      </c>
      <c r="G43" s="260"/>
      <c r="H43" s="327">
        <f>+'F LEM2'!F33</f>
        <v>0</v>
      </c>
      <c r="I43" s="261"/>
      <c r="J43" s="327">
        <f>+'F LEM2'!G33</f>
        <v>0</v>
      </c>
      <c r="K43" s="261"/>
      <c r="L43" s="327">
        <f>+'F LEM2'!H33</f>
        <v>0</v>
      </c>
    </row>
    <row r="44" spans="1:16" ht="14.7" customHeight="1" x14ac:dyDescent="0.2">
      <c r="B44" s="6" t="s">
        <v>123</v>
      </c>
      <c r="C44" s="201" t="s">
        <v>173</v>
      </c>
      <c r="D44" s="209" t="s">
        <v>33</v>
      </c>
      <c r="E44" s="242"/>
      <c r="F44" s="327">
        <f>+'F LEM2'!E34</f>
        <v>0</v>
      </c>
      <c r="G44" s="210"/>
      <c r="H44" s="327">
        <f>+'F LEM2'!F34</f>
        <v>0</v>
      </c>
      <c r="I44" s="211"/>
      <c r="J44" s="327">
        <f>+'F LEM2'!G34</f>
        <v>0</v>
      </c>
      <c r="K44" s="211"/>
      <c r="L44" s="327">
        <f>+'F LEM2'!H34</f>
        <v>0</v>
      </c>
    </row>
  </sheetData>
  <dataConsolidate/>
  <mergeCells count="50">
    <mergeCell ref="K20:L20"/>
    <mergeCell ref="B36:L36"/>
    <mergeCell ref="K11:L11"/>
    <mergeCell ref="K13:L13"/>
    <mergeCell ref="K14:L14"/>
    <mergeCell ref="K15:L15"/>
    <mergeCell ref="K16:L16"/>
    <mergeCell ref="I11:J11"/>
    <mergeCell ref="E13:F13"/>
    <mergeCell ref="E14:F14"/>
    <mergeCell ref="E15:F15"/>
    <mergeCell ref="E16:F16"/>
    <mergeCell ref="G16:H16"/>
    <mergeCell ref="I16:J16"/>
    <mergeCell ref="G13:H13"/>
    <mergeCell ref="I13:J13"/>
    <mergeCell ref="B42:L42"/>
    <mergeCell ref="E17:F17"/>
    <mergeCell ref="E18:F18"/>
    <mergeCell ref="G17:H17"/>
    <mergeCell ref="G18:H18"/>
    <mergeCell ref="I17:J17"/>
    <mergeCell ref="I18:J18"/>
    <mergeCell ref="E19:F19"/>
    <mergeCell ref="E20:F20"/>
    <mergeCell ref="G19:H19"/>
    <mergeCell ref="I19:J19"/>
    <mergeCell ref="G20:H20"/>
    <mergeCell ref="I20:J20"/>
    <mergeCell ref="K17:L17"/>
    <mergeCell ref="K18:L18"/>
    <mergeCell ref="K19:L19"/>
    <mergeCell ref="G14:H14"/>
    <mergeCell ref="I14:J14"/>
    <mergeCell ref="G15:H15"/>
    <mergeCell ref="I15:J15"/>
    <mergeCell ref="B11:B12"/>
    <mergeCell ref="C11:C12"/>
    <mergeCell ref="D11:D12"/>
    <mergeCell ref="E11:F11"/>
    <mergeCell ref="G11:H11"/>
    <mergeCell ref="L1:O1"/>
    <mergeCell ref="Q9:R9"/>
    <mergeCell ref="G4:H4"/>
    <mergeCell ref="D9:E9"/>
    <mergeCell ref="D8:E8"/>
    <mergeCell ref="C7:E7"/>
    <mergeCell ref="B1:J1"/>
    <mergeCell ref="G5:H5"/>
    <mergeCell ref="G6:H6"/>
  </mergeCells>
  <phoneticPr fontId="7" type="noConversion"/>
  <dataValidations count="5">
    <dataValidation type="list" allowBlank="1" showInputMessage="1" showErrorMessage="1" sqref="S18" xr:uid="{F1A36A52-4809-4CE5-AA35-0E2BA38BC5CE}">
      <formula1>"-, Método A, Método B"</formula1>
    </dataValidation>
    <dataValidation type="list" allowBlank="1" showInputMessage="1" showErrorMessage="1" sqref="L2 I3" xr:uid="{C750F03E-9D4B-43FF-B603-47A1EE2352D5}">
      <formula1>$L$4:$L$8</formula1>
    </dataValidation>
    <dataValidation type="list" allowBlank="1" showInputMessage="1" showErrorMessage="1" sqref="D9:E9" xr:uid="{D5196112-0E47-4773-AF1F-EAFB4C7E3E9F}">
      <formula1>"-, I.CH.A, D.I.C, L.S.G, J.S.A., G.Q.S., G.P.V."</formula1>
    </dataValidation>
    <dataValidation type="list" allowBlank="1" showInputMessage="1" showErrorMessage="1" sqref="E18:L18" xr:uid="{F9F61CF6-4C17-4EB2-8AFD-953F2EF35C13}">
      <formula1>"-,No4,3/8 in,3/4 in"</formula1>
    </dataValidation>
    <dataValidation type="list" allowBlank="1" showInputMessage="1" showErrorMessage="1" sqref="E17:L17" xr:uid="{12D1231E-1715-444E-A835-6B3E7271943B}">
      <formula1>"-,3/8 in,1/2 in,3/4 in,1 in,1 1/2 in,2 in"</formula1>
    </dataValidation>
  </dataValidations>
  <pageMargins left="0.7" right="0.7" top="0.75" bottom="0.75" header="0.3" footer="0.3"/>
  <pageSetup orientation="portrait" horizontalDpi="360" verticalDpi="36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2:M9"/>
  <sheetViews>
    <sheetView workbookViewId="0">
      <selection activeCell="D26" sqref="D26"/>
    </sheetView>
  </sheetViews>
  <sheetFormatPr baseColWidth="10" defaultRowHeight="13.2" x14ac:dyDescent="0.25"/>
  <cols>
    <col min="1" max="2" width="10.44140625" customWidth="1"/>
    <col min="3" max="3" width="18.44140625" customWidth="1"/>
    <col min="4" max="4" width="20" customWidth="1"/>
    <col min="6" max="6" width="12.44140625" customWidth="1"/>
    <col min="11" max="11" width="17.5546875" customWidth="1"/>
    <col min="12" max="12" width="12.44140625" customWidth="1"/>
    <col min="13" max="13" width="15.44140625" customWidth="1"/>
  </cols>
  <sheetData>
    <row r="2" spans="1:13" ht="18.75" customHeight="1" x14ac:dyDescent="0.25">
      <c r="A2" s="683" t="s">
        <v>10</v>
      </c>
      <c r="B2" s="683"/>
      <c r="C2" s="5" t="s">
        <v>11</v>
      </c>
      <c r="D2" s="4" t="s">
        <v>3</v>
      </c>
      <c r="E2" s="4" t="s">
        <v>1</v>
      </c>
      <c r="F2" s="4" t="s">
        <v>2</v>
      </c>
      <c r="G2" s="4" t="s">
        <v>4</v>
      </c>
      <c r="H2" s="4" t="s">
        <v>5</v>
      </c>
      <c r="I2" s="4" t="s">
        <v>7</v>
      </c>
      <c r="J2" s="4" t="s">
        <v>6</v>
      </c>
      <c r="K2" s="4" t="s">
        <v>8</v>
      </c>
      <c r="L2" s="4" t="s">
        <v>9</v>
      </c>
      <c r="M2" s="4" t="s">
        <v>12</v>
      </c>
    </row>
    <row r="3" spans="1:13" ht="18.75" customHeight="1" x14ac:dyDescent="0.25">
      <c r="A3" s="7">
        <v>4400</v>
      </c>
      <c r="B3" s="1">
        <f>+A3+1</f>
        <v>4401</v>
      </c>
      <c r="C3" s="11" t="str">
        <f t="shared" ref="C3:C8" si="0">A3&amp;"-"&amp;B3</f>
        <v>4400-4401</v>
      </c>
      <c r="D3" s="7" t="s">
        <v>15</v>
      </c>
      <c r="E3" s="7">
        <v>350</v>
      </c>
      <c r="F3" s="8">
        <v>42347</v>
      </c>
      <c r="G3" s="1">
        <v>7</v>
      </c>
      <c r="H3" s="9">
        <v>15.05</v>
      </c>
      <c r="I3" s="7">
        <v>49900</v>
      </c>
      <c r="J3" s="2">
        <f t="shared" ref="J3:J8" si="1">H3*H3*PI()/4</f>
        <v>177.89464750493056</v>
      </c>
      <c r="K3" s="10">
        <f t="shared" ref="K3:K8" si="2">I3/J3</f>
        <v>280.50309944607505</v>
      </c>
      <c r="L3" s="3">
        <f t="shared" ref="L3:L8" si="3">+K3/E3</f>
        <v>0.80143742698878584</v>
      </c>
      <c r="M3" s="12" t="s">
        <v>13</v>
      </c>
    </row>
    <row r="4" spans="1:13" ht="18.75" customHeight="1" x14ac:dyDescent="0.25">
      <c r="A4" s="1"/>
      <c r="B4" s="1"/>
      <c r="C4" s="6" t="str">
        <f t="shared" si="0"/>
        <v>-</v>
      </c>
      <c r="D4" s="1"/>
      <c r="E4" s="7">
        <v>350</v>
      </c>
      <c r="F4" s="1"/>
      <c r="G4" s="1">
        <v>7</v>
      </c>
      <c r="H4" s="9">
        <v>15.06</v>
      </c>
      <c r="I4" s="7">
        <v>50310</v>
      </c>
      <c r="J4" s="2">
        <f t="shared" si="1"/>
        <v>178.1311308919295</v>
      </c>
      <c r="K4" s="10">
        <f t="shared" si="2"/>
        <v>282.43238421094742</v>
      </c>
      <c r="L4" s="3">
        <f t="shared" si="3"/>
        <v>0.80694966917413546</v>
      </c>
      <c r="M4" s="12" t="s">
        <v>14</v>
      </c>
    </row>
    <row r="5" spans="1:13" ht="18.75" customHeight="1" x14ac:dyDescent="0.25">
      <c r="A5" s="1">
        <f>+B3+1</f>
        <v>4402</v>
      </c>
      <c r="B5" s="1">
        <f>+A5+1</f>
        <v>4403</v>
      </c>
      <c r="C5" s="6" t="str">
        <f t="shared" si="0"/>
        <v>4402-4403</v>
      </c>
      <c r="D5" s="1"/>
      <c r="E5" s="7">
        <v>350</v>
      </c>
      <c r="F5" s="1"/>
      <c r="G5" s="1">
        <v>14</v>
      </c>
      <c r="H5" s="9">
        <v>15.04</v>
      </c>
      <c r="I5" s="7">
        <v>56450</v>
      </c>
      <c r="J5" s="2">
        <f t="shared" si="1"/>
        <v>177.65832119756422</v>
      </c>
      <c r="K5" s="10">
        <f t="shared" si="2"/>
        <v>317.74475644867209</v>
      </c>
      <c r="L5" s="3">
        <f t="shared" si="3"/>
        <v>0.9078421612819203</v>
      </c>
      <c r="M5" s="12" t="s">
        <v>14</v>
      </c>
    </row>
    <row r="6" spans="1:13" ht="18.75" customHeight="1" x14ac:dyDescent="0.25">
      <c r="A6" s="1"/>
      <c r="B6" s="1"/>
      <c r="C6" s="6" t="str">
        <f t="shared" si="0"/>
        <v>-</v>
      </c>
      <c r="D6" s="1"/>
      <c r="E6" s="7">
        <v>350</v>
      </c>
      <c r="F6" s="1"/>
      <c r="G6" s="1">
        <v>14</v>
      </c>
      <c r="H6" s="9">
        <v>15</v>
      </c>
      <c r="I6" s="7">
        <v>59630</v>
      </c>
      <c r="J6" s="2">
        <f t="shared" si="1"/>
        <v>176.71458676442586</v>
      </c>
      <c r="K6" s="10">
        <f t="shared" si="2"/>
        <v>337.43677356692336</v>
      </c>
      <c r="L6" s="3">
        <f t="shared" si="3"/>
        <v>0.96410506733406676</v>
      </c>
      <c r="M6" s="12" t="s">
        <v>14</v>
      </c>
    </row>
    <row r="7" spans="1:13" ht="18.75" customHeight="1" x14ac:dyDescent="0.25">
      <c r="A7" s="1">
        <f>+B5+1</f>
        <v>4404</v>
      </c>
      <c r="B7" s="1">
        <f>+A7+1</f>
        <v>4405</v>
      </c>
      <c r="C7" s="6" t="str">
        <f t="shared" si="0"/>
        <v>4404-4405</v>
      </c>
      <c r="D7" s="1"/>
      <c r="E7" s="7">
        <v>350</v>
      </c>
      <c r="F7" s="1"/>
      <c r="G7" s="1">
        <v>28</v>
      </c>
      <c r="H7" s="9">
        <v>15.11</v>
      </c>
      <c r="I7" s="7">
        <v>65310</v>
      </c>
      <c r="J7" s="2">
        <f t="shared" si="1"/>
        <v>179.31590402141455</v>
      </c>
      <c r="K7" s="10">
        <f t="shared" si="2"/>
        <v>364.21755424549764</v>
      </c>
      <c r="L7" s="3">
        <f t="shared" si="3"/>
        <v>1.0406215835585646</v>
      </c>
      <c r="M7" s="12" t="s">
        <v>14</v>
      </c>
    </row>
    <row r="8" spans="1:13" ht="18.75" customHeight="1" x14ac:dyDescent="0.25">
      <c r="A8" s="1"/>
      <c r="B8" s="1"/>
      <c r="C8" s="6" t="str">
        <f t="shared" si="0"/>
        <v>-</v>
      </c>
      <c r="D8" s="1"/>
      <c r="E8" s="7">
        <v>350</v>
      </c>
      <c r="F8" s="1"/>
      <c r="G8" s="1">
        <v>28</v>
      </c>
      <c r="H8" s="9">
        <v>15.05</v>
      </c>
      <c r="I8" s="7">
        <v>64730</v>
      </c>
      <c r="J8" s="2">
        <f t="shared" si="1"/>
        <v>177.89464750493056</v>
      </c>
      <c r="K8" s="10">
        <f t="shared" si="2"/>
        <v>363.86704663616104</v>
      </c>
      <c r="L8" s="3">
        <f t="shared" si="3"/>
        <v>1.0396201332461743</v>
      </c>
      <c r="M8" s="12" t="s">
        <v>13</v>
      </c>
    </row>
    <row r="9" spans="1:13" ht="15" customHeight="1" x14ac:dyDescent="0.25"/>
  </sheetData>
  <mergeCells count="1">
    <mergeCell ref="A2:B2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4</vt:i4>
      </vt:variant>
    </vt:vector>
  </HeadingPairs>
  <TitlesOfParts>
    <vt:vector size="10" baseType="lpstr">
      <vt:lpstr>F LEM1</vt:lpstr>
      <vt:lpstr>F LEM2</vt:lpstr>
      <vt:lpstr>DENSIDAD</vt:lpstr>
      <vt:lpstr>DENSIDAD NATURAL EMS</vt:lpstr>
      <vt:lpstr>Datos</vt:lpstr>
      <vt:lpstr>Hoja1</vt:lpstr>
      <vt:lpstr>DENSIDAD!Área_de_impresión</vt:lpstr>
      <vt:lpstr>'DENSIDAD NATURAL EMS'!Área_de_impresión</vt:lpstr>
      <vt:lpstr>'F LEM1'!Área_de_impresión</vt:lpstr>
      <vt:lpstr>'F LEM2'!Área_de_impresión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Equipo</cp:lastModifiedBy>
  <cp:lastPrinted>2026-07-14T13:27:17Z</cp:lastPrinted>
  <dcterms:created xsi:type="dcterms:W3CDTF">1999-11-07T15:11:55Z</dcterms:created>
  <dcterms:modified xsi:type="dcterms:W3CDTF">2026-07-14T13:35:48Z</dcterms:modified>
</cp:coreProperties>
</file>