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informes\Informes agregado\Planas\"/>
    </mc:Choice>
  </mc:AlternateContent>
  <xr:revisionPtr revIDLastSave="0" documentId="13_ncr:1_{125C8B28-FA09-4392-8F62-37E4897C61DD}" xr6:coauthVersionLast="47" xr6:coauthVersionMax="47" xr10:uidLastSave="{00000000-0000-0000-0000-000000000000}"/>
  <bookViews>
    <workbookView xWindow="-108" yWindow="-108" windowWidth="23256" windowHeight="12456" tabRatio="641" xr2:uid="{00000000-000D-0000-FFFF-FFFF00000000}"/>
  </bookViews>
  <sheets>
    <sheet name="FORMATO" sheetId="97" r:id="rId1"/>
    <sheet name="PLA. Y ALAR." sheetId="92" r:id="rId2"/>
    <sheet name="DATOS" sheetId="93" r:id="rId3"/>
    <sheet name="INCERTIDUMBRE" sheetId="94" r:id="rId4"/>
    <sheet name="BALANZA" sheetId="95" r:id="rId5"/>
    <sheet name="PRECISION" sheetId="96" r:id="rId6"/>
  </sheets>
  <externalReferences>
    <externalReference r:id="rId7"/>
    <externalReference r:id="rId8"/>
    <externalReference r:id="rId9"/>
  </externalReferences>
  <definedNames>
    <definedName name="_CC2">[1]Sucs!$L$6</definedName>
    <definedName name="_xlnm.Print_Area" localSheetId="2">DATOS!#REF!</definedName>
    <definedName name="_xlnm.Print_Area" localSheetId="0">FORMATO!$A$1:$S$56</definedName>
    <definedName name="_xlnm.Print_Area" localSheetId="1">'PLA. Y ALAR.'!$A$1:$N$50</definedName>
    <definedName name="CC">[2]Sucs!$L$6</definedName>
    <definedName name="CM">[3]BGA!$H$9</definedName>
    <definedName name="CU">[2]Sucs!$L$5</definedName>
    <definedName name="IP">[2]Sucs!$L$4</definedName>
    <definedName name="Ll">[2]Sucs!$L$3</definedName>
    <definedName name="MORA">[3]BGA!$H$13</definedName>
    <definedName name="N_10">[2]Sucs!$C$5</definedName>
    <definedName name="N_200">[2]Sucs!$C$3</definedName>
    <definedName name="N_40">[2]Sucs!$C$4</definedName>
    <definedName name="TABL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0" i="94" l="1"/>
  <c r="E45" i="94"/>
  <c r="E95" i="94"/>
  <c r="E120" i="94"/>
  <c r="R5" i="93" l="1"/>
  <c r="Q13" i="93"/>
  <c r="Q14" i="93"/>
  <c r="Q15" i="93"/>
  <c r="Q16" i="93"/>
  <c r="Q17" i="93"/>
  <c r="Q12" i="93"/>
  <c r="P13" i="93"/>
  <c r="P14" i="93"/>
  <c r="P15" i="93"/>
  <c r="P16" i="93"/>
  <c r="P17" i="93"/>
  <c r="P12" i="93"/>
  <c r="L13" i="93"/>
  <c r="L14" i="93"/>
  <c r="L15" i="93"/>
  <c r="L16" i="93"/>
  <c r="L17" i="93"/>
  <c r="L12" i="93"/>
  <c r="K13" i="93"/>
  <c r="K14" i="93"/>
  <c r="K15" i="93"/>
  <c r="K16" i="93"/>
  <c r="K17" i="93"/>
  <c r="K12" i="93"/>
  <c r="G13" i="93"/>
  <c r="G14" i="93"/>
  <c r="G15" i="93"/>
  <c r="G16" i="93"/>
  <c r="G17" i="93"/>
  <c r="G12" i="93"/>
  <c r="F13" i="93"/>
  <c r="F14" i="93"/>
  <c r="F15" i="93"/>
  <c r="F16" i="93"/>
  <c r="F17" i="93"/>
  <c r="F12" i="93"/>
  <c r="C14" i="93"/>
  <c r="C15" i="93"/>
  <c r="C16" i="93"/>
  <c r="C17" i="93"/>
  <c r="C13" i="93"/>
  <c r="C12" i="93"/>
  <c r="Y4" i="93"/>
  <c r="J5" i="93"/>
  <c r="J4" i="93"/>
  <c r="J3" i="93"/>
  <c r="M16" i="92"/>
  <c r="M15" i="92"/>
  <c r="M14" i="92"/>
  <c r="M8" i="92"/>
  <c r="M7" i="92"/>
  <c r="M6" i="92"/>
  <c r="E15" i="92"/>
  <c r="E16" i="92"/>
  <c r="E14" i="92"/>
  <c r="C6" i="92"/>
  <c r="C7" i="92"/>
  <c r="C8" i="92"/>
  <c r="C5" i="92"/>
  <c r="P5" i="93"/>
  <c r="N5" i="93"/>
  <c r="AE118" i="94" l="1"/>
  <c r="AF118" i="94" s="1"/>
  <c r="Z118" i="94"/>
  <c r="AA118" i="94" s="1"/>
  <c r="U118" i="94"/>
  <c r="V118" i="94" s="1"/>
  <c r="P118" i="94"/>
  <c r="Q118" i="94" s="1"/>
  <c r="K118" i="94"/>
  <c r="L118" i="94" s="1"/>
  <c r="F118" i="94"/>
  <c r="G118" i="94" s="1"/>
  <c r="AE114" i="94"/>
  <c r="AF114" i="94" s="1"/>
  <c r="Z114" i="94"/>
  <c r="AA114" i="94" s="1"/>
  <c r="U114" i="94"/>
  <c r="V114" i="94" s="1"/>
  <c r="P114" i="94"/>
  <c r="Q114" i="94" s="1"/>
  <c r="K114" i="94"/>
  <c r="L114" i="94" s="1"/>
  <c r="F114" i="94"/>
  <c r="G114" i="94" s="1"/>
  <c r="AE110" i="94"/>
  <c r="AF110" i="94" s="1"/>
  <c r="Z110" i="94"/>
  <c r="AA110" i="94" s="1"/>
  <c r="U110" i="94"/>
  <c r="V110" i="94" s="1"/>
  <c r="P110" i="94"/>
  <c r="Q110" i="94" s="1"/>
  <c r="K110" i="94"/>
  <c r="L110" i="94" s="1"/>
  <c r="F110" i="94"/>
  <c r="G110" i="94" s="1"/>
  <c r="AJ106" i="94"/>
  <c r="AE106" i="94"/>
  <c r="AF106" i="94" s="1"/>
  <c r="Z106" i="94"/>
  <c r="AA106" i="94" s="1"/>
  <c r="U106" i="94"/>
  <c r="V106" i="94" s="1"/>
  <c r="P106" i="94"/>
  <c r="Q106" i="94" s="1"/>
  <c r="K106" i="94"/>
  <c r="L106" i="94" s="1"/>
  <c r="F106" i="94"/>
  <c r="G106" i="94" s="1"/>
  <c r="AJ105" i="94"/>
  <c r="AJ104" i="94"/>
  <c r="AJ103" i="94"/>
  <c r="AJ102" i="94"/>
  <c r="AE93" i="94"/>
  <c r="AF93" i="94" s="1"/>
  <c r="Z93" i="94"/>
  <c r="AA93" i="94" s="1"/>
  <c r="U93" i="94"/>
  <c r="V93" i="94" s="1"/>
  <c r="P93" i="94"/>
  <c r="Q93" i="94" s="1"/>
  <c r="K93" i="94"/>
  <c r="L93" i="94" s="1"/>
  <c r="F93" i="94"/>
  <c r="G93" i="94" s="1"/>
  <c r="AE89" i="94"/>
  <c r="AF89" i="94" s="1"/>
  <c r="Z89" i="94"/>
  <c r="AA89" i="94" s="1"/>
  <c r="U89" i="94"/>
  <c r="V89" i="94" s="1"/>
  <c r="P89" i="94"/>
  <c r="Q89" i="94" s="1"/>
  <c r="K89" i="94"/>
  <c r="L89" i="94" s="1"/>
  <c r="F89" i="94"/>
  <c r="G89" i="94" s="1"/>
  <c r="AE85" i="94"/>
  <c r="AF85" i="94" s="1"/>
  <c r="Z85" i="94"/>
  <c r="AA85" i="94" s="1"/>
  <c r="U85" i="94"/>
  <c r="V85" i="94" s="1"/>
  <c r="P85" i="94"/>
  <c r="Q85" i="94" s="1"/>
  <c r="K85" i="94"/>
  <c r="L85" i="94" s="1"/>
  <c r="F85" i="94"/>
  <c r="G85" i="94" s="1"/>
  <c r="AJ81" i="94"/>
  <c r="AE81" i="94"/>
  <c r="AF81" i="94" s="1"/>
  <c r="Z81" i="94"/>
  <c r="AA81" i="94" s="1"/>
  <c r="U81" i="94"/>
  <c r="V81" i="94" s="1"/>
  <c r="P81" i="94"/>
  <c r="Q81" i="94" s="1"/>
  <c r="K81" i="94"/>
  <c r="L81" i="94" s="1"/>
  <c r="F81" i="94"/>
  <c r="G81" i="94" s="1"/>
  <c r="AJ80" i="94"/>
  <c r="AJ79" i="94"/>
  <c r="AJ78" i="94"/>
  <c r="AJ77" i="94"/>
  <c r="AE68" i="94"/>
  <c r="AF68" i="94" s="1"/>
  <c r="Z68" i="94"/>
  <c r="AA68" i="94" s="1"/>
  <c r="U68" i="94"/>
  <c r="V68" i="94" s="1"/>
  <c r="P68" i="94"/>
  <c r="Q68" i="94" s="1"/>
  <c r="K68" i="94"/>
  <c r="L68" i="94" s="1"/>
  <c r="F68" i="94"/>
  <c r="G68" i="94" s="1"/>
  <c r="AE64" i="94"/>
  <c r="AF64" i="94" s="1"/>
  <c r="Z64" i="94"/>
  <c r="AA64" i="94" s="1"/>
  <c r="U64" i="94"/>
  <c r="V64" i="94" s="1"/>
  <c r="P64" i="94"/>
  <c r="Q64" i="94" s="1"/>
  <c r="K64" i="94"/>
  <c r="L64" i="94" s="1"/>
  <c r="F64" i="94"/>
  <c r="G64" i="94" s="1"/>
  <c r="AE60" i="94"/>
  <c r="AF60" i="94" s="1"/>
  <c r="Z60" i="94"/>
  <c r="AA60" i="94" s="1"/>
  <c r="U60" i="94"/>
  <c r="V60" i="94" s="1"/>
  <c r="P60" i="94"/>
  <c r="Q60" i="94" s="1"/>
  <c r="K60" i="94"/>
  <c r="L60" i="94" s="1"/>
  <c r="F60" i="94"/>
  <c r="G60" i="94" s="1"/>
  <c r="AJ56" i="94"/>
  <c r="AE56" i="94"/>
  <c r="AF56" i="94" s="1"/>
  <c r="Z56" i="94"/>
  <c r="AA56" i="94" s="1"/>
  <c r="U56" i="94"/>
  <c r="V56" i="94" s="1"/>
  <c r="P56" i="94"/>
  <c r="Q56" i="94" s="1"/>
  <c r="K56" i="94"/>
  <c r="L56" i="94" s="1"/>
  <c r="F56" i="94"/>
  <c r="G56" i="94" s="1"/>
  <c r="AJ55" i="94"/>
  <c r="AJ54" i="94"/>
  <c r="AJ53" i="94"/>
  <c r="AJ52" i="94"/>
  <c r="G120" i="94" l="1"/>
  <c r="I120" i="94" s="1"/>
  <c r="AK106" i="94" s="1"/>
  <c r="G95" i="94"/>
  <c r="I95" i="94" s="1"/>
  <c r="AK81" i="94" s="1"/>
  <c r="G70" i="94"/>
  <c r="I70" i="94" s="1"/>
  <c r="AK56" i="94" s="1"/>
  <c r="AJ31" i="94"/>
  <c r="AJ30" i="94"/>
  <c r="AJ29" i="94"/>
  <c r="AJ28" i="94"/>
  <c r="AJ27" i="94"/>
  <c r="M12" i="93"/>
  <c r="E28" i="94" s="1"/>
  <c r="K31" i="94" l="1"/>
  <c r="F18" i="93"/>
  <c r="AE43" i="94" l="1"/>
  <c r="AE39" i="94"/>
  <c r="AE35" i="94"/>
  <c r="AE31" i="94"/>
  <c r="Z43" i="94"/>
  <c r="Z39" i="94"/>
  <c r="Z35" i="94"/>
  <c r="Z31" i="94"/>
  <c r="U43" i="94"/>
  <c r="U39" i="94"/>
  <c r="U35" i="94"/>
  <c r="U31" i="94"/>
  <c r="P43" i="94"/>
  <c r="P39" i="94"/>
  <c r="P35" i="94"/>
  <c r="P31" i="94"/>
  <c r="K43" i="94"/>
  <c r="K39" i="94"/>
  <c r="K35" i="94"/>
  <c r="F43" i="94"/>
  <c r="F39" i="94"/>
  <c r="F35" i="94"/>
  <c r="F31" i="94"/>
  <c r="G31" i="94" s="1"/>
  <c r="M17" i="93" l="1"/>
  <c r="C29" i="95" s="1"/>
  <c r="N23" i="92"/>
  <c r="L23" i="92"/>
  <c r="K23" i="92"/>
  <c r="J23" i="92"/>
  <c r="I23" i="92"/>
  <c r="G23" i="92"/>
  <c r="H23" i="92"/>
  <c r="I12" i="93"/>
  <c r="F23" i="92"/>
  <c r="J12" i="93"/>
  <c r="D13" i="93" l="1"/>
  <c r="D14" i="93"/>
  <c r="D15" i="93"/>
  <c r="D16" i="93"/>
  <c r="D17" i="93"/>
  <c r="D12" i="93"/>
  <c r="H14" i="93"/>
  <c r="AF43" i="94"/>
  <c r="AF39" i="94"/>
  <c r="AF35" i="94"/>
  <c r="AF31" i="94"/>
  <c r="AA43" i="94"/>
  <c r="AA39" i="94"/>
  <c r="AA35" i="94"/>
  <c r="AA31" i="94"/>
  <c r="V43" i="94"/>
  <c r="V39" i="94"/>
  <c r="V35" i="94"/>
  <c r="V31" i="94"/>
  <c r="L43" i="94"/>
  <c r="L39" i="94"/>
  <c r="L35" i="94"/>
  <c r="L31" i="94"/>
  <c r="G43" i="94"/>
  <c r="G39" i="94"/>
  <c r="G35" i="94"/>
  <c r="Q43" i="94"/>
  <c r="Q39" i="94"/>
  <c r="E111" i="94" l="1"/>
  <c r="F113" i="94" s="1"/>
  <c r="G113" i="94" s="1"/>
  <c r="E86" i="94"/>
  <c r="F88" i="94" s="1"/>
  <c r="G88" i="94" s="1"/>
  <c r="O82" i="94"/>
  <c r="P84" i="94" s="1"/>
  <c r="Q84" i="94" s="1"/>
  <c r="O107" i="94"/>
  <c r="P109" i="94" s="1"/>
  <c r="Q109" i="94" s="1"/>
  <c r="Y86" i="94"/>
  <c r="Z88" i="94" s="1"/>
  <c r="AA88" i="94" s="1"/>
  <c r="Y111" i="94"/>
  <c r="Z113" i="94" s="1"/>
  <c r="AA113" i="94" s="1"/>
  <c r="T111" i="94"/>
  <c r="U113" i="94" s="1"/>
  <c r="V113" i="94" s="1"/>
  <c r="T86" i="94"/>
  <c r="U88" i="94" s="1"/>
  <c r="V88" i="94" s="1"/>
  <c r="J86" i="94"/>
  <c r="K88" i="94" s="1"/>
  <c r="L88" i="94" s="1"/>
  <c r="J111" i="94"/>
  <c r="K113" i="94" s="1"/>
  <c r="L113" i="94" s="1"/>
  <c r="AD111" i="94"/>
  <c r="AE113" i="94" s="1"/>
  <c r="AF113" i="94" s="1"/>
  <c r="AD86" i="94"/>
  <c r="AE88" i="94" s="1"/>
  <c r="AF88" i="94" s="1"/>
  <c r="O86" i="94"/>
  <c r="P88" i="94" s="1"/>
  <c r="Q88" i="94" s="1"/>
  <c r="O111" i="94"/>
  <c r="P113" i="94" s="1"/>
  <c r="Q113" i="94" s="1"/>
  <c r="G29" i="95"/>
  <c r="AD36" i="94"/>
  <c r="AD61" i="94"/>
  <c r="AE63" i="94" s="1"/>
  <c r="AF63" i="94" s="1"/>
  <c r="O57" i="94"/>
  <c r="P59" i="94" s="1"/>
  <c r="Q59" i="94" s="1"/>
  <c r="O32" i="94"/>
  <c r="Y36" i="94"/>
  <c r="Z38" i="94" s="1"/>
  <c r="AA38" i="94" s="1"/>
  <c r="Y61" i="94"/>
  <c r="Z63" i="94" s="1"/>
  <c r="AA63" i="94" s="1"/>
  <c r="G27" i="95"/>
  <c r="T36" i="94"/>
  <c r="T61" i="94"/>
  <c r="U63" i="94" s="1"/>
  <c r="V63" i="94" s="1"/>
  <c r="G26" i="95"/>
  <c r="O61" i="94"/>
  <c r="P63" i="94" s="1"/>
  <c r="Q63" i="94" s="1"/>
  <c r="O36" i="94"/>
  <c r="E36" i="94"/>
  <c r="F38" i="94" s="1"/>
  <c r="G38" i="94" s="1"/>
  <c r="E61" i="94"/>
  <c r="F63" i="94" s="1"/>
  <c r="G63" i="94" s="1"/>
  <c r="J36" i="94"/>
  <c r="K38" i="94" s="1"/>
  <c r="L38" i="94" s="1"/>
  <c r="J61" i="94"/>
  <c r="K63" i="94" s="1"/>
  <c r="L63" i="94" s="1"/>
  <c r="E26" i="95"/>
  <c r="I14" i="93"/>
  <c r="J14" i="93" s="1"/>
  <c r="G24" i="95"/>
  <c r="G28" i="95"/>
  <c r="G25" i="95"/>
  <c r="D18" i="93"/>
  <c r="Z12" i="93"/>
  <c r="J6" i="93"/>
  <c r="K6" i="93" s="1"/>
  <c r="J115" i="94" l="1"/>
  <c r="K117" i="94" s="1"/>
  <c r="L117" i="94" s="1"/>
  <c r="AD90" i="94"/>
  <c r="AE92" i="94" s="1"/>
  <c r="AF92" i="94" s="1"/>
  <c r="J90" i="94"/>
  <c r="K92" i="94" s="1"/>
  <c r="L92" i="94" s="1"/>
  <c r="AD115" i="94"/>
  <c r="AE117" i="94" s="1"/>
  <c r="AF117" i="94" s="1"/>
  <c r="E115" i="94"/>
  <c r="F117" i="94" s="1"/>
  <c r="G117" i="94" s="1"/>
  <c r="Y90" i="94"/>
  <c r="Z92" i="94" s="1"/>
  <c r="AA92" i="94" s="1"/>
  <c r="T90" i="94"/>
  <c r="U92" i="94" s="1"/>
  <c r="V92" i="94" s="1"/>
  <c r="O90" i="94"/>
  <c r="P92" i="94" s="1"/>
  <c r="Q92" i="94" s="1"/>
  <c r="E90" i="94"/>
  <c r="F92" i="94" s="1"/>
  <c r="G92" i="94" s="1"/>
  <c r="Y115" i="94"/>
  <c r="Z117" i="94" s="1"/>
  <c r="AA117" i="94" s="1"/>
  <c r="T115" i="94"/>
  <c r="U117" i="94" s="1"/>
  <c r="V117" i="94" s="1"/>
  <c r="O115" i="94"/>
  <c r="P117" i="94" s="1"/>
  <c r="Q117" i="94" s="1"/>
  <c r="AD65" i="94"/>
  <c r="AE67" i="94" s="1"/>
  <c r="AF67" i="94" s="1"/>
  <c r="Y65" i="94"/>
  <c r="Z67" i="94" s="1"/>
  <c r="AA67" i="94" s="1"/>
  <c r="E65" i="94"/>
  <c r="F67" i="94" s="1"/>
  <c r="G67" i="94" s="1"/>
  <c r="E40" i="94"/>
  <c r="J65" i="94"/>
  <c r="K67" i="94" s="1"/>
  <c r="L67" i="94" s="1"/>
  <c r="T65" i="94"/>
  <c r="U67" i="94" s="1"/>
  <c r="V67" i="94" s="1"/>
  <c r="J40" i="94"/>
  <c r="O65" i="94"/>
  <c r="P67" i="94" s="1"/>
  <c r="Q67" i="94" s="1"/>
  <c r="T40" i="94"/>
  <c r="Y40" i="94"/>
  <c r="O40" i="94"/>
  <c r="AD40" i="94"/>
  <c r="E15" i="93"/>
  <c r="J24" i="95"/>
  <c r="P38" i="94"/>
  <c r="Q38" i="94" s="1"/>
  <c r="U38" i="94"/>
  <c r="V38" i="94" s="1"/>
  <c r="AE38" i="94"/>
  <c r="AF38" i="94" s="1"/>
  <c r="E17" i="93"/>
  <c r="E16" i="93"/>
  <c r="G45" i="94"/>
  <c r="H19" i="95"/>
  <c r="G19" i="95"/>
  <c r="F19" i="95"/>
  <c r="E19" i="95"/>
  <c r="D19" i="95"/>
  <c r="Q35" i="94"/>
  <c r="Q31" i="94"/>
  <c r="M14" i="93"/>
  <c r="P34" i="94"/>
  <c r="H20" i="95" l="1"/>
  <c r="I45" i="94"/>
  <c r="C26" i="95"/>
  <c r="N14" i="93"/>
  <c r="O28" i="94"/>
  <c r="Q34" i="94"/>
  <c r="D20" i="95"/>
  <c r="D29" i="95" s="1"/>
  <c r="AE29" i="94" s="1"/>
  <c r="AF29" i="94" s="1"/>
  <c r="E20" i="95"/>
  <c r="F20" i="95"/>
  <c r="G20" i="95"/>
  <c r="F26" i="95" l="1"/>
  <c r="P108" i="94" s="1"/>
  <c r="Q108" i="94" s="1"/>
  <c r="Q107" i="94" s="1"/>
  <c r="H25" i="95"/>
  <c r="K112" i="94" s="1"/>
  <c r="L112" i="94" s="1"/>
  <c r="L111" i="94" s="1"/>
  <c r="H28" i="95"/>
  <c r="Z87" i="94" s="1"/>
  <c r="AA87" i="94" s="1"/>
  <c r="AA86" i="94" s="1"/>
  <c r="D26" i="95"/>
  <c r="P29" i="94" s="1"/>
  <c r="Q29" i="94" s="1"/>
  <c r="H24" i="95"/>
  <c r="H29" i="95"/>
  <c r="H26" i="95"/>
  <c r="K24" i="95"/>
  <c r="H27" i="95"/>
  <c r="AK31" i="94"/>
  <c r="P30" i="94"/>
  <c r="Q30" i="94" s="1"/>
  <c r="P33" i="94" l="1"/>
  <c r="Q33" i="94" s="1"/>
  <c r="Q32" i="94" s="1"/>
  <c r="P58" i="94"/>
  <c r="Q58" i="94" s="1"/>
  <c r="Q57" i="94" s="1"/>
  <c r="P83" i="94"/>
  <c r="Q83" i="94" s="1"/>
  <c r="Q82" i="94" s="1"/>
  <c r="Z62" i="94"/>
  <c r="AA62" i="94" s="1"/>
  <c r="AA61" i="94" s="1"/>
  <c r="Z112" i="94"/>
  <c r="AA112" i="94" s="1"/>
  <c r="AA111" i="94" s="1"/>
  <c r="Z37" i="94"/>
  <c r="AA37" i="94" s="1"/>
  <c r="AA36" i="94" s="1"/>
  <c r="Q28" i="94"/>
  <c r="K37" i="94"/>
  <c r="L37" i="94" s="1"/>
  <c r="L36" i="94" s="1"/>
  <c r="K87" i="94"/>
  <c r="L87" i="94" s="1"/>
  <c r="L86" i="94" s="1"/>
  <c r="K62" i="94"/>
  <c r="L62" i="94" s="1"/>
  <c r="L61" i="94" s="1"/>
  <c r="F62" i="94"/>
  <c r="G62" i="94" s="1"/>
  <c r="G61" i="94" s="1"/>
  <c r="F112" i="94"/>
  <c r="G112" i="94" s="1"/>
  <c r="G111" i="94" s="1"/>
  <c r="F87" i="94"/>
  <c r="G87" i="94" s="1"/>
  <c r="G86" i="94" s="1"/>
  <c r="F37" i="94"/>
  <c r="G37" i="94" s="1"/>
  <c r="G36" i="94" s="1"/>
  <c r="AE112" i="94"/>
  <c r="AF112" i="94" s="1"/>
  <c r="AF111" i="94" s="1"/>
  <c r="AE62" i="94"/>
  <c r="AF62" i="94" s="1"/>
  <c r="AF61" i="94" s="1"/>
  <c r="AE37" i="94"/>
  <c r="AF37" i="94" s="1"/>
  <c r="AF36" i="94" s="1"/>
  <c r="AE87" i="94"/>
  <c r="AF87" i="94" s="1"/>
  <c r="AF86" i="94" s="1"/>
  <c r="Z66" i="94"/>
  <c r="AA66" i="94" s="1"/>
  <c r="AA65" i="94" s="1"/>
  <c r="U116" i="94"/>
  <c r="V116" i="94" s="1"/>
  <c r="V115" i="94" s="1"/>
  <c r="Z91" i="94"/>
  <c r="AA91" i="94" s="1"/>
  <c r="AA90" i="94" s="1"/>
  <c r="U91" i="94"/>
  <c r="V91" i="94" s="1"/>
  <c r="V90" i="94" s="1"/>
  <c r="AE66" i="94"/>
  <c r="AF66" i="94" s="1"/>
  <c r="AF65" i="94" s="1"/>
  <c r="AE116" i="94"/>
  <c r="AF116" i="94" s="1"/>
  <c r="AF115" i="94" s="1"/>
  <c r="Z116" i="94"/>
  <c r="AA116" i="94" s="1"/>
  <c r="AA115" i="94" s="1"/>
  <c r="U66" i="94"/>
  <c r="V66" i="94" s="1"/>
  <c r="V65" i="94" s="1"/>
  <c r="P116" i="94"/>
  <c r="Q116" i="94" s="1"/>
  <c r="Q115" i="94" s="1"/>
  <c r="K116" i="94"/>
  <c r="L116" i="94" s="1"/>
  <c r="L115" i="94" s="1"/>
  <c r="F116" i="94"/>
  <c r="G116" i="94" s="1"/>
  <c r="G115" i="94" s="1"/>
  <c r="P91" i="94"/>
  <c r="Q91" i="94" s="1"/>
  <c r="Q90" i="94" s="1"/>
  <c r="K91" i="94"/>
  <c r="L91" i="94" s="1"/>
  <c r="L90" i="94" s="1"/>
  <c r="F91" i="94"/>
  <c r="G91" i="94" s="1"/>
  <c r="G90" i="94" s="1"/>
  <c r="P66" i="94"/>
  <c r="Q66" i="94" s="1"/>
  <c r="Q65" i="94" s="1"/>
  <c r="K66" i="94"/>
  <c r="L66" i="94" s="1"/>
  <c r="L65" i="94" s="1"/>
  <c r="AE91" i="94"/>
  <c r="AF91" i="94" s="1"/>
  <c r="AF90" i="94" s="1"/>
  <c r="F66" i="94"/>
  <c r="G66" i="94" s="1"/>
  <c r="G65" i="94" s="1"/>
  <c r="Z41" i="94"/>
  <c r="AA41" i="94" s="1"/>
  <c r="P41" i="94"/>
  <c r="Q41" i="94" s="1"/>
  <c r="F41" i="94"/>
  <c r="G41" i="94" s="1"/>
  <c r="U41" i="94"/>
  <c r="V41" i="94" s="1"/>
  <c r="K41" i="94"/>
  <c r="L41" i="94" s="1"/>
  <c r="AE41" i="94"/>
  <c r="AF41" i="94" s="1"/>
  <c r="U112" i="94"/>
  <c r="V112" i="94" s="1"/>
  <c r="V111" i="94" s="1"/>
  <c r="U62" i="94"/>
  <c r="V62" i="94" s="1"/>
  <c r="V61" i="94" s="1"/>
  <c r="U87" i="94"/>
  <c r="V87" i="94" s="1"/>
  <c r="V86" i="94" s="1"/>
  <c r="U37" i="94"/>
  <c r="V37" i="94" s="1"/>
  <c r="V36" i="94" s="1"/>
  <c r="P112" i="94"/>
  <c r="Q112" i="94" s="1"/>
  <c r="Q111" i="94" s="1"/>
  <c r="P62" i="94"/>
  <c r="Q62" i="94" s="1"/>
  <c r="Q61" i="94" s="1"/>
  <c r="P37" i="94"/>
  <c r="Q37" i="94" s="1"/>
  <c r="Q36" i="94" s="1"/>
  <c r="P87" i="94"/>
  <c r="Q87" i="94" s="1"/>
  <c r="Q86" i="94" s="1"/>
  <c r="G32" i="92"/>
  <c r="G31" i="92"/>
  <c r="Z17" i="93"/>
  <c r="W17" i="93"/>
  <c r="R17" i="93"/>
  <c r="H17" i="93"/>
  <c r="Z16" i="93"/>
  <c r="W16" i="93"/>
  <c r="R16" i="93"/>
  <c r="M16" i="93"/>
  <c r="C28" i="95" s="1"/>
  <c r="D28" i="95" s="1"/>
  <c r="Z29" i="94" s="1"/>
  <c r="AA29" i="94" s="1"/>
  <c r="H16" i="93"/>
  <c r="Z15" i="93"/>
  <c r="W15" i="93"/>
  <c r="R15" i="93"/>
  <c r="M15" i="93"/>
  <c r="C27" i="95" s="1"/>
  <c r="D27" i="95" s="1"/>
  <c r="U29" i="94" s="1"/>
  <c r="V29" i="94" s="1"/>
  <c r="H15" i="93"/>
  <c r="Z14" i="93"/>
  <c r="W14" i="93"/>
  <c r="R14" i="93"/>
  <c r="Z13" i="93"/>
  <c r="W13" i="93"/>
  <c r="R13" i="93"/>
  <c r="M13" i="93"/>
  <c r="H13" i="93"/>
  <c r="W12" i="93"/>
  <c r="R12" i="93"/>
  <c r="H12" i="93"/>
  <c r="AD78" i="94" l="1"/>
  <c r="C47" i="95"/>
  <c r="D47" i="95" s="1"/>
  <c r="AE79" i="94" s="1"/>
  <c r="AF79" i="94" s="1"/>
  <c r="E82" i="94"/>
  <c r="F84" i="94" s="1"/>
  <c r="G84" i="94" s="1"/>
  <c r="E107" i="94"/>
  <c r="F109" i="94" s="1"/>
  <c r="G109" i="94" s="1"/>
  <c r="O53" i="94"/>
  <c r="R61" i="94" s="1"/>
  <c r="S61" i="94" s="1"/>
  <c r="C35" i="95"/>
  <c r="D35" i="95" s="1"/>
  <c r="P54" i="94" s="1"/>
  <c r="Q54" i="94" s="1"/>
  <c r="C44" i="95"/>
  <c r="D44" i="95" s="1"/>
  <c r="P79" i="94" s="1"/>
  <c r="Q79" i="94" s="1"/>
  <c r="O78" i="94"/>
  <c r="AD82" i="94"/>
  <c r="AE84" i="94" s="1"/>
  <c r="AF84" i="94" s="1"/>
  <c r="AD107" i="94"/>
  <c r="AE109" i="94" s="1"/>
  <c r="AF109" i="94" s="1"/>
  <c r="AD53" i="94"/>
  <c r="C38" i="95"/>
  <c r="D38" i="95" s="1"/>
  <c r="AE54" i="94" s="1"/>
  <c r="AF54" i="94" s="1"/>
  <c r="E53" i="94"/>
  <c r="H57" i="94" s="1"/>
  <c r="C33" i="95"/>
  <c r="D33" i="95" s="1"/>
  <c r="F54" i="94" s="1"/>
  <c r="G54" i="94" s="1"/>
  <c r="C42" i="95"/>
  <c r="D42" i="95" s="1"/>
  <c r="F79" i="94" s="1"/>
  <c r="G79" i="94" s="1"/>
  <c r="E78" i="94"/>
  <c r="J82" i="94"/>
  <c r="K84" i="94" s="1"/>
  <c r="L84" i="94" s="1"/>
  <c r="J107" i="94"/>
  <c r="K109" i="94" s="1"/>
  <c r="L109" i="94" s="1"/>
  <c r="Y82" i="94"/>
  <c r="Z84" i="94" s="1"/>
  <c r="AA84" i="94" s="1"/>
  <c r="Y107" i="94"/>
  <c r="Z109" i="94" s="1"/>
  <c r="AA109" i="94" s="1"/>
  <c r="Y53" i="94"/>
  <c r="AB61" i="94" s="1"/>
  <c r="AC61" i="94" s="1"/>
  <c r="C37" i="95"/>
  <c r="D37" i="95" s="1"/>
  <c r="Z54" i="94" s="1"/>
  <c r="AA54" i="94" s="1"/>
  <c r="T107" i="94"/>
  <c r="U109" i="94" s="1"/>
  <c r="V109" i="94" s="1"/>
  <c r="T82" i="94"/>
  <c r="U84" i="94" s="1"/>
  <c r="V84" i="94" s="1"/>
  <c r="T53" i="94"/>
  <c r="U55" i="94" s="1"/>
  <c r="V55" i="94" s="1"/>
  <c r="C36" i="95"/>
  <c r="D36" i="95" s="1"/>
  <c r="U54" i="94" s="1"/>
  <c r="V54" i="94" s="1"/>
  <c r="C45" i="95"/>
  <c r="D45" i="95" s="1"/>
  <c r="U79" i="94" s="1"/>
  <c r="V79" i="94" s="1"/>
  <c r="T78" i="94"/>
  <c r="J53" i="94"/>
  <c r="C34" i="95"/>
  <c r="D34" i="95" s="1"/>
  <c r="K54" i="94" s="1"/>
  <c r="L54" i="94" s="1"/>
  <c r="J78" i="94"/>
  <c r="C43" i="95"/>
  <c r="D43" i="95" s="1"/>
  <c r="K79" i="94" s="1"/>
  <c r="L79" i="94" s="1"/>
  <c r="Y78" i="94"/>
  <c r="C46" i="95"/>
  <c r="D46" i="95" s="1"/>
  <c r="Z79" i="94" s="1"/>
  <c r="AA79" i="94" s="1"/>
  <c r="J57" i="94"/>
  <c r="K59" i="94" s="1"/>
  <c r="L59" i="94" s="1"/>
  <c r="J32" i="94"/>
  <c r="K34" i="94" s="1"/>
  <c r="L34" i="94" s="1"/>
  <c r="C25" i="95"/>
  <c r="D25" i="95" s="1"/>
  <c r="K29" i="94" s="1"/>
  <c r="L29" i="94" s="1"/>
  <c r="J28" i="94"/>
  <c r="E28" i="95"/>
  <c r="F28" i="95" s="1"/>
  <c r="Y32" i="94"/>
  <c r="Y57" i="94"/>
  <c r="Z59" i="94" s="1"/>
  <c r="AA59" i="94" s="1"/>
  <c r="E27" i="95"/>
  <c r="F27" i="95" s="1"/>
  <c r="T57" i="94"/>
  <c r="U59" i="94" s="1"/>
  <c r="V59" i="94" s="1"/>
  <c r="T32" i="94"/>
  <c r="E32" i="94"/>
  <c r="E57" i="94"/>
  <c r="F59" i="94" s="1"/>
  <c r="G59" i="94" s="1"/>
  <c r="AD32" i="94"/>
  <c r="AE34" i="94" s="1"/>
  <c r="AD57" i="94"/>
  <c r="AE59" i="94" s="1"/>
  <c r="AF59" i="94" s="1"/>
  <c r="C24" i="95"/>
  <c r="D24" i="95" s="1"/>
  <c r="F29" i="94" s="1"/>
  <c r="G29" i="94" s="1"/>
  <c r="I17" i="93"/>
  <c r="J17" i="93" s="1"/>
  <c r="E29" i="95"/>
  <c r="F29" i="95" s="1"/>
  <c r="E24" i="95"/>
  <c r="F24" i="95" s="1"/>
  <c r="H18" i="93"/>
  <c r="E25" i="95"/>
  <c r="F25" i="95" s="1"/>
  <c r="I13" i="93"/>
  <c r="J13" i="93" s="1"/>
  <c r="I15" i="93"/>
  <c r="J15" i="93" s="1"/>
  <c r="H27" i="92"/>
  <c r="F27" i="92"/>
  <c r="J27" i="92"/>
  <c r="I16" i="93"/>
  <c r="J16" i="93" s="1"/>
  <c r="S15" i="93"/>
  <c r="I26" i="92" s="1"/>
  <c r="H26" i="92"/>
  <c r="S17" i="93"/>
  <c r="I28" i="92" s="1"/>
  <c r="T17" i="93"/>
  <c r="H28" i="92"/>
  <c r="S13" i="93"/>
  <c r="N12" i="93"/>
  <c r="O12" i="93"/>
  <c r="Y17" i="93"/>
  <c r="X17" i="93"/>
  <c r="K28" i="92" s="1"/>
  <c r="J28" i="92"/>
  <c r="N17" i="93"/>
  <c r="G28" i="92" s="1"/>
  <c r="F28" i="92"/>
  <c r="Y14" i="93"/>
  <c r="X14" i="93"/>
  <c r="N16" i="93"/>
  <c r="G27" i="92" s="1"/>
  <c r="T12" i="93"/>
  <c r="S12" i="93"/>
  <c r="X12" i="93"/>
  <c r="Y12" i="93"/>
  <c r="S16" i="93"/>
  <c r="I27" i="92" s="1"/>
  <c r="Y15" i="93"/>
  <c r="X15" i="93"/>
  <c r="K26" i="92" s="1"/>
  <c r="J26" i="92"/>
  <c r="S14" i="93"/>
  <c r="X13" i="93"/>
  <c r="Y13" i="93"/>
  <c r="Y16" i="93"/>
  <c r="X16" i="93"/>
  <c r="K27" i="92" s="1"/>
  <c r="N13" i="93"/>
  <c r="N15" i="93"/>
  <c r="G26" i="92" s="1"/>
  <c r="F26" i="92"/>
  <c r="Y28" i="94"/>
  <c r="T28" i="94"/>
  <c r="E14" i="93"/>
  <c r="AD28" i="94"/>
  <c r="E12" i="93"/>
  <c r="AA14" i="93"/>
  <c r="AA12" i="93"/>
  <c r="AA17" i="93"/>
  <c r="AA15" i="93"/>
  <c r="AA16" i="93"/>
  <c r="AA13" i="93"/>
  <c r="E13" i="93"/>
  <c r="F24" i="92" s="1"/>
  <c r="R57" i="94" l="1"/>
  <c r="S57" i="94" s="1"/>
  <c r="R53" i="94"/>
  <c r="O52" i="94"/>
  <c r="AD52" i="94"/>
  <c r="H65" i="94"/>
  <c r="I65" i="94" s="1"/>
  <c r="AG53" i="94"/>
  <c r="R65" i="94"/>
  <c r="S65" i="94" s="1"/>
  <c r="AG65" i="94"/>
  <c r="AH65" i="94" s="1"/>
  <c r="AG57" i="94"/>
  <c r="W65" i="94"/>
  <c r="X65" i="94" s="1"/>
  <c r="AB57" i="94"/>
  <c r="H61" i="94"/>
  <c r="I61" i="94" s="1"/>
  <c r="W57" i="94"/>
  <c r="F55" i="94"/>
  <c r="G55" i="94" s="1"/>
  <c r="G53" i="94" s="1"/>
  <c r="W61" i="94"/>
  <c r="X61" i="94" s="1"/>
  <c r="E52" i="94"/>
  <c r="W53" i="94"/>
  <c r="AB53" i="94"/>
  <c r="AG61" i="94"/>
  <c r="AH61" i="94" s="1"/>
  <c r="AB65" i="94"/>
  <c r="AC65" i="94" s="1"/>
  <c r="M61" i="94"/>
  <c r="N61" i="94" s="1"/>
  <c r="AK54" i="94" s="1"/>
  <c r="Y52" i="94"/>
  <c r="H53" i="94"/>
  <c r="Z55" i="94"/>
  <c r="AA55" i="94" s="1"/>
  <c r="AA53" i="94" s="1"/>
  <c r="T52" i="94"/>
  <c r="V53" i="94"/>
  <c r="M86" i="94"/>
  <c r="N86" i="94" s="1"/>
  <c r="AK79" i="94" s="1"/>
  <c r="M78" i="94"/>
  <c r="K80" i="94"/>
  <c r="L80" i="94" s="1"/>
  <c r="L78" i="94" s="1"/>
  <c r="J77" i="94"/>
  <c r="M90" i="94"/>
  <c r="N90" i="94" s="1"/>
  <c r="AK80" i="94" s="1"/>
  <c r="M82" i="94"/>
  <c r="C54" i="95"/>
  <c r="D54" i="95" s="1"/>
  <c r="U104" i="94" s="1"/>
  <c r="V104" i="94" s="1"/>
  <c r="T103" i="94"/>
  <c r="O77" i="94"/>
  <c r="R82" i="94"/>
  <c r="S82" i="94" s="1"/>
  <c r="P80" i="94"/>
  <c r="Q80" i="94" s="1"/>
  <c r="Q78" i="94" s="1"/>
  <c r="R78" i="94"/>
  <c r="R86" i="94"/>
  <c r="S86" i="94" s="1"/>
  <c r="R90" i="94"/>
  <c r="S90" i="94" s="1"/>
  <c r="AD103" i="94"/>
  <c r="C56" i="95"/>
  <c r="D56" i="95" s="1"/>
  <c r="AE104" i="94" s="1"/>
  <c r="AF104" i="94" s="1"/>
  <c r="P55" i="94"/>
  <c r="Q55" i="94" s="1"/>
  <c r="Q53" i="94" s="1"/>
  <c r="Z108" i="94"/>
  <c r="AA108" i="94" s="1"/>
  <c r="AA107" i="94" s="1"/>
  <c r="Z33" i="94"/>
  <c r="AA33" i="94" s="1"/>
  <c r="Z58" i="94"/>
  <c r="AA58" i="94" s="1"/>
  <c r="AA57" i="94" s="1"/>
  <c r="Z83" i="94"/>
  <c r="AA83" i="94" s="1"/>
  <c r="AA82" i="94" s="1"/>
  <c r="Z80" i="94"/>
  <c r="AA80" i="94" s="1"/>
  <c r="AA78" i="94" s="1"/>
  <c r="Y77" i="94"/>
  <c r="AB86" i="94"/>
  <c r="AC86" i="94" s="1"/>
  <c r="AB82" i="94"/>
  <c r="AB78" i="94"/>
  <c r="AB90" i="94"/>
  <c r="AC90" i="94" s="1"/>
  <c r="J103" i="94"/>
  <c r="C52" i="95"/>
  <c r="D52" i="95" s="1"/>
  <c r="K104" i="94" s="1"/>
  <c r="L104" i="94" s="1"/>
  <c r="L25" i="92"/>
  <c r="O103" i="94"/>
  <c r="C53" i="95"/>
  <c r="D53" i="95" s="1"/>
  <c r="P104" i="94" s="1"/>
  <c r="Q104" i="94" s="1"/>
  <c r="K55" i="94"/>
  <c r="L55" i="94" s="1"/>
  <c r="L53" i="94" s="1"/>
  <c r="H78" i="94"/>
  <c r="H90" i="94"/>
  <c r="I90" i="94" s="1"/>
  <c r="H86" i="94"/>
  <c r="I86" i="94" s="1"/>
  <c r="E77" i="94"/>
  <c r="H82" i="94"/>
  <c r="F80" i="94"/>
  <c r="G80" i="94" s="1"/>
  <c r="G78" i="94" s="1"/>
  <c r="AE58" i="94"/>
  <c r="AF58" i="94" s="1"/>
  <c r="AF57" i="94" s="1"/>
  <c r="AE33" i="94"/>
  <c r="AF33" i="94" s="1"/>
  <c r="AE83" i="94"/>
  <c r="AF83" i="94" s="1"/>
  <c r="AF82" i="94" s="1"/>
  <c r="AE108" i="94"/>
  <c r="AF108" i="94" s="1"/>
  <c r="AF107" i="94" s="1"/>
  <c r="M65" i="94"/>
  <c r="N65" i="94" s="1"/>
  <c r="AK55" i="94" s="1"/>
  <c r="AE55" i="94"/>
  <c r="AF55" i="94" s="1"/>
  <c r="AF53" i="94" s="1"/>
  <c r="AH53" i="94" s="1"/>
  <c r="M57" i="94"/>
  <c r="L27" i="92"/>
  <c r="C55" i="95"/>
  <c r="D55" i="95" s="1"/>
  <c r="Z104" i="94" s="1"/>
  <c r="AA104" i="94" s="1"/>
  <c r="Y103" i="94"/>
  <c r="K108" i="94"/>
  <c r="L108" i="94" s="1"/>
  <c r="L107" i="94" s="1"/>
  <c r="K33" i="94"/>
  <c r="L33" i="94" s="1"/>
  <c r="L32" i="94" s="1"/>
  <c r="K58" i="94"/>
  <c r="L58" i="94" s="1"/>
  <c r="L57" i="94" s="1"/>
  <c r="K83" i="94"/>
  <c r="L83" i="94" s="1"/>
  <c r="L82" i="94" s="1"/>
  <c r="C51" i="95"/>
  <c r="D51" i="95" s="1"/>
  <c r="F104" i="94" s="1"/>
  <c r="G104" i="94" s="1"/>
  <c r="E103" i="94"/>
  <c r="M53" i="94"/>
  <c r="F108" i="94"/>
  <c r="G108" i="94" s="1"/>
  <c r="G107" i="94" s="1"/>
  <c r="F83" i="94"/>
  <c r="G83" i="94" s="1"/>
  <c r="G82" i="94" s="1"/>
  <c r="F58" i="94"/>
  <c r="G58" i="94" s="1"/>
  <c r="G57" i="94" s="1"/>
  <c r="I57" i="94" s="1"/>
  <c r="F33" i="94"/>
  <c r="G33" i="94" s="1"/>
  <c r="U80" i="94"/>
  <c r="V80" i="94" s="1"/>
  <c r="V78" i="94" s="1"/>
  <c r="W90" i="94"/>
  <c r="X90" i="94" s="1"/>
  <c r="W82" i="94"/>
  <c r="W78" i="94"/>
  <c r="W86" i="94"/>
  <c r="X86" i="94" s="1"/>
  <c r="T77" i="94"/>
  <c r="U108" i="94"/>
  <c r="V108" i="94" s="1"/>
  <c r="V107" i="94" s="1"/>
  <c r="U83" i="94"/>
  <c r="V83" i="94" s="1"/>
  <c r="V82" i="94" s="1"/>
  <c r="U33" i="94"/>
  <c r="V33" i="94" s="1"/>
  <c r="U58" i="94"/>
  <c r="V58" i="94" s="1"/>
  <c r="V57" i="94" s="1"/>
  <c r="AE80" i="94"/>
  <c r="AF80" i="94" s="1"/>
  <c r="AF78" i="94" s="1"/>
  <c r="AG82" i="94"/>
  <c r="AG90" i="94"/>
  <c r="AH90" i="94" s="1"/>
  <c r="AG78" i="94"/>
  <c r="AG86" i="94"/>
  <c r="AH86" i="94" s="1"/>
  <c r="AD77" i="94"/>
  <c r="I25" i="92"/>
  <c r="J52" i="94"/>
  <c r="T15" i="93"/>
  <c r="T16" i="93"/>
  <c r="O15" i="93"/>
  <c r="U30" i="94"/>
  <c r="V30" i="94" s="1"/>
  <c r="V28" i="94" s="1"/>
  <c r="W32" i="94"/>
  <c r="W40" i="94"/>
  <c r="W28" i="94"/>
  <c r="W36" i="94"/>
  <c r="X36" i="94" s="1"/>
  <c r="J27" i="94"/>
  <c r="M36" i="94"/>
  <c r="N36" i="94" s="1"/>
  <c r="AK29" i="94" s="1"/>
  <c r="M32" i="94"/>
  <c r="M40" i="94"/>
  <c r="M28" i="94"/>
  <c r="Z30" i="94"/>
  <c r="AA30" i="94" s="1"/>
  <c r="AA28" i="94" s="1"/>
  <c r="AB32" i="94"/>
  <c r="AB40" i="94"/>
  <c r="AB28" i="94"/>
  <c r="AB36" i="94"/>
  <c r="AC36" i="94" s="1"/>
  <c r="E27" i="94"/>
  <c r="H40" i="94"/>
  <c r="H36" i="94"/>
  <c r="I36" i="94" s="1"/>
  <c r="H32" i="94"/>
  <c r="H28" i="94"/>
  <c r="AE30" i="94"/>
  <c r="AF30" i="94" s="1"/>
  <c r="AF28" i="94" s="1"/>
  <c r="AG32" i="94"/>
  <c r="AG40" i="94"/>
  <c r="AG28" i="94"/>
  <c r="AG36" i="94"/>
  <c r="AH36" i="94" s="1"/>
  <c r="P42" i="94"/>
  <c r="Q42" i="94" s="1"/>
  <c r="Q40" i="94" s="1"/>
  <c r="R32" i="94"/>
  <c r="S32" i="94" s="1"/>
  <c r="R40" i="94"/>
  <c r="R28" i="94"/>
  <c r="S28" i="94" s="1"/>
  <c r="R36" i="94"/>
  <c r="S36" i="94" s="1"/>
  <c r="J24" i="92"/>
  <c r="G24" i="92"/>
  <c r="L24" i="92"/>
  <c r="T13" i="93"/>
  <c r="H24" i="92"/>
  <c r="O13" i="93"/>
  <c r="K24" i="92"/>
  <c r="I24" i="92"/>
  <c r="J25" i="92"/>
  <c r="F25" i="92"/>
  <c r="G25" i="92"/>
  <c r="O14" i="93"/>
  <c r="T14" i="93"/>
  <c r="K25" i="92"/>
  <c r="H25" i="92"/>
  <c r="K30" i="94"/>
  <c r="L30" i="94" s="1"/>
  <c r="L28" i="94" s="1"/>
  <c r="F30" i="94"/>
  <c r="Z34" i="94"/>
  <c r="AA34" i="94" s="1"/>
  <c r="K42" i="94"/>
  <c r="L42" i="94" s="1"/>
  <c r="L40" i="94" s="1"/>
  <c r="F34" i="94"/>
  <c r="G34" i="94" s="1"/>
  <c r="U42" i="94"/>
  <c r="V42" i="94" s="1"/>
  <c r="V40" i="94" s="1"/>
  <c r="Z42" i="94"/>
  <c r="AA42" i="94" s="1"/>
  <c r="AA40" i="94" s="1"/>
  <c r="F42" i="94"/>
  <c r="G42" i="94" s="1"/>
  <c r="G40" i="94" s="1"/>
  <c r="AE42" i="94"/>
  <c r="AF42" i="94" s="1"/>
  <c r="AF40" i="94" s="1"/>
  <c r="U34" i="94"/>
  <c r="V34" i="94" s="1"/>
  <c r="O17" i="93"/>
  <c r="O16" i="93"/>
  <c r="AF34" i="94"/>
  <c r="AC12" i="93"/>
  <c r="AB12" i="93"/>
  <c r="AB14" i="93"/>
  <c r="N25" i="92" s="1"/>
  <c r="AB13" i="93"/>
  <c r="N24" i="92" s="1"/>
  <c r="AB16" i="93"/>
  <c r="N27" i="92" s="1"/>
  <c r="AB15" i="93"/>
  <c r="N26" i="92" s="1"/>
  <c r="L26" i="92"/>
  <c r="AB17" i="93"/>
  <c r="N28" i="92" s="1"/>
  <c r="L28" i="92"/>
  <c r="Y18" i="93"/>
  <c r="E18" i="93"/>
  <c r="E26" i="92"/>
  <c r="AD27" i="94"/>
  <c r="T27" i="94"/>
  <c r="O27" i="94"/>
  <c r="Y27" i="94"/>
  <c r="B26" i="92"/>
  <c r="D19" i="93"/>
  <c r="D20" i="93" s="1"/>
  <c r="E20" i="93" s="1"/>
  <c r="B23" i="92"/>
  <c r="E23" i="92"/>
  <c r="E24" i="92"/>
  <c r="B24" i="92"/>
  <c r="B27" i="92"/>
  <c r="E27" i="92"/>
  <c r="B25" i="92"/>
  <c r="E25" i="92"/>
  <c r="B28" i="92"/>
  <c r="E28" i="92"/>
  <c r="S53" i="94" l="1"/>
  <c r="AC57" i="94"/>
  <c r="X40" i="94"/>
  <c r="AH57" i="94"/>
  <c r="AC53" i="94"/>
  <c r="X57" i="94"/>
  <c r="S78" i="94"/>
  <c r="O18" i="93"/>
  <c r="I53" i="94"/>
  <c r="T18" i="93"/>
  <c r="X53" i="94"/>
  <c r="X78" i="94"/>
  <c r="AH82" i="94"/>
  <c r="AF32" i="94"/>
  <c r="AH32" i="94" s="1"/>
  <c r="N82" i="94"/>
  <c r="AK78" i="94" s="1"/>
  <c r="I82" i="94"/>
  <c r="N53" i="94"/>
  <c r="AK52" i="94" s="1"/>
  <c r="N57" i="94"/>
  <c r="AK53" i="94" s="1"/>
  <c r="I78" i="94"/>
  <c r="N32" i="94"/>
  <c r="AK28" i="94" s="1"/>
  <c r="W115" i="94"/>
  <c r="X115" i="94" s="1"/>
  <c r="T102" i="94"/>
  <c r="U105" i="94"/>
  <c r="V105" i="94" s="1"/>
  <c r="V103" i="94" s="1"/>
  <c r="W103" i="94"/>
  <c r="W107" i="94"/>
  <c r="X107" i="94" s="1"/>
  <c r="W111" i="94"/>
  <c r="X111" i="94" s="1"/>
  <c r="AB115" i="94"/>
  <c r="AC115" i="94" s="1"/>
  <c r="AB107" i="94"/>
  <c r="AC107" i="94" s="1"/>
  <c r="Y102" i="94"/>
  <c r="Z105" i="94"/>
  <c r="AA105" i="94" s="1"/>
  <c r="AA103" i="94" s="1"/>
  <c r="AB103" i="94"/>
  <c r="AB111" i="94"/>
  <c r="AC111" i="94" s="1"/>
  <c r="G32" i="94"/>
  <c r="I32" i="94" s="1"/>
  <c r="AA32" i="94"/>
  <c r="AC32" i="94" s="1"/>
  <c r="F105" i="94"/>
  <c r="G105" i="94" s="1"/>
  <c r="G103" i="94" s="1"/>
  <c r="H107" i="94"/>
  <c r="I107" i="94" s="1"/>
  <c r="H115" i="94"/>
  <c r="I115" i="94" s="1"/>
  <c r="H103" i="94"/>
  <c r="E102" i="94"/>
  <c r="H111" i="94"/>
  <c r="I111" i="94" s="1"/>
  <c r="M115" i="94"/>
  <c r="N115" i="94" s="1"/>
  <c r="AK105" i="94" s="1"/>
  <c r="M103" i="94"/>
  <c r="K105" i="94"/>
  <c r="L105" i="94" s="1"/>
  <c r="L103" i="94" s="1"/>
  <c r="J102" i="94"/>
  <c r="M111" i="94"/>
  <c r="N111" i="94" s="1"/>
  <c r="AK104" i="94" s="1"/>
  <c r="M107" i="94"/>
  <c r="N107" i="94" s="1"/>
  <c r="AK103" i="94" s="1"/>
  <c r="AH78" i="94"/>
  <c r="AC78" i="94"/>
  <c r="AD102" i="94"/>
  <c r="AG107" i="94"/>
  <c r="AH107" i="94" s="1"/>
  <c r="AE105" i="94"/>
  <c r="AF105" i="94" s="1"/>
  <c r="AF103" i="94" s="1"/>
  <c r="AG111" i="94"/>
  <c r="AH111" i="94" s="1"/>
  <c r="AG103" i="94"/>
  <c r="AG115" i="94"/>
  <c r="AH115" i="94" s="1"/>
  <c r="V32" i="94"/>
  <c r="X32" i="94" s="1"/>
  <c r="X82" i="94"/>
  <c r="AC82" i="94"/>
  <c r="N78" i="94"/>
  <c r="AK77" i="94" s="1"/>
  <c r="O102" i="94"/>
  <c r="R107" i="94"/>
  <c r="S107" i="94" s="1"/>
  <c r="R103" i="94"/>
  <c r="P105" i="94"/>
  <c r="Q105" i="94" s="1"/>
  <c r="Q103" i="94" s="1"/>
  <c r="R115" i="94"/>
  <c r="S115" i="94" s="1"/>
  <c r="R111" i="94"/>
  <c r="S111" i="94" s="1"/>
  <c r="G30" i="94"/>
  <c r="G28" i="94" s="1"/>
  <c r="I28" i="94" s="1"/>
  <c r="AC40" i="94"/>
  <c r="S40" i="94"/>
  <c r="I40" i="94"/>
  <c r="AH40" i="94"/>
  <c r="N40" i="94"/>
  <c r="AK30" i="94" s="1"/>
  <c r="AC14" i="93"/>
  <c r="AC13" i="93"/>
  <c r="AC15" i="93"/>
  <c r="AH28" i="94"/>
  <c r="AC17" i="93"/>
  <c r="AC16" i="93"/>
  <c r="X28" i="94"/>
  <c r="N28" i="94"/>
  <c r="AK27" i="94" s="1"/>
  <c r="AC28" i="94"/>
  <c r="B29" i="92"/>
  <c r="N29" i="92"/>
  <c r="G33" i="92" s="1"/>
  <c r="N103" i="94" l="1"/>
  <c r="AK102" i="94" s="1"/>
  <c r="AK107" i="94" s="1"/>
  <c r="I71" i="94"/>
  <c r="I72" i="94" s="1"/>
  <c r="AK82" i="94"/>
  <c r="X103" i="94"/>
  <c r="AK57" i="94"/>
  <c r="I96" i="94"/>
  <c r="I97" i="94" s="1"/>
  <c r="S103" i="94"/>
  <c r="I103" i="94"/>
  <c r="AC103" i="94"/>
  <c r="AH103" i="94"/>
  <c r="AK32" i="94"/>
  <c r="I46" i="94"/>
  <c r="I47" i="94" s="1"/>
  <c r="AC18" i="93"/>
  <c r="AD18" i="93" s="1"/>
  <c r="I29" i="92"/>
  <c r="G29" i="92"/>
  <c r="K29" i="92"/>
  <c r="I121" i="94" l="1"/>
  <c r="I122" i="94" s="1"/>
  <c r="AL30" i="94"/>
  <c r="AL79" i="94"/>
  <c r="AL106" i="94"/>
  <c r="AL103" i="94"/>
  <c r="AL105" i="94"/>
  <c r="AL78" i="94"/>
  <c r="AL102" i="94"/>
  <c r="AL81" i="94"/>
  <c r="AL80" i="94"/>
  <c r="AL104" i="94"/>
  <c r="AL77" i="94"/>
  <c r="AL31" i="94"/>
  <c r="AL55" i="94"/>
  <c r="AL56" i="94"/>
  <c r="AL53" i="94"/>
  <c r="AL54" i="94"/>
  <c r="AL52" i="94"/>
  <c r="AL29" i="94"/>
  <c r="AL28" i="94"/>
  <c r="AL27" i="94"/>
  <c r="AL82" i="94" l="1"/>
  <c r="AL107" i="94"/>
  <c r="AL57" i="94"/>
  <c r="AL32" i="94"/>
</calcChain>
</file>

<file path=xl/sharedStrings.xml><?xml version="1.0" encoding="utf-8"?>
<sst xmlns="http://schemas.openxmlformats.org/spreadsheetml/2006/main" count="1458" uniqueCount="243">
  <si>
    <t>LABORATORIO DE ENSAYO DE MATERIALES</t>
  </si>
  <si>
    <t>DATOS DE LA MUESTRA</t>
  </si>
  <si>
    <t xml:space="preserve">      </t>
  </si>
  <si>
    <t>Gradación de la muestra</t>
  </si>
  <si>
    <t>(%) Retenido</t>
  </si>
  <si>
    <t>Retenido T.</t>
  </si>
  <si>
    <t>TOTAL</t>
  </si>
  <si>
    <t>Página 1 de 1</t>
  </si>
  <si>
    <t>Nota :</t>
  </si>
  <si>
    <t>PROYECTO **    :</t>
  </si>
  <si>
    <t>CLIENTE            :</t>
  </si>
  <si>
    <t>- Los resultados corresponden sólo a los ensayos realizados sobre la muestra proporcionada por el cliente.</t>
  </si>
  <si>
    <t xml:space="preserve">- Los resultados de los ensayos no deben ser utilizados como una certificación de conformidad con normas de productos o como certificado del sistema de calidad de Geofal SAC. </t>
  </si>
  <si>
    <t>- Prohibida la reproducción total o parcial del presente informe de ensayo sin la autorización escrita de Geofal S.A.C.</t>
  </si>
  <si>
    <t>Observaciones:</t>
  </si>
  <si>
    <t>UBICACIÓN **    :</t>
  </si>
  <si>
    <t>DIRECCIÓN **    :</t>
  </si>
  <si>
    <t>Tamaño de las partículas</t>
  </si>
  <si>
    <t>Partículas Alargadas</t>
  </si>
  <si>
    <t>Número Partic.</t>
  </si>
  <si>
    <t>- Los datos de identificación de la muestra son proporcionados por el cliente.</t>
  </si>
  <si>
    <t>** Datos proporcionados por el cliente</t>
  </si>
  <si>
    <t>Fin del Informe</t>
  </si>
  <si>
    <t>Método de ensayo</t>
  </si>
  <si>
    <t>N°4</t>
  </si>
  <si>
    <t>Tamiz requerido:</t>
  </si>
  <si>
    <t>(%) en Masa</t>
  </si>
  <si>
    <t>Standard Test Method for Flat Particles, Elongated Particles, or Flat and Elongated Particles in Coarse Aggregate</t>
  </si>
  <si>
    <t>ASTM D4791-19 (Reapproved 2023)</t>
  </si>
  <si>
    <t>Masa (g)</t>
  </si>
  <si>
    <t>Cant.</t>
  </si>
  <si>
    <t>3/8 in</t>
  </si>
  <si>
    <t>1 1/2 in</t>
  </si>
  <si>
    <t>1 in</t>
  </si>
  <si>
    <t>3/4 in</t>
  </si>
  <si>
    <t>1/2 in</t>
  </si>
  <si>
    <t>Método de ensayo:</t>
  </si>
  <si>
    <t>TMN</t>
  </si>
  <si>
    <t>Masa de partículas</t>
  </si>
  <si>
    <t>N°</t>
  </si>
  <si>
    <t>CÓDIGO</t>
  </si>
  <si>
    <t>Masa corregida (g)</t>
  </si>
  <si>
    <t>Particulas Planas</t>
  </si>
  <si>
    <t>Particulas Planas y Alargadas</t>
  </si>
  <si>
    <t>Particulas Ni Planas Ni Alargadas</t>
  </si>
  <si>
    <t>Criterio de masa minima</t>
  </si>
  <si>
    <t>calculo de porcentaje muestra</t>
  </si>
  <si>
    <t>Cant. Partic.
(und)</t>
  </si>
  <si>
    <t>PROMEDIO (%)  Masa</t>
  </si>
  <si>
    <t>Relación Dimensional</t>
  </si>
  <si>
    <t>:</t>
  </si>
  <si>
    <t>CANTERA/SONDAJE **</t>
  </si>
  <si>
    <t xml:space="preserve">N° MUESTRA **         </t>
  </si>
  <si>
    <t>TIPO DE MUESTRA**</t>
  </si>
  <si>
    <t xml:space="preserve">LUGAR DE ENSAYO   </t>
  </si>
  <si>
    <t>FECHA DE RECEPCIÓN</t>
  </si>
  <si>
    <t>FECHA DE EJECUCIÓN</t>
  </si>
  <si>
    <t xml:space="preserve">                 CÓDIGO</t>
  </si>
  <si>
    <t>RECEPCIÓN N°</t>
  </si>
  <si>
    <t>F. EMISIÓN</t>
  </si>
  <si>
    <t>CÓDIGO DE LA MUESTRA</t>
  </si>
  <si>
    <t>Partículas Planas y Alargadas % masa</t>
  </si>
  <si>
    <t>Cant mín. masa</t>
  </si>
  <si>
    <t>Tamaño de partículas</t>
  </si>
  <si>
    <t>Masa Retenido (g)</t>
  </si>
  <si>
    <t>Muestra Original</t>
  </si>
  <si>
    <t>Reduccion de la muestra de prueba</t>
  </si>
  <si>
    <t>Clasif. Muestra original</t>
  </si>
  <si>
    <t>Muestra de prueba</t>
  </si>
  <si>
    <t>OT N°</t>
  </si>
  <si>
    <t>CORRECCION</t>
  </si>
  <si>
    <t>FECHA CALIBRAC.</t>
  </si>
  <si>
    <t>TECNICO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</si>
  <si>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</si>
  <si>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</si>
  <si>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</si>
  <si>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</si>
  <si>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</si>
  <si>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</si>
  <si>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</si>
  <si>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</si>
  <si>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</si>
  <si>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</si>
  <si>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Agregados</t>
  </si>
  <si>
    <t>Mensurando</t>
  </si>
  <si>
    <t>Variables:</t>
  </si>
  <si>
    <t>Fórmula:</t>
  </si>
  <si>
    <t>Paso 2. Definición de las variables aleatorias</t>
  </si>
  <si>
    <t>Equipos a utilizar:</t>
  </si>
  <si>
    <t>Fuentes</t>
  </si>
  <si>
    <t>Unidades</t>
  </si>
  <si>
    <t>Valor</t>
  </si>
  <si>
    <t>Incertidumbre Original</t>
  </si>
  <si>
    <t>Distribución</t>
  </si>
  <si>
    <r>
      <rPr>
        <sz val="10"/>
        <color theme="1"/>
        <rFont val="Arial"/>
        <family val="2"/>
      </rPr>
      <t xml:space="preserve">Incertidumbre Estándar </t>
    </r>
    <r>
      <rPr>
        <i/>
        <sz val="10"/>
        <color theme="1"/>
        <rFont val="Arial"/>
        <family val="2"/>
      </rPr>
      <t>u(x</t>
    </r>
    <r>
      <rPr>
        <i/>
        <vertAlign val="subscript"/>
        <sz val="10"/>
        <color theme="1"/>
        <rFont val="Arial"/>
        <family val="2"/>
      </rPr>
      <t>i</t>
    </r>
    <r>
      <rPr>
        <i/>
        <sz val="10"/>
        <color theme="1"/>
        <rFont val="Arial"/>
        <family val="2"/>
      </rPr>
      <t>)</t>
    </r>
  </si>
  <si>
    <t>Coeficiente de Sensibilidad</t>
  </si>
  <si>
    <r>
      <rPr>
        <sz val="10"/>
        <color theme="1"/>
        <rFont val="Arial"/>
        <family val="2"/>
      </rPr>
      <t xml:space="preserve">Contribución </t>
    </r>
    <r>
      <rPr>
        <i/>
        <sz val="10"/>
        <color theme="1"/>
        <rFont val="Arial"/>
        <family val="2"/>
      </rPr>
      <t>u</t>
    </r>
    <r>
      <rPr>
        <i/>
        <vertAlign val="subscript"/>
        <sz val="10"/>
        <color theme="1"/>
        <rFont val="Arial"/>
        <family val="2"/>
      </rPr>
      <t>i</t>
    </r>
    <r>
      <rPr>
        <i/>
        <sz val="10"/>
        <color theme="1"/>
        <rFont val="Arial"/>
        <family val="2"/>
      </rPr>
      <t>(y)</t>
    </r>
  </si>
  <si>
    <t>---</t>
  </si>
  <si>
    <t>g</t>
  </si>
  <si>
    <t>Repetibilidad de la pesada</t>
  </si>
  <si>
    <t>Normal, K=1</t>
  </si>
  <si>
    <t>Certificado de Calibración</t>
  </si>
  <si>
    <t>Normal, K=2</t>
  </si>
  <si>
    <t>Resolución</t>
  </si>
  <si>
    <t>Rectangular</t>
  </si>
  <si>
    <t xml:space="preserve">factor de presición </t>
  </si>
  <si>
    <t>%</t>
  </si>
  <si>
    <t>Norma, K=1</t>
  </si>
  <si>
    <t xml:space="preserve">Incertidumbre Estándar Combinada </t>
  </si>
  <si>
    <t>Incertidumbre Expandida, K = 2</t>
  </si>
  <si>
    <t>CONTRIBUCION</t>
  </si>
  <si>
    <t>Factor de influencia</t>
  </si>
  <si>
    <t>valor</t>
  </si>
  <si>
    <t>CALIBRACION DE LA BALANZA</t>
  </si>
  <si>
    <t>Variables</t>
  </si>
  <si>
    <t>ITEM</t>
  </si>
  <si>
    <t>MES</t>
  </si>
  <si>
    <t>DESV STD</t>
  </si>
  <si>
    <t>Busqueda de Repetibilidad de la masa</t>
  </si>
  <si>
    <t>Fecha de evaluacion:</t>
  </si>
  <si>
    <t>Masa inicial</t>
  </si>
  <si>
    <t>Masa seca</t>
  </si>
  <si>
    <t>Masa seca constante</t>
  </si>
  <si>
    <t>Perdida de masa seca adicional</t>
  </si>
  <si>
    <t>Determinación de los porcentajes de partículas planas, partículas alargadas o partículas planas y alargadas en agregados gruesos</t>
  </si>
  <si>
    <t>Promedio (%)</t>
  </si>
  <si>
    <t>Masa Retenido corregido (g)</t>
  </si>
  <si>
    <t>Masa de prueba</t>
  </si>
  <si>
    <t>Masa retenida</t>
  </si>
  <si>
    <t>Masa total</t>
  </si>
  <si>
    <t>Tamaño de tamiz 1</t>
  </si>
  <si>
    <t>Tamaño de tamiz 1 1/2</t>
  </si>
  <si>
    <t>Tamaño de tamiz 1/2</t>
  </si>
  <si>
    <t>Tamaño de tamiz 3/8</t>
  </si>
  <si>
    <t>Tamaño de tamiz No 4</t>
  </si>
  <si>
    <t>En la COLUMNA E, cuando el porcentaje retenido es menos del 10% la masa retenida sera igual a cero</t>
  </si>
  <si>
    <t>En la COLUMNA F, el numero de particulas tiene que ser aproximadamente 100 und</t>
  </si>
  <si>
    <t>F-LEM-P-AG-34.02</t>
  </si>
  <si>
    <t>1 1/2 in.</t>
  </si>
  <si>
    <t>1 in.</t>
  </si>
  <si>
    <t>3/4 in.</t>
  </si>
  <si>
    <t>1/2 in.</t>
  </si>
  <si>
    <t>3/8 in.</t>
  </si>
  <si>
    <t>No. 4</t>
  </si>
  <si>
    <t>EQP-0046</t>
  </si>
  <si>
    <t>Masa partícula</t>
  </si>
  <si>
    <t>Masa particula (g)</t>
  </si>
  <si>
    <t>Tamaño de  partículas</t>
  </si>
  <si>
    <t>repetibilidad masa de prueba</t>
  </si>
  <si>
    <t>repetibilidad masa retenida</t>
  </si>
  <si>
    <t>repetibilidad masa total</t>
  </si>
  <si>
    <t>Masa de prueba (g)</t>
  </si>
  <si>
    <t>Masa retenida  (g)</t>
  </si>
  <si>
    <t>Masa total  (g)</t>
  </si>
  <si>
    <t>repetibilidad masa particula</t>
  </si>
  <si>
    <t>Tamaño de tamiz 3/4</t>
  </si>
  <si>
    <t>A</t>
  </si>
  <si>
    <t>C</t>
  </si>
  <si>
    <t>B</t>
  </si>
  <si>
    <t>D</t>
  </si>
  <si>
    <t>PLANAS</t>
  </si>
  <si>
    <t>ALARGADAS</t>
  </si>
  <si>
    <t>1-Calcular la Incertidumbre estandar PLANAS</t>
  </si>
  <si>
    <t>1-Calcular la Incertidumbre estandar ALARGADA</t>
  </si>
  <si>
    <t>PLANAS Y ALARGADAS</t>
  </si>
  <si>
    <t>1-Calcular la Incertidumbre estandar PLANAS Y ALARGADA</t>
  </si>
  <si>
    <t>NI PLANAS NI ALARGADAS</t>
  </si>
  <si>
    <t>1-Calcular la Incertidumbre estandar NI PLANAS NI ALARGADA</t>
  </si>
  <si>
    <t xml:space="preserve">Balanza con resolución de lectura de 0.1g </t>
  </si>
  <si>
    <t>A = Masa de la partícula</t>
  </si>
  <si>
    <t>B= Masa retenida</t>
  </si>
  <si>
    <t>C= Masa prueba</t>
  </si>
  <si>
    <t>D= Masa total</t>
  </si>
  <si>
    <t>Declaración de equipos: balanza 15kg a 0.1g</t>
  </si>
  <si>
    <t>Grupo  1 - Particulas Planas</t>
  </si>
  <si>
    <t>Grupo  2 - Partículas Alargadas</t>
  </si>
  <si>
    <t>Grupo 3 - Particulas que cumplen los criterios tanto del Grupo 1 como del Grupo 2</t>
  </si>
  <si>
    <t>Grupo 4 - Particulas Ni Planas Ni Alargadas</t>
  </si>
  <si>
    <t>Versión: 02 (11-11-2024)</t>
  </si>
  <si>
    <t>-</t>
  </si>
  <si>
    <t>- Este informe de ensayo, al estar en el marco de la acreditación del INACAL - DA, se encuentra dentro del ámbito de reconocimiento multilateral/mutuo de los miembros firmantes de IAAC e ILAC.</t>
  </si>
  <si>
    <t>Corrección</t>
  </si>
  <si>
    <t>Ecuación</t>
  </si>
  <si>
    <t>2*RAIZ(0.00416+0.000000000243*R2)</t>
  </si>
  <si>
    <t xml:space="preserve">Código </t>
  </si>
  <si>
    <t>Fecha ultima calibracion</t>
  </si>
  <si>
    <t>FORMATO N° F-LEM-P-AG-34.01</t>
  </si>
  <si>
    <t>MUESTRA</t>
  </si>
  <si>
    <t>No OT</t>
  </si>
  <si>
    <t>FECHA ENSAYO</t>
  </si>
  <si>
    <t>REALIZADO</t>
  </si>
  <si>
    <t>STANDARD TEST METHOD FOR FLAT PARTICLES, ELONGATED PARTICLES, OR FLAT AND ELONGATED PARTICLES IN COARSE AGGREGATE</t>
  </si>
  <si>
    <t>Tamiz requerido</t>
  </si>
  <si>
    <t>Método A</t>
  </si>
  <si>
    <t>X</t>
  </si>
  <si>
    <t/>
  </si>
  <si>
    <t>Método B</t>
  </si>
  <si>
    <r>
      <t xml:space="preserve">El </t>
    </r>
    <r>
      <rPr>
        <b/>
        <i/>
        <sz val="8"/>
        <rFont val="Arial"/>
        <family val="2"/>
      </rPr>
      <t>método A</t>
    </r>
    <r>
      <rPr>
        <i/>
        <sz val="8"/>
        <rFont val="Arial"/>
        <family val="2"/>
      </rPr>
      <t xml:space="preserve"> esta destinado para todas las aplicaciones, el </t>
    </r>
    <r>
      <rPr>
        <b/>
        <i/>
        <sz val="8"/>
        <rFont val="Arial"/>
        <family val="2"/>
      </rPr>
      <t>método B</t>
    </r>
    <r>
      <rPr>
        <i/>
        <sz val="8"/>
        <rFont val="Arial"/>
        <family val="2"/>
      </rPr>
      <t xml:space="preserve"> se realizara a solicitud del cliente (Superpave)</t>
    </r>
  </si>
  <si>
    <t>Gradación de la muestra (1) - ASTM C136</t>
  </si>
  <si>
    <t>Reducción de la mustra de prueba</t>
  </si>
  <si>
    <t>Muestra original</t>
  </si>
  <si>
    <t>Abertura Tamiz</t>
  </si>
  <si>
    <t>Masa Retenido original (g)</t>
  </si>
  <si>
    <r>
      <t xml:space="preserve">Criterio Acept.
≥10% </t>
    </r>
    <r>
      <rPr>
        <b/>
        <sz val="7.7"/>
        <rFont val="Arial"/>
        <family val="2"/>
      </rPr>
      <t>(*)</t>
    </r>
  </si>
  <si>
    <t>Número Partículas
 (Aprox. 100)</t>
  </si>
  <si>
    <t>Masa retenido 
(g)</t>
  </si>
  <si>
    <t>Pasa Tamiz</t>
  </si>
  <si>
    <t>Retenido Tamiz</t>
  </si>
  <si>
    <t>Masa mín. (g)</t>
  </si>
  <si>
    <t>2 in.</t>
  </si>
  <si>
    <r>
      <rPr>
        <b/>
        <i/>
        <sz val="8"/>
        <rFont val="Arial"/>
        <family val="2"/>
      </rPr>
      <t>(*)</t>
    </r>
    <r>
      <rPr>
        <i/>
        <sz val="8"/>
        <rFont val="Arial"/>
        <family val="2"/>
      </rPr>
      <t xml:space="preserve"> Marcar con una Check o Aspa , aquellas mallas a evaluar o descartar; </t>
    </r>
    <r>
      <rPr>
        <b/>
        <i/>
        <sz val="8"/>
        <rFont val="Arial"/>
        <family val="2"/>
      </rPr>
      <t>(1)</t>
    </r>
    <r>
      <rPr>
        <i/>
        <sz val="8"/>
        <rFont val="Arial"/>
        <family val="2"/>
      </rPr>
      <t>Se realizará de no tener granulometría.</t>
    </r>
  </si>
  <si>
    <r>
      <t xml:space="preserve">Partículas Planas                                            Grupo 1                                                      </t>
    </r>
    <r>
      <rPr>
        <i/>
        <sz val="8"/>
        <rFont val="Arial"/>
        <family val="2"/>
      </rPr>
      <t>Ancho - espesor</t>
    </r>
  </si>
  <si>
    <r>
      <t>Partículas Alargadas
Grupo 2</t>
    </r>
    <r>
      <rPr>
        <b/>
        <i/>
        <sz val="8"/>
        <rFont val="Arial"/>
        <family val="2"/>
      </rPr>
      <t xml:space="preserve">
</t>
    </r>
    <r>
      <rPr>
        <i/>
        <sz val="8"/>
        <rFont val="Arial"/>
        <family val="2"/>
      </rPr>
      <t>Largo - ancho</t>
    </r>
  </si>
  <si>
    <t>Particulas que cumplen los criterios tanto del Grupo 1 como del Grupo 2
Grupo 3</t>
  </si>
  <si>
    <t>Partículas Ni Planas Ni Alargadas
Grupo 4</t>
  </si>
  <si>
    <t>Número                 Partículas</t>
  </si>
  <si>
    <t>Masa 
(g)</t>
  </si>
  <si>
    <r>
      <rPr>
        <b/>
        <i/>
        <sz val="8"/>
        <rFont val="Arial"/>
        <family val="2"/>
      </rPr>
      <t>Nota:</t>
    </r>
    <r>
      <rPr>
        <i/>
        <sz val="8"/>
        <rFont val="Arial"/>
        <family val="2"/>
      </rPr>
      <t xml:space="preserve"> Para el método </t>
    </r>
    <r>
      <rPr>
        <b/>
        <i/>
        <sz val="8"/>
        <rFont val="Arial"/>
        <family val="2"/>
      </rPr>
      <t>A:</t>
    </r>
    <r>
      <rPr>
        <i/>
        <sz val="8"/>
        <rFont val="Arial"/>
        <family val="2"/>
      </rPr>
      <t xml:space="preserve"> Cumple el criterio del grupo 1 y Grupo 2; Método </t>
    </r>
    <r>
      <rPr>
        <b/>
        <i/>
        <sz val="8"/>
        <rFont val="Arial"/>
        <family val="2"/>
      </rPr>
      <t>B:</t>
    </r>
    <r>
      <rPr>
        <i/>
        <sz val="8"/>
        <rFont val="Arial"/>
        <family val="2"/>
      </rPr>
      <t xml:space="preserve"> Partículas en la relación de </t>
    </r>
    <r>
      <rPr>
        <i/>
        <u/>
        <sz val="8"/>
        <rFont val="Arial"/>
        <family val="2"/>
      </rPr>
      <t>Longitud - Espesor</t>
    </r>
  </si>
  <si>
    <t>Codigo equipos utilizados</t>
  </si>
  <si>
    <t>Dispositivo de calibre proporcional</t>
  </si>
  <si>
    <t>Balanza 0.1 g</t>
  </si>
  <si>
    <t>Horno</t>
  </si>
  <si>
    <t xml:space="preserve">Nota: </t>
  </si>
  <si>
    <t>WEB: www.geofal.com.pe   E-MAIL: laboratorio@geofal.com.pe                                                                                                                    
Av. Marañon 763, Los Olivos-Lima / Teléfono  01 754-3070</t>
  </si>
  <si>
    <t>CLIENTE</t>
  </si>
  <si>
    <t>DIRECCIÓN **</t>
  </si>
  <si>
    <t>PROYECTO **</t>
  </si>
  <si>
    <t>UBICACIÓN **</t>
  </si>
  <si>
    <t>N° MUESTRA **</t>
  </si>
  <si>
    <t>Paso 1. Definición del proceso de medición</t>
  </si>
  <si>
    <t>CÁLCULO:  PORCENTAJE DE PARTICULAS PLANAS</t>
  </si>
  <si>
    <t>CÁLCULO:  PORCENTAJE DE PARTICULAS ALARGADAS</t>
  </si>
  <si>
    <t>CÁLCULO:  PORCENTAJE DE PARTICULAS PLANAS Y ALARGADAS</t>
  </si>
  <si>
    <t>CÁLCULO:  PORCENTAJE DE PARTICULAS NI PLANAS NI ALARGADAS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</si>
  <si>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</si>
  <si>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</si>
  <si>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</si>
  <si>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</si>
  <si>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</si>
  <si>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</si>
  <si>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r>
      <t>Varianza Repetibilidad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)</t>
    </r>
  </si>
  <si>
    <r>
      <t>Varianza entre Laboratorios (S</t>
    </r>
    <r>
      <rPr>
        <vertAlign val="subscript"/>
        <sz val="10"/>
        <rFont val="Arial"/>
        <family val="2"/>
      </rPr>
      <t>L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</si>
  <si>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t>FACTOR DE PRECISION DEL OPERADOR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</si>
</sst>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0.0"/>
    <numFmt numFmtId="165" formatCode="dd\-mmm\-yyyy"/>
    <numFmt numFmtId="166" formatCode="0.000"/>
    <numFmt numFmtId="167" formatCode="dd\-mm\-yy;@"/>
    <numFmt numFmtId="168" formatCode="0.0000"/>
    <numFmt numFmtId="169" formatCode="0.00000"/>
    <numFmt numFmtId="170" formatCode="0.00000000"/>
    <numFmt numFmtId="171" formatCode="&quot;0&quot;0"/>
    <numFmt numFmtId="172" formatCode="0.0E+00"/>
    <numFmt numFmtId="173" formatCode="0.0%"/>
    <numFmt numFmtId="174" formatCode="yyyy\-mm\-dd;@"/>
    <numFmt numFmtId="175" formatCode="&quot;INFORME DE ENSAYO N°&quot;000&quot;-26 AG34&quot;"/>
    <numFmt numFmtId="176" formatCode="000\-\ &quot;26&quot;"/>
    <numFmt numFmtId="177" formatCode="000\-&quot;AG-26&quot;"/>
    <numFmt numFmtId="178" formatCode="&quot;CERTIFICADO N°&quot;000&quot;-20 AG07&quot;"/>
    <numFmt numFmtId="179" formatCode="000\-\ &quot;20&quot;"/>
    <numFmt numFmtId="180" formatCode="000&quot;-20 AG07&quot;"/>
    <numFmt numFmtId="181" formatCode="0.00\ &quot;%&quot;"/>
    <numFmt numFmtId="182" formatCode="0.0000000"/>
    <numFmt numFmtId="183" formatCode="0.000000"/>
  </numFmts>
  <fonts count="6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u/>
      <sz val="11"/>
      <name val="Times New Roman"/>
      <family val="1"/>
    </font>
    <font>
      <sz val="9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b/>
      <i/>
      <u/>
      <sz val="11"/>
      <name val="Times New Roman"/>
      <family val="1"/>
    </font>
    <font>
      <sz val="8"/>
      <color indexed="9"/>
      <name val="Arial"/>
      <family val="2"/>
    </font>
    <font>
      <b/>
      <sz val="8"/>
      <color indexed="9"/>
      <name val="Arial"/>
      <family val="2"/>
    </font>
    <font>
      <b/>
      <i/>
      <u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name val="Arial"/>
      <family val="2"/>
    </font>
    <font>
      <b/>
      <u/>
      <sz val="10"/>
      <name val="Arial"/>
      <family val="2"/>
    </font>
    <font>
      <sz val="8"/>
      <color theme="1"/>
      <name val="Arial"/>
      <family val="2"/>
    </font>
    <font>
      <b/>
      <sz val="11"/>
      <name val="Arial"/>
      <family val="2"/>
    </font>
    <font>
      <sz val="9"/>
      <color rgb="FF0000FF"/>
      <name val="Arial"/>
      <family val="2"/>
    </font>
    <font>
      <u/>
      <sz val="9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i/>
      <sz val="9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9"/>
      <color theme="1"/>
      <name val="Cambria"/>
      <family val="1"/>
    </font>
    <font>
      <i/>
      <sz val="10"/>
      <color theme="1"/>
      <name val="Arial"/>
      <family val="2"/>
    </font>
    <font>
      <i/>
      <vertAlign val="subscript"/>
      <sz val="10"/>
      <color theme="1"/>
      <name val="Arial"/>
      <family val="2"/>
    </font>
    <font>
      <sz val="9"/>
      <color theme="1"/>
      <name val="Cambria"/>
      <family val="1"/>
    </font>
    <font>
      <b/>
      <sz val="9"/>
      <color theme="1"/>
      <name val="Arial"/>
      <family val="2"/>
    </font>
    <font>
      <b/>
      <sz val="9"/>
      <name val="Cambria"/>
      <family val="1"/>
      <scheme val="major"/>
    </font>
    <font>
      <sz val="9"/>
      <name val="Cambria"/>
      <family val="1"/>
      <scheme val="major"/>
    </font>
    <font>
      <b/>
      <u/>
      <sz val="10"/>
      <color theme="1"/>
      <name val="Arial"/>
      <family val="2"/>
    </font>
    <font>
      <sz val="9"/>
      <color theme="1"/>
      <name val="Calibri"/>
      <family val="2"/>
    </font>
    <font>
      <sz val="9"/>
      <color rgb="FFFF0000"/>
      <name val="Arial"/>
      <family val="2"/>
    </font>
    <font>
      <b/>
      <sz val="9"/>
      <name val="Times New Roman"/>
      <family val="1"/>
    </font>
    <font>
      <b/>
      <i/>
      <sz val="8"/>
      <name val="Arial Narrow"/>
      <family val="2"/>
    </font>
    <font>
      <i/>
      <sz val="8"/>
      <name val="Arial"/>
      <family val="2"/>
    </font>
    <font>
      <b/>
      <i/>
      <sz val="8"/>
      <name val="Arial"/>
      <family val="2"/>
    </font>
    <font>
      <sz val="7.7"/>
      <name val="Arial"/>
      <family val="2"/>
    </font>
    <font>
      <b/>
      <sz val="7.7"/>
      <name val="Arial"/>
      <family val="2"/>
    </font>
    <font>
      <sz val="10"/>
      <name val="Arial Narrow"/>
      <family val="2"/>
    </font>
    <font>
      <sz val="8"/>
      <color theme="0"/>
      <name val="Arial"/>
      <family val="2"/>
    </font>
    <font>
      <sz val="7"/>
      <name val="Arial"/>
      <family val="2"/>
    </font>
    <font>
      <b/>
      <sz val="8"/>
      <color theme="0"/>
      <name val="Arial"/>
      <family val="2"/>
    </font>
    <font>
      <i/>
      <u/>
      <sz val="8"/>
      <name val="Arial"/>
      <family val="2"/>
    </font>
    <font>
      <sz val="7"/>
      <color theme="1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theme="4" tint="0.79998168889431442"/>
        <bgColor rgb="FFDAEEF3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0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8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</cellStyleXfs>
  <cellXfs count="536">
    <xf numFmtId="0" fontId="0" fillId="0" borderId="0" xfId="0"/>
    <xf numFmtId="0" fontId="5" fillId="0" borderId="0" xfId="0" applyFont="1" applyProtection="1">
      <protection hidden="1"/>
    </xf>
    <xf numFmtId="0" fontId="7" fillId="0" borderId="0" xfId="0" applyFont="1" applyProtection="1">
      <protection hidden="1"/>
    </xf>
    <xf numFmtId="0" fontId="5" fillId="0" borderId="13" xfId="0" applyFont="1" applyBorder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11" fillId="0" borderId="0" xfId="1" applyFont="1" applyFill="1" applyBorder="1" applyAlignment="1" applyProtection="1">
      <alignment vertical="center" wrapText="1"/>
    </xf>
    <xf numFmtId="0" fontId="4" fillId="0" borderId="0" xfId="0" applyFont="1" applyAlignment="1">
      <alignment vertical="center"/>
    </xf>
    <xf numFmtId="0" fontId="12" fillId="0" borderId="0" xfId="3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3" applyFont="1" applyAlignment="1">
      <alignment horizontal="right" vertical="center"/>
    </xf>
    <xf numFmtId="17" fontId="9" fillId="0" borderId="3" xfId="0" applyNumberFormat="1" applyFont="1" applyBorder="1" applyAlignment="1">
      <alignment vertical="center"/>
    </xf>
    <xf numFmtId="0" fontId="9" fillId="0" borderId="12" xfId="3" applyFont="1" applyBorder="1" applyAlignment="1">
      <alignment vertical="center"/>
    </xf>
    <xf numFmtId="0" fontId="9" fillId="0" borderId="0" xfId="3" applyFont="1" applyAlignment="1">
      <alignment horizontal="right" vertical="center"/>
    </xf>
    <xf numFmtId="0" fontId="15" fillId="0" borderId="0" xfId="3" applyFont="1" applyAlignment="1">
      <alignment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1" fillId="0" borderId="3" xfId="0" applyFont="1" applyBorder="1" applyAlignment="1">
      <alignment vertical="center"/>
    </xf>
    <xf numFmtId="164" fontId="15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9" fillId="0" borderId="0" xfId="5" applyFont="1" applyAlignment="1">
      <alignment vertical="center"/>
    </xf>
    <xf numFmtId="0" fontId="9" fillId="0" borderId="0" xfId="5" applyFont="1" applyAlignment="1">
      <alignment horizontal="center" vertical="center"/>
    </xf>
    <xf numFmtId="0" fontId="17" fillId="0" borderId="0" xfId="5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20" fillId="0" borderId="0" xfId="6" quotePrefix="1" applyFont="1" applyAlignment="1">
      <alignment horizontal="left" vertical="center"/>
    </xf>
    <xf numFmtId="0" fontId="9" fillId="0" borderId="0" xfId="0" applyFont="1" applyAlignment="1">
      <alignment horizontal="left" indent="1"/>
    </xf>
    <xf numFmtId="0" fontId="21" fillId="0" borderId="0" xfId="0" applyFont="1" applyAlignment="1">
      <alignment vertical="center"/>
    </xf>
    <xf numFmtId="0" fontId="11" fillId="0" borderId="0" xfId="4" applyFont="1"/>
    <xf numFmtId="0" fontId="5" fillId="0" borderId="0" xfId="0" applyFont="1" applyAlignment="1">
      <alignment horizontal="center" vertical="center"/>
    </xf>
    <xf numFmtId="0" fontId="19" fillId="0" borderId="0" xfId="6" applyFont="1" applyAlignment="1">
      <alignment horizontal="right" vertical="center"/>
    </xf>
    <xf numFmtId="0" fontId="9" fillId="0" borderId="0" xfId="0" applyFont="1" applyAlignment="1" applyProtection="1">
      <alignment vertical="center"/>
      <protection locked="0"/>
    </xf>
    <xf numFmtId="0" fontId="23" fillId="0" borderId="0" xfId="6" applyFont="1" applyAlignment="1">
      <alignment horizontal="left" vertical="center"/>
    </xf>
    <xf numFmtId="0" fontId="9" fillId="0" borderId="0" xfId="3" applyFont="1" applyAlignment="1">
      <alignment vertical="center"/>
    </xf>
    <xf numFmtId="0" fontId="11" fillId="0" borderId="0" xfId="0" applyFont="1" applyProtection="1">
      <protection hidden="1"/>
    </xf>
    <xf numFmtId="1" fontId="11" fillId="0" borderId="1" xfId="0" applyNumberFormat="1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165" fontId="5" fillId="0" borderId="0" xfId="0" applyNumberFormat="1" applyFont="1" applyAlignment="1">
      <alignment horizontal="left"/>
    </xf>
    <xf numFmtId="0" fontId="7" fillId="0" borderId="3" xfId="0" applyFont="1" applyBorder="1"/>
    <xf numFmtId="0" fontId="5" fillId="0" borderId="3" xfId="0" applyFont="1" applyBorder="1"/>
    <xf numFmtId="0" fontId="5" fillId="0" borderId="5" xfId="0" applyFont="1" applyBorder="1"/>
    <xf numFmtId="0" fontId="5" fillId="0" borderId="13" xfId="0" applyFont="1" applyBorder="1"/>
    <xf numFmtId="12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22" fillId="0" borderId="0" xfId="0" applyFont="1"/>
    <xf numFmtId="10" fontId="12" fillId="0" borderId="0" xfId="5" applyNumberFormat="1" applyFont="1" applyAlignment="1">
      <alignment horizontal="center" vertical="center"/>
    </xf>
    <xf numFmtId="164" fontId="18" fillId="0" borderId="0" xfId="5" applyNumberFormat="1" applyFont="1" applyAlignment="1">
      <alignment horizontal="center" vertical="top"/>
    </xf>
    <xf numFmtId="0" fontId="1" fillId="0" borderId="14" xfId="0" applyFont="1" applyBorder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167" fontId="9" fillId="0" borderId="0" xfId="0" applyNumberFormat="1" applyFont="1" applyAlignment="1" applyProtection="1">
      <alignment horizontal="left" vertical="center"/>
      <protection locked="0"/>
    </xf>
    <xf numFmtId="0" fontId="5" fillId="0" borderId="4" xfId="0" applyFont="1" applyBorder="1"/>
    <xf numFmtId="167" fontId="9" fillId="0" borderId="0" xfId="0" applyNumberFormat="1" applyFont="1" applyAlignment="1" applyProtection="1">
      <alignment vertical="center"/>
      <protection locked="0"/>
    </xf>
    <xf numFmtId="0" fontId="12" fillId="0" borderId="0" xfId="3" applyFont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15" fillId="0" borderId="0" xfId="3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11" fillId="0" borderId="12" xfId="0" applyFont="1" applyBorder="1" applyAlignment="1" applyProtection="1">
      <alignment vertical="center"/>
      <protection hidden="1"/>
    </xf>
    <xf numFmtId="1" fontId="11" fillId="0" borderId="1" xfId="0" applyNumberFormat="1" applyFont="1" applyBorder="1" applyAlignment="1" applyProtection="1">
      <alignment horizontal="center" vertical="center"/>
      <protection hidden="1"/>
    </xf>
    <xf numFmtId="0" fontId="10" fillId="2" borderId="0" xfId="0" applyFont="1" applyFill="1" applyAlignment="1">
      <alignment horizontal="center" vertical="center"/>
    </xf>
    <xf numFmtId="0" fontId="5" fillId="2" borderId="0" xfId="0" applyFont="1" applyFill="1"/>
    <xf numFmtId="0" fontId="9" fillId="0" borderId="20" xfId="0" applyFont="1" applyBorder="1" applyAlignment="1">
      <alignment horizontal="center" vertical="center" wrapText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9" fillId="0" borderId="9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/>
    </xf>
    <xf numFmtId="1" fontId="11" fillId="0" borderId="24" xfId="0" applyNumberFormat="1" applyFont="1" applyBorder="1" applyAlignment="1">
      <alignment horizontal="center" vertical="center"/>
    </xf>
    <xf numFmtId="1" fontId="11" fillId="0" borderId="8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1" fontId="15" fillId="0" borderId="1" xfId="0" applyNumberFormat="1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vertical="center"/>
    </xf>
    <xf numFmtId="0" fontId="11" fillId="0" borderId="0" xfId="0" applyFont="1"/>
    <xf numFmtId="167" fontId="9" fillId="0" borderId="13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/>
      <protection hidden="1"/>
    </xf>
    <xf numFmtId="2" fontId="11" fillId="0" borderId="0" xfId="0" applyNumberFormat="1" applyFont="1" applyProtection="1">
      <protection hidden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/>
    </xf>
    <xf numFmtId="1" fontId="25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0" borderId="9" xfId="0" applyNumberFormat="1" applyFont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1" fontId="25" fillId="3" borderId="22" xfId="0" applyNumberFormat="1" applyFont="1" applyFill="1" applyBorder="1" applyAlignment="1" applyProtection="1">
      <alignment horizontal="center" vertical="center"/>
      <protection locked="0"/>
    </xf>
    <xf numFmtId="1" fontId="25" fillId="3" borderId="8" xfId="0" applyNumberFormat="1" applyFont="1" applyFill="1" applyBorder="1" applyAlignment="1" applyProtection="1">
      <alignment horizontal="center" vertical="center"/>
      <protection locked="0"/>
    </xf>
    <xf numFmtId="1" fontId="11" fillId="0" borderId="22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164" fontId="11" fillId="0" borderId="0" xfId="0" applyNumberFormat="1" applyFont="1" applyAlignment="1">
      <alignment horizontal="center" vertical="center"/>
    </xf>
    <xf numFmtId="0" fontId="28" fillId="4" borderId="29" xfId="0" applyFont="1" applyFill="1" applyBorder="1" applyAlignment="1">
      <alignment horizontal="center" vertical="center"/>
    </xf>
    <xf numFmtId="0" fontId="28" fillId="4" borderId="0" xfId="0" applyFont="1" applyFill="1"/>
    <xf numFmtId="171" fontId="28" fillId="4" borderId="29" xfId="0" applyNumberFormat="1" applyFont="1" applyFill="1" applyBorder="1" applyAlignment="1">
      <alignment horizontal="center" vertical="center"/>
    </xf>
    <xf numFmtId="0" fontId="32" fillId="4" borderId="0" xfId="0" applyFont="1" applyFill="1" applyAlignment="1">
      <alignment vertical="center"/>
    </xf>
    <xf numFmtId="0" fontId="28" fillId="4" borderId="0" xfId="0" applyFont="1" applyFill="1" applyAlignment="1">
      <alignment vertical="center"/>
    </xf>
    <xf numFmtId="0" fontId="33" fillId="4" borderId="0" xfId="0" applyFont="1" applyFill="1" applyAlignment="1">
      <alignment vertical="center"/>
    </xf>
    <xf numFmtId="0" fontId="28" fillId="4" borderId="0" xfId="0" applyFont="1" applyFill="1" applyAlignment="1">
      <alignment horizontal="left" vertical="center"/>
    </xf>
    <xf numFmtId="0" fontId="34" fillId="4" borderId="0" xfId="0" applyFont="1" applyFill="1" applyAlignment="1">
      <alignment horizontal="left" vertical="center"/>
    </xf>
    <xf numFmtId="0" fontId="35" fillId="4" borderId="0" xfId="0" applyFont="1" applyFill="1" applyAlignment="1">
      <alignment vertical="center" wrapText="1"/>
    </xf>
    <xf numFmtId="0" fontId="36" fillId="4" borderId="0" xfId="0" applyFont="1" applyFill="1" applyAlignment="1">
      <alignment vertical="center" wrapText="1"/>
    </xf>
    <xf numFmtId="0" fontId="37" fillId="4" borderId="0" xfId="0" applyFont="1" applyFill="1" applyAlignment="1">
      <alignment vertical="center" wrapText="1"/>
    </xf>
    <xf numFmtId="2" fontId="20" fillId="4" borderId="0" xfId="0" applyNumberFormat="1" applyFont="1" applyFill="1" applyAlignment="1">
      <alignment horizontal="center" vertical="center"/>
    </xf>
    <xf numFmtId="0" fontId="20" fillId="4" borderId="0" xfId="0" applyFont="1" applyFill="1"/>
    <xf numFmtId="168" fontId="20" fillId="4" borderId="0" xfId="0" applyNumberFormat="1" applyFont="1" applyFill="1" applyAlignment="1">
      <alignment horizontal="center" vertical="center"/>
    </xf>
    <xf numFmtId="2" fontId="20" fillId="4" borderId="0" xfId="0" applyNumberFormat="1" applyFont="1" applyFill="1" applyAlignment="1">
      <alignment vertical="center"/>
    </xf>
    <xf numFmtId="168" fontId="20" fillId="6" borderId="29" xfId="0" applyNumberFormat="1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/>
    </xf>
    <xf numFmtId="2" fontId="20" fillId="6" borderId="29" xfId="0" applyNumberFormat="1" applyFont="1" applyFill="1" applyBorder="1" applyAlignment="1">
      <alignment vertical="center"/>
    </xf>
    <xf numFmtId="168" fontId="40" fillId="6" borderId="29" xfId="0" applyNumberFormat="1" applyFont="1" applyFill="1" applyBorder="1" applyAlignment="1">
      <alignment horizontal="center" vertical="center" wrapText="1"/>
    </xf>
    <xf numFmtId="2" fontId="41" fillId="4" borderId="35" xfId="0" applyNumberFormat="1" applyFont="1" applyFill="1" applyBorder="1" applyAlignment="1">
      <alignment vertical="center"/>
    </xf>
    <xf numFmtId="0" fontId="20" fillId="4" borderId="36" xfId="0" applyFont="1" applyFill="1" applyBorder="1"/>
    <xf numFmtId="2" fontId="20" fillId="4" borderId="36" xfId="0" applyNumberFormat="1" applyFont="1" applyFill="1" applyBorder="1" applyAlignment="1">
      <alignment vertical="center"/>
    </xf>
    <xf numFmtId="0" fontId="28" fillId="4" borderId="37" xfId="0" applyFont="1" applyFill="1" applyBorder="1" applyAlignment="1">
      <alignment horizontal="center"/>
    </xf>
    <xf numFmtId="2" fontId="20" fillId="0" borderId="29" xfId="0" applyNumberFormat="1" applyFont="1" applyBorder="1" applyAlignment="1">
      <alignment horizontal="center" vertical="center"/>
    </xf>
    <xf numFmtId="2" fontId="41" fillId="4" borderId="36" xfId="0" applyNumberFormat="1" applyFont="1" applyFill="1" applyBorder="1" applyAlignment="1">
      <alignment vertical="center"/>
    </xf>
    <xf numFmtId="2" fontId="41" fillId="4" borderId="37" xfId="0" applyNumberFormat="1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 wrapText="1"/>
    </xf>
    <xf numFmtId="172" fontId="11" fillId="2" borderId="1" xfId="4" applyNumberFormat="1" applyFont="1" applyFill="1" applyBorder="1" applyAlignment="1" applyProtection="1">
      <alignment horizontal="center" vertical="center"/>
      <protection hidden="1"/>
    </xf>
    <xf numFmtId="173" fontId="43" fillId="4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/>
    <xf numFmtId="0" fontId="32" fillId="4" borderId="0" xfId="0" applyFont="1" applyFill="1"/>
    <xf numFmtId="0" fontId="32" fillId="4" borderId="29" xfId="0" applyFont="1" applyFill="1" applyBorder="1" applyAlignment="1">
      <alignment horizontal="center" vertical="center"/>
    </xf>
    <xf numFmtId="0" fontId="32" fillId="4" borderId="29" xfId="0" applyFont="1" applyFill="1" applyBorder="1" applyAlignment="1">
      <alignment horizontal="center"/>
    </xf>
    <xf numFmtId="164" fontId="27" fillId="4" borderId="29" xfId="0" applyNumberFormat="1" applyFont="1" applyFill="1" applyBorder="1" applyAlignment="1">
      <alignment horizontal="center"/>
    </xf>
    <xf numFmtId="169" fontId="28" fillId="4" borderId="29" xfId="0" applyNumberFormat="1" applyFont="1" applyFill="1" applyBorder="1" applyAlignment="1">
      <alignment horizontal="center"/>
    </xf>
    <xf numFmtId="169" fontId="28" fillId="4" borderId="0" xfId="0" applyNumberFormat="1" applyFont="1" applyFill="1" applyAlignment="1">
      <alignment horizontal="center"/>
    </xf>
    <xf numFmtId="0" fontId="44" fillId="4" borderId="0" xfId="0" applyFont="1" applyFill="1"/>
    <xf numFmtId="168" fontId="28" fillId="4" borderId="29" xfId="0" applyNumberFormat="1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left" vertical="top" wrapText="1"/>
    </xf>
    <xf numFmtId="14" fontId="11" fillId="0" borderId="0" xfId="0" applyNumberFormat="1" applyFont="1" applyAlignment="1" applyProtection="1">
      <alignment horizontal="center" vertical="center"/>
      <protection hidden="1"/>
    </xf>
    <xf numFmtId="0" fontId="11" fillId="0" borderId="1" xfId="0" applyFont="1" applyBorder="1" applyAlignment="1" applyProtection="1">
      <alignment horizontal="left" vertical="top" wrapText="1"/>
      <protection hidden="1"/>
    </xf>
    <xf numFmtId="0" fontId="25" fillId="0" borderId="1" xfId="0" applyFont="1" applyBorder="1" applyAlignment="1" applyProtection="1">
      <alignment horizontal="center" vertical="center"/>
      <protection hidden="1"/>
    </xf>
    <xf numFmtId="0" fontId="11" fillId="7" borderId="9" xfId="0" applyFont="1" applyFill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5" xfId="0" applyFont="1" applyBorder="1" applyProtection="1">
      <protection hidden="1"/>
    </xf>
    <xf numFmtId="0" fontId="11" fillId="0" borderId="8" xfId="0" applyFont="1" applyBorder="1" applyProtection="1">
      <protection hidden="1"/>
    </xf>
    <xf numFmtId="0" fontId="11" fillId="0" borderId="9" xfId="0" applyFont="1" applyBorder="1" applyProtection="1">
      <protection hidden="1"/>
    </xf>
    <xf numFmtId="0" fontId="11" fillId="4" borderId="29" xfId="0" applyFont="1" applyFill="1" applyBorder="1"/>
    <xf numFmtId="0" fontId="11" fillId="4" borderId="29" xfId="0" quotePrefix="1" applyFont="1" applyFill="1" applyBorder="1" applyAlignment="1">
      <alignment horizontal="center" vertical="center" wrapText="1"/>
    </xf>
    <xf numFmtId="0" fontId="11" fillId="6" borderId="29" xfId="0" applyFont="1" applyFill="1" applyBorder="1" applyAlignment="1">
      <alignment horizontal="center" vertical="center"/>
    </xf>
    <xf numFmtId="1" fontId="11" fillId="6" borderId="29" xfId="0" applyNumberFormat="1" applyFont="1" applyFill="1" applyBorder="1" applyAlignment="1">
      <alignment horizontal="center" vertical="center"/>
    </xf>
    <xf numFmtId="2" fontId="11" fillId="6" borderId="29" xfId="0" quotePrefix="1" applyNumberFormat="1" applyFont="1" applyFill="1" applyBorder="1" applyAlignment="1">
      <alignment horizontal="center" vertical="center"/>
    </xf>
    <xf numFmtId="166" fontId="11" fillId="6" borderId="29" xfId="0" applyNumberFormat="1" applyFont="1" applyFill="1" applyBorder="1" applyAlignment="1">
      <alignment horizontal="center" vertical="center" wrapText="1"/>
    </xf>
    <xf numFmtId="11" fontId="11" fillId="6" borderId="29" xfId="0" applyNumberFormat="1" applyFont="1" applyFill="1" applyBorder="1" applyAlignment="1">
      <alignment horizontal="center" vertical="center"/>
    </xf>
    <xf numFmtId="168" fontId="11" fillId="6" borderId="29" xfId="0" applyNumberFormat="1" applyFont="1" applyFill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/>
    </xf>
    <xf numFmtId="0" fontId="11" fillId="0" borderId="29" xfId="0" applyFont="1" applyBorder="1"/>
    <xf numFmtId="166" fontId="11" fillId="0" borderId="29" xfId="0" applyNumberFormat="1" applyFont="1" applyBorder="1" applyAlignment="1">
      <alignment horizontal="center" vertical="center"/>
    </xf>
    <xf numFmtId="2" fontId="11" fillId="0" borderId="29" xfId="0" applyNumberFormat="1" applyFont="1" applyBorder="1" applyAlignment="1">
      <alignment vertical="center"/>
    </xf>
    <xf numFmtId="168" fontId="11" fillId="0" borderId="29" xfId="0" applyNumberFormat="1" applyFont="1" applyBorder="1" applyAlignment="1">
      <alignment horizontal="center" vertical="center"/>
    </xf>
    <xf numFmtId="168" fontId="11" fillId="0" borderId="29" xfId="0" quotePrefix="1" applyNumberFormat="1" applyFont="1" applyBorder="1" applyAlignment="1">
      <alignment horizontal="center" vertical="center" wrapText="1"/>
    </xf>
    <xf numFmtId="2" fontId="11" fillId="0" borderId="29" xfId="0" applyNumberFormat="1" applyFont="1" applyBorder="1" applyAlignment="1">
      <alignment horizontal="left" vertical="center"/>
    </xf>
    <xf numFmtId="1" fontId="9" fillId="6" borderId="29" xfId="0" applyNumberFormat="1" applyFont="1" applyFill="1" applyBorder="1" applyAlignment="1">
      <alignment horizontal="center" vertical="center"/>
    </xf>
    <xf numFmtId="168" fontId="11" fillId="6" borderId="29" xfId="0" applyNumberFormat="1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vertical="center"/>
    </xf>
    <xf numFmtId="0" fontId="2" fillId="4" borderId="35" xfId="0" applyFont="1" applyFill="1" applyBorder="1" applyAlignment="1">
      <alignment vertical="center" wrapText="1"/>
    </xf>
    <xf numFmtId="0" fontId="11" fillId="0" borderId="0" xfId="0" applyFont="1" applyAlignment="1" applyProtection="1">
      <alignment horizontal="center" vertical="center"/>
      <protection hidden="1"/>
    </xf>
    <xf numFmtId="0" fontId="9" fillId="0" borderId="23" xfId="0" applyFont="1" applyBorder="1" applyAlignment="1">
      <alignment vertical="center" wrapText="1"/>
    </xf>
    <xf numFmtId="2" fontId="11" fillId="0" borderId="23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2" fontId="11" fillId="0" borderId="9" xfId="0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2" fontId="11" fillId="0" borderId="1" xfId="0" applyNumberFormat="1" applyFont="1" applyBorder="1" applyAlignment="1" applyProtection="1">
      <alignment horizontal="center" vertical="center"/>
      <protection hidden="1"/>
    </xf>
    <xf numFmtId="2" fontId="5" fillId="0" borderId="1" xfId="0" applyNumberFormat="1" applyFont="1" applyBorder="1" applyProtection="1">
      <protection hidden="1"/>
    </xf>
    <xf numFmtId="0" fontId="11" fillId="0" borderId="15" xfId="0" applyFont="1" applyBorder="1" applyAlignment="1">
      <alignment vertical="center"/>
    </xf>
    <xf numFmtId="2" fontId="11" fillId="4" borderId="29" xfId="0" applyNumberFormat="1" applyFont="1" applyFill="1" applyBorder="1" applyAlignment="1">
      <alignment horizontal="center" vertical="center"/>
    </xf>
    <xf numFmtId="0" fontId="0" fillId="2" borderId="0" xfId="0" applyFill="1"/>
    <xf numFmtId="164" fontId="11" fillId="0" borderId="11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64" fontId="25" fillId="3" borderId="1" xfId="0" applyNumberFormat="1" applyFont="1" applyFill="1" applyBorder="1" applyAlignment="1" applyProtection="1">
      <alignment horizontal="center" vertical="center"/>
      <protection locked="0"/>
    </xf>
    <xf numFmtId="0" fontId="25" fillId="3" borderId="1" xfId="0" applyFont="1" applyFill="1" applyBorder="1" applyAlignment="1" applyProtection="1">
      <alignment horizontal="center" vertical="center"/>
      <protection hidden="1"/>
    </xf>
    <xf numFmtId="2" fontId="25" fillId="3" borderId="1" xfId="0" applyNumberFormat="1" applyFont="1" applyFill="1" applyBorder="1" applyAlignment="1" applyProtection="1">
      <alignment horizontal="center" vertical="center"/>
      <protection hidden="1"/>
    </xf>
    <xf numFmtId="0" fontId="15" fillId="0" borderId="9" xfId="0" applyFont="1" applyBorder="1" applyAlignment="1">
      <alignment horizontal="center" vertical="center"/>
    </xf>
    <xf numFmtId="0" fontId="1" fillId="2" borderId="0" xfId="4" applyFill="1" applyAlignment="1">
      <alignment horizontal="left"/>
    </xf>
    <xf numFmtId="0" fontId="1" fillId="2" borderId="0" xfId="4" quotePrefix="1" applyFill="1" applyAlignment="1">
      <alignment horizontal="left"/>
    </xf>
    <xf numFmtId="0" fontId="2" fillId="2" borderId="1" xfId="4" applyFont="1" applyFill="1" applyBorder="1" applyAlignment="1">
      <alignment horizontal="center"/>
    </xf>
    <xf numFmtId="167" fontId="27" fillId="2" borderId="1" xfId="4" applyNumberFormat="1" applyFont="1" applyFill="1" applyBorder="1" applyAlignment="1" applyProtection="1">
      <alignment horizontal="center" vertical="center"/>
      <protection locked="0"/>
    </xf>
    <xf numFmtId="164" fontId="27" fillId="2" borderId="1" xfId="4" applyNumberFormat="1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center"/>
    </xf>
    <xf numFmtId="0" fontId="28" fillId="5" borderId="38" xfId="0" applyFont="1" applyFill="1" applyBorder="1" applyAlignment="1">
      <alignment horizontal="center" vertical="center"/>
    </xf>
    <xf numFmtId="0" fontId="28" fillId="5" borderId="38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vertical="center" wrapText="1"/>
    </xf>
    <xf numFmtId="0" fontId="11" fillId="0" borderId="38" xfId="0" applyFont="1" applyBorder="1" applyAlignment="1">
      <alignment horizontal="center" vertical="center"/>
    </xf>
    <xf numFmtId="2" fontId="11" fillId="0" borderId="38" xfId="0" applyNumberFormat="1" applyFont="1" applyBorder="1" applyAlignment="1">
      <alignment horizontal="left" vertical="center"/>
    </xf>
    <xf numFmtId="0" fontId="11" fillId="0" borderId="38" xfId="0" applyFont="1" applyBorder="1"/>
    <xf numFmtId="166" fontId="11" fillId="0" borderId="38" xfId="0" applyNumberFormat="1" applyFont="1" applyBorder="1" applyAlignment="1">
      <alignment horizontal="center" vertical="center"/>
    </xf>
    <xf numFmtId="168" fontId="11" fillId="0" borderId="38" xfId="0" applyNumberFormat="1" applyFont="1" applyBorder="1" applyAlignment="1">
      <alignment horizontal="center" vertical="center"/>
    </xf>
    <xf numFmtId="168" fontId="11" fillId="0" borderId="38" xfId="0" quotePrefix="1" applyNumberFormat="1" applyFont="1" applyBorder="1" applyAlignment="1">
      <alignment horizontal="center" vertical="center" wrapText="1"/>
    </xf>
    <xf numFmtId="0" fontId="28" fillId="5" borderId="43" xfId="0" applyFont="1" applyFill="1" applyBorder="1" applyAlignment="1">
      <alignment horizontal="center" vertical="center"/>
    </xf>
    <xf numFmtId="0" fontId="28" fillId="5" borderId="44" xfId="0" applyFont="1" applyFill="1" applyBorder="1" applyAlignment="1">
      <alignment horizontal="center" vertical="center" wrapText="1"/>
    </xf>
    <xf numFmtId="0" fontId="0" fillId="2" borderId="45" xfId="0" applyFill="1" applyBorder="1"/>
    <xf numFmtId="0" fontId="11" fillId="4" borderId="46" xfId="0" quotePrefix="1" applyFont="1" applyFill="1" applyBorder="1" applyAlignment="1">
      <alignment horizontal="center" vertical="center" wrapText="1"/>
    </xf>
    <xf numFmtId="0" fontId="15" fillId="6" borderId="47" xfId="0" applyFont="1" applyFill="1" applyBorder="1" applyAlignment="1">
      <alignment vertical="center" wrapText="1"/>
    </xf>
    <xf numFmtId="168" fontId="11" fillId="6" borderId="46" xfId="0" applyNumberFormat="1" applyFont="1" applyFill="1" applyBorder="1" applyAlignment="1">
      <alignment horizontal="center" vertical="center" wrapText="1"/>
    </xf>
    <xf numFmtId="0" fontId="9" fillId="0" borderId="47" xfId="0" applyFont="1" applyBorder="1" applyAlignment="1">
      <alignment vertical="center" wrapText="1"/>
    </xf>
    <xf numFmtId="168" fontId="11" fillId="0" borderId="46" xfId="0" quotePrefix="1" applyNumberFormat="1" applyFont="1" applyBorder="1" applyAlignment="1">
      <alignment horizontal="center" vertical="center" wrapText="1"/>
    </xf>
    <xf numFmtId="168" fontId="11" fillId="6" borderId="46" xfId="0" applyNumberFormat="1" applyFont="1" applyFill="1" applyBorder="1" applyAlignment="1">
      <alignment horizontal="center" vertical="center"/>
    </xf>
    <xf numFmtId="0" fontId="9" fillId="0" borderId="48" xfId="0" applyFont="1" applyBorder="1" applyAlignment="1">
      <alignment vertical="center" wrapText="1"/>
    </xf>
    <xf numFmtId="0" fontId="11" fillId="0" borderId="49" xfId="0" applyFont="1" applyBorder="1" applyAlignment="1">
      <alignment horizontal="center" vertical="center"/>
    </xf>
    <xf numFmtId="2" fontId="11" fillId="0" borderId="49" xfId="0" applyNumberFormat="1" applyFont="1" applyBorder="1" applyAlignment="1">
      <alignment horizontal="left" vertical="center"/>
    </xf>
    <xf numFmtId="0" fontId="11" fillId="0" borderId="49" xfId="0" applyFont="1" applyBorder="1"/>
    <xf numFmtId="166" fontId="11" fillId="0" borderId="49" xfId="0" applyNumberFormat="1" applyFont="1" applyBorder="1" applyAlignment="1">
      <alignment horizontal="center" vertical="center"/>
    </xf>
    <xf numFmtId="168" fontId="11" fillId="0" borderId="49" xfId="0" applyNumberFormat="1" applyFont="1" applyBorder="1" applyAlignment="1">
      <alignment horizontal="center" vertical="center"/>
    </xf>
    <xf numFmtId="168" fontId="11" fillId="0" borderId="49" xfId="0" quotePrefix="1" applyNumberFormat="1" applyFont="1" applyBorder="1" applyAlignment="1">
      <alignment horizontal="center" vertical="center" wrapText="1"/>
    </xf>
    <xf numFmtId="168" fontId="11" fillId="0" borderId="50" xfId="0" quotePrefix="1" applyNumberFormat="1" applyFont="1" applyBorder="1" applyAlignment="1">
      <alignment horizontal="center" vertical="center" wrapText="1"/>
    </xf>
    <xf numFmtId="2" fontId="11" fillId="4" borderId="47" xfId="0" applyNumberFormat="1" applyFont="1" applyFill="1" applyBorder="1" applyAlignment="1">
      <alignment horizontal="center" vertical="center"/>
    </xf>
    <xf numFmtId="1" fontId="11" fillId="6" borderId="47" xfId="0" applyNumberFormat="1" applyFont="1" applyFill="1" applyBorder="1" applyAlignment="1">
      <alignment horizontal="center" vertical="center"/>
    </xf>
    <xf numFmtId="0" fontId="11" fillId="0" borderId="47" xfId="0" applyFont="1" applyBorder="1"/>
    <xf numFmtId="1" fontId="9" fillId="6" borderId="47" xfId="0" applyNumberFormat="1" applyFont="1" applyFill="1" applyBorder="1" applyAlignment="1">
      <alignment horizontal="center" vertical="center"/>
    </xf>
    <xf numFmtId="0" fontId="11" fillId="0" borderId="48" xfId="0" applyFont="1" applyBorder="1"/>
    <xf numFmtId="0" fontId="15" fillId="8" borderId="29" xfId="0" applyFont="1" applyFill="1" applyBorder="1" applyAlignment="1">
      <alignment vertical="center" wrapText="1"/>
    </xf>
    <xf numFmtId="11" fontId="11" fillId="6" borderId="46" xfId="0" applyNumberFormat="1" applyFont="1" applyFill="1" applyBorder="1" applyAlignment="1">
      <alignment horizontal="center" vertical="center" wrapText="1"/>
    </xf>
    <xf numFmtId="0" fontId="11" fillId="2" borderId="1" xfId="4" applyFont="1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72" fontId="11" fillId="2" borderId="1" xfId="0" applyNumberFormat="1" applyFon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  <xf numFmtId="0" fontId="11" fillId="2" borderId="0" xfId="0" applyFont="1" applyFill="1"/>
    <xf numFmtId="166" fontId="11" fillId="2" borderId="0" xfId="0" applyNumberFormat="1" applyFont="1" applyFill="1" applyAlignment="1">
      <alignment horizontal="center" vertical="center"/>
    </xf>
    <xf numFmtId="168" fontId="11" fillId="2" borderId="0" xfId="0" applyNumberFormat="1" applyFont="1" applyFill="1" applyAlignment="1">
      <alignment horizontal="center" vertical="center"/>
    </xf>
    <xf numFmtId="168" fontId="11" fillId="2" borderId="0" xfId="0" quotePrefix="1" applyNumberFormat="1" applyFont="1" applyFill="1" applyAlignment="1">
      <alignment horizontal="center" vertical="center" wrapText="1"/>
    </xf>
    <xf numFmtId="2" fontId="20" fillId="4" borderId="29" xfId="0" applyNumberFormat="1" applyFont="1" applyFill="1" applyBorder="1" applyAlignment="1">
      <alignment horizontal="center" vertical="center"/>
    </xf>
    <xf numFmtId="0" fontId="45" fillId="4" borderId="0" xfId="0" applyFont="1" applyFill="1"/>
    <xf numFmtId="15" fontId="20" fillId="4" borderId="29" xfId="0" applyNumberFormat="1" applyFont="1" applyFill="1" applyBorder="1" applyAlignment="1">
      <alignment horizontal="center"/>
    </xf>
    <xf numFmtId="17" fontId="46" fillId="4" borderId="0" xfId="0" applyNumberFormat="1" applyFont="1" applyFill="1" applyAlignment="1">
      <alignment horizontal="center"/>
    </xf>
    <xf numFmtId="168" fontId="28" fillId="4" borderId="29" xfId="0" applyNumberFormat="1" applyFont="1" applyFill="1" applyBorder="1" applyAlignment="1">
      <alignment horizontal="center"/>
    </xf>
    <xf numFmtId="0" fontId="22" fillId="2" borderId="0" xfId="0" applyFont="1" applyFill="1"/>
    <xf numFmtId="0" fontId="15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/>
    </xf>
    <xf numFmtId="2" fontId="0" fillId="2" borderId="1" xfId="0" applyNumberFormat="1" applyFill="1" applyBorder="1"/>
    <xf numFmtId="3" fontId="0" fillId="2" borderId="1" xfId="0" applyNumberFormat="1" applyFill="1" applyBorder="1"/>
    <xf numFmtId="0" fontId="28" fillId="4" borderId="38" xfId="0" applyFont="1" applyFill="1" applyBorder="1" applyAlignment="1">
      <alignment horizontal="center"/>
    </xf>
    <xf numFmtId="0" fontId="32" fillId="4" borderId="38" xfId="0" applyFont="1" applyFill="1" applyBorder="1"/>
    <xf numFmtId="168" fontId="28" fillId="4" borderId="38" xfId="0" applyNumberFormat="1" applyFont="1" applyFill="1" applyBorder="1" applyAlignment="1">
      <alignment horizontal="center"/>
    </xf>
    <xf numFmtId="0" fontId="28" fillId="4" borderId="1" xfId="0" applyFont="1" applyFill="1" applyBorder="1"/>
    <xf numFmtId="0" fontId="27" fillId="4" borderId="1" xfId="0" applyFont="1" applyFill="1" applyBorder="1" applyAlignment="1">
      <alignment horizontal="center"/>
    </xf>
    <xf numFmtId="11" fontId="1" fillId="2" borderId="0" xfId="4" applyNumberFormat="1" applyFill="1" applyAlignment="1">
      <alignment horizontal="center"/>
    </xf>
    <xf numFmtId="0" fontId="1" fillId="2" borderId="0" xfId="4" applyFill="1"/>
    <xf numFmtId="0" fontId="3" fillId="0" borderId="0" xfId="1" applyAlignment="1" applyProtection="1">
      <protection hidden="1"/>
    </xf>
    <xf numFmtId="0" fontId="27" fillId="2" borderId="1" xfId="4" applyFont="1" applyFill="1" applyBorder="1" applyAlignment="1" applyProtection="1">
      <alignment horizontal="center" vertical="center"/>
      <protection locked="0"/>
    </xf>
    <xf numFmtId="174" fontId="9" fillId="0" borderId="0" xfId="0" applyNumberFormat="1" applyFont="1" applyAlignment="1" applyProtection="1">
      <alignment horizontal="left" vertical="center"/>
      <protection locked="0"/>
    </xf>
    <xf numFmtId="176" fontId="9" fillId="0" borderId="0" xfId="0" applyNumberFormat="1" applyFont="1" applyAlignment="1" applyProtection="1">
      <alignment horizontal="left" vertical="center"/>
      <protection locked="0"/>
    </xf>
    <xf numFmtId="0" fontId="2" fillId="2" borderId="0" xfId="4" applyFont="1" applyFill="1" applyAlignment="1">
      <alignment horizontal="left"/>
    </xf>
    <xf numFmtId="0" fontId="2" fillId="2" borderId="0" xfId="4" applyFont="1" applyFill="1"/>
    <xf numFmtId="174" fontId="1" fillId="2" borderId="0" xfId="4" applyNumberFormat="1" applyFill="1" applyAlignment="1">
      <alignment horizontal="center" vertical="center"/>
    </xf>
    <xf numFmtId="0" fontId="1" fillId="7" borderId="0" xfId="4" applyFill="1" applyAlignment="1">
      <alignment vertical="center"/>
    </xf>
    <xf numFmtId="0" fontId="1" fillId="7" borderId="0" xfId="4" quotePrefix="1" applyFill="1" applyAlignment="1">
      <alignment vertical="center"/>
    </xf>
    <xf numFmtId="0" fontId="1" fillId="0" borderId="0" xfId="4"/>
    <xf numFmtId="0" fontId="47" fillId="7" borderId="0" xfId="4" applyFont="1" applyFill="1" applyAlignment="1">
      <alignment vertical="center"/>
    </xf>
    <xf numFmtId="0" fontId="10" fillId="7" borderId="0" xfId="4" applyFont="1" applyFill="1" applyAlignment="1">
      <alignment horizontal="center" vertical="center"/>
    </xf>
    <xf numFmtId="0" fontId="12" fillId="7" borderId="0" xfId="3" applyFont="1" applyFill="1" applyAlignment="1">
      <alignment vertical="center"/>
    </xf>
    <xf numFmtId="0" fontId="12" fillId="7" borderId="9" xfId="3" applyFont="1" applyFill="1" applyBorder="1" applyAlignment="1">
      <alignment vertical="center"/>
    </xf>
    <xf numFmtId="0" fontId="12" fillId="7" borderId="15" xfId="3" applyFont="1" applyFill="1" applyBorder="1" applyAlignment="1">
      <alignment vertical="center"/>
    </xf>
    <xf numFmtId="0" fontId="12" fillId="7" borderId="8" xfId="3" applyFont="1" applyFill="1" applyBorder="1" applyAlignment="1">
      <alignment vertical="center"/>
    </xf>
    <xf numFmtId="0" fontId="9" fillId="7" borderId="0" xfId="4" applyFont="1" applyFill="1" applyAlignment="1">
      <alignment vertical="center" wrapText="1"/>
    </xf>
    <xf numFmtId="0" fontId="12" fillId="7" borderId="0" xfId="3" applyFont="1" applyFill="1" applyAlignment="1">
      <alignment horizontal="right" vertical="center"/>
    </xf>
    <xf numFmtId="180" fontId="9" fillId="7" borderId="0" xfId="4" applyNumberFormat="1" applyFont="1" applyFill="1" applyAlignment="1">
      <alignment horizontal="left" vertical="center"/>
    </xf>
    <xf numFmtId="0" fontId="2" fillId="7" borderId="3" xfId="4" applyFont="1" applyFill="1" applyBorder="1" applyAlignment="1">
      <alignment horizontal="center" vertical="center" wrapText="1"/>
    </xf>
    <xf numFmtId="0" fontId="2" fillId="7" borderId="0" xfId="4" applyFont="1" applyFill="1" applyAlignment="1">
      <alignment horizontal="center" vertical="center" wrapText="1"/>
    </xf>
    <xf numFmtId="0" fontId="11" fillId="7" borderId="9" xfId="4" applyFont="1" applyFill="1" applyBorder="1" applyAlignment="1">
      <alignment vertical="center"/>
    </xf>
    <xf numFmtId="0" fontId="2" fillId="7" borderId="8" xfId="4" applyFont="1" applyFill="1" applyBorder="1" applyAlignment="1">
      <alignment horizontal="center" vertical="center" wrapText="1"/>
    </xf>
    <xf numFmtId="0" fontId="2" fillId="7" borderId="1" xfId="4" applyFont="1" applyFill="1" applyBorder="1" applyAlignment="1">
      <alignment horizontal="center" vertical="center" wrapText="1"/>
    </xf>
    <xf numFmtId="0" fontId="9" fillId="7" borderId="9" xfId="4" quotePrefix="1" applyFont="1" applyFill="1" applyBorder="1" applyAlignment="1">
      <alignment horizontal="left" vertical="center" wrapText="1" indent="1"/>
    </xf>
    <xf numFmtId="0" fontId="2" fillId="7" borderId="8" xfId="4" applyFont="1" applyFill="1" applyBorder="1" applyAlignment="1">
      <alignment vertical="center" wrapText="1"/>
    </xf>
    <xf numFmtId="0" fontId="2" fillId="7" borderId="1" xfId="4" applyFont="1" applyFill="1" applyBorder="1" applyAlignment="1">
      <alignment vertical="center" wrapText="1"/>
    </xf>
    <xf numFmtId="0" fontId="9" fillId="7" borderId="9" xfId="4" applyFont="1" applyFill="1" applyBorder="1" applyAlignment="1">
      <alignment horizontal="center" vertical="center" wrapText="1"/>
    </xf>
    <xf numFmtId="0" fontId="48" fillId="7" borderId="0" xfId="4" applyFont="1" applyFill="1" applyAlignment="1">
      <alignment vertical="center"/>
    </xf>
    <xf numFmtId="0" fontId="2" fillId="7" borderId="0" xfId="4" applyFont="1" applyFill="1" applyAlignment="1">
      <alignment vertical="center" wrapText="1"/>
    </xf>
    <xf numFmtId="0" fontId="2" fillId="7" borderId="2" xfId="4" applyFont="1" applyFill="1" applyBorder="1" applyAlignment="1">
      <alignment vertical="center" wrapText="1"/>
    </xf>
    <xf numFmtId="0" fontId="49" fillId="7" borderId="0" xfId="4" applyFont="1" applyFill="1" applyAlignment="1">
      <alignment vertical="center"/>
    </xf>
    <xf numFmtId="0" fontId="1" fillId="7" borderId="12" xfId="4" applyFill="1" applyBorder="1" applyAlignment="1">
      <alignment vertical="center"/>
    </xf>
    <xf numFmtId="0" fontId="12" fillId="2" borderId="15" xfId="4" applyFont="1" applyFill="1" applyBorder="1" applyAlignment="1">
      <alignment vertical="center" wrapText="1"/>
    </xf>
    <xf numFmtId="0" fontId="1" fillId="7" borderId="8" xfId="4" applyFill="1" applyBorder="1" applyAlignment="1">
      <alignment vertical="center"/>
    </xf>
    <xf numFmtId="0" fontId="11" fillId="7" borderId="15" xfId="4" applyFont="1" applyFill="1" applyBorder="1" applyAlignment="1">
      <alignment vertical="center"/>
    </xf>
    <xf numFmtId="0" fontId="11" fillId="7" borderId="8" xfId="4" applyFont="1" applyFill="1" applyBorder="1" applyAlignment="1">
      <alignment vertical="center"/>
    </xf>
    <xf numFmtId="0" fontId="9" fillId="7" borderId="1" xfId="4" applyFont="1" applyFill="1" applyBorder="1" applyAlignment="1">
      <alignment horizontal="center" vertical="center" wrapText="1"/>
    </xf>
    <xf numFmtId="0" fontId="53" fillId="7" borderId="0" xfId="4" applyFont="1" applyFill="1" applyAlignment="1">
      <alignment horizontal="center" vertical="center"/>
    </xf>
    <xf numFmtId="0" fontId="9" fillId="7" borderId="9" xfId="4" applyFont="1" applyFill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1" fillId="0" borderId="1" xfId="4" applyBorder="1" applyAlignment="1">
      <alignment vertical="center"/>
    </xf>
    <xf numFmtId="0" fontId="15" fillId="7" borderId="9" xfId="4" applyFont="1" applyFill="1" applyBorder="1" applyAlignment="1">
      <alignment horizontal="center" vertical="center"/>
    </xf>
    <xf numFmtId="0" fontId="15" fillId="7" borderId="8" xfId="4" applyFont="1" applyFill="1" applyBorder="1" applyAlignment="1">
      <alignment vertical="center"/>
    </xf>
    <xf numFmtId="0" fontId="1" fillId="0" borderId="0" xfId="4" applyAlignment="1">
      <alignment vertical="center"/>
    </xf>
    <xf numFmtId="0" fontId="49" fillId="7" borderId="3" xfId="4" applyFont="1" applyFill="1" applyBorder="1" applyAlignment="1">
      <alignment vertical="center"/>
    </xf>
    <xf numFmtId="164" fontId="15" fillId="7" borderId="0" xfId="4" applyNumberFormat="1" applyFont="1" applyFill="1" applyAlignment="1">
      <alignment horizontal="center" vertical="center"/>
    </xf>
    <xf numFmtId="0" fontId="11" fillId="7" borderId="0" xfId="4" applyFont="1" applyFill="1" applyAlignment="1">
      <alignment vertical="center"/>
    </xf>
    <xf numFmtId="0" fontId="11" fillId="7" borderId="0" xfId="4" applyFont="1" applyFill="1" applyAlignment="1">
      <alignment horizontal="center" vertical="center"/>
    </xf>
    <xf numFmtId="0" fontId="11" fillId="2" borderId="0" xfId="4" applyFont="1" applyFill="1" applyAlignment="1">
      <alignment vertical="center"/>
    </xf>
    <xf numFmtId="164" fontId="54" fillId="7" borderId="0" xfId="4" applyNumberFormat="1" applyFont="1" applyFill="1" applyAlignment="1">
      <alignment horizontal="center" vertical="center"/>
    </xf>
    <xf numFmtId="0" fontId="15" fillId="7" borderId="0" xfId="4" applyFont="1" applyFill="1" applyAlignment="1">
      <alignment vertical="center" wrapText="1"/>
    </xf>
    <xf numFmtId="181" fontId="11" fillId="7" borderId="0" xfId="4" applyNumberFormat="1" applyFont="1" applyFill="1" applyAlignment="1">
      <alignment vertical="center"/>
    </xf>
    <xf numFmtId="0" fontId="15" fillId="7" borderId="6" xfId="4" applyFont="1" applyFill="1" applyBorder="1" applyAlignment="1">
      <alignment vertical="top"/>
    </xf>
    <xf numFmtId="0" fontId="15" fillId="7" borderId="2" xfId="4" applyFont="1" applyFill="1" applyBorder="1" applyAlignment="1">
      <alignment vertical="top"/>
    </xf>
    <xf numFmtId="0" fontId="1" fillId="7" borderId="2" xfId="4" applyFill="1" applyBorder="1" applyAlignment="1">
      <alignment vertical="center"/>
    </xf>
    <xf numFmtId="0" fontId="54" fillId="7" borderId="0" xfId="4" applyFont="1" applyFill="1" applyAlignment="1">
      <alignment horizontal="center" vertical="center"/>
    </xf>
    <xf numFmtId="0" fontId="9" fillId="7" borderId="0" xfId="4" applyFont="1" applyFill="1" applyAlignment="1">
      <alignment vertical="center"/>
    </xf>
    <xf numFmtId="0" fontId="12" fillId="2" borderId="0" xfId="4" applyFont="1" applyFill="1" applyAlignment="1">
      <alignment vertical="center"/>
    </xf>
    <xf numFmtId="164" fontId="56" fillId="7" borderId="0" xfId="4" applyNumberFormat="1" applyFont="1" applyFill="1" applyAlignment="1">
      <alignment horizontal="center" vertical="center"/>
    </xf>
    <xf numFmtId="0" fontId="1" fillId="7" borderId="0" xfId="4" applyFill="1" applyAlignment="1">
      <alignment horizontal="center" vertical="center"/>
    </xf>
    <xf numFmtId="0" fontId="2" fillId="0" borderId="0" xfId="4" applyFont="1" applyAlignment="1" applyProtection="1">
      <alignment horizontal="right"/>
      <protection hidden="1"/>
    </xf>
    <xf numFmtId="0" fontId="1" fillId="7" borderId="14" xfId="4" applyFill="1" applyBorder="1" applyAlignment="1">
      <alignment vertical="center"/>
    </xf>
    <xf numFmtId="0" fontId="1" fillId="7" borderId="14" xfId="4" applyFill="1" applyBorder="1" applyAlignment="1">
      <alignment horizontal="center" vertical="center"/>
    </xf>
    <xf numFmtId="0" fontId="1" fillId="2" borderId="0" xfId="4" applyFill="1" applyAlignment="1">
      <alignment vertical="center"/>
    </xf>
    <xf numFmtId="0" fontId="9" fillId="2" borderId="0" xfId="4" applyFont="1" applyFill="1" applyAlignment="1" applyProtection="1">
      <alignment vertical="center"/>
      <protection hidden="1"/>
    </xf>
    <xf numFmtId="0" fontId="12" fillId="2" borderId="0" xfId="3" applyFont="1" applyFill="1" applyAlignment="1">
      <alignment horizontal="right" vertical="center"/>
    </xf>
    <xf numFmtId="0" fontId="1" fillId="0" borderId="10" xfId="0" applyFont="1" applyBorder="1" applyAlignment="1">
      <alignment horizontal="left" indent="1"/>
    </xf>
    <xf numFmtId="0" fontId="1" fillId="0" borderId="16" xfId="0" applyFont="1" applyBorder="1" applyAlignment="1">
      <alignment horizontal="left" indent="1"/>
    </xf>
    <xf numFmtId="0" fontId="2" fillId="2" borderId="0" xfId="0" applyFont="1" applyFill="1" applyAlignment="1">
      <alignment horizontal="right"/>
    </xf>
    <xf numFmtId="0" fontId="0" fillId="0" borderId="16" xfId="0" applyBorder="1" applyAlignment="1">
      <alignment horizontal="left" indent="1"/>
    </xf>
    <xf numFmtId="16" fontId="0" fillId="0" borderId="16" xfId="0" applyNumberFormat="1" applyBorder="1" applyAlignment="1">
      <alignment horizontal="left" indent="1"/>
    </xf>
    <xf numFmtId="0" fontId="9" fillId="0" borderId="16" xfId="3" applyFont="1" applyBorder="1" applyAlignment="1">
      <alignment horizontal="left" vertical="center" indent="1"/>
    </xf>
    <xf numFmtId="0" fontId="9" fillId="0" borderId="11" xfId="3" applyFont="1" applyBorder="1" applyAlignment="1">
      <alignment horizontal="left" vertical="center" indent="1"/>
    </xf>
    <xf numFmtId="0" fontId="12" fillId="0" borderId="0" xfId="3" applyFont="1" applyAlignment="1">
      <alignment horizontal="right" vertical="center" wrapText="1"/>
    </xf>
    <xf numFmtId="0" fontId="9" fillId="0" borderId="0" xfId="3" applyFont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" fillId="2" borderId="0" xfId="4" applyFont="1" applyFill="1" applyAlignment="1">
      <alignment horizontal="center" vertical="center"/>
    </xf>
    <xf numFmtId="174" fontId="28" fillId="4" borderId="29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1" fillId="7" borderId="0" xfId="4" applyFont="1" applyFill="1" applyAlignment="1">
      <alignment horizontal="center" vertical="center" wrapText="1"/>
    </xf>
    <xf numFmtId="0" fontId="15" fillId="0" borderId="1" xfId="4" applyFont="1" applyBorder="1" applyAlignment="1" applyProtection="1">
      <alignment horizontal="center" vertical="center" wrapText="1"/>
      <protection hidden="1"/>
    </xf>
    <xf numFmtId="0" fontId="9" fillId="0" borderId="1" xfId="4" applyFont="1" applyBorder="1" applyAlignment="1" applyProtection="1">
      <alignment horizontal="center" vertical="center" wrapText="1"/>
      <protection hidden="1"/>
    </xf>
    <xf numFmtId="0" fontId="11" fillId="7" borderId="9" xfId="4" applyFont="1" applyFill="1" applyBorder="1" applyAlignment="1">
      <alignment horizontal="center" vertical="center"/>
    </xf>
    <xf numFmtId="0" fontId="11" fillId="7" borderId="8" xfId="4" applyFont="1" applyFill="1" applyBorder="1" applyAlignment="1">
      <alignment horizontal="center" vertical="center"/>
    </xf>
    <xf numFmtId="0" fontId="11" fillId="7" borderId="1" xfId="4" applyFont="1" applyFill="1" applyBorder="1" applyAlignment="1">
      <alignment horizontal="center" vertical="center"/>
    </xf>
    <xf numFmtId="0" fontId="11" fillId="0" borderId="1" xfId="4" applyFont="1" applyBorder="1" applyAlignment="1" applyProtection="1">
      <alignment horizontal="center" vertical="center" wrapText="1"/>
      <protection hidden="1"/>
    </xf>
    <xf numFmtId="0" fontId="1" fillId="7" borderId="1" xfId="4" applyFill="1" applyBorder="1" applyAlignment="1">
      <alignment horizontal="center" vertical="center"/>
    </xf>
    <xf numFmtId="164" fontId="58" fillId="0" borderId="1" xfId="4" applyNumberFormat="1" applyFont="1" applyBorder="1" applyAlignment="1">
      <alignment horizontal="center" vertical="center"/>
    </xf>
    <xf numFmtId="164" fontId="55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0" fontId="1" fillId="0" borderId="1" xfId="4" applyBorder="1" applyAlignment="1">
      <alignment horizontal="center" vertical="center"/>
    </xf>
    <xf numFmtId="0" fontId="15" fillId="7" borderId="9" xfId="4" applyFont="1" applyFill="1" applyBorder="1" applyAlignment="1">
      <alignment horizontal="center" vertical="center"/>
    </xf>
    <xf numFmtId="0" fontId="15" fillId="7" borderId="15" xfId="4" applyFont="1" applyFill="1" applyBorder="1" applyAlignment="1">
      <alignment horizontal="center" vertical="center"/>
    </xf>
    <xf numFmtId="0" fontId="15" fillId="7" borderId="8" xfId="4" applyFont="1" applyFill="1" applyBorder="1" applyAlignment="1">
      <alignment horizontal="center" vertical="center"/>
    </xf>
    <xf numFmtId="0" fontId="11" fillId="7" borderId="10" xfId="4" applyFont="1" applyFill="1" applyBorder="1" applyAlignment="1">
      <alignment horizontal="center" vertical="center" wrapText="1"/>
    </xf>
    <xf numFmtId="0" fontId="11" fillId="7" borderId="11" xfId="4" applyFont="1" applyFill="1" applyBorder="1" applyAlignment="1">
      <alignment horizontal="center" vertical="center" wrapText="1"/>
    </xf>
    <xf numFmtId="0" fontId="12" fillId="2" borderId="1" xfId="4" applyFont="1" applyFill="1" applyBorder="1" applyAlignment="1">
      <alignment horizontal="center" vertical="center" wrapText="1"/>
    </xf>
    <xf numFmtId="0" fontId="9" fillId="0" borderId="1" xfId="7" applyFont="1" applyBorder="1" applyAlignment="1">
      <alignment horizontal="center" vertical="center" wrapText="1"/>
    </xf>
    <xf numFmtId="0" fontId="9" fillId="0" borderId="9" xfId="7" applyFont="1" applyBorder="1" applyAlignment="1">
      <alignment horizontal="center" vertical="center" wrapText="1"/>
    </xf>
    <xf numFmtId="0" fontId="9" fillId="0" borderId="8" xfId="7" applyFont="1" applyBorder="1" applyAlignment="1">
      <alignment horizontal="center" vertical="center" wrapText="1"/>
    </xf>
    <xf numFmtId="0" fontId="9" fillId="0" borderId="0" xfId="7" applyFont="1" applyAlignment="1">
      <alignment horizontal="center" vertical="center" wrapText="1"/>
    </xf>
    <xf numFmtId="0" fontId="23" fillId="0" borderId="9" xfId="4" applyFont="1" applyBorder="1" applyAlignment="1">
      <alignment horizontal="center" vertical="center"/>
    </xf>
    <xf numFmtId="0" fontId="23" fillId="0" borderId="8" xfId="4" applyFont="1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9" fillId="7" borderId="1" xfId="4" applyFont="1" applyFill="1" applyBorder="1" applyAlignment="1">
      <alignment horizontal="center" vertical="center"/>
    </xf>
    <xf numFmtId="0" fontId="15" fillId="7" borderId="4" xfId="4" applyFont="1" applyFill="1" applyBorder="1" applyAlignment="1">
      <alignment horizontal="center" vertical="top"/>
    </xf>
    <xf numFmtId="0" fontId="15" fillId="7" borderId="3" xfId="4" applyFont="1" applyFill="1" applyBorder="1" applyAlignment="1">
      <alignment horizontal="center" vertical="top"/>
    </xf>
    <xf numFmtId="0" fontId="15" fillId="7" borderId="5" xfId="4" applyFont="1" applyFill="1" applyBorder="1" applyAlignment="1">
      <alignment horizontal="center" vertical="top"/>
    </xf>
    <xf numFmtId="0" fontId="1" fillId="7" borderId="9" xfId="4" applyFill="1" applyBorder="1" applyAlignment="1">
      <alignment horizontal="center" vertical="center"/>
    </xf>
    <xf numFmtId="0" fontId="1" fillId="7" borderId="8" xfId="4" applyFill="1" applyBorder="1" applyAlignment="1">
      <alignment horizontal="center" vertical="center"/>
    </xf>
    <xf numFmtId="0" fontId="15" fillId="7" borderId="1" xfId="4" applyFont="1" applyFill="1" applyBorder="1" applyAlignment="1">
      <alignment horizontal="center" vertical="center"/>
    </xf>
    <xf numFmtId="0" fontId="9" fillId="7" borderId="4" xfId="4" applyFont="1" applyFill="1" applyBorder="1" applyAlignment="1">
      <alignment horizontal="center" vertical="center"/>
    </xf>
    <xf numFmtId="0" fontId="9" fillId="7" borderId="5" xfId="4" applyFont="1" applyFill="1" applyBorder="1" applyAlignment="1">
      <alignment horizontal="center" vertical="center"/>
    </xf>
    <xf numFmtId="0" fontId="9" fillId="7" borderId="6" xfId="4" applyFont="1" applyFill="1" applyBorder="1" applyAlignment="1">
      <alignment horizontal="center" vertical="center"/>
    </xf>
    <xf numFmtId="0" fontId="9" fillId="7" borderId="7" xfId="4" applyFont="1" applyFill="1" applyBorder="1" applyAlignment="1">
      <alignment horizontal="center" vertical="center"/>
    </xf>
    <xf numFmtId="0" fontId="9" fillId="7" borderId="1" xfId="4" applyFont="1" applyFill="1" applyBorder="1" applyAlignment="1">
      <alignment horizontal="center" vertical="center" wrapText="1"/>
    </xf>
    <xf numFmtId="0" fontId="51" fillId="7" borderId="1" xfId="4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12" fillId="2" borderId="5" xfId="3" applyFont="1" applyFill="1" applyBorder="1" applyAlignment="1">
      <alignment horizontal="center" vertical="center" wrapText="1"/>
    </xf>
    <xf numFmtId="0" fontId="12" fillId="2" borderId="6" xfId="3" applyFont="1" applyFill="1" applyBorder="1" applyAlignment="1">
      <alignment horizontal="center" vertical="center" wrapText="1"/>
    </xf>
    <xf numFmtId="0" fontId="12" fillId="2" borderId="7" xfId="3" applyFont="1" applyFill="1" applyBorder="1" applyAlignment="1">
      <alignment horizontal="center" vertical="center" wrapText="1"/>
    </xf>
    <xf numFmtId="0" fontId="12" fillId="2" borderId="9" xfId="4" applyFont="1" applyFill="1" applyBorder="1" applyAlignment="1">
      <alignment horizontal="center" vertical="center" wrapText="1"/>
    </xf>
    <xf numFmtId="0" fontId="12" fillId="2" borderId="15" xfId="4" applyFont="1" applyFill="1" applyBorder="1" applyAlignment="1">
      <alignment horizontal="center" vertical="center" wrapText="1"/>
    </xf>
    <xf numFmtId="0" fontId="12" fillId="2" borderId="8" xfId="4" applyFont="1" applyFill="1" applyBorder="1" applyAlignment="1">
      <alignment horizontal="center" vertical="center" wrapText="1"/>
    </xf>
    <xf numFmtId="0" fontId="12" fillId="2" borderId="4" xfId="4" applyFont="1" applyFill="1" applyBorder="1" applyAlignment="1">
      <alignment horizontal="center" vertical="center" wrapText="1"/>
    </xf>
    <xf numFmtId="0" fontId="12" fillId="2" borderId="3" xfId="4" applyFont="1" applyFill="1" applyBorder="1" applyAlignment="1">
      <alignment horizontal="center" vertical="center" wrapText="1"/>
    </xf>
    <xf numFmtId="0" fontId="12" fillId="2" borderId="5" xfId="4" applyFont="1" applyFill="1" applyBorder="1" applyAlignment="1">
      <alignment horizontal="center" vertical="center" wrapText="1"/>
    </xf>
    <xf numFmtId="0" fontId="12" fillId="2" borderId="6" xfId="4" applyFont="1" applyFill="1" applyBorder="1" applyAlignment="1">
      <alignment horizontal="center" vertical="center" wrapText="1"/>
    </xf>
    <xf numFmtId="0" fontId="12" fillId="2" borderId="2" xfId="4" applyFont="1" applyFill="1" applyBorder="1" applyAlignment="1">
      <alignment horizontal="center" vertical="center" wrapText="1"/>
    </xf>
    <xf numFmtId="0" fontId="12" fillId="2" borderId="7" xfId="4" applyFont="1" applyFill="1" applyBorder="1" applyAlignment="1">
      <alignment horizontal="center" vertical="center" wrapText="1"/>
    </xf>
    <xf numFmtId="0" fontId="47" fillId="7" borderId="51" xfId="4" applyFont="1" applyFill="1" applyBorder="1" applyAlignment="1" applyProtection="1">
      <alignment horizontal="center" vertical="center"/>
      <protection locked="0"/>
    </xf>
    <xf numFmtId="0" fontId="47" fillId="7" borderId="52" xfId="4" applyFont="1" applyFill="1" applyBorder="1" applyAlignment="1" applyProtection="1">
      <alignment horizontal="center" vertical="center"/>
      <protection locked="0"/>
    </xf>
    <xf numFmtId="0" fontId="47" fillId="7" borderId="53" xfId="4" applyFont="1" applyFill="1" applyBorder="1" applyAlignment="1" applyProtection="1">
      <alignment horizontal="center" vertical="center"/>
      <protection locked="0"/>
    </xf>
    <xf numFmtId="0" fontId="47" fillId="7" borderId="54" xfId="4" applyFont="1" applyFill="1" applyBorder="1" applyAlignment="1" applyProtection="1">
      <alignment horizontal="center" vertical="center"/>
      <protection locked="0"/>
    </xf>
    <xf numFmtId="0" fontId="47" fillId="7" borderId="0" xfId="4" applyFont="1" applyFill="1" applyAlignment="1" applyProtection="1">
      <alignment horizontal="center" vertical="center"/>
      <protection locked="0"/>
    </xf>
    <xf numFmtId="0" fontId="47" fillId="7" borderId="39" xfId="4" applyFont="1" applyFill="1" applyBorder="1" applyAlignment="1" applyProtection="1">
      <alignment horizontal="center" vertical="center"/>
      <protection locked="0"/>
    </xf>
    <xf numFmtId="0" fontId="47" fillId="7" borderId="55" xfId="4" applyFont="1" applyFill="1" applyBorder="1" applyAlignment="1" applyProtection="1">
      <alignment horizontal="center" vertical="center"/>
      <protection locked="0"/>
    </xf>
    <xf numFmtId="0" fontId="47" fillId="7" borderId="56" xfId="4" applyFont="1" applyFill="1" applyBorder="1" applyAlignment="1" applyProtection="1">
      <alignment horizontal="center" vertical="center"/>
      <protection locked="0"/>
    </xf>
    <xf numFmtId="0" fontId="47" fillId="7" borderId="57" xfId="4" applyFont="1" applyFill="1" applyBorder="1" applyAlignment="1" applyProtection="1">
      <alignment horizontal="center" vertical="center"/>
      <protection locked="0"/>
    </xf>
    <xf numFmtId="0" fontId="14" fillId="7" borderId="0" xfId="4" applyFont="1" applyFill="1" applyAlignment="1">
      <alignment horizontal="center" vertical="center"/>
    </xf>
    <xf numFmtId="178" fontId="14" fillId="0" borderId="0" xfId="4" applyNumberFormat="1" applyFont="1" applyAlignment="1" applyProtection="1">
      <alignment horizontal="center"/>
      <protection hidden="1"/>
    </xf>
    <xf numFmtId="0" fontId="12" fillId="7" borderId="1" xfId="3" applyFont="1" applyFill="1" applyBorder="1" applyAlignment="1">
      <alignment horizontal="center" vertical="center"/>
    </xf>
    <xf numFmtId="0" fontId="12" fillId="7" borderId="9" xfId="3" applyFont="1" applyFill="1" applyBorder="1" applyAlignment="1">
      <alignment horizontal="center" vertical="center"/>
    </xf>
    <xf numFmtId="0" fontId="12" fillId="7" borderId="15" xfId="3" applyFont="1" applyFill="1" applyBorder="1" applyAlignment="1">
      <alignment horizontal="center" vertical="center"/>
    </xf>
    <xf numFmtId="0" fontId="12" fillId="7" borderId="8" xfId="3" applyFont="1" applyFill="1" applyBorder="1" applyAlignment="1">
      <alignment horizontal="center" vertical="center"/>
    </xf>
    <xf numFmtId="179" fontId="9" fillId="7" borderId="9" xfId="4" applyNumberFormat="1" applyFont="1" applyFill="1" applyBorder="1" applyAlignment="1">
      <alignment horizontal="center" vertical="center"/>
    </xf>
    <xf numFmtId="179" fontId="9" fillId="7" borderId="15" xfId="4" applyNumberFormat="1" applyFont="1" applyFill="1" applyBorder="1" applyAlignment="1">
      <alignment horizontal="center" vertical="center"/>
    </xf>
    <xf numFmtId="179" fontId="9" fillId="7" borderId="8" xfId="4" applyNumberFormat="1" applyFont="1" applyFill="1" applyBorder="1" applyAlignment="1">
      <alignment horizontal="center" vertical="center"/>
    </xf>
    <xf numFmtId="0" fontId="2" fillId="7" borderId="4" xfId="4" applyFont="1" applyFill="1" applyBorder="1" applyAlignment="1">
      <alignment horizontal="center" vertical="center" wrapText="1"/>
    </xf>
    <xf numFmtId="0" fontId="2" fillId="7" borderId="3" xfId="4" applyFont="1" applyFill="1" applyBorder="1" applyAlignment="1">
      <alignment horizontal="center" vertical="center" wrapText="1"/>
    </xf>
    <xf numFmtId="0" fontId="2" fillId="7" borderId="5" xfId="4" applyFont="1" applyFill="1" applyBorder="1" applyAlignment="1">
      <alignment horizontal="center" vertical="center" wrapText="1"/>
    </xf>
    <xf numFmtId="0" fontId="2" fillId="7" borderId="6" xfId="4" applyFont="1" applyFill="1" applyBorder="1" applyAlignment="1">
      <alignment horizontal="center" vertical="center" wrapText="1"/>
    </xf>
    <xf numFmtId="0" fontId="2" fillId="7" borderId="2" xfId="4" applyFont="1" applyFill="1" applyBorder="1" applyAlignment="1">
      <alignment horizontal="center" vertical="center" wrapText="1"/>
    </xf>
    <xf numFmtId="0" fontId="2" fillId="7" borderId="7" xfId="4" applyFont="1" applyFill="1" applyBorder="1" applyAlignment="1">
      <alignment horizontal="center" vertical="center" wrapText="1"/>
    </xf>
    <xf numFmtId="0" fontId="15" fillId="7" borderId="9" xfId="4" applyFont="1" applyFill="1" applyBorder="1" applyAlignment="1">
      <alignment horizontal="center" vertical="center" wrapText="1"/>
    </xf>
    <xf numFmtId="0" fontId="15" fillId="7" borderId="15" xfId="4" applyFont="1" applyFill="1" applyBorder="1" applyAlignment="1">
      <alignment horizontal="center" vertical="center" wrapText="1"/>
    </xf>
    <xf numFmtId="0" fontId="15" fillId="7" borderId="8" xfId="4" applyFont="1" applyFill="1" applyBorder="1" applyAlignment="1">
      <alignment horizontal="center" vertical="center" wrapText="1"/>
    </xf>
    <xf numFmtId="0" fontId="20" fillId="0" borderId="0" xfId="6" quotePrefix="1" applyFont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/>
    </xf>
    <xf numFmtId="1" fontId="11" fillId="0" borderId="9" xfId="0" applyNumberFormat="1" applyFont="1" applyBorder="1" applyAlignment="1">
      <alignment horizontal="center" vertical="center"/>
    </xf>
    <xf numFmtId="1" fontId="11" fillId="0" borderId="8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2" fillId="0" borderId="4" xfId="3" applyFont="1" applyBorder="1" applyAlignment="1">
      <alignment horizontal="center" vertical="center" wrapText="1"/>
    </xf>
    <xf numFmtId="0" fontId="12" fillId="0" borderId="12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 wrapText="1"/>
    </xf>
    <xf numFmtId="1" fontId="11" fillId="0" borderId="9" xfId="0" applyNumberFormat="1" applyFont="1" applyBorder="1" applyAlignment="1" applyProtection="1">
      <alignment horizontal="center" vertical="center" wrapText="1"/>
      <protection locked="0"/>
    </xf>
    <xf numFmtId="1" fontId="11" fillId="0" borderId="8" xfId="0" applyNumberFormat="1" applyFont="1" applyBorder="1" applyAlignment="1" applyProtection="1">
      <alignment horizontal="center" vertical="center" wrapText="1"/>
      <protection locked="0"/>
    </xf>
    <xf numFmtId="1" fontId="15" fillId="0" borderId="1" xfId="0" applyNumberFormat="1" applyFont="1" applyBorder="1" applyAlignment="1">
      <alignment horizontal="center" vertical="center"/>
    </xf>
    <xf numFmtId="0" fontId="13" fillId="0" borderId="12" xfId="3" applyFont="1" applyBorder="1" applyAlignment="1">
      <alignment vertical="center" wrapText="1"/>
    </xf>
    <xf numFmtId="0" fontId="13" fillId="0" borderId="0" xfId="3" applyFont="1" applyAlignment="1">
      <alignment vertical="center" wrapText="1"/>
    </xf>
    <xf numFmtId="177" fontId="9" fillId="0" borderId="0" xfId="0" applyNumberFormat="1" applyFont="1" applyAlignment="1" applyProtection="1">
      <alignment horizontal="left" vertical="center"/>
      <protection locked="0"/>
    </xf>
    <xf numFmtId="177" fontId="9" fillId="0" borderId="13" xfId="0" applyNumberFormat="1" applyFont="1" applyBorder="1" applyAlignment="1" applyProtection="1">
      <alignment horizontal="left" vertical="center"/>
      <protection locked="0"/>
    </xf>
    <xf numFmtId="0" fontId="14" fillId="0" borderId="0" xfId="0" applyFont="1" applyAlignment="1">
      <alignment horizontal="center" vertical="center"/>
    </xf>
    <xf numFmtId="175" fontId="14" fillId="2" borderId="0" xfId="0" applyNumberFormat="1" applyFont="1" applyFill="1" applyAlignment="1" applyProtection="1">
      <alignment horizontal="center"/>
      <protection locked="0"/>
    </xf>
    <xf numFmtId="0" fontId="24" fillId="0" borderId="4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0" xfId="3" applyFont="1" applyAlignment="1">
      <alignment horizontal="left" vertical="center"/>
    </xf>
    <xf numFmtId="0" fontId="11" fillId="2" borderId="9" xfId="0" applyFont="1" applyFill="1" applyBorder="1" applyAlignment="1" applyProtection="1">
      <alignment horizontal="center" vertical="center"/>
      <protection hidden="1"/>
    </xf>
    <xf numFmtId="0" fontId="11" fillId="2" borderId="15" xfId="0" applyFont="1" applyFill="1" applyBorder="1" applyAlignment="1" applyProtection="1">
      <alignment horizontal="center" vertical="center"/>
      <protection hidden="1"/>
    </xf>
    <xf numFmtId="0" fontId="11" fillId="0" borderId="1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25" fillId="0" borderId="1" xfId="0" applyFont="1" applyBorder="1" applyAlignment="1" applyProtection="1">
      <alignment horizontal="center" vertical="center"/>
      <protection hidden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170" fontId="11" fillId="2" borderId="9" xfId="0" applyNumberFormat="1" applyFont="1" applyFill="1" applyBorder="1" applyAlignment="1" applyProtection="1">
      <alignment horizontal="center" vertical="center"/>
      <protection locked="0" hidden="1"/>
    </xf>
    <xf numFmtId="170" fontId="11" fillId="2" borderId="15" xfId="0" applyNumberFormat="1" applyFont="1" applyFill="1" applyBorder="1" applyAlignment="1" applyProtection="1">
      <alignment horizontal="center" vertical="center"/>
      <protection locked="0" hidden="1"/>
    </xf>
    <xf numFmtId="0" fontId="15" fillId="0" borderId="10" xfId="3" applyFont="1" applyBorder="1" applyAlignment="1">
      <alignment horizontal="center" vertical="center" wrapText="1"/>
    </xf>
    <xf numFmtId="0" fontId="15" fillId="0" borderId="16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2" fontId="25" fillId="3" borderId="9" xfId="0" quotePrefix="1" applyNumberFormat="1" applyFont="1" applyFill="1" applyBorder="1" applyAlignment="1" applyProtection="1">
      <alignment horizontal="center" vertical="center"/>
      <protection hidden="1"/>
    </xf>
    <xf numFmtId="2" fontId="25" fillId="3" borderId="8" xfId="0" quotePrefix="1" applyNumberFormat="1" applyFont="1" applyFill="1" applyBorder="1" applyAlignment="1" applyProtection="1">
      <alignment horizontal="center" vertical="center"/>
      <protection hidden="1"/>
    </xf>
    <xf numFmtId="0" fontId="25" fillId="3" borderId="11" xfId="0" quotePrefix="1" applyFont="1" applyFill="1" applyBorder="1" applyAlignment="1" applyProtection="1">
      <alignment horizontal="center"/>
      <protection locked="0"/>
    </xf>
    <xf numFmtId="0" fontId="25" fillId="3" borderId="11" xfId="0" applyFont="1" applyFill="1" applyBorder="1" applyAlignment="1" applyProtection="1">
      <alignment horizontal="center"/>
      <protection locked="0"/>
    </xf>
    <xf numFmtId="0" fontId="25" fillId="3" borderId="9" xfId="0" applyFont="1" applyFill="1" applyBorder="1" applyAlignment="1" applyProtection="1">
      <alignment horizontal="center" vertical="center" wrapText="1"/>
      <protection locked="0"/>
    </xf>
    <xf numFmtId="0" fontId="25" fillId="3" borderId="15" xfId="0" applyFont="1" applyFill="1" applyBorder="1" applyAlignment="1" applyProtection="1">
      <alignment horizontal="center" vertical="center" wrapText="1"/>
      <protection locked="0"/>
    </xf>
    <xf numFmtId="0" fontId="11" fillId="0" borderId="15" xfId="0" applyFont="1" applyBorder="1" applyAlignment="1">
      <alignment horizontal="center" vertical="center" wrapText="1"/>
    </xf>
    <xf numFmtId="0" fontId="11" fillId="0" borderId="0" xfId="0" applyFont="1" applyAlignment="1" applyProtection="1">
      <alignment horizontal="center" vertical="center"/>
      <protection hidden="1"/>
    </xf>
    <xf numFmtId="0" fontId="15" fillId="0" borderId="1" xfId="0" applyFont="1" applyBorder="1" applyAlignment="1" applyProtection="1">
      <alignment horizontal="center"/>
      <protection hidden="1"/>
    </xf>
    <xf numFmtId="0" fontId="11" fillId="0" borderId="9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center" vertical="center"/>
      <protection hidden="1"/>
    </xf>
    <xf numFmtId="0" fontId="11" fillId="2" borderId="8" xfId="0" applyFont="1" applyFill="1" applyBorder="1" applyAlignment="1" applyProtection="1">
      <alignment horizontal="center" vertical="center"/>
      <protection hidden="1"/>
    </xf>
    <xf numFmtId="2" fontId="11" fillId="0" borderId="9" xfId="0" applyNumberFormat="1" applyFont="1" applyBorder="1" applyAlignment="1" applyProtection="1">
      <alignment horizontal="center" vertical="center"/>
      <protection locked="0" hidden="1"/>
    </xf>
    <xf numFmtId="2" fontId="11" fillId="0" borderId="8" xfId="0" applyNumberFormat="1" applyFont="1" applyBorder="1" applyAlignment="1" applyProtection="1">
      <alignment horizontal="center" vertical="center"/>
      <protection locked="0" hidden="1"/>
    </xf>
    <xf numFmtId="14" fontId="11" fillId="0" borderId="1" xfId="0" applyNumberFormat="1" applyFont="1" applyBorder="1" applyAlignment="1" applyProtection="1">
      <alignment horizontal="center" vertical="center"/>
      <protection hidden="1"/>
    </xf>
    <xf numFmtId="0" fontId="25" fillId="3" borderId="9" xfId="0" applyFont="1" applyFill="1" applyBorder="1" applyAlignment="1" applyProtection="1">
      <alignment horizontal="center" vertical="center"/>
      <protection hidden="1"/>
    </xf>
    <xf numFmtId="0" fontId="25" fillId="3" borderId="8" xfId="0" applyFont="1" applyFill="1" applyBorder="1" applyAlignment="1" applyProtection="1">
      <alignment horizontal="center" vertical="center"/>
      <protection hidden="1"/>
    </xf>
    <xf numFmtId="0" fontId="15" fillId="8" borderId="40" xfId="0" applyFont="1" applyFill="1" applyBorder="1" applyAlignment="1">
      <alignment horizontal="center" vertical="center" wrapText="1"/>
    </xf>
    <xf numFmtId="0" fontId="15" fillId="8" borderId="41" xfId="0" applyFont="1" applyFill="1" applyBorder="1" applyAlignment="1">
      <alignment horizontal="center" vertical="center" wrapText="1"/>
    </xf>
    <xf numFmtId="0" fontId="15" fillId="8" borderId="42" xfId="0" applyFont="1" applyFill="1" applyBorder="1" applyAlignment="1">
      <alignment horizontal="center" vertical="center" wrapText="1"/>
    </xf>
    <xf numFmtId="0" fontId="42" fillId="4" borderId="1" xfId="0" applyFont="1" applyFill="1" applyBorder="1" applyAlignment="1">
      <alignment horizontal="center" vertical="center" wrapText="1"/>
    </xf>
    <xf numFmtId="0" fontId="30" fillId="4" borderId="26" xfId="0" applyFont="1" applyFill="1" applyBorder="1" applyAlignment="1">
      <alignment horizontal="center"/>
    </xf>
    <xf numFmtId="0" fontId="1" fillId="0" borderId="27" xfId="0" applyFont="1" applyBorder="1"/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33" xfId="0" applyFont="1" applyBorder="1"/>
    <xf numFmtId="0" fontId="1" fillId="4" borderId="9" xfId="0" applyFont="1" applyFill="1" applyBorder="1" applyAlignment="1">
      <alignment horizontal="left" vertical="center" wrapText="1"/>
    </xf>
    <xf numFmtId="0" fontId="1" fillId="4" borderId="15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31" fillId="4" borderId="26" xfId="0" applyFont="1" applyFill="1" applyBorder="1" applyAlignment="1">
      <alignment horizontal="center" vertical="center" wrapText="1"/>
    </xf>
    <xf numFmtId="0" fontId="31" fillId="4" borderId="28" xfId="0" applyFont="1" applyFill="1" applyBorder="1" applyAlignment="1">
      <alignment horizontal="center" vertical="center" wrapText="1"/>
    </xf>
    <xf numFmtId="0" fontId="31" fillId="4" borderId="27" xfId="0" applyFont="1" applyFill="1" applyBorder="1" applyAlignment="1">
      <alignment horizontal="center" vertical="center" wrapText="1"/>
    </xf>
    <xf numFmtId="0" fontId="31" fillId="4" borderId="30" xfId="0" applyFont="1" applyFill="1" applyBorder="1" applyAlignment="1">
      <alignment horizontal="center" vertical="center" wrapText="1"/>
    </xf>
    <xf numFmtId="0" fontId="31" fillId="4" borderId="0" xfId="0" applyFont="1" applyFill="1" applyAlignment="1">
      <alignment horizontal="center" vertical="center" wrapText="1"/>
    </xf>
    <xf numFmtId="0" fontId="31" fillId="4" borderId="31" xfId="0" applyFont="1" applyFill="1" applyBorder="1" applyAlignment="1">
      <alignment horizontal="center" vertical="center" wrapText="1"/>
    </xf>
    <xf numFmtId="0" fontId="31" fillId="4" borderId="32" xfId="0" applyFont="1" applyFill="1" applyBorder="1" applyAlignment="1">
      <alignment horizontal="center" vertical="center" wrapText="1"/>
    </xf>
    <xf numFmtId="0" fontId="31" fillId="4" borderId="34" xfId="0" applyFont="1" applyFill="1" applyBorder="1" applyAlignment="1">
      <alignment horizontal="center" vertical="center" wrapText="1"/>
    </xf>
    <xf numFmtId="0" fontId="31" fillId="4" borderId="33" xfId="0" applyFont="1" applyFill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174" fontId="28" fillId="0" borderId="9" xfId="0" applyNumberFormat="1" applyFont="1" applyBorder="1" applyAlignment="1">
      <alignment horizontal="center" vertical="center"/>
    </xf>
    <xf numFmtId="174" fontId="28" fillId="0" borderId="8" xfId="0" applyNumberFormat="1" applyFont="1" applyBorder="1" applyAlignment="1">
      <alignment horizontal="center" vertical="center"/>
    </xf>
    <xf numFmtId="174" fontId="1" fillId="2" borderId="9" xfId="4" applyNumberFormat="1" applyFill="1" applyBorder="1" applyAlignment="1">
      <alignment horizontal="center" vertical="center"/>
    </xf>
    <xf numFmtId="174" fontId="1" fillId="2" borderId="8" xfId="4" applyNumberFormat="1" applyFill="1" applyBorder="1" applyAlignment="1">
      <alignment horizontal="center" vertical="center"/>
    </xf>
    <xf numFmtId="0" fontId="2" fillId="2" borderId="0" xfId="4" applyFont="1" applyFill="1" applyAlignment="1">
      <alignment horizontal="center" vertical="center"/>
    </xf>
    <xf numFmtId="0" fontId="2" fillId="2" borderId="13" xfId="4" applyFont="1" applyFill="1" applyBorder="1" applyAlignment="1">
      <alignment horizontal="center" vertical="center"/>
    </xf>
    <xf numFmtId="0" fontId="44" fillId="4" borderId="0" xfId="0" applyFont="1" applyFill="1" applyAlignment="1">
      <alignment horizontal="center"/>
    </xf>
    <xf numFmtId="0" fontId="1" fillId="2" borderId="0" xfId="0" applyFont="1" applyFill="1"/>
    <xf numFmtId="0" fontId="28" fillId="4" borderId="0" xfId="0" applyFont="1" applyFill="1" applyAlignment="1">
      <alignment horizontal="center"/>
    </xf>
    <xf numFmtId="182" fontId="1" fillId="2" borderId="1" xfId="0" applyNumberFormat="1" applyFont="1" applyFill="1" applyBorder="1" applyAlignment="1">
      <alignment horizontal="center" vertical="center"/>
    </xf>
    <xf numFmtId="183" fontId="1" fillId="2" borderId="1" xfId="0" applyNumberFormat="1" applyFont="1" applyFill="1" applyBorder="1" applyAlignment="1">
      <alignment horizontal="center" vertical="center"/>
    </xf>
    <xf numFmtId="164" fontId="23" fillId="0" borderId="9" xfId="4" applyNumberFormat="1" applyFont="1" applyBorder="1" applyAlignment="1">
      <alignment horizontal="center" vertical="center"/>
    </xf>
    <xf numFmtId="164" fontId="23" fillId="0" borderId="8" xfId="4" applyNumberFormat="1" applyFont="1" applyBorder="1" applyAlignment="1">
      <alignment horizontal="center" vertical="center"/>
    </xf>
  </cellXfs>
  <cellStyles count="8">
    <cellStyle name="Hipervínculo" xfId="1" builtinId="8"/>
    <cellStyle name="Normal" xfId="0" builtinId="0"/>
    <cellStyle name="Normal 2" xfId="4" xr:uid="{00000000-0005-0000-0000-000002000000}"/>
    <cellStyle name="Normal 2 2" xfId="6" xr:uid="{00000000-0005-0000-0000-000003000000}"/>
    <cellStyle name="Normal 3" xfId="7" xr:uid="{2F64060B-E203-429F-A9C1-510E0F8098DC}"/>
    <cellStyle name="Normal 4" xfId="2" xr:uid="{00000000-0005-0000-0000-000004000000}"/>
    <cellStyle name="Normal_ABG-01" xfId="5" xr:uid="{00000000-0005-0000-0000-000005000000}"/>
    <cellStyle name="Normal_ENSAYOS" xfId="3" xr:uid="{00000000-0005-0000-0000-000006000000}"/>
  </cellStyles>
  <dxfs count="1">
    <dxf>
      <fill>
        <patternFill>
          <bgColor theme="5" tint="0.5999633777886288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Planas</a:t>
            </a:r>
            <a:endParaRPr lang="en-US" sz="1050" b="1" u="sng"/>
          </a:p>
        </c:rich>
      </c:tx>
      <c:layout>
        <c:manualLayout>
          <c:xMode val="edge"/>
          <c:yMode val="edge"/>
          <c:x val="0.27318371720388884"/>
          <c:y val="3.5861593004131831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INCERTIDUMBRE!$AJ$27:$AJ$31</c:f>
              <c:strCache>
                <c:ptCount val="5"/>
                <c:pt idx="0">
                  <c:v>Masa partícula</c:v>
                </c:pt>
                <c:pt idx="1">
                  <c:v>Masa de prueba</c:v>
                </c:pt>
                <c:pt idx="2">
                  <c:v>Masa retenida</c:v>
                </c:pt>
                <c:pt idx="3">
                  <c:v>Masa total</c:v>
                </c:pt>
                <c:pt idx="4">
                  <c:v>factor de presición </c:v>
                </c:pt>
              </c:strCache>
            </c:strRef>
          </c:cat>
          <c:val>
            <c:numRef>
              <c:f>INCERTIDUMBRE!$AL$27:$AL$31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5-47B4-96E2-564127E49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455603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Alargada</a:t>
            </a:r>
            <a:endParaRPr lang="en-US" sz="1050" b="1" u="sng"/>
          </a:p>
        </c:rich>
      </c:tx>
      <c:layout>
        <c:manualLayout>
          <c:xMode val="edge"/>
          <c:yMode val="edge"/>
          <c:x val="0.27318371720388884"/>
          <c:y val="3.5861593004131831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INCERTIDUMBRE!$AJ$27:$AJ$31</c:f>
              <c:strCache>
                <c:ptCount val="5"/>
                <c:pt idx="0">
                  <c:v>Masa partícula</c:v>
                </c:pt>
                <c:pt idx="1">
                  <c:v>Masa de prueba</c:v>
                </c:pt>
                <c:pt idx="2">
                  <c:v>Masa retenida</c:v>
                </c:pt>
                <c:pt idx="3">
                  <c:v>Masa total</c:v>
                </c:pt>
                <c:pt idx="4">
                  <c:v>factor de presición </c:v>
                </c:pt>
              </c:strCache>
            </c:strRef>
          </c:cat>
          <c:val>
            <c:numRef>
              <c:f>INCERTIDUMBRE!$AL$27:$AL$31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C-467B-8226-295A85412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455603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Planas y alargadas</a:t>
            </a:r>
            <a:endParaRPr lang="en-US" sz="1050" b="1" u="sng"/>
          </a:p>
        </c:rich>
      </c:tx>
      <c:layout>
        <c:manualLayout>
          <c:xMode val="edge"/>
          <c:yMode val="edge"/>
          <c:x val="0.27318371720388884"/>
          <c:y val="3.5861593004131831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INCERTIDUMBRE!$AJ$27:$AJ$31</c:f>
              <c:strCache>
                <c:ptCount val="5"/>
                <c:pt idx="0">
                  <c:v>Masa partícula</c:v>
                </c:pt>
                <c:pt idx="1">
                  <c:v>Masa de prueba</c:v>
                </c:pt>
                <c:pt idx="2">
                  <c:v>Masa retenida</c:v>
                </c:pt>
                <c:pt idx="3">
                  <c:v>Masa total</c:v>
                </c:pt>
                <c:pt idx="4">
                  <c:v>factor de presición </c:v>
                </c:pt>
              </c:strCache>
            </c:strRef>
          </c:cat>
          <c:val>
            <c:numRef>
              <c:f>INCERTIDUMBRE!$AL$27:$AL$31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D-4101-A054-0007683C0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455603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ni Planas ni alargadas</a:t>
            </a:r>
            <a:endParaRPr lang="en-US" sz="1050" b="1" u="sng"/>
          </a:p>
        </c:rich>
      </c:tx>
      <c:layout>
        <c:manualLayout>
          <c:xMode val="edge"/>
          <c:yMode val="edge"/>
          <c:x val="0.27318371720388884"/>
          <c:y val="3.5861593004131831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INCERTIDUMBRE!$AJ$27:$AJ$31</c:f>
              <c:strCache>
                <c:ptCount val="5"/>
                <c:pt idx="0">
                  <c:v>Masa partícula</c:v>
                </c:pt>
                <c:pt idx="1">
                  <c:v>Masa de prueba</c:v>
                </c:pt>
                <c:pt idx="2">
                  <c:v>Masa retenida</c:v>
                </c:pt>
                <c:pt idx="3">
                  <c:v>Masa total</c:v>
                </c:pt>
                <c:pt idx="4">
                  <c:v>factor de presición </c:v>
                </c:pt>
              </c:strCache>
            </c:strRef>
          </c:cat>
          <c:val>
            <c:numRef>
              <c:f>INCERTIDUMBRE!$AL$27:$AL$31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8-4EBF-8917-9770135CC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455603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54</xdr:row>
      <xdr:rowOff>121920</xdr:rowOff>
    </xdr:from>
    <xdr:to>
      <xdr:col>18</xdr:col>
      <xdr:colOff>45720</xdr:colOff>
      <xdr:row>54</xdr:row>
      <xdr:rowOff>167640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BE87C032-4474-40A2-A898-125D4FFDF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06300"/>
          <a:ext cx="8001000" cy="4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1950</xdr:colOff>
      <xdr:row>16</xdr:row>
      <xdr:rowOff>1072</xdr:rowOff>
    </xdr:from>
    <xdr:to>
      <xdr:col>3</xdr:col>
      <xdr:colOff>372338</xdr:colOff>
      <xdr:row>17</xdr:row>
      <xdr:rowOff>6973</xdr:rowOff>
    </xdr:to>
    <xdr:sp macro="" textlink="">
      <xdr:nvSpPr>
        <xdr:cNvPr id="3" name="8 CuadroTexto">
          <a:extLst>
            <a:ext uri="{FF2B5EF4-FFF2-40B4-BE49-F238E27FC236}">
              <a16:creationId xmlns:a16="http://schemas.microsoft.com/office/drawing/2014/main" id="{C61CA199-7D85-44A5-81C0-2BA4FDCB12A8}"/>
            </a:ext>
          </a:extLst>
        </xdr:cNvPr>
        <xdr:cNvSpPr txBox="1"/>
      </xdr:nvSpPr>
      <xdr:spPr>
        <a:xfrm>
          <a:off x="93390" y="3186232"/>
          <a:ext cx="1635308" cy="20402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 b="1">
              <a:latin typeface="Arial" panose="020B0604020202020204" pitchFamily="34" charset="0"/>
              <a:cs typeface="Arial" panose="020B0604020202020204" pitchFamily="34" charset="0"/>
            </a:rPr>
            <a:t>RELACIÓN</a:t>
          </a:r>
          <a:r>
            <a:rPr lang="es-PE" sz="800" b="1" baseline="0">
              <a:latin typeface="Arial" panose="020B0604020202020204" pitchFamily="34" charset="0"/>
              <a:cs typeface="Arial" panose="020B0604020202020204" pitchFamily="34" charset="0"/>
            </a:rPr>
            <a:t> DIMENSIONAL</a:t>
          </a:r>
          <a:endParaRPr lang="es-PE" sz="8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1952</xdr:colOff>
      <xdr:row>17</xdr:row>
      <xdr:rowOff>11432</xdr:rowOff>
    </xdr:from>
    <xdr:to>
      <xdr:col>1</xdr:col>
      <xdr:colOff>536996</xdr:colOff>
      <xdr:row>18</xdr:row>
      <xdr:rowOff>42539</xdr:rowOff>
    </xdr:to>
    <xdr:sp macro="" textlink="">
      <xdr:nvSpPr>
        <xdr:cNvPr id="4" name="8 CuadroTexto">
          <a:extLst>
            <a:ext uri="{FF2B5EF4-FFF2-40B4-BE49-F238E27FC236}">
              <a16:creationId xmlns:a16="http://schemas.microsoft.com/office/drawing/2014/main" id="{2F349635-463E-4A9D-A0F0-86DF46050D63}"/>
            </a:ext>
          </a:extLst>
        </xdr:cNvPr>
        <xdr:cNvSpPr txBox="1"/>
      </xdr:nvSpPr>
      <xdr:spPr>
        <a:xfrm>
          <a:off x="93392" y="3394712"/>
          <a:ext cx="535044" cy="229227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1:2</a:t>
          </a:r>
        </a:p>
      </xdr:txBody>
    </xdr:sp>
    <xdr:clientData/>
  </xdr:twoCellAnchor>
  <xdr:twoCellAnchor>
    <xdr:from>
      <xdr:col>1</xdr:col>
      <xdr:colOff>536865</xdr:colOff>
      <xdr:row>17</xdr:row>
      <xdr:rowOff>11431</xdr:rowOff>
    </xdr:from>
    <xdr:to>
      <xdr:col>2</xdr:col>
      <xdr:colOff>309932</xdr:colOff>
      <xdr:row>18</xdr:row>
      <xdr:rowOff>42538</xdr:rowOff>
    </xdr:to>
    <xdr:sp macro="" textlink="">
      <xdr:nvSpPr>
        <xdr:cNvPr id="5" name="8 CuadroTexto">
          <a:extLst>
            <a:ext uri="{FF2B5EF4-FFF2-40B4-BE49-F238E27FC236}">
              <a16:creationId xmlns:a16="http://schemas.microsoft.com/office/drawing/2014/main" id="{205CF056-686C-4B36-B8C0-3144FBBAC2BD}"/>
            </a:ext>
          </a:extLst>
        </xdr:cNvPr>
        <xdr:cNvSpPr txBox="1"/>
      </xdr:nvSpPr>
      <xdr:spPr>
        <a:xfrm>
          <a:off x="628305" y="3394711"/>
          <a:ext cx="527447" cy="229227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1:3</a:t>
          </a:r>
        </a:p>
      </xdr:txBody>
    </xdr:sp>
    <xdr:clientData/>
  </xdr:twoCellAnchor>
  <xdr:twoCellAnchor>
    <xdr:from>
      <xdr:col>2</xdr:col>
      <xdr:colOff>309823</xdr:colOff>
      <xdr:row>17</xdr:row>
      <xdr:rowOff>11431</xdr:rowOff>
    </xdr:from>
    <xdr:to>
      <xdr:col>3</xdr:col>
      <xdr:colOff>372383</xdr:colOff>
      <xdr:row>18</xdr:row>
      <xdr:rowOff>42538</xdr:rowOff>
    </xdr:to>
    <xdr:sp macro="" textlink="">
      <xdr:nvSpPr>
        <xdr:cNvPr id="6" name="8 CuadroTexto">
          <a:extLst>
            <a:ext uri="{FF2B5EF4-FFF2-40B4-BE49-F238E27FC236}">
              <a16:creationId xmlns:a16="http://schemas.microsoft.com/office/drawing/2014/main" id="{5768227F-BB3C-4DF8-BFAB-B18A732105FC}"/>
            </a:ext>
          </a:extLst>
        </xdr:cNvPr>
        <xdr:cNvSpPr txBox="1"/>
      </xdr:nvSpPr>
      <xdr:spPr>
        <a:xfrm>
          <a:off x="1155643" y="3394711"/>
          <a:ext cx="573100" cy="229227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1:5</a:t>
          </a:r>
        </a:p>
      </xdr:txBody>
    </xdr:sp>
    <xdr:clientData/>
  </xdr:twoCellAnchor>
  <xdr:twoCellAnchor>
    <xdr:from>
      <xdr:col>1</xdr:col>
      <xdr:colOff>1953</xdr:colOff>
      <xdr:row>18</xdr:row>
      <xdr:rowOff>41250</xdr:rowOff>
    </xdr:from>
    <xdr:to>
      <xdr:col>1</xdr:col>
      <xdr:colOff>536996</xdr:colOff>
      <xdr:row>19</xdr:row>
      <xdr:rowOff>18770</xdr:rowOff>
    </xdr:to>
    <xdr:sp macro="" textlink="">
      <xdr:nvSpPr>
        <xdr:cNvPr id="7" name="8 CuadroTexto">
          <a:extLst>
            <a:ext uri="{FF2B5EF4-FFF2-40B4-BE49-F238E27FC236}">
              <a16:creationId xmlns:a16="http://schemas.microsoft.com/office/drawing/2014/main" id="{FD90D01D-D31B-4529-85A3-18990FB2AB22}"/>
            </a:ext>
          </a:extLst>
        </xdr:cNvPr>
        <xdr:cNvSpPr txBox="1"/>
      </xdr:nvSpPr>
      <xdr:spPr>
        <a:xfrm>
          <a:off x="93393" y="3622650"/>
          <a:ext cx="535043" cy="2442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</xdr:col>
      <xdr:colOff>536864</xdr:colOff>
      <xdr:row>18</xdr:row>
      <xdr:rowOff>41249</xdr:rowOff>
    </xdr:from>
    <xdr:to>
      <xdr:col>2</xdr:col>
      <xdr:colOff>309932</xdr:colOff>
      <xdr:row>19</xdr:row>
      <xdr:rowOff>18408</xdr:rowOff>
    </xdr:to>
    <xdr:sp macro="" textlink="">
      <xdr:nvSpPr>
        <xdr:cNvPr id="8" name="8 CuadroTexto">
          <a:extLst>
            <a:ext uri="{FF2B5EF4-FFF2-40B4-BE49-F238E27FC236}">
              <a16:creationId xmlns:a16="http://schemas.microsoft.com/office/drawing/2014/main" id="{87D11FC4-379D-46A8-A1FD-F803DED5ED8D}"/>
            </a:ext>
          </a:extLst>
        </xdr:cNvPr>
        <xdr:cNvSpPr txBox="1"/>
      </xdr:nvSpPr>
      <xdr:spPr>
        <a:xfrm>
          <a:off x="628304" y="3622649"/>
          <a:ext cx="527448" cy="243859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</xdr:col>
      <xdr:colOff>309822</xdr:colOff>
      <xdr:row>18</xdr:row>
      <xdr:rowOff>41250</xdr:rowOff>
    </xdr:from>
    <xdr:to>
      <xdr:col>3</xdr:col>
      <xdr:colOff>372380</xdr:colOff>
      <xdr:row>19</xdr:row>
      <xdr:rowOff>18770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FBCD49F5-B6BE-4909-9A37-5C887767955C}"/>
            </a:ext>
          </a:extLst>
        </xdr:cNvPr>
        <xdr:cNvSpPr txBox="1"/>
      </xdr:nvSpPr>
      <xdr:spPr>
        <a:xfrm>
          <a:off x="1155642" y="3622650"/>
          <a:ext cx="573098" cy="2442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 editAs="oneCell">
    <xdr:from>
      <xdr:col>7</xdr:col>
      <xdr:colOff>205740</xdr:colOff>
      <xdr:row>0</xdr:row>
      <xdr:rowOff>76200</xdr:rowOff>
    </xdr:from>
    <xdr:to>
      <xdr:col>10</xdr:col>
      <xdr:colOff>388620</xdr:colOff>
      <xdr:row>4</xdr:row>
      <xdr:rowOff>160020</xdr:rowOff>
    </xdr:to>
    <xdr:pic>
      <xdr:nvPicPr>
        <xdr:cNvPr id="10" name="Imagen 27">
          <a:extLst>
            <a:ext uri="{FF2B5EF4-FFF2-40B4-BE49-F238E27FC236}">
              <a16:creationId xmlns:a16="http://schemas.microsoft.com/office/drawing/2014/main" id="{6C0566D1-0B14-4978-BF94-10C4D6EBA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0420" y="76200"/>
          <a:ext cx="153162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68580</xdr:colOff>
      <xdr:row>19</xdr:row>
      <xdr:rowOff>30480</xdr:rowOff>
    </xdr:from>
    <xdr:to>
      <xdr:col>24</xdr:col>
      <xdr:colOff>99060</xdr:colOff>
      <xdr:row>31</xdr:row>
      <xdr:rowOff>152400</xdr:rowOff>
    </xdr:to>
    <xdr:pic>
      <xdr:nvPicPr>
        <xdr:cNvPr id="11" name="Imagen 24">
          <a:extLst>
            <a:ext uri="{FF2B5EF4-FFF2-40B4-BE49-F238E27FC236}">
              <a16:creationId xmlns:a16="http://schemas.microsoft.com/office/drawing/2014/main" id="{215A0774-EA04-48D4-B806-7B7D8D107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5880" y="3878580"/>
          <a:ext cx="2529840" cy="2857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422559</xdr:colOff>
      <xdr:row>49</xdr:row>
      <xdr:rowOff>155861</xdr:rowOff>
    </xdr:from>
    <xdr:to>
      <xdr:col>10</xdr:col>
      <xdr:colOff>105547</xdr:colOff>
      <xdr:row>52</xdr:row>
      <xdr:rowOff>179469</xdr:rowOff>
    </xdr:to>
    <xdr:sp macro="" textlink="">
      <xdr:nvSpPr>
        <xdr:cNvPr id="12" name="15 CuadroTexto">
          <a:extLst>
            <a:ext uri="{FF2B5EF4-FFF2-40B4-BE49-F238E27FC236}">
              <a16:creationId xmlns:a16="http://schemas.microsoft.com/office/drawing/2014/main" id="{C3AC0AB3-1EA4-4366-8E22-B427E10AA940}"/>
            </a:ext>
          </a:extLst>
        </xdr:cNvPr>
        <xdr:cNvSpPr txBox="1"/>
      </xdr:nvSpPr>
      <xdr:spPr>
        <a:xfrm>
          <a:off x="1778919" y="11349641"/>
          <a:ext cx="2830048" cy="617968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10</xdr:col>
      <xdr:colOff>195869</xdr:colOff>
      <xdr:row>49</xdr:row>
      <xdr:rowOff>156900</xdr:rowOff>
    </xdr:from>
    <xdr:to>
      <xdr:col>16</xdr:col>
      <xdr:colOff>307768</xdr:colOff>
      <xdr:row>52</xdr:row>
      <xdr:rowOff>179441</xdr:rowOff>
    </xdr:to>
    <xdr:sp macro="" textlink="">
      <xdr:nvSpPr>
        <xdr:cNvPr id="13" name="15 CuadroTexto">
          <a:extLst>
            <a:ext uri="{FF2B5EF4-FFF2-40B4-BE49-F238E27FC236}">
              <a16:creationId xmlns:a16="http://schemas.microsoft.com/office/drawing/2014/main" id="{3F414A61-49AB-45A8-99BB-1DDDF95074E9}"/>
            </a:ext>
          </a:extLst>
        </xdr:cNvPr>
        <xdr:cNvSpPr txBox="1"/>
      </xdr:nvSpPr>
      <xdr:spPr>
        <a:xfrm>
          <a:off x="4699289" y="11350680"/>
          <a:ext cx="2710319" cy="61690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481964</xdr:colOff>
      <xdr:row>41</xdr:row>
      <xdr:rowOff>182880</xdr:rowOff>
    </xdr:from>
    <xdr:to>
      <xdr:col>9</xdr:col>
      <xdr:colOff>88429</xdr:colOff>
      <xdr:row>48</xdr:row>
      <xdr:rowOff>69076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0153CD3-2022-46D9-8BF6-AFCF44D432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2981324" y="9212580"/>
          <a:ext cx="1458125" cy="1090156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42</xdr:row>
      <xdr:rowOff>104775</xdr:rowOff>
    </xdr:from>
    <xdr:to>
      <xdr:col>13</xdr:col>
      <xdr:colOff>549275</xdr:colOff>
      <xdr:row>47</xdr:row>
      <xdr:rowOff>147231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3C1A88EF-0AA4-470C-BD1F-E0D568ACF780}"/>
            </a:ext>
          </a:extLst>
        </xdr:cNvPr>
        <xdr:cNvSpPr/>
      </xdr:nvSpPr>
      <xdr:spPr bwMode="auto">
        <a:xfrm>
          <a:off x="5676900" y="9105900"/>
          <a:ext cx="1101725" cy="899706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9</xdr:col>
      <xdr:colOff>335280</xdr:colOff>
      <xdr:row>42</xdr:row>
      <xdr:rowOff>38100</xdr:rowOff>
    </xdr:from>
    <xdr:to>
      <xdr:col>11</xdr:col>
      <xdr:colOff>15293</xdr:colOff>
      <xdr:row>48</xdr:row>
      <xdr:rowOff>127733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3A36718-78F8-40B9-BD92-98714AEC20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686300" y="926592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53340</xdr:colOff>
      <xdr:row>40</xdr:row>
      <xdr:rowOff>68580</xdr:rowOff>
    </xdr:from>
    <xdr:to>
      <xdr:col>19</xdr:col>
      <xdr:colOff>574131</xdr:colOff>
      <xdr:row>48</xdr:row>
      <xdr:rowOff>98754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22C1B68-CC07-405D-BCE4-6E44F7A5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3920" y="902208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295275</xdr:colOff>
      <xdr:row>23</xdr:row>
      <xdr:rowOff>0</xdr:rowOff>
    </xdr:from>
    <xdr:ext cx="114300" cy="209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6137A181-6067-4B5B-97AA-148AC89360BA}"/>
            </a:ext>
          </a:extLst>
        </xdr:cNvPr>
        <xdr:cNvSpPr txBox="1"/>
      </xdr:nvSpPr>
      <xdr:spPr>
        <a:xfrm>
          <a:off x="13424535" y="4648200"/>
          <a:ext cx="1143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35</xdr:col>
      <xdr:colOff>0</xdr:colOff>
      <xdr:row>32</xdr:row>
      <xdr:rowOff>114300</xdr:rowOff>
    </xdr:from>
    <xdr:to>
      <xdr:col>38</xdr:col>
      <xdr:colOff>238125</xdr:colOff>
      <xdr:row>43</xdr:row>
      <xdr:rowOff>9525</xdr:rowOff>
    </xdr:to>
    <xdr:graphicFrame macro="">
      <xdr:nvGraphicFramePr>
        <xdr:cNvPr id="7" name="4 Gráfico">
          <a:extLst>
            <a:ext uri="{FF2B5EF4-FFF2-40B4-BE49-F238E27FC236}">
              <a16:creationId xmlns:a16="http://schemas.microsoft.com/office/drawing/2014/main" id="{715045E6-05ED-41EC-80B0-28E6B6942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295275</xdr:colOff>
      <xdr:row>48</xdr:row>
      <xdr:rowOff>0</xdr:rowOff>
    </xdr:from>
    <xdr:ext cx="114300" cy="20955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93120652-551D-46D2-A00E-47B095763EC4}"/>
            </a:ext>
          </a:extLst>
        </xdr:cNvPr>
        <xdr:cNvSpPr txBox="1"/>
      </xdr:nvSpPr>
      <xdr:spPr>
        <a:xfrm>
          <a:off x="9772650" y="4667250"/>
          <a:ext cx="1143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35</xdr:col>
      <xdr:colOff>0</xdr:colOff>
      <xdr:row>57</xdr:row>
      <xdr:rowOff>114300</xdr:rowOff>
    </xdr:from>
    <xdr:to>
      <xdr:col>38</xdr:col>
      <xdr:colOff>238125</xdr:colOff>
      <xdr:row>68</xdr:row>
      <xdr:rowOff>9525</xdr:rowOff>
    </xdr:to>
    <xdr:graphicFrame macro="">
      <xdr:nvGraphicFramePr>
        <xdr:cNvPr id="9" name="4 Gráfico">
          <a:extLst>
            <a:ext uri="{FF2B5EF4-FFF2-40B4-BE49-F238E27FC236}">
              <a16:creationId xmlns:a16="http://schemas.microsoft.com/office/drawing/2014/main" id="{6F63A460-8E62-4C7B-8492-C6EB6C0F7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12</xdr:col>
      <xdr:colOff>295275</xdr:colOff>
      <xdr:row>73</xdr:row>
      <xdr:rowOff>0</xdr:rowOff>
    </xdr:from>
    <xdr:ext cx="114300" cy="20955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B6B5DE0E-240B-4B44-9D34-3AA4CA2706C4}"/>
            </a:ext>
          </a:extLst>
        </xdr:cNvPr>
        <xdr:cNvSpPr txBox="1"/>
      </xdr:nvSpPr>
      <xdr:spPr>
        <a:xfrm>
          <a:off x="9772650" y="4667250"/>
          <a:ext cx="1143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35</xdr:col>
      <xdr:colOff>0</xdr:colOff>
      <xdr:row>82</xdr:row>
      <xdr:rowOff>114300</xdr:rowOff>
    </xdr:from>
    <xdr:to>
      <xdr:col>38</xdr:col>
      <xdr:colOff>238125</xdr:colOff>
      <xdr:row>93</xdr:row>
      <xdr:rowOff>9525</xdr:rowOff>
    </xdr:to>
    <xdr:graphicFrame macro="">
      <xdr:nvGraphicFramePr>
        <xdr:cNvPr id="11" name="4 Gráfico">
          <a:extLst>
            <a:ext uri="{FF2B5EF4-FFF2-40B4-BE49-F238E27FC236}">
              <a16:creationId xmlns:a16="http://schemas.microsoft.com/office/drawing/2014/main" id="{C859F7B9-F445-4EDF-8EFB-F2E4572F8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12</xdr:col>
      <xdr:colOff>295275</xdr:colOff>
      <xdr:row>98</xdr:row>
      <xdr:rowOff>0</xdr:rowOff>
    </xdr:from>
    <xdr:ext cx="114300" cy="20955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847CD174-50F2-4908-80E3-D7DD4D61EF77}"/>
            </a:ext>
          </a:extLst>
        </xdr:cNvPr>
        <xdr:cNvSpPr txBox="1"/>
      </xdr:nvSpPr>
      <xdr:spPr>
        <a:xfrm>
          <a:off x="9772650" y="4667250"/>
          <a:ext cx="1143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35</xdr:col>
      <xdr:colOff>0</xdr:colOff>
      <xdr:row>107</xdr:row>
      <xdr:rowOff>114300</xdr:rowOff>
    </xdr:from>
    <xdr:to>
      <xdr:col>38</xdr:col>
      <xdr:colOff>238125</xdr:colOff>
      <xdr:row>118</xdr:row>
      <xdr:rowOff>9525</xdr:rowOff>
    </xdr:to>
    <xdr:graphicFrame macro="">
      <xdr:nvGraphicFramePr>
        <xdr:cNvPr id="13" name="4 Gráfico">
          <a:extLst>
            <a:ext uri="{FF2B5EF4-FFF2-40B4-BE49-F238E27FC236}">
              <a16:creationId xmlns:a16="http://schemas.microsoft.com/office/drawing/2014/main" id="{CC2F14FC-7A2D-482E-A55F-950734035F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161926</xdr:colOff>
      <xdr:row>11</xdr:row>
      <xdr:rowOff>40097</xdr:rowOff>
    </xdr:from>
    <xdr:to>
      <xdr:col>12</xdr:col>
      <xdr:colOff>152400</xdr:colOff>
      <xdr:row>21</xdr:row>
      <xdr:rowOff>53546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E242F53-7348-48B7-93E3-388F8175B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67251" y="2707097"/>
          <a:ext cx="4962524" cy="1661274"/>
        </a:xfrm>
        <a:prstGeom prst="rect">
          <a:avLst/>
        </a:prstGeom>
      </xdr:spPr>
    </xdr:pic>
    <xdr:clientData/>
  </xdr:twoCellAnchor>
  <xdr:oneCellAnchor>
    <xdr:from>
      <xdr:col>4</xdr:col>
      <xdr:colOff>45274</xdr:colOff>
      <xdr:row>13</xdr:row>
      <xdr:rowOff>76200</xdr:rowOff>
    </xdr:from>
    <xdr:ext cx="1192976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E0C925E9-0B93-4016-9CCF-D9370C549B28}"/>
                </a:ext>
              </a:extLst>
            </xdr:cNvPr>
            <xdr:cNvSpPr txBox="1"/>
          </xdr:nvSpPr>
          <xdr:spPr>
            <a:xfrm>
              <a:off x="2998024" y="3028950"/>
              <a:ext cx="1192976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PE" sz="1200"/>
                <a:t>%M</a:t>
              </a:r>
              <a14:m>
                <m:oMath xmlns:m="http://schemas.openxmlformats.org/officeDocument/2006/math">
                  <m:r>
                    <a:rPr lang="es-PE" sz="160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PE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600" b="0" i="1">
                          <a:latin typeface="Cambria Math" panose="02040503050406030204" pitchFamily="18" charset="0"/>
                        </a:rPr>
                        <m:t>𝐴</m:t>
                      </m:r>
                      <m:r>
                        <a:rPr lang="es-MX" sz="16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s-MX" sz="1600" b="0" i="1">
                          <a:latin typeface="Cambria Math" panose="02040503050406030204" pitchFamily="18" charset="0"/>
                        </a:rPr>
                        <m:t>𝐵</m:t>
                      </m:r>
                      <m:r>
                        <a:rPr lang="es-MX" sz="1600" b="0" i="1">
                          <a:latin typeface="Cambria Math" panose="02040503050406030204" pitchFamily="18" charset="0"/>
                        </a:rPr>
                        <m:t>∗100</m:t>
                      </m:r>
                    </m:num>
                    <m:den>
                      <m:r>
                        <a:rPr lang="es-MX" sz="1600" b="0" i="1">
                          <a:latin typeface="Cambria Math" panose="02040503050406030204" pitchFamily="18" charset="0"/>
                        </a:rPr>
                        <m:t>𝐶</m:t>
                      </m:r>
                      <m:r>
                        <a:rPr lang="es-MX" sz="16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s-MX" sz="1600" b="0" i="1">
                          <a:latin typeface="Cambria Math" panose="02040503050406030204" pitchFamily="18" charset="0"/>
                        </a:rPr>
                        <m:t>𝐷</m:t>
                      </m:r>
                    </m:den>
                  </m:f>
                </m:oMath>
              </a14:m>
              <a:endParaRPr lang="es-PE" sz="160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E0C925E9-0B93-4016-9CCF-D9370C549B28}"/>
                </a:ext>
              </a:extLst>
            </xdr:cNvPr>
            <xdr:cNvSpPr txBox="1"/>
          </xdr:nvSpPr>
          <xdr:spPr>
            <a:xfrm>
              <a:off x="2998024" y="3028950"/>
              <a:ext cx="1192976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PE" sz="1200"/>
                <a:t>%M</a:t>
              </a:r>
              <a:r>
                <a:rPr lang="es-PE" sz="1600" i="0">
                  <a:latin typeface="Cambria Math" panose="02040503050406030204" pitchFamily="18" charset="0"/>
                </a:rPr>
                <a:t>=(</a:t>
              </a:r>
              <a:r>
                <a:rPr lang="es-MX" sz="1600" b="0" i="0">
                  <a:latin typeface="Cambria Math" panose="02040503050406030204" pitchFamily="18" charset="0"/>
                </a:rPr>
                <a:t>𝐴∗𝐵∗100</a:t>
              </a:r>
              <a:r>
                <a:rPr lang="es-PE" sz="1600" b="0" i="0">
                  <a:latin typeface="Cambria Math" panose="02040503050406030204" pitchFamily="18" charset="0"/>
                </a:rPr>
                <a:t>)/(</a:t>
              </a:r>
              <a:r>
                <a:rPr lang="es-MX" sz="1600" b="0" i="0">
                  <a:latin typeface="Cambria Math" panose="02040503050406030204" pitchFamily="18" charset="0"/>
                </a:rPr>
                <a:t>𝐶∗𝐷</a:t>
              </a:r>
              <a:r>
                <a:rPr lang="es-PE" sz="1600" b="0" i="0">
                  <a:latin typeface="Cambria Math" panose="02040503050406030204" pitchFamily="18" charset="0"/>
                </a:rPr>
                <a:t>)</a:t>
              </a:r>
              <a:endParaRPr lang="es-PE" sz="1600"/>
            </a:p>
          </xdr:txBody>
        </xdr:sp>
      </mc:Fallback>
    </mc:AlternateContent>
    <xdr:clientData/>
  </xdr:oneCellAnchor>
  <xdr:twoCellAnchor>
    <xdr:from>
      <xdr:col>1</xdr:col>
      <xdr:colOff>464345</xdr:colOff>
      <xdr:row>0</xdr:row>
      <xdr:rowOff>47625</xdr:rowOff>
    </xdr:from>
    <xdr:to>
      <xdr:col>1</xdr:col>
      <xdr:colOff>1452563</xdr:colOff>
      <xdr:row>3</xdr:row>
      <xdr:rowOff>143856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EF3B738C-6D4C-456E-810A-072EC199B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6" y="47625"/>
          <a:ext cx="988218" cy="596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38100</xdr:rowOff>
    </xdr:from>
    <xdr:to>
      <xdr:col>8</xdr:col>
      <xdr:colOff>304800</xdr:colOff>
      <xdr:row>5</xdr:row>
      <xdr:rowOff>140665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D8E377-DEB8-4A7C-A1D0-85EFDF72D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61950"/>
          <a:ext cx="5438775" cy="5883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ownloads/PLANAS_824-26_2026-04-2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hatas y Alarga."/>
      <sheetName val="PLANAS Y ALARGADAS"/>
      <sheetName val="Caras Fracturadas"/>
      <sheetName val="% que pasa # 2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C3">
            <v>5</v>
          </cell>
          <cell r="L3">
            <v>0</v>
          </cell>
        </row>
        <row r="4">
          <cell r="C4">
            <v>37.299999999999997</v>
          </cell>
          <cell r="L4">
            <v>0</v>
          </cell>
        </row>
        <row r="5">
          <cell r="C5" t="str">
            <v>NP</v>
          </cell>
          <cell r="L5">
            <v>38</v>
          </cell>
        </row>
        <row r="6">
          <cell r="L6">
            <v>1.6959267381416505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 refreshError="1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05861-FA51-4144-BFF6-064C00B548BF}">
  <sheetPr>
    <tabColor rgb="FF00B050"/>
  </sheetPr>
  <dimension ref="A1:Y56"/>
  <sheetViews>
    <sheetView showGridLines="0" tabSelected="1" view="pageBreakPreview" topLeftCell="A18" zoomScale="110" zoomScaleNormal="110" zoomScaleSheetLayoutView="110" workbookViewId="0">
      <selection activeCell="F26" sqref="F26:G32"/>
    </sheetView>
  </sheetViews>
  <sheetFormatPr baseColWidth="10" defaultColWidth="11.44140625" defaultRowHeight="13.2" x14ac:dyDescent="0.25"/>
  <cols>
    <col min="1" max="1" width="1.33203125" style="255" customWidth="1"/>
    <col min="2" max="2" width="11" style="255" customWidth="1"/>
    <col min="3" max="3" width="7.44140625" style="255" customWidth="1"/>
    <col min="4" max="15" width="6.5546875" style="255" customWidth="1"/>
    <col min="16" max="16" width="5.109375" style="255" customWidth="1"/>
    <col min="17" max="17" width="7.109375" style="255" customWidth="1"/>
    <col min="18" max="18" width="5.33203125" style="255" customWidth="1"/>
    <col min="19" max="19" width="2" style="255" customWidth="1"/>
    <col min="20" max="20" width="11.44140625" style="255"/>
    <col min="21" max="21" width="8.33203125" style="255" customWidth="1"/>
    <col min="22" max="22" width="11.44140625" style="255"/>
    <col min="23" max="23" width="13" style="255" customWidth="1"/>
    <col min="24" max="24" width="3.6640625" style="255" customWidth="1"/>
    <col min="25" max="16384" width="11.44140625" style="255"/>
  </cols>
  <sheetData>
    <row r="1" spans="1:24" ht="15.75" customHeight="1" thickTop="1" x14ac:dyDescent="0.25">
      <c r="A1" s="380"/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2"/>
      <c r="X1" s="256"/>
    </row>
    <row r="2" spans="1:24" ht="15.75" customHeight="1" x14ac:dyDescent="0.25">
      <c r="A2" s="383"/>
      <c r="B2" s="384"/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5"/>
      <c r="X2" s="256"/>
    </row>
    <row r="3" spans="1:24" ht="15.75" customHeight="1" x14ac:dyDescent="0.25">
      <c r="A3" s="383"/>
      <c r="B3" s="384"/>
      <c r="C3" s="384"/>
      <c r="D3" s="384"/>
      <c r="E3" s="384"/>
      <c r="F3" s="384"/>
      <c r="G3" s="384"/>
      <c r="H3" s="384"/>
      <c r="I3" s="384"/>
      <c r="J3" s="384"/>
      <c r="K3" s="384"/>
      <c r="L3" s="384"/>
      <c r="M3" s="384"/>
      <c r="N3" s="384"/>
      <c r="O3" s="384"/>
      <c r="P3" s="384"/>
      <c r="Q3" s="384"/>
      <c r="R3" s="384"/>
      <c r="S3" s="385"/>
      <c r="X3" s="256"/>
    </row>
    <row r="4" spans="1:24" ht="15.75" customHeight="1" x14ac:dyDescent="0.25">
      <c r="A4" s="383"/>
      <c r="B4" s="384"/>
      <c r="C4" s="384"/>
      <c r="D4" s="384"/>
      <c r="E4" s="384"/>
      <c r="F4" s="384"/>
      <c r="G4" s="384"/>
      <c r="H4" s="384"/>
      <c r="I4" s="384"/>
      <c r="J4" s="384"/>
      <c r="K4" s="384"/>
      <c r="L4" s="384"/>
      <c r="M4" s="384"/>
      <c r="N4" s="384"/>
      <c r="O4" s="384"/>
      <c r="P4" s="384"/>
      <c r="Q4" s="384"/>
      <c r="R4" s="384"/>
      <c r="S4" s="385"/>
      <c r="U4" s="314" t="s">
        <v>224</v>
      </c>
      <c r="V4" s="315"/>
      <c r="X4" s="256"/>
    </row>
    <row r="5" spans="1:24" ht="15.75" customHeight="1" thickBot="1" x14ac:dyDescent="0.3">
      <c r="A5" s="386"/>
      <c r="B5" s="387"/>
      <c r="C5" s="387"/>
      <c r="D5" s="387"/>
      <c r="E5" s="387"/>
      <c r="F5" s="387"/>
      <c r="G5" s="387"/>
      <c r="H5" s="387"/>
      <c r="I5" s="387"/>
      <c r="J5" s="387"/>
      <c r="K5" s="387"/>
      <c r="L5" s="387"/>
      <c r="M5" s="387"/>
      <c r="N5" s="387"/>
      <c r="O5" s="387"/>
      <c r="P5" s="387"/>
      <c r="Q5" s="387"/>
      <c r="R5" s="387"/>
      <c r="S5" s="388"/>
      <c r="U5" s="314" t="s">
        <v>225</v>
      </c>
      <c r="V5" s="316"/>
    </row>
    <row r="6" spans="1:24" ht="15.75" customHeight="1" thickTop="1" x14ac:dyDescent="0.25">
      <c r="A6" s="258"/>
      <c r="U6" s="314" t="s">
        <v>226</v>
      </c>
      <c r="V6" s="316"/>
    </row>
    <row r="7" spans="1:24" ht="15.75" customHeight="1" x14ac:dyDescent="0.25">
      <c r="A7" s="389" t="s">
        <v>0</v>
      </c>
      <c r="B7" s="389"/>
      <c r="C7" s="389"/>
      <c r="D7" s="389"/>
      <c r="E7" s="389"/>
      <c r="F7" s="389"/>
      <c r="G7" s="389"/>
      <c r="H7" s="389"/>
      <c r="I7" s="389"/>
      <c r="J7" s="389"/>
      <c r="K7" s="389"/>
      <c r="L7" s="389"/>
      <c r="M7" s="389"/>
      <c r="N7" s="389"/>
      <c r="O7" s="389"/>
      <c r="P7" s="389"/>
      <c r="Q7" s="389"/>
      <c r="R7" s="389"/>
      <c r="S7" s="389"/>
      <c r="U7" s="314" t="s">
        <v>227</v>
      </c>
      <c r="V7" s="316"/>
    </row>
    <row r="8" spans="1:24" ht="15.75" customHeight="1" x14ac:dyDescent="0.25">
      <c r="A8" s="390" t="s">
        <v>186</v>
      </c>
      <c r="B8" s="390"/>
      <c r="C8" s="390"/>
      <c r="D8" s="390"/>
      <c r="E8" s="390"/>
      <c r="F8" s="390"/>
      <c r="G8" s="390"/>
      <c r="H8" s="390"/>
      <c r="I8" s="390"/>
      <c r="J8" s="390"/>
      <c r="K8" s="390"/>
      <c r="L8" s="390"/>
      <c r="M8" s="390"/>
      <c r="N8" s="390"/>
      <c r="O8" s="390"/>
      <c r="P8" s="390"/>
      <c r="Q8" s="390"/>
      <c r="R8" s="390"/>
      <c r="S8" s="390"/>
      <c r="U8" s="317"/>
      <c r="V8" s="318"/>
    </row>
    <row r="9" spans="1:24" ht="15.75" customHeight="1" x14ac:dyDescent="0.25">
      <c r="A9" s="259"/>
      <c r="B9" s="259"/>
      <c r="C9" s="259"/>
      <c r="D9" s="259"/>
      <c r="U9" s="314" t="s">
        <v>58</v>
      </c>
      <c r="V9" s="318"/>
    </row>
    <row r="10" spans="1:24" ht="15.75" customHeight="1" x14ac:dyDescent="0.25">
      <c r="A10" s="260"/>
      <c r="B10" s="260"/>
      <c r="C10" s="260"/>
      <c r="D10" s="391" t="s">
        <v>187</v>
      </c>
      <c r="E10" s="391"/>
      <c r="F10" s="391"/>
      <c r="G10" s="391" t="s">
        <v>188</v>
      </c>
      <c r="H10" s="391"/>
      <c r="I10" s="391"/>
      <c r="J10" s="391" t="s">
        <v>189</v>
      </c>
      <c r="K10" s="391"/>
      <c r="L10" s="391"/>
      <c r="M10" s="354" t="s">
        <v>190</v>
      </c>
      <c r="N10" s="354"/>
      <c r="O10" s="354"/>
      <c r="U10" s="314" t="s">
        <v>59</v>
      </c>
      <c r="V10" s="319"/>
    </row>
    <row r="11" spans="1:24" ht="15.75" customHeight="1" x14ac:dyDescent="0.25">
      <c r="A11" s="260"/>
      <c r="B11" s="260"/>
      <c r="C11" s="260"/>
      <c r="D11" s="392"/>
      <c r="E11" s="393"/>
      <c r="F11" s="394"/>
      <c r="G11" s="261"/>
      <c r="H11" s="262"/>
      <c r="I11" s="263"/>
      <c r="J11" s="392"/>
      <c r="K11" s="393"/>
      <c r="L11" s="394"/>
      <c r="M11" s="395"/>
      <c r="N11" s="396"/>
      <c r="O11" s="397"/>
      <c r="U11" s="314" t="s">
        <v>69</v>
      </c>
      <c r="V11" s="318"/>
    </row>
    <row r="12" spans="1:24" ht="15.75" customHeight="1" x14ac:dyDescent="0.25">
      <c r="A12" s="260"/>
      <c r="B12" s="264"/>
      <c r="C12" s="264"/>
      <c r="D12" s="264"/>
      <c r="E12" s="264"/>
      <c r="F12" s="264"/>
      <c r="G12" s="264"/>
      <c r="H12" s="264"/>
      <c r="I12" s="264"/>
      <c r="J12" s="265"/>
      <c r="K12" s="266"/>
      <c r="L12" s="266"/>
      <c r="M12" s="266"/>
      <c r="U12" s="317"/>
      <c r="V12" s="318"/>
    </row>
    <row r="13" spans="1:24" ht="8.25" customHeight="1" x14ac:dyDescent="0.25">
      <c r="U13" s="314" t="s">
        <v>60</v>
      </c>
      <c r="V13" s="318"/>
    </row>
    <row r="14" spans="1:24" ht="30" customHeight="1" x14ac:dyDescent="0.25">
      <c r="A14" s="398" t="s">
        <v>191</v>
      </c>
      <c r="B14" s="399"/>
      <c r="C14" s="399"/>
      <c r="D14" s="399"/>
      <c r="E14" s="399"/>
      <c r="F14" s="399"/>
      <c r="G14" s="399"/>
      <c r="H14" s="399"/>
      <c r="I14" s="399"/>
      <c r="J14" s="399"/>
      <c r="K14" s="399"/>
      <c r="L14" s="399"/>
      <c r="M14" s="399"/>
      <c r="N14" s="399"/>
      <c r="O14" s="399"/>
      <c r="P14" s="399"/>
      <c r="Q14" s="399"/>
      <c r="R14" s="399"/>
      <c r="S14" s="400"/>
      <c r="U14" s="314" t="s">
        <v>55</v>
      </c>
      <c r="V14" s="319"/>
    </row>
    <row r="15" spans="1:24" ht="15.75" customHeight="1" x14ac:dyDescent="0.25">
      <c r="A15" s="401" t="s">
        <v>28</v>
      </c>
      <c r="B15" s="402"/>
      <c r="C15" s="402"/>
      <c r="D15" s="402"/>
      <c r="E15" s="402"/>
      <c r="F15" s="402"/>
      <c r="G15" s="402"/>
      <c r="H15" s="402"/>
      <c r="I15" s="402"/>
      <c r="J15" s="402"/>
      <c r="K15" s="402"/>
      <c r="L15" s="402"/>
      <c r="M15" s="402"/>
      <c r="N15" s="402"/>
      <c r="O15" s="402"/>
      <c r="P15" s="402"/>
      <c r="Q15" s="402"/>
      <c r="R15" s="402"/>
      <c r="S15" s="403"/>
      <c r="U15" s="314" t="s">
        <v>56</v>
      </c>
      <c r="V15" s="319"/>
    </row>
    <row r="16" spans="1:24" ht="10.5" customHeight="1" x14ac:dyDescent="0.25">
      <c r="A16" s="267"/>
      <c r="B16" s="267"/>
      <c r="C16" s="267"/>
      <c r="D16" s="267"/>
      <c r="E16" s="267"/>
      <c r="F16" s="267"/>
      <c r="G16" s="267"/>
      <c r="H16" s="267"/>
      <c r="I16" s="267"/>
      <c r="J16" s="267"/>
      <c r="K16" s="267"/>
      <c r="L16" s="267"/>
      <c r="M16" s="267"/>
      <c r="N16" s="267"/>
      <c r="O16" s="267"/>
      <c r="P16" s="267"/>
      <c r="Q16" s="267"/>
      <c r="R16" s="267"/>
      <c r="S16" s="267"/>
      <c r="U16" s="317"/>
      <c r="V16" s="318"/>
    </row>
    <row r="17" spans="1:22" ht="15.75" customHeight="1" x14ac:dyDescent="0.25">
      <c r="A17" s="268"/>
      <c r="B17" s="268"/>
      <c r="C17" s="268"/>
      <c r="D17" s="268"/>
      <c r="E17" s="404" t="s">
        <v>36</v>
      </c>
      <c r="F17" s="405"/>
      <c r="G17" s="406"/>
      <c r="I17" s="404" t="s">
        <v>192</v>
      </c>
      <c r="J17" s="405"/>
      <c r="K17" s="406"/>
      <c r="P17" s="268"/>
      <c r="Q17" s="268"/>
      <c r="R17" s="268"/>
      <c r="S17" s="268"/>
      <c r="U17" s="314" t="s">
        <v>51</v>
      </c>
      <c r="V17" s="320"/>
    </row>
    <row r="18" spans="1:22" ht="15.75" customHeight="1" x14ac:dyDescent="0.25">
      <c r="A18" s="268"/>
      <c r="B18" s="268"/>
      <c r="E18" s="269" t="s">
        <v>193</v>
      </c>
      <c r="F18" s="270"/>
      <c r="G18" s="271"/>
      <c r="H18" s="268"/>
      <c r="I18" s="272" t="s">
        <v>142</v>
      </c>
      <c r="J18" s="273"/>
      <c r="K18" s="274" t="s">
        <v>195</v>
      </c>
      <c r="L18" s="268"/>
      <c r="M18" s="268"/>
      <c r="N18" s="268"/>
      <c r="O18" s="268"/>
      <c r="P18" s="268"/>
      <c r="Q18" s="268"/>
      <c r="R18" s="268"/>
      <c r="S18" s="268"/>
      <c r="U18" s="314" t="s">
        <v>228</v>
      </c>
      <c r="V18" s="320"/>
    </row>
    <row r="19" spans="1:22" ht="21" customHeight="1" x14ac:dyDescent="0.25">
      <c r="A19" s="268"/>
      <c r="B19" s="268" t="s">
        <v>195</v>
      </c>
      <c r="C19" s="257" t="s">
        <v>194</v>
      </c>
      <c r="D19" s="257" t="s">
        <v>195</v>
      </c>
      <c r="E19" s="269" t="s">
        <v>196</v>
      </c>
      <c r="F19" s="270"/>
      <c r="G19" s="271" t="s">
        <v>195</v>
      </c>
      <c r="H19" s="268"/>
      <c r="I19" s="275" t="s">
        <v>143</v>
      </c>
      <c r="J19" s="270"/>
      <c r="K19" s="271"/>
      <c r="L19" s="268"/>
      <c r="M19" s="268"/>
      <c r="N19" s="268"/>
      <c r="O19" s="268"/>
      <c r="P19" s="268"/>
      <c r="Q19" s="268"/>
      <c r="R19" s="268"/>
      <c r="S19" s="268"/>
      <c r="U19" s="314" t="s">
        <v>53</v>
      </c>
      <c r="V19" s="321"/>
    </row>
    <row r="20" spans="1:22" ht="18" customHeight="1" x14ac:dyDescent="0.25">
      <c r="A20" s="276"/>
      <c r="C20" s="277"/>
      <c r="D20" s="278"/>
      <c r="E20" s="279" t="s">
        <v>197</v>
      </c>
      <c r="F20" s="278"/>
      <c r="G20" s="278"/>
      <c r="H20" s="278"/>
      <c r="I20" s="278"/>
      <c r="J20" s="278"/>
      <c r="K20" s="278"/>
      <c r="L20" s="278"/>
      <c r="M20" s="277"/>
      <c r="N20" s="277"/>
      <c r="O20" s="277"/>
      <c r="P20" s="277"/>
      <c r="Q20" s="277"/>
      <c r="R20" s="277"/>
    </row>
    <row r="21" spans="1:22" ht="16.95" customHeight="1" x14ac:dyDescent="0.25">
      <c r="B21" s="367" t="s">
        <v>17</v>
      </c>
      <c r="C21" s="368"/>
      <c r="D21" s="371" t="s">
        <v>198</v>
      </c>
      <c r="E21" s="372"/>
      <c r="F21" s="372"/>
      <c r="G21" s="372"/>
      <c r="H21" s="373"/>
      <c r="I21" s="374" t="s">
        <v>199</v>
      </c>
      <c r="J21" s="375"/>
      <c r="K21" s="375"/>
      <c r="L21" s="376"/>
      <c r="M21" s="280"/>
      <c r="N21" s="269"/>
      <c r="O21" s="281"/>
      <c r="P21" s="282"/>
      <c r="Q21" s="336"/>
      <c r="R21" s="336"/>
    </row>
    <row r="22" spans="1:22" ht="16.95" customHeight="1" x14ac:dyDescent="0.25">
      <c r="B22" s="369"/>
      <c r="C22" s="370"/>
      <c r="D22" s="371" t="s">
        <v>200</v>
      </c>
      <c r="E22" s="372"/>
      <c r="F22" s="372"/>
      <c r="G22" s="372"/>
      <c r="H22" s="373"/>
      <c r="I22" s="377"/>
      <c r="J22" s="378"/>
      <c r="K22" s="378"/>
      <c r="L22" s="379"/>
      <c r="M22" s="280"/>
      <c r="N22" s="269"/>
      <c r="O22" s="283"/>
      <c r="P22" s="284"/>
      <c r="Q22" s="336"/>
      <c r="R22" s="336"/>
    </row>
    <row r="23" spans="1:22" ht="16.95" customHeight="1" x14ac:dyDescent="0.25">
      <c r="B23" s="361" t="s">
        <v>201</v>
      </c>
      <c r="C23" s="362"/>
      <c r="D23" s="365" t="s">
        <v>202</v>
      </c>
      <c r="E23" s="365"/>
      <c r="F23" s="365" t="s">
        <v>4</v>
      </c>
      <c r="G23" s="365"/>
      <c r="H23" s="366" t="s">
        <v>203</v>
      </c>
      <c r="I23" s="365" t="s">
        <v>204</v>
      </c>
      <c r="J23" s="365"/>
      <c r="K23" s="365" t="s">
        <v>205</v>
      </c>
      <c r="L23" s="365"/>
      <c r="N23" s="269"/>
      <c r="O23" s="283"/>
      <c r="P23" s="284"/>
      <c r="Q23" s="336"/>
      <c r="R23" s="336"/>
    </row>
    <row r="24" spans="1:22" ht="4.95" customHeight="1" x14ac:dyDescent="0.25">
      <c r="B24" s="363"/>
      <c r="C24" s="364"/>
      <c r="D24" s="365"/>
      <c r="E24" s="365"/>
      <c r="F24" s="365"/>
      <c r="G24" s="365"/>
      <c r="H24" s="366"/>
      <c r="I24" s="365"/>
      <c r="J24" s="365"/>
      <c r="K24" s="365"/>
      <c r="L24" s="365"/>
      <c r="U24" s="286"/>
      <c r="V24" s="286"/>
    </row>
    <row r="25" spans="1:22" ht="24" customHeight="1" x14ac:dyDescent="0.25">
      <c r="B25" s="287" t="s">
        <v>206</v>
      </c>
      <c r="C25" s="285" t="s">
        <v>207</v>
      </c>
      <c r="D25" s="365"/>
      <c r="E25" s="365"/>
      <c r="F25" s="365"/>
      <c r="G25" s="365"/>
      <c r="H25" s="366"/>
      <c r="I25" s="365"/>
      <c r="J25" s="365"/>
      <c r="K25" s="365"/>
      <c r="L25" s="365"/>
      <c r="N25" s="360" t="s">
        <v>37</v>
      </c>
      <c r="O25" s="360"/>
      <c r="P25" s="360" t="s">
        <v>208</v>
      </c>
      <c r="Q25" s="360"/>
      <c r="U25" s="286"/>
      <c r="V25" s="286"/>
    </row>
    <row r="26" spans="1:22" ht="20.25" customHeight="1" x14ac:dyDescent="0.25">
      <c r="B26" s="288" t="s">
        <v>209</v>
      </c>
      <c r="C26" s="288" t="s">
        <v>138</v>
      </c>
      <c r="D26" s="351"/>
      <c r="E26" s="352"/>
      <c r="F26" s="534">
        <v>4.2454999999999998</v>
      </c>
      <c r="G26" s="535"/>
      <c r="H26" s="289"/>
      <c r="I26" s="351"/>
      <c r="J26" s="352"/>
      <c r="K26" s="358"/>
      <c r="L26" s="359"/>
      <c r="N26" s="353" t="s">
        <v>209</v>
      </c>
      <c r="O26" s="353"/>
      <c r="P26" s="354">
        <v>20000</v>
      </c>
      <c r="Q26" s="354"/>
      <c r="U26" s="286"/>
      <c r="V26" s="286"/>
    </row>
    <row r="27" spans="1:22" ht="20.25" customHeight="1" x14ac:dyDescent="0.25">
      <c r="B27" s="288" t="s">
        <v>138</v>
      </c>
      <c r="C27" s="288" t="s">
        <v>139</v>
      </c>
      <c r="D27" s="351"/>
      <c r="E27" s="352"/>
      <c r="F27" s="534">
        <v>18.415600000000001</v>
      </c>
      <c r="G27" s="535"/>
      <c r="H27" s="289"/>
      <c r="I27" s="351"/>
      <c r="J27" s="352"/>
      <c r="K27" s="358"/>
      <c r="L27" s="359"/>
      <c r="N27" s="353" t="s">
        <v>138</v>
      </c>
      <c r="O27" s="353"/>
      <c r="P27" s="354">
        <v>15000</v>
      </c>
      <c r="Q27" s="354"/>
      <c r="U27" s="286"/>
      <c r="V27" s="286"/>
    </row>
    <row r="28" spans="1:22" ht="20.25" customHeight="1" x14ac:dyDescent="0.25">
      <c r="B28" s="288" t="s">
        <v>139</v>
      </c>
      <c r="C28" s="288" t="s">
        <v>140</v>
      </c>
      <c r="D28" s="351"/>
      <c r="E28" s="352"/>
      <c r="F28" s="534">
        <v>12.4611</v>
      </c>
      <c r="G28" s="535"/>
      <c r="H28" s="289"/>
      <c r="I28" s="351"/>
      <c r="J28" s="352"/>
      <c r="K28" s="358"/>
      <c r="L28" s="359"/>
      <c r="N28" s="353" t="s">
        <v>139</v>
      </c>
      <c r="O28" s="353"/>
      <c r="P28" s="354">
        <v>10000</v>
      </c>
      <c r="Q28" s="354"/>
      <c r="U28" s="286"/>
      <c r="V28" s="286"/>
    </row>
    <row r="29" spans="1:22" ht="20.25" customHeight="1" x14ac:dyDescent="0.25">
      <c r="B29" s="288" t="s">
        <v>140</v>
      </c>
      <c r="C29" s="288" t="s">
        <v>141</v>
      </c>
      <c r="D29" s="351"/>
      <c r="E29" s="352"/>
      <c r="F29" s="534">
        <v>21.021799999999999</v>
      </c>
      <c r="G29" s="535"/>
      <c r="H29" s="289"/>
      <c r="I29" s="351"/>
      <c r="J29" s="352"/>
      <c r="K29" s="358"/>
      <c r="L29" s="359"/>
      <c r="N29" s="353" t="s">
        <v>140</v>
      </c>
      <c r="O29" s="353"/>
      <c r="P29" s="354">
        <v>5000</v>
      </c>
      <c r="Q29" s="354"/>
    </row>
    <row r="30" spans="1:22" ht="19.5" customHeight="1" x14ac:dyDescent="0.25">
      <c r="B30" s="288" t="s">
        <v>141</v>
      </c>
      <c r="C30" s="288" t="s">
        <v>142</v>
      </c>
      <c r="D30" s="351"/>
      <c r="E30" s="352"/>
      <c r="F30" s="534">
        <v>12.2151</v>
      </c>
      <c r="G30" s="535"/>
      <c r="H30" s="289"/>
      <c r="I30" s="351"/>
      <c r="J30" s="352"/>
      <c r="K30" s="358"/>
      <c r="L30" s="359"/>
      <c r="N30" s="353" t="s">
        <v>141</v>
      </c>
      <c r="O30" s="353"/>
      <c r="P30" s="354">
        <v>2000</v>
      </c>
      <c r="Q30" s="354"/>
    </row>
    <row r="31" spans="1:22" ht="20.25" customHeight="1" x14ac:dyDescent="0.25">
      <c r="B31" s="288" t="s">
        <v>142</v>
      </c>
      <c r="C31" s="288" t="s">
        <v>143</v>
      </c>
      <c r="D31" s="351"/>
      <c r="E31" s="352"/>
      <c r="F31" s="534">
        <v>31.640899999999998</v>
      </c>
      <c r="G31" s="535"/>
      <c r="H31" s="289"/>
      <c r="I31" s="351"/>
      <c r="J31" s="352"/>
      <c r="K31" s="358"/>
      <c r="L31" s="359"/>
      <c r="N31" s="353" t="s">
        <v>142</v>
      </c>
      <c r="O31" s="353"/>
      <c r="P31" s="354">
        <v>1000</v>
      </c>
      <c r="Q31" s="354"/>
      <c r="V31" s="350"/>
    </row>
    <row r="32" spans="1:22" ht="20.25" customHeight="1" x14ac:dyDescent="0.25">
      <c r="B32" s="290" t="s">
        <v>6</v>
      </c>
      <c r="C32" s="291"/>
      <c r="D32" s="351"/>
      <c r="E32" s="352"/>
      <c r="F32" s="534">
        <v>100</v>
      </c>
      <c r="G32" s="535"/>
      <c r="H32" s="292"/>
      <c r="I32" s="292"/>
      <c r="J32" s="292"/>
      <c r="N32" s="353" t="s">
        <v>143</v>
      </c>
      <c r="O32" s="353"/>
      <c r="P32" s="354">
        <v>1000</v>
      </c>
      <c r="Q32" s="354"/>
      <c r="V32" s="350"/>
    </row>
    <row r="33" spans="1:25" ht="15.75" customHeight="1" x14ac:dyDescent="0.25">
      <c r="B33" s="293" t="s">
        <v>210</v>
      </c>
      <c r="E33" s="294"/>
      <c r="F33" s="294"/>
      <c r="G33" s="295"/>
      <c r="H33" s="296"/>
      <c r="I33" s="294"/>
      <c r="J33" s="294"/>
      <c r="K33" s="297"/>
      <c r="L33" s="297"/>
      <c r="M33" s="297"/>
      <c r="N33" s="295"/>
      <c r="O33" s="295"/>
      <c r="P33" s="295"/>
      <c r="Q33" s="295"/>
      <c r="R33" s="295"/>
      <c r="S33" s="295"/>
      <c r="V33" s="298"/>
    </row>
    <row r="34" spans="1:25" ht="6.75" customHeight="1" x14ac:dyDescent="0.25">
      <c r="A34" s="295"/>
      <c r="B34" s="295"/>
      <c r="C34" s="295"/>
      <c r="D34" s="295"/>
      <c r="E34" s="295"/>
      <c r="F34" s="295"/>
      <c r="G34" s="295"/>
      <c r="H34" s="299"/>
      <c r="I34" s="299"/>
      <c r="J34" s="300"/>
      <c r="K34" s="295"/>
      <c r="L34" s="295"/>
      <c r="M34" s="295"/>
      <c r="N34" s="295"/>
      <c r="O34" s="295"/>
      <c r="P34" s="295"/>
      <c r="Q34" s="295"/>
      <c r="R34" s="295"/>
      <c r="S34" s="295"/>
      <c r="V34" s="298"/>
    </row>
    <row r="35" spans="1:25" ht="12.75" customHeight="1" x14ac:dyDescent="0.25">
      <c r="A35" s="295"/>
      <c r="B35" s="355" t="s">
        <v>193</v>
      </c>
      <c r="C35" s="356"/>
      <c r="D35" s="356"/>
      <c r="E35" s="356"/>
      <c r="F35" s="356"/>
      <c r="G35" s="356"/>
      <c r="H35" s="356"/>
      <c r="I35" s="356"/>
      <c r="J35" s="356"/>
      <c r="K35" s="356"/>
      <c r="L35" s="356"/>
      <c r="M35" s="356"/>
      <c r="N35" s="356"/>
      <c r="O35" s="356"/>
      <c r="P35" s="356"/>
      <c r="Q35" s="356"/>
      <c r="R35" s="357"/>
      <c r="S35" s="295"/>
      <c r="V35" s="298"/>
    </row>
    <row r="36" spans="1:25" ht="12.75" customHeight="1" x14ac:dyDescent="0.25">
      <c r="A36" s="295"/>
      <c r="B36" s="301"/>
      <c r="C36" s="302"/>
      <c r="D36" s="303"/>
      <c r="E36" s="302"/>
      <c r="F36" s="303"/>
      <c r="G36" s="302"/>
      <c r="H36" s="303"/>
      <c r="I36" s="302"/>
      <c r="J36" s="303"/>
      <c r="K36" s="341" t="s">
        <v>196</v>
      </c>
      <c r="L36" s="342"/>
      <c r="M36" s="342"/>
      <c r="N36" s="342"/>
      <c r="O36" s="342"/>
      <c r="P36" s="342"/>
      <c r="Q36" s="342"/>
      <c r="R36" s="343"/>
      <c r="S36" s="295"/>
      <c r="U36" s="286"/>
      <c r="V36" s="304"/>
    </row>
    <row r="37" spans="1:25" ht="51" customHeight="1" x14ac:dyDescent="0.25">
      <c r="B37" s="344" t="s">
        <v>207</v>
      </c>
      <c r="C37" s="346" t="s">
        <v>211</v>
      </c>
      <c r="D37" s="346"/>
      <c r="E37" s="346"/>
      <c r="F37" s="346"/>
      <c r="G37" s="346" t="s">
        <v>212</v>
      </c>
      <c r="H37" s="346"/>
      <c r="I37" s="346"/>
      <c r="J37" s="346"/>
      <c r="K37" s="346" t="s">
        <v>213</v>
      </c>
      <c r="L37" s="346"/>
      <c r="M37" s="346"/>
      <c r="N37" s="346"/>
      <c r="O37" s="346" t="s">
        <v>214</v>
      </c>
      <c r="P37" s="346"/>
      <c r="Q37" s="346"/>
      <c r="R37" s="346"/>
    </row>
    <row r="38" spans="1:25" ht="24.9" customHeight="1" x14ac:dyDescent="0.25">
      <c r="B38" s="345"/>
      <c r="C38" s="347" t="s">
        <v>215</v>
      </c>
      <c r="D38" s="347"/>
      <c r="E38" s="348" t="s">
        <v>216</v>
      </c>
      <c r="F38" s="349"/>
      <c r="G38" s="347" t="s">
        <v>215</v>
      </c>
      <c r="H38" s="347"/>
      <c r="I38" s="347" t="s">
        <v>216</v>
      </c>
      <c r="J38" s="347"/>
      <c r="K38" s="347" t="s">
        <v>215</v>
      </c>
      <c r="L38" s="347"/>
      <c r="M38" s="347" t="s">
        <v>216</v>
      </c>
      <c r="N38" s="347"/>
      <c r="O38" s="347" t="s">
        <v>215</v>
      </c>
      <c r="P38" s="347"/>
      <c r="Q38" s="347" t="s">
        <v>216</v>
      </c>
      <c r="R38" s="347"/>
      <c r="V38" s="305"/>
      <c r="W38" s="305"/>
      <c r="X38" s="306"/>
      <c r="Y38" s="306"/>
    </row>
    <row r="39" spans="1:25" ht="21.75" customHeight="1" x14ac:dyDescent="0.25">
      <c r="B39" s="288" t="s">
        <v>138</v>
      </c>
      <c r="C39" s="337"/>
      <c r="D39" s="337"/>
      <c r="E39" s="338"/>
      <c r="F39" s="338"/>
      <c r="G39" s="339"/>
      <c r="H39" s="339"/>
      <c r="I39" s="338"/>
      <c r="J39" s="338"/>
      <c r="K39" s="340"/>
      <c r="L39" s="340"/>
      <c r="M39" s="336"/>
      <c r="N39" s="336"/>
      <c r="O39" s="336"/>
      <c r="P39" s="336"/>
      <c r="Q39" s="336"/>
      <c r="R39" s="336"/>
      <c r="V39" s="298"/>
      <c r="W39" s="298"/>
      <c r="X39" s="305"/>
      <c r="Y39" s="305"/>
    </row>
    <row r="40" spans="1:25" ht="21.75" customHeight="1" x14ac:dyDescent="0.25">
      <c r="B40" s="288" t="s">
        <v>139</v>
      </c>
      <c r="C40" s="337"/>
      <c r="D40" s="337"/>
      <c r="E40" s="338"/>
      <c r="F40" s="338"/>
      <c r="G40" s="339"/>
      <c r="H40" s="339"/>
      <c r="I40" s="338"/>
      <c r="J40" s="338"/>
      <c r="K40" s="340"/>
      <c r="L40" s="340"/>
      <c r="M40" s="336"/>
      <c r="N40" s="336"/>
      <c r="O40" s="336"/>
      <c r="P40" s="336"/>
      <c r="Q40" s="336"/>
      <c r="R40" s="336"/>
      <c r="V40" s="298"/>
      <c r="W40" s="298"/>
      <c r="X40" s="305"/>
      <c r="Y40" s="305"/>
    </row>
    <row r="41" spans="1:25" ht="21" customHeight="1" x14ac:dyDescent="0.25">
      <c r="B41" s="288" t="s">
        <v>140</v>
      </c>
      <c r="C41" s="337"/>
      <c r="D41" s="337"/>
      <c r="E41" s="338"/>
      <c r="F41" s="338"/>
      <c r="G41" s="339"/>
      <c r="H41" s="339"/>
      <c r="I41" s="338"/>
      <c r="J41" s="338"/>
      <c r="K41" s="340"/>
      <c r="L41" s="340"/>
      <c r="M41" s="336"/>
      <c r="N41" s="336"/>
      <c r="O41" s="336"/>
      <c r="P41" s="336"/>
      <c r="Q41" s="336"/>
      <c r="R41" s="336"/>
      <c r="V41" s="298"/>
      <c r="W41" s="298"/>
      <c r="X41" s="298"/>
      <c r="Y41" s="298"/>
    </row>
    <row r="42" spans="1:25" ht="22.5" customHeight="1" x14ac:dyDescent="0.25">
      <c r="B42" s="288" t="s">
        <v>141</v>
      </c>
      <c r="C42" s="337"/>
      <c r="D42" s="337"/>
      <c r="E42" s="338"/>
      <c r="F42" s="338"/>
      <c r="G42" s="339"/>
      <c r="H42" s="339"/>
      <c r="I42" s="338"/>
      <c r="J42" s="338"/>
      <c r="K42" s="340"/>
      <c r="L42" s="340"/>
      <c r="M42" s="336"/>
      <c r="N42" s="336"/>
      <c r="O42" s="336"/>
      <c r="P42" s="336"/>
      <c r="Q42" s="336"/>
      <c r="R42" s="336"/>
      <c r="V42" s="298"/>
      <c r="W42" s="298"/>
      <c r="X42" s="298"/>
      <c r="Y42" s="298"/>
    </row>
    <row r="43" spans="1:25" ht="21.75" customHeight="1" x14ac:dyDescent="0.25">
      <c r="B43" s="288" t="s">
        <v>142</v>
      </c>
      <c r="C43" s="337"/>
      <c r="D43" s="337"/>
      <c r="E43" s="338"/>
      <c r="F43" s="338"/>
      <c r="G43" s="339"/>
      <c r="H43" s="339"/>
      <c r="I43" s="338"/>
      <c r="J43" s="338"/>
      <c r="K43" s="340"/>
      <c r="L43" s="340"/>
      <c r="M43" s="336"/>
      <c r="N43" s="336"/>
      <c r="O43" s="336"/>
      <c r="P43" s="336"/>
      <c r="Q43" s="336"/>
      <c r="R43" s="336"/>
      <c r="V43" s="298"/>
      <c r="W43" s="298"/>
      <c r="X43" s="298"/>
      <c r="Y43" s="298"/>
    </row>
    <row r="44" spans="1:25" ht="20.25" customHeight="1" x14ac:dyDescent="0.25">
      <c r="B44" s="288" t="s">
        <v>143</v>
      </c>
      <c r="C44" s="337"/>
      <c r="D44" s="337"/>
      <c r="E44" s="338"/>
      <c r="F44" s="338"/>
      <c r="G44" s="339"/>
      <c r="H44" s="339"/>
      <c r="I44" s="338"/>
      <c r="J44" s="338"/>
      <c r="K44" s="340"/>
      <c r="L44" s="340"/>
      <c r="M44" s="336"/>
      <c r="N44" s="336"/>
      <c r="O44" s="336"/>
      <c r="P44" s="336"/>
      <c r="Q44" s="336"/>
      <c r="R44" s="336"/>
      <c r="W44" s="307"/>
      <c r="X44" s="298"/>
      <c r="Y44" s="298"/>
    </row>
    <row r="45" spans="1:25" ht="17.25" customHeight="1" x14ac:dyDescent="0.25">
      <c r="B45" s="279" t="s">
        <v>217</v>
      </c>
      <c r="F45" s="308"/>
      <c r="J45" s="308"/>
      <c r="X45" s="298"/>
      <c r="Y45" s="298"/>
    </row>
    <row r="46" spans="1:25" ht="9" customHeight="1" x14ac:dyDescent="0.25">
      <c r="B46" s="279"/>
      <c r="F46" s="308"/>
      <c r="J46" s="308"/>
      <c r="X46" s="298"/>
      <c r="Y46" s="298"/>
    </row>
    <row r="47" spans="1:25" ht="23.25" customHeight="1" x14ac:dyDescent="0.25">
      <c r="B47" s="330" t="s">
        <v>218</v>
      </c>
      <c r="C47" s="330"/>
      <c r="D47" s="331" t="s">
        <v>219</v>
      </c>
      <c r="E47" s="331"/>
      <c r="F47" s="331"/>
      <c r="G47" s="330"/>
      <c r="H47" s="330"/>
      <c r="I47" s="330"/>
      <c r="J47" s="330"/>
      <c r="K47" s="332" t="s">
        <v>220</v>
      </c>
      <c r="L47" s="333"/>
      <c r="M47" s="334"/>
      <c r="N47" s="334"/>
      <c r="O47" s="334"/>
      <c r="P47" s="334"/>
      <c r="X47" s="298"/>
      <c r="Y47" s="298"/>
    </row>
    <row r="48" spans="1:25" ht="24" customHeight="1" x14ac:dyDescent="0.25">
      <c r="B48" s="330"/>
      <c r="C48" s="330"/>
      <c r="D48" s="335" t="s">
        <v>221</v>
      </c>
      <c r="E48" s="335"/>
      <c r="F48" s="335"/>
      <c r="G48" s="330"/>
      <c r="H48" s="330"/>
      <c r="I48" s="330"/>
      <c r="J48" s="330"/>
      <c r="K48" s="332"/>
      <c r="L48" s="333"/>
      <c r="M48" s="334"/>
      <c r="N48" s="334"/>
      <c r="O48" s="334"/>
      <c r="P48" s="334"/>
      <c r="X48" s="298"/>
      <c r="Y48" s="298"/>
    </row>
    <row r="49" spans="1:25" ht="20.100000000000001" customHeight="1" x14ac:dyDescent="0.25">
      <c r="B49" s="309" t="s">
        <v>222</v>
      </c>
      <c r="C49" s="310"/>
      <c r="D49" s="310" t="s">
        <v>195</v>
      </c>
      <c r="E49" s="310"/>
      <c r="F49" s="311"/>
      <c r="G49" s="310"/>
      <c r="H49" s="310"/>
      <c r="I49" s="310"/>
      <c r="J49" s="311"/>
      <c r="K49" s="310"/>
      <c r="L49" s="310"/>
      <c r="M49" s="310"/>
      <c r="N49" s="310"/>
      <c r="O49" s="310"/>
      <c r="P49" s="310"/>
      <c r="Q49" s="310"/>
      <c r="R49" s="310"/>
      <c r="X49" s="307"/>
      <c r="Y49" s="307"/>
    </row>
    <row r="50" spans="1:25" ht="15.75" customHeight="1" x14ac:dyDescent="0.25">
      <c r="A50" s="312"/>
      <c r="B50" s="312"/>
      <c r="C50" s="312"/>
      <c r="D50" s="312"/>
      <c r="E50" s="312"/>
      <c r="F50" s="312"/>
      <c r="G50" s="312"/>
      <c r="H50" s="312"/>
      <c r="I50" s="312"/>
      <c r="J50" s="312"/>
      <c r="K50" s="312"/>
      <c r="L50" s="312"/>
      <c r="M50" s="312"/>
    </row>
    <row r="51" spans="1:25" ht="15.75" customHeight="1" x14ac:dyDescent="0.25">
      <c r="A51" s="312"/>
      <c r="B51" s="312"/>
      <c r="C51" s="312"/>
      <c r="D51" s="312"/>
      <c r="E51" s="312"/>
      <c r="F51" s="312"/>
      <c r="G51" s="312"/>
      <c r="H51" s="312"/>
      <c r="I51" s="312"/>
      <c r="J51" s="312"/>
      <c r="K51" s="312"/>
      <c r="L51" s="312"/>
      <c r="M51" s="312"/>
    </row>
    <row r="52" spans="1:25" ht="15.75" customHeight="1" x14ac:dyDescent="0.25"/>
    <row r="53" spans="1:25" ht="15.75" customHeight="1" x14ac:dyDescent="0.25">
      <c r="A53" s="313" t="s">
        <v>7</v>
      </c>
    </row>
    <row r="54" spans="1:25" ht="15.75" customHeight="1" x14ac:dyDescent="0.25">
      <c r="A54" s="313" t="s">
        <v>178</v>
      </c>
    </row>
    <row r="55" spans="1:25" ht="15.75" customHeight="1" x14ac:dyDescent="0.25"/>
    <row r="56" spans="1:25" ht="30.6" customHeight="1" x14ac:dyDescent="0.25">
      <c r="A56" s="329" t="s">
        <v>223</v>
      </c>
      <c r="B56" s="329"/>
      <c r="C56" s="329"/>
      <c r="D56" s="329"/>
      <c r="E56" s="329"/>
      <c r="F56" s="329"/>
      <c r="G56" s="329"/>
      <c r="H56" s="329"/>
      <c r="I56" s="329"/>
      <c r="J56" s="329"/>
      <c r="K56" s="329"/>
      <c r="L56" s="329"/>
      <c r="M56" s="329"/>
      <c r="N56" s="329"/>
      <c r="O56" s="329"/>
      <c r="P56" s="329"/>
      <c r="Q56" s="329"/>
      <c r="R56" s="329"/>
      <c r="S56" s="329"/>
    </row>
  </sheetData>
  <protectedRanges>
    <protectedRange sqref="C21" name="Rango3_3_1_1_1_1_1_1_1_1_2"/>
  </protectedRanges>
  <dataConsolidate/>
  <mergeCells count="143">
    <mergeCell ref="A1:S5"/>
    <mergeCell ref="A7:S7"/>
    <mergeCell ref="A8:S8"/>
    <mergeCell ref="D10:F10"/>
    <mergeCell ref="G10:I10"/>
    <mergeCell ref="J10:L10"/>
    <mergeCell ref="M10:O10"/>
    <mergeCell ref="Q21:R21"/>
    <mergeCell ref="D22:H22"/>
    <mergeCell ref="Q22:R22"/>
    <mergeCell ref="D11:F11"/>
    <mergeCell ref="J11:L11"/>
    <mergeCell ref="M11:O11"/>
    <mergeCell ref="A14:S14"/>
    <mergeCell ref="A15:S15"/>
    <mergeCell ref="E17:G17"/>
    <mergeCell ref="I17:K17"/>
    <mergeCell ref="B23:C24"/>
    <mergeCell ref="D23:E25"/>
    <mergeCell ref="F23:G25"/>
    <mergeCell ref="H23:H25"/>
    <mergeCell ref="I23:J25"/>
    <mergeCell ref="K23:L25"/>
    <mergeCell ref="B21:C22"/>
    <mergeCell ref="D21:H21"/>
    <mergeCell ref="I21:L22"/>
    <mergeCell ref="Q23:R23"/>
    <mergeCell ref="N25:O25"/>
    <mergeCell ref="P25:Q25"/>
    <mergeCell ref="D26:E26"/>
    <mergeCell ref="F26:G26"/>
    <mergeCell ref="I26:J26"/>
    <mergeCell ref="K26:L26"/>
    <mergeCell ref="N26:O26"/>
    <mergeCell ref="P26:Q26"/>
    <mergeCell ref="D28:E28"/>
    <mergeCell ref="F28:G28"/>
    <mergeCell ref="I28:J28"/>
    <mergeCell ref="K28:L28"/>
    <mergeCell ref="N28:O28"/>
    <mergeCell ref="P28:Q28"/>
    <mergeCell ref="D27:E27"/>
    <mergeCell ref="F27:G27"/>
    <mergeCell ref="I27:J27"/>
    <mergeCell ref="K27:L27"/>
    <mergeCell ref="N27:O27"/>
    <mergeCell ref="P27:Q27"/>
    <mergeCell ref="D30:E30"/>
    <mergeCell ref="F30:G30"/>
    <mergeCell ref="I30:J30"/>
    <mergeCell ref="K30:L30"/>
    <mergeCell ref="N30:O30"/>
    <mergeCell ref="P30:Q30"/>
    <mergeCell ref="D29:E29"/>
    <mergeCell ref="F29:G29"/>
    <mergeCell ref="I29:J29"/>
    <mergeCell ref="K29:L29"/>
    <mergeCell ref="N29:O29"/>
    <mergeCell ref="P29:Q29"/>
    <mergeCell ref="V31:V32"/>
    <mergeCell ref="D32:E32"/>
    <mergeCell ref="F32:G32"/>
    <mergeCell ref="N32:O32"/>
    <mergeCell ref="P32:Q32"/>
    <mergeCell ref="B35:R35"/>
    <mergeCell ref="D31:E31"/>
    <mergeCell ref="F31:G31"/>
    <mergeCell ref="I31:J31"/>
    <mergeCell ref="K31:L31"/>
    <mergeCell ref="N31:O31"/>
    <mergeCell ref="P31:Q31"/>
    <mergeCell ref="K36:R36"/>
    <mergeCell ref="B37:B38"/>
    <mergeCell ref="C37:F37"/>
    <mergeCell ref="G37:J37"/>
    <mergeCell ref="K37:N37"/>
    <mergeCell ref="O37:R37"/>
    <mergeCell ref="C38:D38"/>
    <mergeCell ref="E38:F38"/>
    <mergeCell ref="G38:H38"/>
    <mergeCell ref="I38:J38"/>
    <mergeCell ref="K38:L38"/>
    <mergeCell ref="M38:N38"/>
    <mergeCell ref="O38:P38"/>
    <mergeCell ref="Q38:R38"/>
    <mergeCell ref="C39:D39"/>
    <mergeCell ref="E39:F39"/>
    <mergeCell ref="G39:H39"/>
    <mergeCell ref="I39:J39"/>
    <mergeCell ref="K39:L39"/>
    <mergeCell ref="M39:N39"/>
    <mergeCell ref="O39:P39"/>
    <mergeCell ref="Q39:R39"/>
    <mergeCell ref="C40:D40"/>
    <mergeCell ref="E40:F40"/>
    <mergeCell ref="G40:H40"/>
    <mergeCell ref="I40:J40"/>
    <mergeCell ref="K40:L40"/>
    <mergeCell ref="M40:N40"/>
    <mergeCell ref="O40:P40"/>
    <mergeCell ref="Q40:R40"/>
    <mergeCell ref="O41:P41"/>
    <mergeCell ref="Q41:R41"/>
    <mergeCell ref="C42:D42"/>
    <mergeCell ref="E42:F42"/>
    <mergeCell ref="G42:H42"/>
    <mergeCell ref="I42:J42"/>
    <mergeCell ref="K42:L42"/>
    <mergeCell ref="M42:N42"/>
    <mergeCell ref="O42:P42"/>
    <mergeCell ref="Q42:R42"/>
    <mergeCell ref="C41:D41"/>
    <mergeCell ref="E41:F41"/>
    <mergeCell ref="G41:H41"/>
    <mergeCell ref="I41:J41"/>
    <mergeCell ref="K41:L41"/>
    <mergeCell ref="M41:N41"/>
    <mergeCell ref="O43:P43"/>
    <mergeCell ref="Q43:R43"/>
    <mergeCell ref="C44:D44"/>
    <mergeCell ref="E44:F44"/>
    <mergeCell ref="G44:H44"/>
    <mergeCell ref="I44:J44"/>
    <mergeCell ref="K44:L44"/>
    <mergeCell ref="M44:N44"/>
    <mergeCell ref="O44:P44"/>
    <mergeCell ref="Q44:R44"/>
    <mergeCell ref="C43:D43"/>
    <mergeCell ref="E43:F43"/>
    <mergeCell ref="G43:H43"/>
    <mergeCell ref="I43:J43"/>
    <mergeCell ref="K43:L43"/>
    <mergeCell ref="M43:N43"/>
    <mergeCell ref="A56:S56"/>
    <mergeCell ref="B47:C48"/>
    <mergeCell ref="D47:F47"/>
    <mergeCell ref="G47:J47"/>
    <mergeCell ref="K47:L47"/>
    <mergeCell ref="M47:P47"/>
    <mergeCell ref="D48:F48"/>
    <mergeCell ref="G48:J48"/>
    <mergeCell ref="K48:L48"/>
    <mergeCell ref="M48:P48"/>
  </mergeCells>
  <printOptions horizontalCentered="1" verticalCentered="1"/>
  <pageMargins left="0" right="0.39370078740157483" top="0.78740157480314965" bottom="0" header="0" footer="0"/>
  <pageSetup paperSize="9" scale="76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29E28-C2AD-4DEB-8DD5-3AC2B81164AF}">
  <dimension ref="A1:Q55"/>
  <sheetViews>
    <sheetView showGridLines="0" topLeftCell="A20" zoomScaleNormal="100" zoomScaleSheetLayoutView="100" workbookViewId="0">
      <selection activeCell="P13" sqref="P13"/>
    </sheetView>
  </sheetViews>
  <sheetFormatPr baseColWidth="10" defaultColWidth="10.33203125" defaultRowHeight="13.8" x14ac:dyDescent="0.25"/>
  <cols>
    <col min="1" max="1" width="10.33203125" style="1" customWidth="1"/>
    <col min="2" max="2" width="1.6640625" style="1" customWidth="1"/>
    <col min="3" max="3" width="5" style="1" customWidth="1"/>
    <col min="4" max="4" width="1.44140625" style="1" customWidth="1"/>
    <col min="5" max="9" width="9" style="1" customWidth="1"/>
    <col min="10" max="11" width="10.33203125" style="1" customWidth="1"/>
    <col min="12" max="12" width="1.109375" style="1" customWidth="1"/>
    <col min="13" max="13" width="8.33203125" style="1" customWidth="1"/>
    <col min="14" max="14" width="9" style="1" customWidth="1"/>
    <col min="15" max="16384" width="10.33203125" style="1"/>
  </cols>
  <sheetData>
    <row r="1" spans="1:14" ht="9.75" customHeight="1" x14ac:dyDescent="0.25">
      <c r="A1" s="6"/>
      <c r="B1" s="6"/>
      <c r="C1" s="6"/>
      <c r="D1" s="6"/>
      <c r="E1" s="6"/>
      <c r="F1" s="6"/>
      <c r="G1" s="6"/>
      <c r="H1" s="39"/>
      <c r="I1" s="39"/>
      <c r="J1" s="39"/>
      <c r="K1" s="39"/>
      <c r="L1" s="39"/>
      <c r="M1" s="39"/>
      <c r="N1" s="39"/>
    </row>
    <row r="2" spans="1:14" ht="15.75" customHeight="1" x14ac:dyDescent="0.25">
      <c r="A2" s="442" t="s">
        <v>0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</row>
    <row r="3" spans="1:14" ht="15.75" customHeight="1" x14ac:dyDescent="0.25">
      <c r="A3" s="443">
        <v>1</v>
      </c>
      <c r="B3" s="443"/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</row>
    <row r="4" spans="1:14" ht="15.75" customHeight="1" x14ac:dyDescent="0.25">
      <c r="A4" s="63"/>
      <c r="B4" s="63"/>
      <c r="C4" s="63"/>
      <c r="D4" s="63"/>
      <c r="E4" s="63"/>
      <c r="F4" s="63"/>
      <c r="G4" s="63"/>
      <c r="H4" s="64"/>
      <c r="I4" s="64"/>
      <c r="J4" s="64"/>
      <c r="K4" s="64"/>
      <c r="L4" s="64"/>
      <c r="M4" s="64"/>
      <c r="N4" s="64"/>
    </row>
    <row r="5" spans="1:14" ht="15.75" customHeight="1" x14ac:dyDescent="0.25">
      <c r="A5" s="7" t="s">
        <v>10</v>
      </c>
      <c r="B5" s="7" t="s">
        <v>50</v>
      </c>
      <c r="C5" s="450">
        <f>+FORMATO!V4</f>
        <v>0</v>
      </c>
      <c r="D5" s="450"/>
      <c r="E5" s="450"/>
      <c r="F5" s="450"/>
      <c r="G5" s="450"/>
      <c r="H5" s="450"/>
      <c r="I5" s="450"/>
      <c r="J5" s="450"/>
      <c r="K5" s="9" t="s">
        <v>57</v>
      </c>
      <c r="L5" s="30" t="s">
        <v>50</v>
      </c>
      <c r="M5" s="32" t="s">
        <v>137</v>
      </c>
    </row>
    <row r="6" spans="1:14" ht="19.95" customHeight="1" x14ac:dyDescent="0.25">
      <c r="A6" s="7" t="s">
        <v>16</v>
      </c>
      <c r="B6" s="7" t="s">
        <v>50</v>
      </c>
      <c r="C6" s="450">
        <f>+FORMATO!V5</f>
        <v>0</v>
      </c>
      <c r="D6" s="450"/>
      <c r="E6" s="450"/>
      <c r="F6" s="450"/>
      <c r="G6" s="450"/>
      <c r="H6" s="450"/>
      <c r="I6" s="450"/>
      <c r="J6" s="450"/>
      <c r="K6" s="322" t="s">
        <v>58</v>
      </c>
      <c r="L6" s="30" t="s">
        <v>50</v>
      </c>
      <c r="M6" s="251">
        <f>+FORMATO!V9</f>
        <v>0</v>
      </c>
    </row>
    <row r="7" spans="1:14" ht="19.2" customHeight="1" x14ac:dyDescent="0.25">
      <c r="A7" s="7" t="s">
        <v>9</v>
      </c>
      <c r="B7" s="7" t="s">
        <v>50</v>
      </c>
      <c r="C7" s="450">
        <f>+FORMATO!V6</f>
        <v>0</v>
      </c>
      <c r="D7" s="450"/>
      <c r="E7" s="450"/>
      <c r="F7" s="450"/>
      <c r="G7" s="450"/>
      <c r="H7" s="450"/>
      <c r="I7" s="450"/>
      <c r="J7" s="450"/>
      <c r="K7" s="10" t="s">
        <v>69</v>
      </c>
      <c r="L7" s="30" t="s">
        <v>50</v>
      </c>
      <c r="M7" s="251">
        <f>+FORMATO!V11</f>
        <v>0</v>
      </c>
      <c r="N7" s="53"/>
    </row>
    <row r="8" spans="1:14" ht="18.600000000000001" customHeight="1" x14ac:dyDescent="0.25">
      <c r="A8" s="7" t="s">
        <v>15</v>
      </c>
      <c r="B8" s="7" t="s">
        <v>50</v>
      </c>
      <c r="C8" s="450">
        <f>+FORMATO!V7</f>
        <v>0</v>
      </c>
      <c r="D8" s="450"/>
      <c r="E8" s="450"/>
      <c r="F8" s="450"/>
      <c r="G8" s="450"/>
      <c r="H8" s="450"/>
      <c r="I8" s="450"/>
      <c r="J8" s="450"/>
      <c r="K8" s="10" t="s">
        <v>59</v>
      </c>
      <c r="L8" s="30" t="s">
        <v>50</v>
      </c>
      <c r="M8" s="250">
        <f>+FORMATO!V10</f>
        <v>0</v>
      </c>
      <c r="N8" s="39"/>
    </row>
    <row r="9" spans="1:14" ht="15.75" customHeight="1" x14ac:dyDescent="0.25">
      <c r="A9" s="33" t="s">
        <v>21</v>
      </c>
      <c r="B9" s="33"/>
      <c r="C9" s="39"/>
      <c r="D9" s="39"/>
      <c r="E9" s="39"/>
      <c r="F9" s="39"/>
      <c r="G9" s="39"/>
      <c r="H9" s="39"/>
      <c r="I9" s="40"/>
      <c r="J9" s="39"/>
      <c r="K9" s="41"/>
      <c r="L9" s="41"/>
      <c r="M9" s="39"/>
      <c r="N9" s="39"/>
    </row>
    <row r="10" spans="1:14" ht="32.25" customHeight="1" x14ac:dyDescent="0.25">
      <c r="A10" s="444" t="s">
        <v>27</v>
      </c>
      <c r="B10" s="445"/>
      <c r="C10" s="445"/>
      <c r="D10" s="445"/>
      <c r="E10" s="445"/>
      <c r="F10" s="445"/>
      <c r="G10" s="445"/>
      <c r="H10" s="445"/>
      <c r="I10" s="445"/>
      <c r="J10" s="445"/>
      <c r="K10" s="445"/>
      <c r="L10" s="445"/>
      <c r="M10" s="445"/>
      <c r="N10" s="446"/>
    </row>
    <row r="11" spans="1:14" ht="15.75" customHeight="1" x14ac:dyDescent="0.25">
      <c r="A11" s="447" t="s">
        <v>28</v>
      </c>
      <c r="B11" s="448"/>
      <c r="C11" s="448"/>
      <c r="D11" s="448"/>
      <c r="E11" s="448"/>
      <c r="F11" s="448"/>
      <c r="G11" s="448"/>
      <c r="H11" s="448"/>
      <c r="I11" s="448"/>
      <c r="J11" s="448"/>
      <c r="K11" s="448"/>
      <c r="L11" s="448"/>
      <c r="M11" s="448"/>
      <c r="N11" s="449"/>
    </row>
    <row r="12" spans="1:14" ht="8.1" customHeight="1" x14ac:dyDescent="0.25">
      <c r="A12" s="54"/>
      <c r="B12" s="43"/>
      <c r="C12" s="43"/>
      <c r="D12" s="43"/>
      <c r="E12" s="43"/>
      <c r="F12" s="43"/>
      <c r="G12" s="11"/>
      <c r="H12" s="42"/>
      <c r="I12" s="43"/>
      <c r="J12" s="43"/>
      <c r="K12" s="43"/>
      <c r="L12" s="43"/>
      <c r="M12" s="43"/>
      <c r="N12" s="44"/>
    </row>
    <row r="13" spans="1:14" ht="15.75" customHeight="1" x14ac:dyDescent="0.25">
      <c r="A13" s="438" t="s">
        <v>1</v>
      </c>
      <c r="B13" s="439"/>
      <c r="C13" s="439"/>
      <c r="D13" s="439"/>
      <c r="E13" s="439"/>
      <c r="F13" s="439"/>
      <c r="G13" s="439"/>
      <c r="H13" s="39"/>
      <c r="I13" s="39"/>
      <c r="J13" s="39"/>
      <c r="K13" s="39"/>
      <c r="L13" s="39"/>
      <c r="M13" s="39"/>
      <c r="N13" s="45"/>
    </row>
    <row r="14" spans="1:14" ht="15.75" customHeight="1" x14ac:dyDescent="0.25">
      <c r="A14" s="12" t="s">
        <v>51</v>
      </c>
      <c r="B14" s="34"/>
      <c r="C14" s="39"/>
      <c r="D14" s="39" t="s">
        <v>50</v>
      </c>
      <c r="E14" s="323">
        <f>+FORMATO!V17</f>
        <v>0</v>
      </c>
      <c r="F14" s="52"/>
      <c r="G14" s="52"/>
      <c r="H14" s="52"/>
      <c r="I14" s="52"/>
      <c r="J14" s="52"/>
      <c r="K14" s="13" t="s">
        <v>60</v>
      </c>
      <c r="L14" s="30" t="s">
        <v>50</v>
      </c>
      <c r="M14" s="440">
        <f>+FORMATO!V13</f>
        <v>0</v>
      </c>
      <c r="N14" s="441"/>
    </row>
    <row r="15" spans="1:14" ht="15.75" customHeight="1" x14ac:dyDescent="0.25">
      <c r="A15" s="12" t="s">
        <v>52</v>
      </c>
      <c r="B15" s="34"/>
      <c r="C15" s="39"/>
      <c r="D15" s="39" t="s">
        <v>50</v>
      </c>
      <c r="E15" s="323">
        <f>+FORMATO!V18</f>
        <v>0</v>
      </c>
      <c r="F15" s="52"/>
      <c r="G15" s="52"/>
      <c r="H15" s="52"/>
      <c r="I15" s="52"/>
      <c r="J15" s="52"/>
      <c r="K15" s="13" t="s">
        <v>55</v>
      </c>
      <c r="L15" s="30" t="s">
        <v>50</v>
      </c>
      <c r="M15" s="250">
        <f>+FORMATO!V14</f>
        <v>0</v>
      </c>
      <c r="N15" s="3"/>
    </row>
    <row r="16" spans="1:14" ht="15.75" customHeight="1" x14ac:dyDescent="0.25">
      <c r="A16" s="12" t="s">
        <v>53</v>
      </c>
      <c r="B16" s="34"/>
      <c r="C16" s="39"/>
      <c r="D16" s="39" t="s">
        <v>50</v>
      </c>
      <c r="E16" s="323">
        <f>+FORMATO!V19</f>
        <v>0</v>
      </c>
      <c r="F16" s="52"/>
      <c r="G16" s="52"/>
      <c r="H16" s="52"/>
      <c r="I16" s="52"/>
      <c r="J16" s="52"/>
      <c r="K16" s="13" t="s">
        <v>56</v>
      </c>
      <c r="L16" s="30" t="s">
        <v>50</v>
      </c>
      <c r="M16" s="250">
        <f>+FORMATO!V15</f>
        <v>0</v>
      </c>
      <c r="N16" s="3"/>
    </row>
    <row r="17" spans="1:17" ht="15.75" customHeight="1" x14ac:dyDescent="0.25">
      <c r="A17" s="12" t="s">
        <v>54</v>
      </c>
      <c r="B17" s="34"/>
      <c r="C17" s="7"/>
      <c r="D17" s="39" t="s">
        <v>50</v>
      </c>
      <c r="E17" s="34" t="s">
        <v>0</v>
      </c>
      <c r="F17" s="56"/>
      <c r="G17" s="56"/>
      <c r="H17" s="57"/>
      <c r="I17" s="58"/>
      <c r="J17" s="58"/>
      <c r="K17" s="13"/>
      <c r="L17" s="13"/>
      <c r="M17" s="55"/>
      <c r="N17" s="3"/>
      <c r="O17" s="14"/>
      <c r="Q17" s="248"/>
    </row>
    <row r="18" spans="1:17" ht="6" customHeight="1" x14ac:dyDescent="0.25">
      <c r="A18" s="12"/>
      <c r="B18" s="34"/>
      <c r="C18" s="7"/>
      <c r="D18" s="7"/>
      <c r="E18" s="7"/>
      <c r="F18" s="7"/>
      <c r="G18" s="7"/>
      <c r="H18" s="76"/>
      <c r="I18" s="14"/>
      <c r="J18" s="14"/>
      <c r="K18" s="14"/>
      <c r="L18" s="14"/>
      <c r="M18" s="13"/>
      <c r="N18" s="77"/>
      <c r="O18" s="14"/>
    </row>
    <row r="19" spans="1:17" ht="24" customHeight="1" x14ac:dyDescent="0.25">
      <c r="A19" s="432" t="s">
        <v>63</v>
      </c>
      <c r="B19" s="411" t="s">
        <v>67</v>
      </c>
      <c r="C19" s="412"/>
      <c r="D19" s="413"/>
      <c r="E19" s="427" t="s">
        <v>68</v>
      </c>
      <c r="F19" s="412" t="s">
        <v>174</v>
      </c>
      <c r="G19" s="413"/>
      <c r="H19" s="411" t="s">
        <v>175</v>
      </c>
      <c r="I19" s="413"/>
      <c r="J19" s="411" t="s">
        <v>176</v>
      </c>
      <c r="K19" s="413"/>
      <c r="L19" s="411" t="s">
        <v>177</v>
      </c>
      <c r="M19" s="412"/>
      <c r="N19" s="413"/>
      <c r="O19" s="15"/>
    </row>
    <row r="20" spans="1:17" ht="24" customHeight="1" x14ac:dyDescent="0.25">
      <c r="A20" s="433"/>
      <c r="B20" s="421"/>
      <c r="C20" s="422"/>
      <c r="D20" s="423"/>
      <c r="E20" s="428"/>
      <c r="F20" s="415"/>
      <c r="G20" s="416"/>
      <c r="H20" s="414"/>
      <c r="I20" s="416"/>
      <c r="J20" s="414"/>
      <c r="K20" s="416"/>
      <c r="L20" s="414"/>
      <c r="M20" s="415"/>
      <c r="N20" s="416"/>
    </row>
    <row r="21" spans="1:17" ht="15.75" customHeight="1" x14ac:dyDescent="0.25">
      <c r="A21" s="433"/>
      <c r="B21" s="414"/>
      <c r="C21" s="415"/>
      <c r="D21" s="416"/>
      <c r="E21" s="429"/>
      <c r="F21" s="418" t="s">
        <v>26</v>
      </c>
      <c r="G21" s="430" t="s">
        <v>48</v>
      </c>
      <c r="H21" s="430" t="s">
        <v>26</v>
      </c>
      <c r="I21" s="430" t="s">
        <v>48</v>
      </c>
      <c r="J21" s="430" t="s">
        <v>26</v>
      </c>
      <c r="K21" s="430" t="s">
        <v>48</v>
      </c>
      <c r="L21" s="417" t="s">
        <v>26</v>
      </c>
      <c r="M21" s="418"/>
      <c r="N21" s="430" t="s">
        <v>48</v>
      </c>
    </row>
    <row r="22" spans="1:17" ht="33" customHeight="1" x14ac:dyDescent="0.25">
      <c r="A22" s="434"/>
      <c r="B22" s="424" t="s">
        <v>4</v>
      </c>
      <c r="C22" s="425"/>
      <c r="D22" s="426"/>
      <c r="E22" s="65" t="s">
        <v>47</v>
      </c>
      <c r="F22" s="431"/>
      <c r="G22" s="431"/>
      <c r="H22" s="431"/>
      <c r="I22" s="431"/>
      <c r="J22" s="431"/>
      <c r="K22" s="431"/>
      <c r="L22" s="419"/>
      <c r="M22" s="420"/>
      <c r="N22" s="431"/>
    </row>
    <row r="23" spans="1:17" ht="20.100000000000001" customHeight="1" x14ac:dyDescent="0.25">
      <c r="A23" s="37" t="s">
        <v>138</v>
      </c>
      <c r="B23" s="408" t="e">
        <f>+IF(DATOS!E12=0,"--",DATOS!E12)</f>
        <v>#DIV/0!</v>
      </c>
      <c r="C23" s="408"/>
      <c r="D23" s="408"/>
      <c r="E23" s="69" t="e">
        <f>IF(DATOS!E12=0,"--",DATOS!F12)</f>
        <v>#DIV/0!</v>
      </c>
      <c r="F23" s="70" t="str">
        <f>+IF(DATOS!$F$5="B","--",IF(DATOS!G12=0,"--",IF(DATOS!E12&lt;10,"--",DATOS!M12/DATOS!H12)*100))</f>
        <v>--</v>
      </c>
      <c r="G23" s="71" t="str">
        <f>+IF(DATOS!$F$5="B","--",IF(DATOS!G12=0,"--",IF(DATOS!E12&lt;10,"--",DATOS!N12*DATOS!E12/100)))</f>
        <v>--</v>
      </c>
      <c r="H23" s="70" t="str">
        <f>+IF(DATOS!$F$5="B","--",IF(DATOS!G12=0,"--",IF(DATOS!E12&lt;10,"--",(DATOS!R12/DATOS!H12)*100)))</f>
        <v>--</v>
      </c>
      <c r="I23" s="70" t="str">
        <f>+IF(DATOS!$F$5="B","--",IF(DATOS!G12=0,"--",IF(DATOS!E12&lt;10,"--",DATOS!S12*DATOS!E12/100)))</f>
        <v>--</v>
      </c>
      <c r="J23" s="70" t="str">
        <f>+IF(DATOS!G12=0,"--",IF(DATOS!E12&lt;10,"--",DATOS!W12/DATOS!H12*100))</f>
        <v>--</v>
      </c>
      <c r="K23" s="70" t="str">
        <f>+IF(DATOS!G12=0,"--",IF(DATOS!E12&lt;10,"--",DATOS!X12/DATOS!E12/100))</f>
        <v>--</v>
      </c>
      <c r="L23" s="409" t="str">
        <f>+IF(DATOS!G12=0,"--",IF(DATOS!E12&lt;10,"--",(DATOS!AA12/DATOS!H12)*100))</f>
        <v>--</v>
      </c>
      <c r="M23" s="410"/>
      <c r="N23" s="70" t="str">
        <f>+IF(DATOS!G12=0,"--",DATOS!AB12*DATOS!E12/100)</f>
        <v>--</v>
      </c>
      <c r="O23" s="16"/>
    </row>
    <row r="24" spans="1:17" ht="20.100000000000001" customHeight="1" x14ac:dyDescent="0.25">
      <c r="A24" s="37" t="s">
        <v>139</v>
      </c>
      <c r="B24" s="408" t="e">
        <f>+IF(DATOS!E13=0,"--",DATOS!E13)</f>
        <v>#DIV/0!</v>
      </c>
      <c r="C24" s="408"/>
      <c r="D24" s="408"/>
      <c r="E24" s="69" t="e">
        <f>IF(DATOS!E13=0,"--",DATOS!F13)</f>
        <v>#DIV/0!</v>
      </c>
      <c r="F24" s="70" t="str">
        <f>+IF(DATOS!$F$5="B","--",IF(DATOS!G13=0,"--",IF(DATOS!E13&lt;10,"--",DATOS!M13/DATOS!H13)*100))</f>
        <v>--</v>
      </c>
      <c r="G24" s="71" t="str">
        <f>+IF(DATOS!$F$5="B","--",IF(DATOS!G13=0,"--",IF(DATOS!E13&lt;10,"--",DATOS!N13*DATOS!E13/100)))</f>
        <v>--</v>
      </c>
      <c r="H24" s="70" t="str">
        <f>+IF(DATOS!$F$5="B","--",IF(DATOS!G13=0,"--",IF(DATOS!E13&lt;10,"--",(DATOS!R13/DATOS!H13)*100)))</f>
        <v>--</v>
      </c>
      <c r="I24" s="70" t="str">
        <f>+IF(DATOS!$F$5="B","--",IF(DATOS!G13=0,"--",IF(DATOS!E13&lt;10,"--",DATOS!S13*DATOS!E13/100)))</f>
        <v>--</v>
      </c>
      <c r="J24" s="70" t="str">
        <f>+IF(DATOS!G13=0,"--",IF(DATOS!E13&lt;10,"--",DATOS!W13/DATOS!H13*100))</f>
        <v>--</v>
      </c>
      <c r="K24" s="70" t="str">
        <f>+IF(DATOS!G13=0,"--",IF(DATOS!E13&lt;10,"--",DATOS!X13/DATOS!E13/100))</f>
        <v>--</v>
      </c>
      <c r="L24" s="409" t="str">
        <f>+IF(DATOS!G13=0,"--",IF(DATOS!E13&lt;10,"--",(DATOS!AA13/DATOS!H13)*100))</f>
        <v>--</v>
      </c>
      <c r="M24" s="410"/>
      <c r="N24" s="70" t="str">
        <f>+IF(DATOS!G13=0,"--",DATOS!AB13*DATOS!E13/100)</f>
        <v>--</v>
      </c>
      <c r="O24" s="17"/>
    </row>
    <row r="25" spans="1:17" ht="20.100000000000001" customHeight="1" x14ac:dyDescent="0.25">
      <c r="A25" s="37" t="s">
        <v>140</v>
      </c>
      <c r="B25" s="408" t="e">
        <f>+IF(DATOS!E14=0,"--",DATOS!E14)</f>
        <v>#DIV/0!</v>
      </c>
      <c r="C25" s="408"/>
      <c r="D25" s="408"/>
      <c r="E25" s="69" t="e">
        <f>IF(DATOS!E14=0,"--",DATOS!F14)</f>
        <v>#DIV/0!</v>
      </c>
      <c r="F25" s="70" t="str">
        <f>+IF(DATOS!$F$5="B","--",IF(DATOS!G14=0,"--",IF(DATOS!E14&lt;10,"--",DATOS!M14/DATOS!H14)*100))</f>
        <v>--</v>
      </c>
      <c r="G25" s="71" t="str">
        <f>+IF(DATOS!$F$5="B","--",IF(DATOS!G14=0,"--",IF(DATOS!E14&lt;10,"--",DATOS!N14*DATOS!E14/100)))</f>
        <v>--</v>
      </c>
      <c r="H25" s="70" t="str">
        <f>+IF(DATOS!$F$5="B","--",IF(DATOS!G14=0,"--",IF(DATOS!E14&lt;10,"--",(DATOS!R14/DATOS!H14)*100)))</f>
        <v>--</v>
      </c>
      <c r="I25" s="70" t="str">
        <f>+IF(DATOS!$F$5="B","--",IF(DATOS!G14=0,"--",IF(DATOS!E14&lt;10,"--",DATOS!S14*DATOS!E14/100)))</f>
        <v>--</v>
      </c>
      <c r="J25" s="70" t="str">
        <f>+IF(DATOS!G14=0,"--",IF(DATOS!E14&lt;10,"--",DATOS!W14/DATOS!H14*100))</f>
        <v>--</v>
      </c>
      <c r="K25" s="70" t="str">
        <f>+IF(DATOS!G14=0,"--",IF(DATOS!E14&lt;10,"--",DATOS!X14/DATOS!E14/100))</f>
        <v>--</v>
      </c>
      <c r="L25" s="409" t="str">
        <f>+IF(DATOS!G14=0,"--",IF(DATOS!E14&lt;10,"--",(DATOS!AA14/DATOS!H14)*100))</f>
        <v>--</v>
      </c>
      <c r="M25" s="410"/>
      <c r="N25" s="70" t="str">
        <f>+IF(DATOS!G14=0,"--",DATOS!AB14*DATOS!E14/100)</f>
        <v>--</v>
      </c>
      <c r="O25" s="17"/>
    </row>
    <row r="26" spans="1:17" ht="20.100000000000001" customHeight="1" x14ac:dyDescent="0.25">
      <c r="A26" s="37" t="s">
        <v>141</v>
      </c>
      <c r="B26" s="408" t="e">
        <f>+IF(DATOS!E15=0,"--",DATOS!E15)</f>
        <v>#DIV/0!</v>
      </c>
      <c r="C26" s="408"/>
      <c r="D26" s="408"/>
      <c r="E26" s="69" t="e">
        <f>IF(DATOS!E15=0,"--",DATOS!F15)</f>
        <v>#DIV/0!</v>
      </c>
      <c r="F26" s="70" t="str">
        <f>+IF(DATOS!$F$5="B","--",IF(DATOS!G15=0,"--",IF(DATOS!E15&lt;10,"--",DATOS!M15/DATOS!H15)*100))</f>
        <v>--</v>
      </c>
      <c r="G26" s="71" t="str">
        <f>+IF(DATOS!$F$5="B","--",IF(DATOS!G15=0,"--",IF(DATOS!E15&lt;10,"--",DATOS!N15*DATOS!E15/100)))</f>
        <v>--</v>
      </c>
      <c r="H26" s="70" t="str">
        <f>+IF(DATOS!$F$5="B","--",IF(DATOS!G15=0,"--",IF(DATOS!E15&lt;10,"--",(DATOS!R15/DATOS!H15)*100)))</f>
        <v>--</v>
      </c>
      <c r="I26" s="70" t="str">
        <f>+IF(DATOS!$F$5="B","--",IF(DATOS!G15=0,"--",IF(DATOS!E15&lt;10,"--",DATOS!S15*DATOS!E15/100)))</f>
        <v>--</v>
      </c>
      <c r="J26" s="70" t="str">
        <f>+IF(DATOS!G15=0,"--",IF(DATOS!E15&lt;10,"--",DATOS!W15/DATOS!H15*100))</f>
        <v>--</v>
      </c>
      <c r="K26" s="70" t="str">
        <f>+IF(DATOS!G15=0,"--",IF(DATOS!E15&lt;10,"--",DATOS!X15/DATOS!E15/100))</f>
        <v>--</v>
      </c>
      <c r="L26" s="409" t="str">
        <f>+IF(DATOS!G15=0,"--",IF(DATOS!E15&lt;10,"--",(DATOS!AA15/DATOS!H15)*100))</f>
        <v>--</v>
      </c>
      <c r="M26" s="410"/>
      <c r="N26" s="70" t="str">
        <f>+IF(DATOS!G15=0,"--",DATOS!AB15*DATOS!E15/100)</f>
        <v>--</v>
      </c>
      <c r="O26" s="18"/>
    </row>
    <row r="27" spans="1:17" ht="20.100000000000001" customHeight="1" x14ac:dyDescent="0.25">
      <c r="A27" s="37" t="s">
        <v>142</v>
      </c>
      <c r="B27" s="408" t="e">
        <f>+IF(DATOS!E16=0,"--",DATOS!E16)</f>
        <v>#DIV/0!</v>
      </c>
      <c r="C27" s="408"/>
      <c r="D27" s="408"/>
      <c r="E27" s="69" t="e">
        <f>IF(DATOS!E16=0,"--",DATOS!F16)</f>
        <v>#DIV/0!</v>
      </c>
      <c r="F27" s="70" t="str">
        <f>+IF(DATOS!$F$5="B","--",IF(DATOS!G16=0,"--",IF(DATOS!E16&lt;10,"--",DATOS!M16/DATOS!H16)*100))</f>
        <v>--</v>
      </c>
      <c r="G27" s="71" t="str">
        <f>+IF(DATOS!$F$5="B","--",IF(DATOS!G16=0,"--",IF(DATOS!E16&lt;10,"--",DATOS!N16*DATOS!E16/100)))</f>
        <v>--</v>
      </c>
      <c r="H27" s="70" t="str">
        <f>+IF(DATOS!$F$5="B","--",IF(DATOS!G16=0,"--",IF(DATOS!E16&lt;10,"--",(DATOS!R16/DATOS!H16)*100)))</f>
        <v>--</v>
      </c>
      <c r="I27" s="70" t="str">
        <f>+IF(DATOS!$F$5="B","--",IF(DATOS!G16=0,"--",IF(DATOS!E16&lt;10,"--",DATOS!S16*DATOS!E16/100)))</f>
        <v>--</v>
      </c>
      <c r="J27" s="70" t="str">
        <f>+IF(DATOS!G16=0,"--",IF(DATOS!E16&lt;10,"--",DATOS!W16/DATOS!H16*100))</f>
        <v>--</v>
      </c>
      <c r="K27" s="70" t="str">
        <f>+IF(DATOS!G16=0,"--",IF(DATOS!E16&lt;10,"--",DATOS!X16/DATOS!E16/100))</f>
        <v>--</v>
      </c>
      <c r="L27" s="409" t="str">
        <f>+IF(DATOS!G16=0,"--",IF(DATOS!E16&lt;10,"--",(DATOS!AA16/DATOS!H16)*100))</f>
        <v>--</v>
      </c>
      <c r="M27" s="410"/>
      <c r="N27" s="70" t="str">
        <f>+IF(DATOS!G16=0,"--",DATOS!AB16*DATOS!E16/100)</f>
        <v>--</v>
      </c>
      <c r="O27" s="18"/>
    </row>
    <row r="28" spans="1:17" ht="20.100000000000001" customHeight="1" x14ac:dyDescent="0.25">
      <c r="A28" s="38" t="s">
        <v>143</v>
      </c>
      <c r="B28" s="408" t="e">
        <f>+IF(DATOS!E17=0,"--",DATOS!E17)</f>
        <v>#DIV/0!</v>
      </c>
      <c r="C28" s="408"/>
      <c r="D28" s="408"/>
      <c r="E28" s="69" t="e">
        <f>IF(DATOS!E17=0,"--",DATOS!F17)</f>
        <v>#DIV/0!</v>
      </c>
      <c r="F28" s="70" t="str">
        <f>+IF(DATOS!$F$5="B","--",IF(DATOS!G17=0,"--",IF(DATOS!E17&lt;10,"--",DATOS!M17/DATOS!H17)*100))</f>
        <v>--</v>
      </c>
      <c r="G28" s="71" t="str">
        <f>+IF(DATOS!$F$5="B","--",IF(DATOS!G17=0,"--",IF(DATOS!E17&lt;10,"--",DATOS!N17*DATOS!E17/100)))</f>
        <v>--</v>
      </c>
      <c r="H28" s="70" t="str">
        <f>+IF(DATOS!$F$5="B","--",IF(DATOS!G17=0,"--",IF(DATOS!E17&lt;10,"--",(DATOS!R17/DATOS!H17)*100)))</f>
        <v>--</v>
      </c>
      <c r="I28" s="70" t="str">
        <f>+IF(DATOS!$F$5="B","--",IF(DATOS!G17=0,"--",IF(DATOS!E17&lt;10,"--",DATOS!S17*DATOS!E17/100)))</f>
        <v>--</v>
      </c>
      <c r="J28" s="70" t="str">
        <f>+IF(DATOS!G17=0,"--",IF(DATOS!E17&lt;10,"--",DATOS!W17/DATOS!H17*100))</f>
        <v>--</v>
      </c>
      <c r="K28" s="70" t="str">
        <f>+IF(DATOS!G17=0,"--",IF(DATOS!E17&lt;10,"--",DATOS!X17/DATOS!E17/100))</f>
        <v>--</v>
      </c>
      <c r="L28" s="409" t="str">
        <f>+IF(DATOS!G17=0,"--",IF(DATOS!E17&lt;10,"--",(DATOS!AA17/DATOS!H17)*100))</f>
        <v>--</v>
      </c>
      <c r="M28" s="410"/>
      <c r="N28" s="70" t="str">
        <f>+IF(DATOS!G17=0,"--",DATOS!AB17*DATOS!E17/100)</f>
        <v>--</v>
      </c>
      <c r="O28" s="18"/>
    </row>
    <row r="29" spans="1:17" ht="20.100000000000001" customHeight="1" x14ac:dyDescent="0.25">
      <c r="A29" s="180" t="s">
        <v>6</v>
      </c>
      <c r="B29" s="437" t="e">
        <f>+DATOS!E18</f>
        <v>#DIV/0!</v>
      </c>
      <c r="C29" s="437"/>
      <c r="D29" s="437"/>
      <c r="E29" s="72"/>
      <c r="F29" s="20"/>
      <c r="G29" s="73">
        <f>+SUM(G23:G28)</f>
        <v>0</v>
      </c>
      <c r="H29" s="74"/>
      <c r="I29" s="73">
        <f>+SUM(I23:I28)</f>
        <v>0</v>
      </c>
      <c r="J29" s="74"/>
      <c r="K29" s="73">
        <f>+SUM(K23:K28)</f>
        <v>0</v>
      </c>
      <c r="L29" s="74"/>
      <c r="M29" s="74"/>
      <c r="N29" s="73">
        <f>+SUM(N23:N28)</f>
        <v>0</v>
      </c>
      <c r="O29" s="18"/>
    </row>
    <row r="30" spans="1:17" ht="15.75" customHeight="1" x14ac:dyDescent="0.25">
      <c r="A30" s="19"/>
      <c r="B30" s="21"/>
      <c r="C30" s="21"/>
      <c r="D30" s="21"/>
      <c r="E30" s="20"/>
      <c r="F30" s="21"/>
      <c r="G30" s="20"/>
      <c r="H30" s="20"/>
      <c r="I30" s="21"/>
      <c r="J30" s="21"/>
      <c r="K30" s="21"/>
      <c r="L30" s="21"/>
      <c r="M30" s="21"/>
      <c r="N30" s="21"/>
      <c r="O30" s="18"/>
    </row>
    <row r="31" spans="1:17" ht="20.25" customHeight="1" x14ac:dyDescent="0.25">
      <c r="A31" s="21" t="s">
        <v>49</v>
      </c>
      <c r="B31" s="21"/>
      <c r="C31" s="21"/>
      <c r="D31" s="21"/>
      <c r="E31" s="21"/>
      <c r="F31" s="21"/>
      <c r="G31" s="435" t="str">
        <f>+DATOS!F3</f>
        <v>-</v>
      </c>
      <c r="H31" s="436"/>
      <c r="I31" s="75"/>
      <c r="J31" s="21"/>
      <c r="K31" s="21"/>
      <c r="L31" s="21"/>
      <c r="M31" s="21"/>
      <c r="N31" s="21"/>
    </row>
    <row r="32" spans="1:17" ht="19.5" customHeight="1" x14ac:dyDescent="0.25">
      <c r="A32" s="21" t="s">
        <v>23</v>
      </c>
      <c r="B32" s="21"/>
      <c r="C32" s="21"/>
      <c r="D32" s="21"/>
      <c r="E32" s="21"/>
      <c r="F32" s="21"/>
      <c r="G32" s="435" t="str">
        <f>+DATOS!F5</f>
        <v>-</v>
      </c>
      <c r="H32" s="436"/>
      <c r="I32" s="21"/>
      <c r="J32" s="21"/>
      <c r="K32" s="21"/>
      <c r="L32" s="21"/>
      <c r="M32" s="21"/>
      <c r="N32" s="21"/>
    </row>
    <row r="33" spans="1:15" ht="19.5" customHeight="1" x14ac:dyDescent="0.25">
      <c r="A33" s="21" t="s">
        <v>61</v>
      </c>
      <c r="B33" s="21"/>
      <c r="C33" s="21"/>
      <c r="D33" s="21"/>
      <c r="E33" s="21"/>
      <c r="F33" s="21"/>
      <c r="G33" s="435">
        <f>100-N29</f>
        <v>100</v>
      </c>
      <c r="H33" s="436"/>
      <c r="I33" s="21"/>
      <c r="J33" s="21"/>
      <c r="K33" s="21"/>
      <c r="L33" s="21"/>
      <c r="M33" s="21"/>
      <c r="N33" s="21"/>
    </row>
    <row r="34" spans="1:15" ht="6" customHeight="1" x14ac:dyDescent="0.25">
      <c r="A34" s="22"/>
      <c r="B34" s="22"/>
      <c r="C34" s="22"/>
      <c r="D34" s="22"/>
      <c r="E34" s="23"/>
      <c r="F34" s="24"/>
      <c r="G34" s="22"/>
      <c r="H34" s="39"/>
      <c r="I34" s="14"/>
      <c r="J34" s="46"/>
      <c r="K34" s="47"/>
      <c r="L34" s="47"/>
      <c r="M34" s="18"/>
      <c r="N34" s="18"/>
    </row>
    <row r="35" spans="1:15" ht="15.75" customHeight="1" x14ac:dyDescent="0.25">
      <c r="A35" s="48" t="s">
        <v>8</v>
      </c>
      <c r="B35" s="48"/>
      <c r="C35" s="22"/>
      <c r="D35" s="22"/>
      <c r="E35" s="49"/>
      <c r="F35" s="50"/>
      <c r="G35" s="22"/>
      <c r="H35" s="39"/>
      <c r="I35" s="14"/>
      <c r="J35" s="46"/>
      <c r="K35" s="47"/>
      <c r="L35" s="47"/>
      <c r="M35" s="18"/>
      <c r="N35" s="18"/>
    </row>
    <row r="36" spans="1:15" ht="15.75" customHeight="1" x14ac:dyDescent="0.25">
      <c r="A36" s="26" t="s">
        <v>20</v>
      </c>
      <c r="B36" s="26"/>
      <c r="C36" s="39"/>
      <c r="D36" s="39"/>
      <c r="E36" s="39"/>
      <c r="F36" s="39"/>
      <c r="G36" s="39"/>
      <c r="H36" s="39"/>
      <c r="I36" s="14"/>
      <c r="J36" s="46"/>
      <c r="K36" s="47"/>
      <c r="L36" s="47"/>
      <c r="M36" s="18"/>
      <c r="N36" s="18"/>
    </row>
    <row r="37" spans="1:15" ht="15.75" customHeight="1" x14ac:dyDescent="0.25">
      <c r="A37" s="26" t="s">
        <v>11</v>
      </c>
      <c r="B37" s="26"/>
      <c r="C37" s="39"/>
      <c r="D37" s="39"/>
      <c r="E37" s="39"/>
      <c r="F37" s="39"/>
      <c r="G37" s="39"/>
      <c r="H37" s="39"/>
      <c r="I37" s="14"/>
      <c r="J37" s="46"/>
      <c r="K37" s="47"/>
      <c r="L37" s="47"/>
      <c r="M37" s="18"/>
      <c r="N37" s="18"/>
    </row>
    <row r="38" spans="1:15" ht="27.75" customHeight="1" x14ac:dyDescent="0.25">
      <c r="A38" s="407" t="s">
        <v>12</v>
      </c>
      <c r="B38" s="407"/>
      <c r="C38" s="407"/>
      <c r="D38" s="407"/>
      <c r="E38" s="407"/>
      <c r="F38" s="407"/>
      <c r="G38" s="407"/>
      <c r="H38" s="407"/>
      <c r="I38" s="407"/>
      <c r="J38" s="407"/>
      <c r="K38" s="407"/>
      <c r="L38" s="407"/>
      <c r="M38" s="407"/>
      <c r="N38" s="407"/>
    </row>
    <row r="39" spans="1:15" ht="15.75" customHeight="1" x14ac:dyDescent="0.25">
      <c r="A39" s="26" t="s">
        <v>13</v>
      </c>
      <c r="B39" s="26"/>
      <c r="C39" s="39"/>
      <c r="D39" s="39"/>
      <c r="E39" s="39"/>
      <c r="F39" s="39"/>
      <c r="G39" s="39"/>
      <c r="H39" s="39"/>
      <c r="I39" s="14"/>
      <c r="J39" s="46"/>
      <c r="K39" s="47"/>
      <c r="L39" s="47"/>
      <c r="M39" s="18"/>
      <c r="N39" s="18"/>
    </row>
    <row r="40" spans="1:15" ht="26.4" customHeight="1" x14ac:dyDescent="0.25">
      <c r="A40" s="407" t="s">
        <v>180</v>
      </c>
      <c r="B40" s="407"/>
      <c r="C40" s="407"/>
      <c r="D40" s="407"/>
      <c r="E40" s="407"/>
      <c r="F40" s="407"/>
      <c r="G40" s="407"/>
      <c r="H40" s="407"/>
      <c r="I40" s="407"/>
      <c r="J40" s="407"/>
      <c r="K40" s="407"/>
      <c r="L40" s="407"/>
      <c r="M40" s="407"/>
      <c r="N40" s="407"/>
    </row>
    <row r="41" spans="1:15" ht="6" customHeight="1" x14ac:dyDescent="0.25">
      <c r="A41" s="27"/>
      <c r="B41" s="27"/>
      <c r="C41" s="39"/>
      <c r="D41" s="39"/>
      <c r="E41" s="39"/>
      <c r="F41" s="39"/>
      <c r="G41" s="39"/>
      <c r="H41" s="39"/>
      <c r="I41" s="14"/>
      <c r="J41" s="46"/>
      <c r="K41" s="47"/>
      <c r="L41" s="47"/>
      <c r="M41" s="18"/>
      <c r="N41" s="18"/>
      <c r="O41" s="18"/>
    </row>
    <row r="42" spans="1:15" ht="15.75" customHeight="1" x14ac:dyDescent="0.25">
      <c r="A42" s="28" t="s">
        <v>14</v>
      </c>
      <c r="B42" s="28"/>
      <c r="C42" s="39"/>
      <c r="D42" s="39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18"/>
    </row>
    <row r="43" spans="1:15" ht="13.5" customHeight="1" x14ac:dyDescent="0.25">
      <c r="A43" s="39"/>
      <c r="B43" s="39"/>
      <c r="C43" s="39"/>
      <c r="D43" s="39"/>
      <c r="E43" s="39"/>
      <c r="F43" s="39"/>
      <c r="G43" s="39"/>
      <c r="H43" s="39"/>
      <c r="I43" s="14"/>
      <c r="J43" s="46"/>
      <c r="K43" s="47"/>
      <c r="L43" s="47"/>
      <c r="M43" s="18"/>
      <c r="N43" s="18"/>
      <c r="O43" s="18"/>
    </row>
    <row r="44" spans="1:15" ht="13.5" customHeight="1" x14ac:dyDescent="0.25">
      <c r="A44" s="39"/>
      <c r="B44" s="39"/>
      <c r="C44" s="39"/>
      <c r="D44" s="39"/>
      <c r="E44" s="39"/>
      <c r="F44" s="39"/>
      <c r="G44" s="39"/>
      <c r="H44" s="39"/>
      <c r="I44" s="14"/>
      <c r="J44" s="30"/>
      <c r="K44" s="47"/>
      <c r="L44" s="47"/>
      <c r="M44" s="18"/>
      <c r="N44" s="18"/>
      <c r="O44" s="18"/>
    </row>
    <row r="45" spans="1:15" ht="13.5" customHeight="1" x14ac:dyDescent="0.25">
      <c r="A45" s="39"/>
      <c r="B45" s="39"/>
      <c r="C45" s="39"/>
      <c r="D45" s="39"/>
      <c r="E45" s="39"/>
      <c r="F45" s="39"/>
      <c r="G45" s="39"/>
      <c r="H45" s="25"/>
      <c r="I45" s="29"/>
      <c r="J45" s="30"/>
      <c r="K45" s="47"/>
      <c r="L45" s="47"/>
      <c r="M45" s="18"/>
      <c r="N45" s="18"/>
      <c r="O45" s="18"/>
    </row>
    <row r="46" spans="1:15" ht="13.5" customHeight="1" x14ac:dyDescent="0.25">
      <c r="A46" s="39"/>
      <c r="B46" s="39"/>
      <c r="C46" s="39"/>
      <c r="D46" s="39"/>
      <c r="E46" s="39"/>
      <c r="F46" s="39"/>
      <c r="G46" s="39"/>
      <c r="H46" s="25"/>
      <c r="I46" s="39"/>
      <c r="J46" s="30"/>
      <c r="K46" s="47"/>
      <c r="L46" s="47"/>
      <c r="M46" s="18"/>
      <c r="N46" s="18"/>
      <c r="O46" s="18"/>
    </row>
    <row r="47" spans="1:15" ht="13.5" customHeight="1" x14ac:dyDescent="0.25">
      <c r="A47" s="39" t="s">
        <v>2</v>
      </c>
      <c r="B47" s="39"/>
      <c r="C47" s="39"/>
      <c r="D47" s="39"/>
      <c r="E47" s="39"/>
      <c r="F47" s="39"/>
      <c r="G47" s="39"/>
      <c r="H47" s="25"/>
      <c r="I47" s="39"/>
      <c r="J47" s="30"/>
      <c r="K47" s="47"/>
      <c r="L47" s="47"/>
      <c r="M47" s="18"/>
      <c r="N47" s="18"/>
      <c r="O47" s="18"/>
    </row>
    <row r="48" spans="1:15" ht="13.5" customHeight="1" x14ac:dyDescent="0.25">
      <c r="A48" s="8" t="s">
        <v>7</v>
      </c>
      <c r="B48" s="39"/>
      <c r="C48" s="39"/>
      <c r="D48" s="39"/>
      <c r="E48" s="39"/>
      <c r="F48" s="39"/>
      <c r="G48" s="39"/>
      <c r="H48" s="18"/>
      <c r="I48" s="39"/>
      <c r="J48" s="30"/>
      <c r="K48" s="30"/>
      <c r="L48" s="30"/>
      <c r="M48" s="18"/>
      <c r="N48" s="18"/>
      <c r="O48" s="30"/>
    </row>
    <row r="49" spans="1:14" ht="15.75" customHeight="1" x14ac:dyDescent="0.25">
      <c r="A49" s="8" t="s">
        <v>178</v>
      </c>
      <c r="B49" s="8"/>
      <c r="C49" s="39"/>
      <c r="D49" s="39"/>
      <c r="E49" s="39"/>
      <c r="F49" s="39"/>
      <c r="G49" s="39"/>
      <c r="H49" s="18"/>
      <c r="I49" s="39"/>
      <c r="J49" s="39"/>
      <c r="K49" s="39"/>
      <c r="L49" s="39"/>
      <c r="M49" s="39"/>
      <c r="N49" s="31" t="s">
        <v>22</v>
      </c>
    </row>
    <row r="50" spans="1:14" ht="15.75" customHeight="1" x14ac:dyDescent="0.25">
      <c r="A50" s="8"/>
      <c r="B50" s="8"/>
      <c r="C50" s="39"/>
      <c r="D50" s="39"/>
      <c r="E50" s="39"/>
      <c r="F50" s="39"/>
      <c r="G50" s="39"/>
      <c r="H50" s="18"/>
      <c r="I50" s="39"/>
      <c r="J50" s="39"/>
      <c r="K50" s="39"/>
      <c r="L50" s="39"/>
      <c r="M50" s="39"/>
      <c r="N50" s="31"/>
    </row>
    <row r="51" spans="1:14" ht="15.75" customHeight="1" x14ac:dyDescent="0.25">
      <c r="A51" s="4"/>
      <c r="B51" s="4"/>
      <c r="C51" s="4"/>
      <c r="D51" s="4"/>
      <c r="E51" s="4"/>
      <c r="F51" s="4"/>
      <c r="G51" s="4"/>
      <c r="H51" s="2"/>
      <c r="I51" s="2"/>
    </row>
    <row r="52" spans="1:14" ht="15.75" hidden="1" customHeight="1" x14ac:dyDescent="0.25"/>
    <row r="53" spans="1:14" ht="12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spans="1:14" ht="15.9" customHeight="1" x14ac:dyDescent="0.25"/>
    <row r="55" spans="1:14" ht="15.9" customHeight="1" x14ac:dyDescent="0.25"/>
  </sheetData>
  <sheetProtection algorithmName="SHA-512" hashValue="BL9fg/ZAYpW/pdNq8E6SRtwe1OKp622so7oP+68jv0NEZ/HlzbJeLbLjIaSV9RhYbU50PPVOfc2fl6cZqzEqSQ==" saltValue="NgK2PNKtHHwowWaGBbPurw==" spinCount="100000" sheet="1" objects="1" scenarios="1"/>
  <protectedRanges>
    <protectedRange sqref="E7:E8" name="Rango3_3_1_1_1_1_1_1_1_1_2_1"/>
    <protectedRange sqref="E5:E6" name="Rango3_3_1_1_1_1_1_2_1_1_1"/>
  </protectedRanges>
  <mergeCells count="44">
    <mergeCell ref="B27:D27"/>
    <mergeCell ref="A13:G13"/>
    <mergeCell ref="M14:N14"/>
    <mergeCell ref="A2:N2"/>
    <mergeCell ref="A3:N3"/>
    <mergeCell ref="A10:N10"/>
    <mergeCell ref="A11:N11"/>
    <mergeCell ref="L27:M27"/>
    <mergeCell ref="C5:J5"/>
    <mergeCell ref="C6:J6"/>
    <mergeCell ref="C7:J7"/>
    <mergeCell ref="C8:J8"/>
    <mergeCell ref="A38:N38"/>
    <mergeCell ref="H21:H22"/>
    <mergeCell ref="F21:F22"/>
    <mergeCell ref="A19:A22"/>
    <mergeCell ref="G31:H31"/>
    <mergeCell ref="G32:H32"/>
    <mergeCell ref="G33:H33"/>
    <mergeCell ref="G21:G22"/>
    <mergeCell ref="I21:I22"/>
    <mergeCell ref="K21:K22"/>
    <mergeCell ref="N21:N22"/>
    <mergeCell ref="B26:D26"/>
    <mergeCell ref="B23:D23"/>
    <mergeCell ref="B24:D24"/>
    <mergeCell ref="B25:D25"/>
    <mergeCell ref="B29:D29"/>
    <mergeCell ref="A40:N40"/>
    <mergeCell ref="B28:D28"/>
    <mergeCell ref="L28:M28"/>
    <mergeCell ref="L19:N20"/>
    <mergeCell ref="L21:M22"/>
    <mergeCell ref="L23:M23"/>
    <mergeCell ref="L24:M24"/>
    <mergeCell ref="L25:M25"/>
    <mergeCell ref="B19:D21"/>
    <mergeCell ref="B22:D22"/>
    <mergeCell ref="E19:E21"/>
    <mergeCell ref="J21:J22"/>
    <mergeCell ref="F19:G20"/>
    <mergeCell ref="H19:I20"/>
    <mergeCell ref="J19:K20"/>
    <mergeCell ref="L26:M26"/>
  </mergeCells>
  <printOptions horizontalCentered="1"/>
  <pageMargins left="0" right="0" top="1.3779527559055118" bottom="0" header="0" footer="0"/>
  <pageSetup paperSize="9" scale="88" orientation="portrait" r:id="rId1"/>
  <headerFooter scaleWithDoc="0">
    <oddHeader>&amp;C&amp;G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39A0-62C9-4BB9-90E1-CD89445136A8}">
  <dimension ref="A1:AE43"/>
  <sheetViews>
    <sheetView showGridLines="0" zoomScaleNormal="100" zoomScaleSheetLayoutView="100" workbookViewId="0">
      <selection activeCell="I19" sqref="I19"/>
    </sheetView>
  </sheetViews>
  <sheetFormatPr baseColWidth="10" defaultColWidth="10.33203125" defaultRowHeight="13.8" x14ac:dyDescent="0.25"/>
  <cols>
    <col min="1" max="1" width="3.6640625" style="1" customWidth="1"/>
    <col min="2" max="2" width="9.109375" style="35" customWidth="1"/>
    <col min="3" max="3" width="8.6640625" style="35" customWidth="1"/>
    <col min="4" max="4" width="8.33203125" style="35" customWidth="1"/>
    <col min="5" max="5" width="7.88671875" style="35" customWidth="1"/>
    <col min="6" max="6" width="6.6640625" style="59" customWidth="1"/>
    <col min="7" max="7" width="7.5546875" style="59" customWidth="1"/>
    <col min="8" max="8" width="8" style="59" customWidth="1"/>
    <col min="9" max="9" width="10.44140625" style="59" customWidth="1"/>
    <col min="10" max="10" width="11.44140625" style="59" customWidth="1"/>
    <col min="11" max="11" width="7" style="59" customWidth="1"/>
    <col min="12" max="12" width="7.109375" style="59" customWidth="1"/>
    <col min="13" max="13" width="8.6640625" style="59" customWidth="1"/>
    <col min="14" max="14" width="8" style="59" customWidth="1"/>
    <col min="15" max="15" width="8.6640625" style="59" customWidth="1"/>
    <col min="16" max="17" width="6.6640625" style="35" customWidth="1"/>
    <col min="18" max="18" width="8.44140625" style="35" customWidth="1"/>
    <col min="19" max="19" width="6.5546875" style="35" customWidth="1"/>
    <col min="20" max="20" width="8.44140625" style="35" customWidth="1"/>
    <col min="21" max="21" width="6.33203125" style="35" customWidth="1"/>
    <col min="22" max="22" width="6.6640625" style="35" customWidth="1"/>
    <col min="23" max="25" width="8.109375" style="35" customWidth="1"/>
    <col min="26" max="26" width="6.109375" style="35" customWidth="1"/>
    <col min="27" max="27" width="11" style="35" customWidth="1"/>
    <col min="28" max="28" width="7.33203125" style="1" customWidth="1"/>
    <col min="29" max="29" width="8.6640625" style="1" customWidth="1"/>
    <col min="30" max="16384" width="10.33203125" style="1"/>
  </cols>
  <sheetData>
    <row r="1" spans="1:29" x14ac:dyDescent="0.25">
      <c r="B1" s="482" t="s">
        <v>27</v>
      </c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482"/>
      <c r="S1" s="482"/>
      <c r="T1" s="482"/>
      <c r="U1" s="482"/>
      <c r="V1" s="482"/>
      <c r="W1" s="482"/>
      <c r="X1" s="482"/>
      <c r="Y1" s="482"/>
      <c r="Z1" s="482"/>
      <c r="AA1" s="482"/>
      <c r="AB1" s="482"/>
      <c r="AC1" s="482"/>
    </row>
    <row r="2" spans="1:29" ht="5.4" customHeight="1" x14ac:dyDescent="0.25">
      <c r="F2" s="481"/>
      <c r="G2" s="481"/>
    </row>
    <row r="3" spans="1:29" ht="15.75" customHeight="1" x14ac:dyDescent="0.25">
      <c r="B3" s="139" t="s">
        <v>49</v>
      </c>
      <c r="C3" s="171"/>
      <c r="D3" s="140"/>
      <c r="E3" s="141"/>
      <c r="F3" s="474" t="s">
        <v>179</v>
      </c>
      <c r="G3" s="475"/>
      <c r="I3" s="138" t="s">
        <v>120</v>
      </c>
      <c r="J3" s="178">
        <f>+FORMATO!N21</f>
        <v>0</v>
      </c>
      <c r="M3" s="60" t="s">
        <v>173</v>
      </c>
      <c r="P3" s="59"/>
      <c r="U3" s="79"/>
    </row>
    <row r="4" spans="1:29" ht="15.75" customHeight="1" x14ac:dyDescent="0.25">
      <c r="B4" s="142" t="s">
        <v>25</v>
      </c>
      <c r="C4" s="140"/>
      <c r="D4" s="140"/>
      <c r="E4" s="141"/>
      <c r="F4" s="476" t="s">
        <v>179</v>
      </c>
      <c r="G4" s="477"/>
      <c r="I4" s="138" t="s">
        <v>121</v>
      </c>
      <c r="J4" s="178">
        <f>+FORMATO!N22</f>
        <v>0</v>
      </c>
      <c r="M4" s="66" t="s">
        <v>39</v>
      </c>
      <c r="N4" s="451" t="s">
        <v>40</v>
      </c>
      <c r="O4" s="491"/>
      <c r="P4" s="451" t="s">
        <v>70</v>
      </c>
      <c r="Q4" s="452"/>
      <c r="R4" s="490" t="s">
        <v>71</v>
      </c>
      <c r="S4" s="490"/>
      <c r="U4" s="494" t="s">
        <v>72</v>
      </c>
      <c r="V4" s="494"/>
      <c r="W4" s="495" t="s">
        <v>179</v>
      </c>
      <c r="X4" s="496"/>
      <c r="Y4" s="35">
        <f>+FORMATO!M11</f>
        <v>0</v>
      </c>
    </row>
    <row r="5" spans="1:29" ht="23.4" customHeight="1" x14ac:dyDescent="0.25">
      <c r="A5" s="14"/>
      <c r="B5" s="142" t="s">
        <v>36</v>
      </c>
      <c r="C5" s="140"/>
      <c r="D5" s="140"/>
      <c r="E5" s="141"/>
      <c r="F5" s="478" t="s">
        <v>179</v>
      </c>
      <c r="G5" s="479"/>
      <c r="H5" s="61"/>
      <c r="I5" s="134" t="s">
        <v>122</v>
      </c>
      <c r="J5" s="178">
        <f>+FORMATO!N23</f>
        <v>0</v>
      </c>
      <c r="M5" s="62">
        <v>1</v>
      </c>
      <c r="N5" s="492" t="str">
        <f>+BALANZA!C11</f>
        <v>EQP-0046</v>
      </c>
      <c r="O5" s="493"/>
      <c r="P5" s="459">
        <f>+BALANZA!C7</f>
        <v>-3.2899999999999998E-6</v>
      </c>
      <c r="Q5" s="460"/>
      <c r="R5" s="494">
        <f>+BALANZA!D12</f>
        <v>46132</v>
      </c>
      <c r="S5" s="494"/>
      <c r="U5" s="79"/>
    </row>
    <row r="6" spans="1:29" ht="23.4" customHeight="1" x14ac:dyDescent="0.25">
      <c r="A6" s="14"/>
      <c r="F6" s="35"/>
      <c r="G6" s="35"/>
      <c r="H6" s="35"/>
      <c r="I6" s="136" t="s">
        <v>123</v>
      </c>
      <c r="J6" s="179" t="e">
        <f>+(J4-J5)/J5*100</f>
        <v>#DIV/0!</v>
      </c>
      <c r="K6" s="137" t="e">
        <f>+IF(J6&lt;1,"cumple","no cumple")</f>
        <v>#DIV/0!</v>
      </c>
      <c r="L6" s="35"/>
      <c r="M6" s="35"/>
      <c r="N6" s="35"/>
      <c r="O6" s="35"/>
      <c r="U6" s="135"/>
    </row>
    <row r="7" spans="1:29" s="34" customFormat="1" ht="6" customHeight="1" x14ac:dyDescent="0.25">
      <c r="B7" s="168"/>
      <c r="C7" s="168"/>
      <c r="D7" s="168"/>
      <c r="E7" s="168"/>
      <c r="F7" s="168"/>
      <c r="G7" s="168"/>
      <c r="H7" s="168"/>
      <c r="I7" s="59"/>
      <c r="J7" s="59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</row>
    <row r="8" spans="1:29" ht="9" customHeight="1" x14ac:dyDescent="0.25">
      <c r="A8" s="15"/>
      <c r="B8" s="461" t="s">
        <v>17</v>
      </c>
      <c r="C8" s="485" t="s">
        <v>3</v>
      </c>
      <c r="D8" s="466"/>
      <c r="E8" s="466"/>
      <c r="F8" s="466"/>
      <c r="G8" s="466"/>
      <c r="H8" s="466"/>
      <c r="I8" s="466"/>
      <c r="J8" s="486"/>
      <c r="K8" s="470" t="s">
        <v>42</v>
      </c>
      <c r="L8" s="471"/>
      <c r="M8" s="471"/>
      <c r="N8" s="471"/>
      <c r="O8" s="472"/>
      <c r="P8" s="465" t="s">
        <v>18</v>
      </c>
      <c r="Q8" s="466"/>
      <c r="R8" s="466"/>
      <c r="S8" s="466"/>
      <c r="T8" s="466"/>
      <c r="U8" s="470" t="s">
        <v>43</v>
      </c>
      <c r="V8" s="471"/>
      <c r="W8" s="471"/>
      <c r="X8" s="471"/>
      <c r="Y8" s="472"/>
      <c r="Z8" s="470" t="s">
        <v>44</v>
      </c>
      <c r="AA8" s="471"/>
      <c r="AB8" s="471"/>
      <c r="AC8" s="472"/>
    </row>
    <row r="9" spans="1:29" ht="9" customHeight="1" x14ac:dyDescent="0.25">
      <c r="B9" s="462"/>
      <c r="C9" s="487"/>
      <c r="D9" s="488"/>
      <c r="E9" s="488"/>
      <c r="F9" s="488"/>
      <c r="G9" s="488"/>
      <c r="H9" s="488"/>
      <c r="I9" s="488"/>
      <c r="J9" s="489"/>
      <c r="K9" s="470"/>
      <c r="L9" s="471"/>
      <c r="M9" s="471"/>
      <c r="N9" s="471"/>
      <c r="O9" s="472"/>
      <c r="P9" s="467"/>
      <c r="Q9" s="468"/>
      <c r="R9" s="468"/>
      <c r="S9" s="468"/>
      <c r="T9" s="468"/>
      <c r="U9" s="470"/>
      <c r="V9" s="471"/>
      <c r="W9" s="471"/>
      <c r="X9" s="471"/>
      <c r="Y9" s="472"/>
      <c r="Z9" s="470"/>
      <c r="AA9" s="471"/>
      <c r="AB9" s="471"/>
      <c r="AC9" s="472"/>
    </row>
    <row r="10" spans="1:29" ht="21.6" customHeight="1" x14ac:dyDescent="0.25">
      <c r="B10" s="463"/>
      <c r="C10" s="490" t="s">
        <v>65</v>
      </c>
      <c r="D10" s="490"/>
      <c r="E10" s="490"/>
      <c r="F10" s="454" t="s">
        <v>66</v>
      </c>
      <c r="G10" s="480"/>
      <c r="H10" s="480"/>
      <c r="I10" s="480"/>
      <c r="J10" s="480"/>
      <c r="K10" s="455" t="s">
        <v>30</v>
      </c>
      <c r="L10" s="453" t="s">
        <v>38</v>
      </c>
      <c r="M10" s="453"/>
      <c r="N10" s="464" t="s">
        <v>125</v>
      </c>
      <c r="O10" s="473"/>
      <c r="P10" s="469" t="s">
        <v>30</v>
      </c>
      <c r="Q10" s="453" t="s">
        <v>38</v>
      </c>
      <c r="R10" s="454"/>
      <c r="S10" s="464" t="s">
        <v>125</v>
      </c>
      <c r="T10" s="424"/>
      <c r="U10" s="455" t="s">
        <v>30</v>
      </c>
      <c r="V10" s="453" t="s">
        <v>38</v>
      </c>
      <c r="W10" s="453"/>
      <c r="X10" s="464" t="s">
        <v>125</v>
      </c>
      <c r="Y10" s="473"/>
      <c r="Z10" s="455" t="s">
        <v>30</v>
      </c>
      <c r="AA10" s="80" t="s">
        <v>38</v>
      </c>
      <c r="AB10" s="464" t="s">
        <v>125</v>
      </c>
      <c r="AC10" s="473"/>
    </row>
    <row r="11" spans="1:29" ht="33" customHeight="1" x14ac:dyDescent="0.25">
      <c r="B11" s="81" t="s">
        <v>5</v>
      </c>
      <c r="C11" s="80" t="s">
        <v>64</v>
      </c>
      <c r="D11" s="80" t="s">
        <v>126</v>
      </c>
      <c r="E11" s="80" t="s">
        <v>4</v>
      </c>
      <c r="F11" s="80" t="s">
        <v>19</v>
      </c>
      <c r="G11" s="80" t="s">
        <v>29</v>
      </c>
      <c r="H11" s="80" t="s">
        <v>41</v>
      </c>
      <c r="I11" s="82" t="s">
        <v>46</v>
      </c>
      <c r="J11" s="83" t="s">
        <v>45</v>
      </c>
      <c r="K11" s="455"/>
      <c r="L11" s="80" t="s">
        <v>29</v>
      </c>
      <c r="M11" s="80" t="s">
        <v>41</v>
      </c>
      <c r="N11" s="165" t="s">
        <v>26</v>
      </c>
      <c r="O11" s="163" t="s">
        <v>48</v>
      </c>
      <c r="P11" s="469"/>
      <c r="Q11" s="80" t="s">
        <v>29</v>
      </c>
      <c r="R11" s="80" t="s">
        <v>41</v>
      </c>
      <c r="S11" s="165" t="s">
        <v>26</v>
      </c>
      <c r="T11" s="67" t="s">
        <v>48</v>
      </c>
      <c r="U11" s="455"/>
      <c r="V11" s="80" t="s">
        <v>29</v>
      </c>
      <c r="W11" s="80" t="s">
        <v>41</v>
      </c>
      <c r="X11" s="165" t="s">
        <v>26</v>
      </c>
      <c r="Y11" s="166" t="s">
        <v>48</v>
      </c>
      <c r="Z11" s="455"/>
      <c r="AA11" s="80" t="s">
        <v>41</v>
      </c>
      <c r="AB11" s="165" t="s">
        <v>26</v>
      </c>
      <c r="AC11" s="166" t="s">
        <v>48</v>
      </c>
    </row>
    <row r="12" spans="1:29" ht="20.100000000000001" customHeight="1" x14ac:dyDescent="0.25">
      <c r="A12" s="16"/>
      <c r="B12" s="37" t="s">
        <v>32</v>
      </c>
      <c r="C12" s="177">
        <f>+FORMATO!D26</f>
        <v>0</v>
      </c>
      <c r="D12" s="86">
        <f t="shared" ref="D12:D17" si="0">C12+($P$5*C12)</f>
        <v>0</v>
      </c>
      <c r="E12" s="84" t="e">
        <f t="shared" ref="E12:E17" si="1">IF(D12="","",((D12/$D$18*100)))</f>
        <v>#DIV/0!</v>
      </c>
      <c r="F12" s="85">
        <f>+FORMATO!I26</f>
        <v>0</v>
      </c>
      <c r="G12" s="177">
        <f>+FORMATO!K26</f>
        <v>0</v>
      </c>
      <c r="H12" s="86">
        <f t="shared" ref="H12:H17" si="2">G12+($P$5*G12)</f>
        <v>0</v>
      </c>
      <c r="I12" s="87" t="str">
        <f t="shared" ref="I12:I14" si="3">IF(G12=0,"--",H12/D12)</f>
        <v>--</v>
      </c>
      <c r="J12" s="86" t="str">
        <f t="shared" ref="J12:J15" si="4">IF(G12=0,"--",IF(I12&gt;=10%,"Cumple","No Cumple"))</f>
        <v>--</v>
      </c>
      <c r="K12" s="88">
        <f>+FORMATO!C39</f>
        <v>0</v>
      </c>
      <c r="L12" s="177">
        <f>+FORMATO!E39</f>
        <v>0</v>
      </c>
      <c r="M12" s="91">
        <f>L12+($P$5*L12)</f>
        <v>0</v>
      </c>
      <c r="N12" s="68">
        <f>IF(M12=0,0,(M12/H12*100))</f>
        <v>0</v>
      </c>
      <c r="O12" s="164">
        <f>IF(M12=0,0,(N12*E12/100))</f>
        <v>0</v>
      </c>
      <c r="P12" s="89">
        <f>+FORMATO!G39</f>
        <v>0</v>
      </c>
      <c r="Q12" s="177">
        <f>+FORMATO!I39</f>
        <v>0</v>
      </c>
      <c r="R12" s="86">
        <f t="shared" ref="R12:R17" si="5">Q12+($P$5*Q12)</f>
        <v>0</v>
      </c>
      <c r="S12" s="68">
        <f>IF(R12=0,0,(R12/H12*100))</f>
        <v>0</v>
      </c>
      <c r="T12" s="167">
        <f>IF(R12=0,0,(S12*E12/100))</f>
        <v>0</v>
      </c>
      <c r="U12" s="88">
        <v>0</v>
      </c>
      <c r="V12" s="177">
        <v>0</v>
      </c>
      <c r="W12" s="91">
        <f t="shared" ref="W12:W17" si="6">V12+($P$5*V12)</f>
        <v>0</v>
      </c>
      <c r="X12" s="68">
        <f>IF(W12=0,0,(W12/H12*100))</f>
        <v>0</v>
      </c>
      <c r="Y12" s="164">
        <f>IF(W12=0,0,(X12*E12/100))</f>
        <v>0</v>
      </c>
      <c r="Z12" s="90">
        <f>IF(D12="","",((F12-K12-P12-U12)))</f>
        <v>0</v>
      </c>
      <c r="AA12" s="91">
        <f t="shared" ref="AA12:AA13" si="7">IF(H12="","",((H12-M12-R12-W12)))</f>
        <v>0</v>
      </c>
      <c r="AB12" s="68">
        <f>IF(AA12=0,0,(AA12/H12*100))</f>
        <v>0</v>
      </c>
      <c r="AC12" s="164">
        <f>IF(AA12=0,0,(AB12*E12/100))</f>
        <v>0</v>
      </c>
    </row>
    <row r="13" spans="1:29" ht="20.100000000000001" customHeight="1" x14ac:dyDescent="0.25">
      <c r="A13" s="17"/>
      <c r="B13" s="37" t="s">
        <v>33</v>
      </c>
      <c r="C13" s="177">
        <f>+FORMATO!D27</f>
        <v>0</v>
      </c>
      <c r="D13" s="86">
        <f t="shared" si="0"/>
        <v>0</v>
      </c>
      <c r="E13" s="84" t="e">
        <f t="shared" si="1"/>
        <v>#DIV/0!</v>
      </c>
      <c r="F13" s="85">
        <f>+FORMATO!I27</f>
        <v>0</v>
      </c>
      <c r="G13" s="177">
        <f>+FORMATO!K27</f>
        <v>0</v>
      </c>
      <c r="H13" s="86">
        <f t="shared" si="2"/>
        <v>0</v>
      </c>
      <c r="I13" s="87" t="str">
        <f t="shared" si="3"/>
        <v>--</v>
      </c>
      <c r="J13" s="86" t="str">
        <f t="shared" si="4"/>
        <v>--</v>
      </c>
      <c r="K13" s="88">
        <f>+FORMATO!C40</f>
        <v>0</v>
      </c>
      <c r="L13" s="177">
        <f>+FORMATO!E40</f>
        <v>0</v>
      </c>
      <c r="M13" s="91">
        <f t="shared" ref="M13:M16" si="8">L13+($P$5*L13)</f>
        <v>0</v>
      </c>
      <c r="N13" s="68">
        <f t="shared" ref="N13:N16" si="9">IF(M13=0,0,(M13/H13*100))</f>
        <v>0</v>
      </c>
      <c r="O13" s="164">
        <f t="shared" ref="O13:O17" si="10">IF(M13=0,0,(N13*E13/100))</f>
        <v>0</v>
      </c>
      <c r="P13" s="89">
        <f>+FORMATO!G40</f>
        <v>0</v>
      </c>
      <c r="Q13" s="177">
        <f>+FORMATO!I40</f>
        <v>0</v>
      </c>
      <c r="R13" s="86">
        <f t="shared" si="5"/>
        <v>0</v>
      </c>
      <c r="S13" s="68">
        <f t="shared" ref="S13:S17" si="11">IF(R13=0,0,(R13/H13*100))</f>
        <v>0</v>
      </c>
      <c r="T13" s="167">
        <f t="shared" ref="T13:T17" si="12">IF(R13=0,0,(S13*E13/100))</f>
        <v>0</v>
      </c>
      <c r="U13" s="88">
        <v>0</v>
      </c>
      <c r="V13" s="177">
        <v>0</v>
      </c>
      <c r="W13" s="91">
        <f t="shared" si="6"/>
        <v>0</v>
      </c>
      <c r="X13" s="68">
        <f t="shared" ref="X13:X17" si="13">IF(W13=0,0,(W13/H13*100))</f>
        <v>0</v>
      </c>
      <c r="Y13" s="164">
        <f t="shared" ref="Y13:Y17" si="14">IF(W13=0,0,(X13*E13/100))</f>
        <v>0</v>
      </c>
      <c r="Z13" s="90">
        <f t="shared" ref="Z13:Z17" si="15">IF(D13="","",((F13-K13-P13-U13)))</f>
        <v>0</v>
      </c>
      <c r="AA13" s="91">
        <f t="shared" si="7"/>
        <v>0</v>
      </c>
      <c r="AB13" s="68">
        <f t="shared" ref="AB13:AB17" si="16">IF(AA13=0,0,(AA13/H13*100))</f>
        <v>0</v>
      </c>
      <c r="AC13" s="164">
        <f t="shared" ref="AC13:AC17" si="17">IF(AA13=0,0,(AB13*E13/100))</f>
        <v>0</v>
      </c>
    </row>
    <row r="14" spans="1:29" ht="20.100000000000001" customHeight="1" x14ac:dyDescent="0.25">
      <c r="A14" s="17"/>
      <c r="B14" s="37" t="s">
        <v>34</v>
      </c>
      <c r="C14" s="177">
        <f>+FORMATO!D28</f>
        <v>0</v>
      </c>
      <c r="D14" s="86">
        <f t="shared" si="0"/>
        <v>0</v>
      </c>
      <c r="E14" s="84" t="e">
        <f t="shared" si="1"/>
        <v>#DIV/0!</v>
      </c>
      <c r="F14" s="85">
        <f>+FORMATO!I28</f>
        <v>0</v>
      </c>
      <c r="G14" s="177">
        <f>+FORMATO!K28</f>
        <v>0</v>
      </c>
      <c r="H14" s="86">
        <f>G14+($P$5*G14)</f>
        <v>0</v>
      </c>
      <c r="I14" s="87" t="str">
        <f t="shared" si="3"/>
        <v>--</v>
      </c>
      <c r="J14" s="86" t="str">
        <f t="shared" si="4"/>
        <v>--</v>
      </c>
      <c r="K14" s="88">
        <f>+FORMATO!C41</f>
        <v>0</v>
      </c>
      <c r="L14" s="177">
        <f>+FORMATO!E41</f>
        <v>0</v>
      </c>
      <c r="M14" s="91">
        <f t="shared" si="8"/>
        <v>0</v>
      </c>
      <c r="N14" s="68">
        <f t="shared" si="9"/>
        <v>0</v>
      </c>
      <c r="O14" s="164">
        <f t="shared" si="10"/>
        <v>0</v>
      </c>
      <c r="P14" s="89">
        <f>+FORMATO!G41</f>
        <v>0</v>
      </c>
      <c r="Q14" s="177">
        <f>+FORMATO!I41</f>
        <v>0</v>
      </c>
      <c r="R14" s="86">
        <f t="shared" si="5"/>
        <v>0</v>
      </c>
      <c r="S14" s="68">
        <f t="shared" si="11"/>
        <v>0</v>
      </c>
      <c r="T14" s="167">
        <f t="shared" si="12"/>
        <v>0</v>
      </c>
      <c r="U14" s="88">
        <v>0</v>
      </c>
      <c r="V14" s="177">
        <v>0</v>
      </c>
      <c r="W14" s="91">
        <f t="shared" si="6"/>
        <v>0</v>
      </c>
      <c r="X14" s="68">
        <f t="shared" si="13"/>
        <v>0</v>
      </c>
      <c r="Y14" s="164">
        <f t="shared" si="14"/>
        <v>0</v>
      </c>
      <c r="Z14" s="90">
        <f t="shared" si="15"/>
        <v>0</v>
      </c>
      <c r="AA14" s="91">
        <f>IF(H14="","",((H14-M14-R14-W14)))</f>
        <v>0</v>
      </c>
      <c r="AB14" s="68">
        <f t="shared" si="16"/>
        <v>0</v>
      </c>
      <c r="AC14" s="164">
        <f t="shared" si="17"/>
        <v>0</v>
      </c>
    </row>
    <row r="15" spans="1:29" ht="20.100000000000001" customHeight="1" x14ac:dyDescent="0.25">
      <c r="A15" s="18"/>
      <c r="B15" s="37" t="s">
        <v>35</v>
      </c>
      <c r="C15" s="177">
        <f>+FORMATO!D29</f>
        <v>0</v>
      </c>
      <c r="D15" s="86">
        <f t="shared" si="0"/>
        <v>0</v>
      </c>
      <c r="E15" s="84" t="e">
        <f>IF(D15="","",((D15/$D$18*100)))</f>
        <v>#DIV/0!</v>
      </c>
      <c r="F15" s="85">
        <f>+FORMATO!I29</f>
        <v>0</v>
      </c>
      <c r="G15" s="177">
        <f>+FORMATO!K29</f>
        <v>0</v>
      </c>
      <c r="H15" s="86">
        <f t="shared" si="2"/>
        <v>0</v>
      </c>
      <c r="I15" s="87" t="str">
        <f>IF(G15=0,"--",H15/D15)</f>
        <v>--</v>
      </c>
      <c r="J15" s="86" t="str">
        <f t="shared" si="4"/>
        <v>--</v>
      </c>
      <c r="K15" s="88">
        <f>+FORMATO!C42</f>
        <v>0</v>
      </c>
      <c r="L15" s="177">
        <f>+FORMATO!E42</f>
        <v>0</v>
      </c>
      <c r="M15" s="91">
        <f t="shared" si="8"/>
        <v>0</v>
      </c>
      <c r="N15" s="68">
        <f t="shared" si="9"/>
        <v>0</v>
      </c>
      <c r="O15" s="164">
        <f t="shared" si="10"/>
        <v>0</v>
      </c>
      <c r="P15" s="89">
        <f>+FORMATO!G42</f>
        <v>0</v>
      </c>
      <c r="Q15" s="177">
        <f>+FORMATO!I42</f>
        <v>0</v>
      </c>
      <c r="R15" s="86">
        <f t="shared" si="5"/>
        <v>0</v>
      </c>
      <c r="S15" s="68">
        <f t="shared" si="11"/>
        <v>0</v>
      </c>
      <c r="T15" s="167">
        <f t="shared" si="12"/>
        <v>0</v>
      </c>
      <c r="U15" s="88">
        <v>0</v>
      </c>
      <c r="V15" s="177">
        <v>0</v>
      </c>
      <c r="W15" s="91">
        <f t="shared" si="6"/>
        <v>0</v>
      </c>
      <c r="X15" s="68">
        <f t="shared" si="13"/>
        <v>0</v>
      </c>
      <c r="Y15" s="164">
        <f t="shared" si="14"/>
        <v>0</v>
      </c>
      <c r="Z15" s="90">
        <f t="shared" si="15"/>
        <v>0</v>
      </c>
      <c r="AA15" s="91">
        <f t="shared" ref="AA15:AA17" si="18">IF(H15="","",((H15-M15-R15-W15)))</f>
        <v>0</v>
      </c>
      <c r="AB15" s="68">
        <f t="shared" si="16"/>
        <v>0</v>
      </c>
      <c r="AC15" s="164">
        <f t="shared" si="17"/>
        <v>0</v>
      </c>
    </row>
    <row r="16" spans="1:29" ht="20.100000000000001" customHeight="1" x14ac:dyDescent="0.25">
      <c r="A16" s="18"/>
      <c r="B16" s="37" t="s">
        <v>31</v>
      </c>
      <c r="C16" s="177">
        <f>+FORMATO!D30</f>
        <v>0</v>
      </c>
      <c r="D16" s="86">
        <f t="shared" si="0"/>
        <v>0</v>
      </c>
      <c r="E16" s="91" t="e">
        <f t="shared" si="1"/>
        <v>#DIV/0!</v>
      </c>
      <c r="F16" s="85">
        <f>+FORMATO!I30</f>
        <v>0</v>
      </c>
      <c r="G16" s="177">
        <f>+FORMATO!K30</f>
        <v>0</v>
      </c>
      <c r="H16" s="86">
        <f t="shared" si="2"/>
        <v>0</v>
      </c>
      <c r="I16" s="87" t="str">
        <f>IF(G16=0,"--",H16/D16)</f>
        <v>--</v>
      </c>
      <c r="J16" s="86" t="str">
        <f>IF(G16=0,"--",IF(I16&gt;=10%,"Cumple","No Cumple"))</f>
        <v>--</v>
      </c>
      <c r="K16" s="88">
        <f>+FORMATO!C43</f>
        <v>0</v>
      </c>
      <c r="L16" s="177">
        <f>+FORMATO!E43</f>
        <v>0</v>
      </c>
      <c r="M16" s="91">
        <f t="shared" si="8"/>
        <v>0</v>
      </c>
      <c r="N16" s="68">
        <f t="shared" si="9"/>
        <v>0</v>
      </c>
      <c r="O16" s="164">
        <f t="shared" si="10"/>
        <v>0</v>
      </c>
      <c r="P16" s="89">
        <f>+FORMATO!G43</f>
        <v>0</v>
      </c>
      <c r="Q16" s="177">
        <f>+FORMATO!I43</f>
        <v>0</v>
      </c>
      <c r="R16" s="86">
        <f t="shared" si="5"/>
        <v>0</v>
      </c>
      <c r="S16" s="68">
        <f t="shared" si="11"/>
        <v>0</v>
      </c>
      <c r="T16" s="167">
        <f t="shared" si="12"/>
        <v>0</v>
      </c>
      <c r="U16" s="88">
        <v>0</v>
      </c>
      <c r="V16" s="177">
        <v>0</v>
      </c>
      <c r="W16" s="91">
        <f t="shared" si="6"/>
        <v>0</v>
      </c>
      <c r="X16" s="68">
        <f t="shared" si="13"/>
        <v>0</v>
      </c>
      <c r="Y16" s="164">
        <f t="shared" si="14"/>
        <v>0</v>
      </c>
      <c r="Z16" s="90">
        <f t="shared" si="15"/>
        <v>0</v>
      </c>
      <c r="AA16" s="91">
        <f t="shared" si="18"/>
        <v>0</v>
      </c>
      <c r="AB16" s="68">
        <f t="shared" si="16"/>
        <v>0</v>
      </c>
      <c r="AC16" s="164">
        <f t="shared" si="17"/>
        <v>0</v>
      </c>
    </row>
    <row r="17" spans="1:31" ht="20.100000000000001" customHeight="1" x14ac:dyDescent="0.25">
      <c r="A17" s="18"/>
      <c r="B17" s="38" t="s">
        <v>24</v>
      </c>
      <c r="C17" s="177">
        <f>+FORMATO!D31</f>
        <v>0</v>
      </c>
      <c r="D17" s="86">
        <f t="shared" si="0"/>
        <v>0</v>
      </c>
      <c r="E17" s="91" t="e">
        <f t="shared" si="1"/>
        <v>#DIV/0!</v>
      </c>
      <c r="F17" s="85">
        <f>+FORMATO!I31</f>
        <v>0</v>
      </c>
      <c r="G17" s="177">
        <f>+FORMATO!K31</f>
        <v>0</v>
      </c>
      <c r="H17" s="86">
        <f t="shared" si="2"/>
        <v>0</v>
      </c>
      <c r="I17" s="87" t="str">
        <f>IF(G17=0,"--",H17/D17)</f>
        <v>--</v>
      </c>
      <c r="J17" s="86" t="str">
        <f>IF(G17=0,"--",IF(I17&gt;=10%,"Cumple","No Cumple"))</f>
        <v>--</v>
      </c>
      <c r="K17" s="88">
        <f>+FORMATO!C44</f>
        <v>0</v>
      </c>
      <c r="L17" s="177">
        <f>+FORMATO!E44</f>
        <v>0</v>
      </c>
      <c r="M17" s="91">
        <f>L17+($P$5*L17)</f>
        <v>0</v>
      </c>
      <c r="N17" s="68">
        <f>IF(M17=0,0,(M17/H17*100))</f>
        <v>0</v>
      </c>
      <c r="O17" s="164">
        <f t="shared" si="10"/>
        <v>0</v>
      </c>
      <c r="P17" s="89">
        <f>+FORMATO!G44</f>
        <v>0</v>
      </c>
      <c r="Q17" s="177">
        <f>+FORMATO!I44</f>
        <v>0</v>
      </c>
      <c r="R17" s="86">
        <f t="shared" si="5"/>
        <v>0</v>
      </c>
      <c r="S17" s="68">
        <f t="shared" si="11"/>
        <v>0</v>
      </c>
      <c r="T17" s="167">
        <f t="shared" si="12"/>
        <v>0</v>
      </c>
      <c r="U17" s="88">
        <v>0</v>
      </c>
      <c r="V17" s="177">
        <v>0</v>
      </c>
      <c r="W17" s="91">
        <f t="shared" si="6"/>
        <v>0</v>
      </c>
      <c r="X17" s="68">
        <f t="shared" si="13"/>
        <v>0</v>
      </c>
      <c r="Y17" s="164">
        <f t="shared" si="14"/>
        <v>0</v>
      </c>
      <c r="Z17" s="90">
        <f t="shared" si="15"/>
        <v>0</v>
      </c>
      <c r="AA17" s="91">
        <f t="shared" si="18"/>
        <v>0</v>
      </c>
      <c r="AB17" s="68">
        <f t="shared" si="16"/>
        <v>0</v>
      </c>
      <c r="AC17" s="164">
        <f t="shared" si="17"/>
        <v>0</v>
      </c>
    </row>
    <row r="18" spans="1:31" ht="20.100000000000001" customHeight="1" x14ac:dyDescent="0.25">
      <c r="A18" s="18"/>
      <c r="B18" s="483" t="s">
        <v>6</v>
      </c>
      <c r="C18" s="484"/>
      <c r="D18" s="92">
        <f>SUM(D12:D17)</f>
        <v>0</v>
      </c>
      <c r="E18" s="174" t="e">
        <f>SUM(E12:E17)</f>
        <v>#DIV/0!</v>
      </c>
      <c r="F18" s="175">
        <f>SUM(F12:F17)</f>
        <v>0</v>
      </c>
      <c r="H18" s="175">
        <f>SUM(H12:H17)</f>
        <v>0</v>
      </c>
      <c r="I18" s="176"/>
      <c r="J18" s="74"/>
      <c r="K18" s="162"/>
      <c r="L18" s="162"/>
      <c r="M18" s="162"/>
      <c r="N18" s="162"/>
      <c r="O18" s="169">
        <f>SUM(O12:O17)</f>
        <v>0</v>
      </c>
      <c r="T18" s="169">
        <f>SUM(T12:T17)</f>
        <v>0</v>
      </c>
      <c r="Y18" s="169">
        <f>SUM(Y12:Y17)</f>
        <v>0</v>
      </c>
      <c r="AC18" s="169">
        <f>SUM(AC12:AC17)</f>
        <v>0</v>
      </c>
      <c r="AD18" s="170">
        <f>+O18+T18+Y18+AC18</f>
        <v>0</v>
      </c>
    </row>
    <row r="19" spans="1:31" ht="15.75" customHeight="1" x14ac:dyDescent="0.25">
      <c r="A19" s="18"/>
      <c r="B19" s="483" t="s">
        <v>37</v>
      </c>
      <c r="C19" s="484"/>
      <c r="D19" s="36" t="e">
        <f>+IF(AND(COUNTA(E12)=1,E12&gt;5),B12,IF(AND(COUNTA(E13)=1,E13&gt;5),B13,IF(AND(COUNTA(E14)=1,E14&gt;5),B14,IF(AND(COUNTA(E15)=1,E15&gt;5),B15,IF(AND(COUNTA(E16)=1,E16&gt;5),B16,IF(AND(COUNTA(E17)=1,E17&gt;5),B17))))))</f>
        <v>#DIV/0!</v>
      </c>
      <c r="E19" s="457"/>
      <c r="F19" s="458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</row>
    <row r="20" spans="1:31" ht="20.25" customHeight="1" x14ac:dyDescent="0.25">
      <c r="B20" s="454" t="s">
        <v>62</v>
      </c>
      <c r="C20" s="469"/>
      <c r="D20" s="93" t="e">
        <f>+IF(D19="1 1/2 in",15000,IF(D19="1 in",10000,IF(D19="3/4 in",5000,IF(D19="1/2 in",2000,IF(D19="3/8 in",1000,1000)))))</f>
        <v>#DIV/0!</v>
      </c>
      <c r="E20" s="456" t="e">
        <f>+IF(D18&gt;=D20,"Cumple","No Cumple")</f>
        <v>#DIV/0!</v>
      </c>
      <c r="F20" s="456"/>
      <c r="G20" s="35"/>
      <c r="H20" s="35"/>
      <c r="I20" s="35"/>
      <c r="J20" s="35"/>
      <c r="K20" s="35"/>
      <c r="L20" s="35"/>
      <c r="M20" s="35"/>
      <c r="N20" s="35"/>
      <c r="O20" s="35"/>
    </row>
    <row r="21" spans="1:31" ht="19.5" customHeight="1" x14ac:dyDescent="0.25">
      <c r="B21" s="26" t="s">
        <v>136</v>
      </c>
      <c r="C21" s="26"/>
      <c r="D21" s="94"/>
      <c r="G21" s="35"/>
      <c r="H21" s="35"/>
      <c r="I21" s="35"/>
      <c r="J21" s="35"/>
      <c r="K21" s="35"/>
      <c r="L21" s="35"/>
      <c r="M21" s="35"/>
      <c r="N21" s="35"/>
      <c r="O21" s="35"/>
    </row>
    <row r="22" spans="1:31" ht="19.5" customHeight="1" x14ac:dyDescent="0.25">
      <c r="B22" s="26" t="s">
        <v>135</v>
      </c>
      <c r="C22" s="26"/>
      <c r="D22" s="94"/>
      <c r="G22" s="35"/>
      <c r="H22" s="35"/>
      <c r="I22" s="35"/>
      <c r="J22" s="35"/>
      <c r="K22" s="35"/>
      <c r="L22" s="35"/>
      <c r="M22" s="35"/>
      <c r="N22" s="35"/>
      <c r="O22" s="35"/>
    </row>
    <row r="23" spans="1:31" ht="17.399999999999999" customHeight="1" x14ac:dyDescent="0.25">
      <c r="D23" s="94"/>
      <c r="F23" s="35"/>
      <c r="G23" s="35"/>
      <c r="H23" s="35"/>
      <c r="I23" s="35"/>
      <c r="J23" s="35"/>
      <c r="K23" s="35"/>
      <c r="L23" s="35"/>
      <c r="M23" s="35"/>
      <c r="N23" s="35"/>
      <c r="O23" s="35"/>
    </row>
    <row r="24" spans="1:31" ht="17.399999999999999" customHeight="1" x14ac:dyDescent="0.25">
      <c r="D24" s="78"/>
      <c r="F24" s="35"/>
      <c r="G24" s="35"/>
      <c r="H24" s="35"/>
      <c r="I24" s="35"/>
      <c r="J24" s="35"/>
      <c r="K24" s="35"/>
      <c r="L24" s="35"/>
      <c r="M24" s="35"/>
      <c r="N24" s="35"/>
      <c r="O24" s="35"/>
    </row>
    <row r="25" spans="1:31" ht="17.399999999999999" customHeight="1" x14ac:dyDescent="0.25">
      <c r="D25" s="78"/>
      <c r="F25" s="35"/>
      <c r="G25" s="35"/>
      <c r="H25" s="35"/>
      <c r="I25" s="35"/>
      <c r="J25" s="35"/>
      <c r="K25" s="35"/>
      <c r="L25" s="35"/>
      <c r="M25" s="35"/>
      <c r="N25" s="35"/>
      <c r="O25" s="35"/>
    </row>
    <row r="26" spans="1:31" ht="17.399999999999999" customHeight="1" x14ac:dyDescent="0.25">
      <c r="D26" s="78"/>
      <c r="F26" s="35"/>
      <c r="G26" s="35"/>
      <c r="H26" s="35"/>
      <c r="I26" s="35"/>
      <c r="J26" s="35"/>
      <c r="K26" s="35"/>
      <c r="L26" s="35"/>
      <c r="M26" s="35"/>
      <c r="N26" s="35"/>
      <c r="O26" s="35"/>
    </row>
    <row r="27" spans="1:31" ht="17.399999999999999" customHeight="1" x14ac:dyDescent="0.25">
      <c r="D27" s="78"/>
      <c r="F27" s="35"/>
      <c r="G27" s="35"/>
      <c r="H27" s="35"/>
      <c r="I27" s="35"/>
      <c r="J27" s="35"/>
      <c r="K27" s="35"/>
      <c r="L27" s="35"/>
      <c r="M27" s="35"/>
      <c r="N27" s="35"/>
      <c r="O27" s="35"/>
    </row>
    <row r="28" spans="1:31" ht="17.399999999999999" customHeight="1" x14ac:dyDescent="0.25">
      <c r="D28" s="78"/>
      <c r="F28" s="35"/>
      <c r="G28" s="35"/>
      <c r="H28" s="35"/>
      <c r="I28" s="35"/>
      <c r="J28" s="35"/>
      <c r="K28" s="35"/>
      <c r="L28" s="35"/>
      <c r="M28" s="35"/>
      <c r="N28" s="35"/>
      <c r="O28" s="35"/>
    </row>
    <row r="29" spans="1:31" ht="17.399999999999999" customHeight="1" x14ac:dyDescent="0.25">
      <c r="A29" s="18"/>
      <c r="B29" s="74"/>
      <c r="C29" s="74"/>
      <c r="D29" s="78"/>
      <c r="F29" s="35"/>
      <c r="G29" s="35"/>
      <c r="H29" s="35"/>
      <c r="I29" s="35"/>
      <c r="J29" s="35"/>
      <c r="K29" s="35"/>
      <c r="L29" s="35"/>
      <c r="M29" s="35"/>
      <c r="N29" s="35"/>
      <c r="O29" s="35"/>
    </row>
    <row r="30" spans="1:31" ht="17.399999999999999" customHeight="1" x14ac:dyDescent="0.25">
      <c r="A30" s="18"/>
      <c r="B30" s="74"/>
      <c r="C30" s="74"/>
      <c r="D30" s="78"/>
      <c r="F30" s="35"/>
      <c r="G30" s="35"/>
      <c r="H30" s="35"/>
      <c r="I30" s="35"/>
      <c r="J30" s="35"/>
      <c r="K30" s="35"/>
      <c r="L30" s="35"/>
      <c r="M30" s="35"/>
      <c r="N30" s="35"/>
      <c r="O30" s="35"/>
    </row>
    <row r="31" spans="1:31" ht="17.399999999999999" customHeight="1" x14ac:dyDescent="0.25">
      <c r="A31" s="18"/>
      <c r="B31" s="74"/>
      <c r="C31" s="74"/>
      <c r="D31" s="74"/>
      <c r="F31" s="35"/>
      <c r="G31" s="35"/>
      <c r="H31" s="35"/>
      <c r="I31" s="35"/>
      <c r="J31" s="35"/>
      <c r="K31" s="35"/>
      <c r="L31" s="35"/>
      <c r="M31" s="35"/>
      <c r="N31" s="35"/>
      <c r="O31" s="35"/>
    </row>
    <row r="32" spans="1:31" ht="17.399999999999999" customHeight="1" x14ac:dyDescent="0.25">
      <c r="A32" s="18"/>
      <c r="B32" s="74"/>
      <c r="C32" s="74"/>
      <c r="D32" s="74"/>
    </row>
    <row r="33" spans="1:4" ht="17.399999999999999" customHeight="1" x14ac:dyDescent="0.25">
      <c r="A33" s="18"/>
      <c r="B33" s="74"/>
      <c r="C33" s="74"/>
      <c r="D33" s="74"/>
    </row>
    <row r="34" spans="1:4" ht="17.399999999999999" customHeight="1" x14ac:dyDescent="0.25">
      <c r="A34" s="18"/>
      <c r="B34" s="95"/>
      <c r="C34" s="95"/>
      <c r="D34" s="95"/>
    </row>
    <row r="35" spans="1:4" ht="17.399999999999999" customHeight="1" x14ac:dyDescent="0.25">
      <c r="A35" s="18"/>
    </row>
    <row r="36" spans="1:4" ht="17.399999999999999" customHeight="1" x14ac:dyDescent="0.25">
      <c r="A36" s="30"/>
    </row>
    <row r="37" spans="1:4" ht="17.399999999999999" customHeight="1" x14ac:dyDescent="0.25"/>
    <row r="38" spans="1:4" ht="17.399999999999999" customHeight="1" x14ac:dyDescent="0.25"/>
    <row r="39" spans="1:4" ht="17.399999999999999" customHeight="1" x14ac:dyDescent="0.25"/>
    <row r="40" spans="1:4" ht="17.399999999999999" customHeight="1" x14ac:dyDescent="0.25"/>
    <row r="41" spans="1:4" ht="17.399999999999999" customHeight="1" x14ac:dyDescent="0.25"/>
    <row r="42" spans="1:4" ht="17.399999999999999" customHeight="1" x14ac:dyDescent="0.25"/>
    <row r="43" spans="1:4" ht="15.9" customHeight="1" x14ac:dyDescent="0.25"/>
  </sheetData>
  <mergeCells count="37">
    <mergeCell ref="B1:AC1"/>
    <mergeCell ref="B18:C18"/>
    <mergeCell ref="B19:C19"/>
    <mergeCell ref="B20:C20"/>
    <mergeCell ref="C8:J9"/>
    <mergeCell ref="C10:E10"/>
    <mergeCell ref="X10:Y10"/>
    <mergeCell ref="U8:Y9"/>
    <mergeCell ref="AB10:AC10"/>
    <mergeCell ref="Z8:AC9"/>
    <mergeCell ref="N4:O4"/>
    <mergeCell ref="N5:O5"/>
    <mergeCell ref="R4:S4"/>
    <mergeCell ref="R5:S5"/>
    <mergeCell ref="U4:V4"/>
    <mergeCell ref="W4:X4"/>
    <mergeCell ref="F3:G3"/>
    <mergeCell ref="F4:G4"/>
    <mergeCell ref="F5:G5"/>
    <mergeCell ref="F10:J10"/>
    <mergeCell ref="F2:G2"/>
    <mergeCell ref="E20:F20"/>
    <mergeCell ref="E19:F19"/>
    <mergeCell ref="P5:Q5"/>
    <mergeCell ref="B8:B10"/>
    <mergeCell ref="S10:T10"/>
    <mergeCell ref="P8:T9"/>
    <mergeCell ref="K10:K11"/>
    <mergeCell ref="L10:M10"/>
    <mergeCell ref="P10:P11"/>
    <mergeCell ref="K8:O9"/>
    <mergeCell ref="N10:O10"/>
    <mergeCell ref="P4:Q4"/>
    <mergeCell ref="Q10:R10"/>
    <mergeCell ref="U10:U11"/>
    <mergeCell ref="V10:W10"/>
    <mergeCell ref="Z10:Z11"/>
  </mergeCells>
  <conditionalFormatting sqref="E12:E17">
    <cfRule type="cellIs" dxfId="0" priority="1" operator="lessThan">
      <formula>10</formula>
    </cfRule>
  </conditionalFormatting>
  <dataValidations count="4">
    <dataValidation type="list" allowBlank="1" showInputMessage="1" showErrorMessage="1" sqref="F3" xr:uid="{2708B45A-4166-4536-9716-473138A2E425}">
      <formula1>"-,'1:2,'1:3,'1:5"</formula1>
    </dataValidation>
    <dataValidation type="list" allowBlank="1" showInputMessage="1" showErrorMessage="1" sqref="F5:G5" xr:uid="{7462490B-E9F7-47A6-A882-938CFC27FF38}">
      <formula1>"-, A, B"</formula1>
    </dataValidation>
    <dataValidation type="list" allowBlank="1" showInputMessage="1" showErrorMessage="1" sqref="F4:G4" xr:uid="{44F15E03-AA73-4A18-823F-154EAE3D51CB}">
      <formula1>"'-, No 4, 3/8 in"</formula1>
    </dataValidation>
    <dataValidation type="list" allowBlank="1" showInputMessage="1" showErrorMessage="1" sqref="W4:X4" xr:uid="{F6791E89-A1DD-4181-88F6-41F0D6D3DF03}">
      <formula1>"-,IVAN , DEYVI, BEATRIZ"</formula1>
    </dataValidation>
  </dataValidations>
  <printOptions horizontalCentered="1"/>
  <pageMargins left="0" right="0" top="0.19685039370078741" bottom="0" header="0" footer="0"/>
  <pageSetup paperSize="274" scale="90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5277-CFDF-4F5B-96EA-BB750B60622F}">
  <dimension ref="A1:AO1006"/>
  <sheetViews>
    <sheetView topLeftCell="A102" zoomScaleNormal="100" workbookViewId="0">
      <selection activeCell="E121" sqref="E121"/>
    </sheetView>
  </sheetViews>
  <sheetFormatPr baseColWidth="10" defaultColWidth="12.5546875" defaultRowHeight="15" customHeight="1" x14ac:dyDescent="0.25"/>
  <cols>
    <col min="1" max="1" width="2.33203125" style="173" bestFit="1" customWidth="1"/>
    <col min="2" max="2" width="22.33203125" customWidth="1"/>
    <col min="3" max="3" width="7.33203125" customWidth="1"/>
    <col min="4" max="4" width="11.33203125" customWidth="1"/>
    <col min="5" max="5" width="11.109375" customWidth="1"/>
    <col min="6" max="6" width="11.5546875" customWidth="1"/>
    <col min="7" max="7" width="12.88671875" customWidth="1"/>
    <col min="8" max="9" width="12.109375" customWidth="1"/>
    <col min="10" max="10" width="10.33203125" customWidth="1"/>
    <col min="11" max="11" width="13" customWidth="1"/>
    <col min="12" max="12" width="12.109375" customWidth="1"/>
    <col min="13" max="13" width="12.33203125" customWidth="1"/>
    <col min="14" max="14" width="14.88671875" customWidth="1"/>
    <col min="15" max="15" width="11.44140625" customWidth="1"/>
    <col min="16" max="16" width="11.6640625" customWidth="1"/>
    <col min="17" max="17" width="12.44140625" customWidth="1"/>
    <col min="18" max="18" width="13.109375" customWidth="1"/>
    <col min="19" max="19" width="12.33203125" customWidth="1"/>
    <col min="20" max="20" width="11.33203125" customWidth="1"/>
    <col min="25" max="25" width="10.88671875" customWidth="1"/>
    <col min="29" max="29" width="12" customWidth="1"/>
    <col min="30" max="30" width="11.6640625" customWidth="1"/>
    <col min="35" max="35" width="12.5546875" style="173"/>
    <col min="36" max="36" width="20.109375" style="173" customWidth="1"/>
    <col min="37" max="41" width="12.5546875" style="173"/>
  </cols>
  <sheetData>
    <row r="1" spans="2:19" ht="12.75" customHeight="1" x14ac:dyDescent="0.25">
      <c r="B1" s="501"/>
      <c r="C1" s="502"/>
      <c r="D1" s="510" t="s">
        <v>73</v>
      </c>
      <c r="E1" s="511"/>
      <c r="F1" s="511"/>
      <c r="G1" s="511"/>
      <c r="H1" s="511"/>
      <c r="I1" s="512"/>
      <c r="J1" s="96" t="s">
        <v>74</v>
      </c>
      <c r="K1" s="96" t="s">
        <v>75</v>
      </c>
      <c r="L1" s="97"/>
      <c r="M1" s="97"/>
      <c r="N1" s="97"/>
      <c r="O1" s="97"/>
      <c r="P1" s="97"/>
      <c r="Q1" s="97"/>
      <c r="R1" s="97"/>
      <c r="S1" s="97"/>
    </row>
    <row r="2" spans="2:19" ht="12.75" customHeight="1" x14ac:dyDescent="0.25">
      <c r="B2" s="503"/>
      <c r="C2" s="504"/>
      <c r="D2" s="513"/>
      <c r="E2" s="514"/>
      <c r="F2" s="514"/>
      <c r="G2" s="514"/>
      <c r="H2" s="514"/>
      <c r="I2" s="515"/>
      <c r="J2" s="96" t="s">
        <v>76</v>
      </c>
      <c r="K2" s="98">
        <v>3</v>
      </c>
      <c r="L2" s="97"/>
      <c r="M2" s="97"/>
      <c r="N2" s="97"/>
      <c r="O2" s="97"/>
      <c r="P2" s="97"/>
      <c r="Q2" s="97"/>
      <c r="R2" s="97"/>
      <c r="S2" s="97"/>
    </row>
    <row r="3" spans="2:19" ht="12.75" customHeight="1" x14ac:dyDescent="0.25">
      <c r="B3" s="503"/>
      <c r="C3" s="504"/>
      <c r="D3" s="513"/>
      <c r="E3" s="514"/>
      <c r="F3" s="514"/>
      <c r="G3" s="514"/>
      <c r="H3" s="514"/>
      <c r="I3" s="515"/>
      <c r="J3" s="96" t="s">
        <v>77</v>
      </c>
      <c r="K3" s="327">
        <v>46146</v>
      </c>
      <c r="L3" s="97"/>
      <c r="M3" s="97"/>
      <c r="N3" s="97"/>
      <c r="O3" s="97"/>
      <c r="P3" s="97"/>
      <c r="Q3" s="97"/>
      <c r="R3" s="97"/>
      <c r="S3" s="97"/>
    </row>
    <row r="4" spans="2:19" ht="12.75" customHeight="1" x14ac:dyDescent="0.25">
      <c r="B4" s="505"/>
      <c r="C4" s="506"/>
      <c r="D4" s="516"/>
      <c r="E4" s="517"/>
      <c r="F4" s="517"/>
      <c r="G4" s="517"/>
      <c r="H4" s="517"/>
      <c r="I4" s="518"/>
      <c r="J4" s="96" t="s">
        <v>78</v>
      </c>
      <c r="K4" s="96" t="s">
        <v>79</v>
      </c>
      <c r="L4" s="97"/>
      <c r="M4" s="97"/>
      <c r="N4" s="97"/>
      <c r="O4" s="97"/>
      <c r="P4" s="97"/>
      <c r="Q4" s="97"/>
      <c r="R4" s="97"/>
      <c r="S4" s="97"/>
    </row>
    <row r="5" spans="2:19" ht="12.75" customHeight="1" x14ac:dyDescent="0.25"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</row>
    <row r="6" spans="2:19" ht="22.2" customHeight="1" x14ac:dyDescent="0.25">
      <c r="B6" s="160" t="s">
        <v>80</v>
      </c>
      <c r="C6" s="507" t="s">
        <v>27</v>
      </c>
      <c r="D6" s="508"/>
      <c r="E6" s="508"/>
      <c r="F6" s="508"/>
      <c r="G6" s="508"/>
      <c r="H6" s="508"/>
      <c r="I6" s="508"/>
      <c r="J6" s="508"/>
      <c r="K6" s="509"/>
      <c r="L6" s="97"/>
      <c r="M6" s="97"/>
      <c r="N6" s="97"/>
      <c r="O6" s="97"/>
      <c r="P6" s="97"/>
      <c r="Q6" s="97"/>
      <c r="R6" s="97"/>
      <c r="S6" s="97"/>
    </row>
    <row r="7" spans="2:19" ht="18" customHeight="1" x14ac:dyDescent="0.25">
      <c r="B7" s="160" t="s">
        <v>81</v>
      </c>
      <c r="C7" s="507" t="s">
        <v>28</v>
      </c>
      <c r="D7" s="508"/>
      <c r="E7" s="508"/>
      <c r="F7" s="508"/>
      <c r="G7" s="508"/>
      <c r="H7" s="508"/>
      <c r="I7" s="508"/>
      <c r="J7" s="508"/>
      <c r="K7" s="509"/>
      <c r="L7" s="97"/>
      <c r="M7" s="97"/>
      <c r="N7" s="97"/>
      <c r="O7" s="97"/>
      <c r="P7" s="97"/>
      <c r="Q7" s="97"/>
      <c r="R7" s="97"/>
      <c r="S7" s="97"/>
    </row>
    <row r="8" spans="2:19" ht="18" customHeight="1" x14ac:dyDescent="0.25">
      <c r="B8" s="160" t="s">
        <v>82</v>
      </c>
      <c r="C8" s="507" t="s">
        <v>83</v>
      </c>
      <c r="D8" s="508"/>
      <c r="E8" s="508"/>
      <c r="F8" s="508"/>
      <c r="G8" s="508"/>
      <c r="H8" s="508"/>
      <c r="I8" s="508"/>
      <c r="J8" s="508"/>
      <c r="K8" s="509"/>
      <c r="L8" s="97"/>
      <c r="M8" s="97"/>
      <c r="N8" s="97"/>
      <c r="O8" s="97"/>
      <c r="P8" s="97"/>
      <c r="Q8" s="97"/>
      <c r="R8" s="97"/>
      <c r="S8" s="97"/>
    </row>
    <row r="9" spans="2:19" ht="24" customHeight="1" x14ac:dyDescent="0.25">
      <c r="B9" s="161" t="s">
        <v>84</v>
      </c>
      <c r="C9" s="507" t="s">
        <v>124</v>
      </c>
      <c r="D9" s="508"/>
      <c r="E9" s="508"/>
      <c r="F9" s="508"/>
      <c r="G9" s="508"/>
      <c r="H9" s="508"/>
      <c r="I9" s="508"/>
      <c r="J9" s="508"/>
      <c r="K9" s="509"/>
      <c r="L9" s="97"/>
      <c r="M9" s="97"/>
      <c r="N9" s="97"/>
      <c r="O9" s="97"/>
      <c r="P9" s="97"/>
      <c r="Q9" s="97"/>
      <c r="R9" s="97"/>
      <c r="S9" s="97"/>
    </row>
    <row r="10" spans="2:19" ht="12.75" customHeight="1" x14ac:dyDescent="0.25"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</row>
    <row r="11" spans="2:19" ht="15" customHeight="1" x14ac:dyDescent="0.25">
      <c r="B11" s="99" t="s">
        <v>229</v>
      </c>
      <c r="C11" s="100"/>
      <c r="D11" s="100"/>
      <c r="E11" s="100"/>
      <c r="F11" s="100"/>
      <c r="G11" s="100"/>
      <c r="H11" s="99" t="s">
        <v>87</v>
      </c>
      <c r="I11" s="100"/>
      <c r="J11" s="97"/>
      <c r="K11" s="97"/>
      <c r="L11" s="97"/>
      <c r="M11" s="97"/>
      <c r="N11" s="97"/>
      <c r="O11" s="97"/>
      <c r="P11" s="97"/>
      <c r="Q11" s="97"/>
      <c r="R11" s="97"/>
      <c r="S11" s="97"/>
    </row>
    <row r="12" spans="2:19" ht="7.5" customHeight="1" x14ac:dyDescent="0.25">
      <c r="B12" s="99"/>
      <c r="C12" s="100"/>
      <c r="D12" s="100"/>
      <c r="E12" s="100"/>
      <c r="F12" s="100"/>
      <c r="G12" s="100"/>
      <c r="H12" s="100"/>
      <c r="I12" s="100"/>
      <c r="J12" s="97"/>
      <c r="K12" s="97"/>
      <c r="L12" s="97"/>
      <c r="M12" s="97"/>
      <c r="N12" s="97"/>
      <c r="O12" s="97"/>
      <c r="P12" s="97"/>
      <c r="Q12" s="97"/>
      <c r="R12" s="97"/>
      <c r="S12" s="97"/>
    </row>
    <row r="13" spans="2:19" ht="15" customHeight="1" x14ac:dyDescent="0.25">
      <c r="B13" s="101" t="s">
        <v>85</v>
      </c>
      <c r="C13" s="100"/>
      <c r="E13" s="101" t="s">
        <v>86</v>
      </c>
      <c r="F13" s="100"/>
      <c r="I13" s="100"/>
      <c r="J13" s="97"/>
      <c r="K13" s="97"/>
      <c r="L13" s="97"/>
      <c r="M13" s="97"/>
      <c r="N13" s="97"/>
      <c r="O13" s="97"/>
      <c r="P13" s="97"/>
      <c r="Q13" s="97"/>
      <c r="R13" s="97"/>
      <c r="S13" s="97"/>
    </row>
    <row r="14" spans="2:19" ht="9" customHeight="1" x14ac:dyDescent="0.25">
      <c r="B14" s="100"/>
      <c r="C14" s="100"/>
      <c r="D14" s="100"/>
      <c r="E14" s="100"/>
      <c r="F14" s="100"/>
      <c r="G14" s="100"/>
      <c r="H14" s="100"/>
      <c r="I14" s="100"/>
      <c r="J14" s="97"/>
      <c r="K14" s="97"/>
      <c r="L14" s="97"/>
      <c r="M14" s="97"/>
      <c r="N14" s="97"/>
      <c r="O14" s="97"/>
      <c r="P14" s="97"/>
      <c r="Q14" s="97"/>
      <c r="R14" s="97"/>
      <c r="S14" s="97"/>
    </row>
    <row r="15" spans="2:19" ht="15" customHeight="1" x14ac:dyDescent="0.25">
      <c r="B15" s="102" t="s">
        <v>169</v>
      </c>
      <c r="C15" s="100"/>
      <c r="D15" s="100"/>
      <c r="E15" s="100"/>
      <c r="F15" s="100"/>
      <c r="G15" s="100"/>
      <c r="H15" s="100"/>
      <c r="I15" s="100"/>
      <c r="J15" s="97"/>
      <c r="K15" s="97"/>
      <c r="L15" s="97"/>
      <c r="M15" s="97"/>
      <c r="N15" s="97"/>
      <c r="O15" s="97"/>
      <c r="P15" s="97"/>
      <c r="Q15" s="97"/>
      <c r="R15" s="97"/>
      <c r="S15" s="97"/>
    </row>
    <row r="16" spans="2:19" ht="15" customHeight="1" x14ac:dyDescent="0.25">
      <c r="B16" s="102" t="s">
        <v>170</v>
      </c>
      <c r="C16" s="100"/>
      <c r="D16" s="100"/>
      <c r="E16" s="100"/>
      <c r="F16" s="100"/>
      <c r="G16" s="100"/>
      <c r="H16" s="100"/>
      <c r="I16" s="100"/>
      <c r="J16" s="97"/>
      <c r="K16" s="97"/>
      <c r="L16" s="97"/>
      <c r="M16" s="97"/>
      <c r="N16" s="97"/>
      <c r="O16" s="97"/>
      <c r="P16" s="97"/>
      <c r="Q16" s="97"/>
      <c r="R16" s="97"/>
      <c r="S16" s="97"/>
    </row>
    <row r="17" spans="1:39" ht="11.25" customHeight="1" x14ac:dyDescent="0.25">
      <c r="B17" s="102" t="s">
        <v>171</v>
      </c>
      <c r="C17" s="97"/>
      <c r="D17" s="97"/>
      <c r="E17" s="100"/>
      <c r="F17" s="100"/>
      <c r="G17" s="100"/>
      <c r="H17" s="100"/>
      <c r="I17" s="100"/>
      <c r="J17" s="97"/>
      <c r="K17" s="97"/>
      <c r="L17" s="97"/>
      <c r="M17" s="97"/>
      <c r="N17" s="97"/>
      <c r="O17" s="97"/>
      <c r="P17" s="97"/>
      <c r="Q17" s="97"/>
      <c r="R17" s="97"/>
      <c r="S17" s="97"/>
    </row>
    <row r="18" spans="1:39" ht="15" customHeight="1" x14ac:dyDescent="0.25">
      <c r="B18" s="102" t="s">
        <v>172</v>
      </c>
      <c r="C18" s="100"/>
      <c r="D18" s="100"/>
      <c r="E18" s="100"/>
      <c r="F18" s="100"/>
      <c r="G18" s="100"/>
      <c r="H18" s="100"/>
      <c r="I18" s="100"/>
      <c r="J18" s="97"/>
      <c r="K18" s="97"/>
      <c r="L18" s="97"/>
      <c r="M18" s="97"/>
      <c r="N18" s="97"/>
      <c r="O18" s="97"/>
      <c r="P18" s="97"/>
      <c r="Q18" s="97"/>
      <c r="R18" s="97"/>
      <c r="S18" s="97"/>
    </row>
    <row r="19" spans="1:39" ht="15" customHeight="1" x14ac:dyDescent="0.25">
      <c r="C19" s="100"/>
      <c r="D19" s="100"/>
      <c r="E19" s="100"/>
      <c r="F19" s="100"/>
      <c r="G19" s="100"/>
      <c r="H19" s="100"/>
      <c r="I19" s="100"/>
      <c r="J19" s="97"/>
      <c r="K19" s="97"/>
      <c r="L19" s="97"/>
      <c r="M19" s="97"/>
      <c r="N19" s="97"/>
      <c r="O19" s="97"/>
      <c r="P19" s="97"/>
      <c r="Q19" s="97"/>
      <c r="R19" s="97"/>
      <c r="S19" s="97"/>
    </row>
    <row r="20" spans="1:39" ht="15" customHeight="1" x14ac:dyDescent="0.25">
      <c r="B20" s="101" t="s">
        <v>88</v>
      </c>
      <c r="C20" s="100"/>
      <c r="D20" s="100"/>
      <c r="E20" s="100"/>
      <c r="F20" s="100"/>
      <c r="G20" s="100"/>
      <c r="H20" s="100"/>
      <c r="I20" s="100"/>
      <c r="J20" s="97"/>
      <c r="K20" s="97"/>
      <c r="L20" s="97"/>
      <c r="M20" s="97"/>
      <c r="N20" s="97"/>
      <c r="O20" s="97"/>
      <c r="P20" s="97"/>
      <c r="Q20" s="97"/>
      <c r="R20" s="97"/>
      <c r="S20" s="97"/>
    </row>
    <row r="21" spans="1:39" ht="12.75" customHeight="1" x14ac:dyDescent="0.25">
      <c r="B21" s="100"/>
      <c r="C21" s="100"/>
      <c r="D21" s="100"/>
      <c r="E21" s="100"/>
      <c r="F21" s="100"/>
      <c r="G21" s="100"/>
      <c r="H21" s="100"/>
      <c r="I21" s="100"/>
      <c r="J21" s="97"/>
      <c r="K21" s="97"/>
      <c r="L21" s="97"/>
      <c r="M21" s="97"/>
      <c r="N21" s="97"/>
      <c r="O21" s="97"/>
      <c r="P21" s="97"/>
      <c r="Q21" s="97"/>
      <c r="R21" s="97"/>
      <c r="S21" s="97"/>
    </row>
    <row r="22" spans="1:39" ht="15" customHeight="1" x14ac:dyDescent="0.25">
      <c r="B22" s="102" t="s">
        <v>168</v>
      </c>
      <c r="C22" s="100"/>
      <c r="D22" s="100"/>
      <c r="E22" s="100"/>
      <c r="F22" s="100"/>
      <c r="G22" s="100"/>
      <c r="H22" s="100"/>
      <c r="I22" s="100"/>
      <c r="J22" s="97"/>
      <c r="K22" s="97"/>
      <c r="L22" s="97"/>
      <c r="M22" s="97"/>
      <c r="N22" s="97"/>
      <c r="O22" s="97"/>
      <c r="P22" s="97"/>
      <c r="Q22" s="97"/>
      <c r="R22" s="97"/>
      <c r="S22" s="97"/>
    </row>
    <row r="23" spans="1:39" ht="12.75" customHeight="1" x14ac:dyDescent="0.25">
      <c r="B23" s="100"/>
      <c r="C23" s="100"/>
      <c r="D23" s="100"/>
      <c r="E23" s="100"/>
      <c r="F23" s="100"/>
      <c r="G23" s="100"/>
      <c r="H23" s="100"/>
      <c r="I23" s="100"/>
      <c r="J23" s="97"/>
      <c r="K23" s="97"/>
      <c r="L23" s="97"/>
      <c r="M23" s="97"/>
      <c r="N23" s="97"/>
      <c r="O23" s="97"/>
      <c r="P23" s="97"/>
      <c r="Q23" s="97"/>
      <c r="R23" s="97"/>
      <c r="S23" s="97"/>
    </row>
    <row r="24" spans="1:39" ht="21" customHeight="1" thickBot="1" x14ac:dyDescent="0.3">
      <c r="B24" s="103" t="s">
        <v>230</v>
      </c>
      <c r="C24" s="104"/>
      <c r="D24" s="104"/>
      <c r="E24" s="104"/>
      <c r="F24" s="105"/>
      <c r="G24" s="104"/>
      <c r="H24" s="104"/>
      <c r="I24" s="104"/>
      <c r="J24" s="97"/>
      <c r="K24" s="97"/>
      <c r="L24" s="97"/>
      <c r="M24" s="97"/>
      <c r="N24" s="97"/>
      <c r="O24" s="97"/>
      <c r="P24" s="97"/>
      <c r="Q24" s="97"/>
      <c r="R24" s="97"/>
      <c r="S24" s="97"/>
    </row>
    <row r="25" spans="1:39" ht="21" customHeight="1" x14ac:dyDescent="0.25">
      <c r="B25" s="497" t="s">
        <v>131</v>
      </c>
      <c r="C25" s="498"/>
      <c r="D25" s="498"/>
      <c r="E25" s="498"/>
      <c r="F25" s="498"/>
      <c r="G25" s="498"/>
      <c r="H25" s="498"/>
      <c r="I25" s="499"/>
      <c r="J25" s="497" t="s">
        <v>130</v>
      </c>
      <c r="K25" s="498"/>
      <c r="L25" s="498"/>
      <c r="M25" s="498"/>
      <c r="N25" s="499"/>
      <c r="O25" s="497" t="s">
        <v>155</v>
      </c>
      <c r="P25" s="498"/>
      <c r="Q25" s="498"/>
      <c r="R25" s="498"/>
      <c r="S25" s="499"/>
      <c r="T25" s="497" t="s">
        <v>132</v>
      </c>
      <c r="U25" s="498"/>
      <c r="V25" s="498"/>
      <c r="W25" s="498"/>
      <c r="X25" s="499"/>
      <c r="Y25" s="497" t="s">
        <v>133</v>
      </c>
      <c r="Z25" s="498"/>
      <c r="AA25" s="498"/>
      <c r="AB25" s="498"/>
      <c r="AC25" s="499"/>
      <c r="AD25" s="497" t="s">
        <v>134</v>
      </c>
      <c r="AE25" s="498"/>
      <c r="AF25" s="498"/>
      <c r="AG25" s="498"/>
      <c r="AH25" s="499"/>
      <c r="AJ25" s="500" t="s">
        <v>110</v>
      </c>
      <c r="AK25" s="500"/>
      <c r="AL25" s="500"/>
    </row>
    <row r="26" spans="1:39" ht="37.5" customHeight="1" x14ac:dyDescent="0.25">
      <c r="B26" s="197" t="s">
        <v>89</v>
      </c>
      <c r="C26" s="189" t="s">
        <v>90</v>
      </c>
      <c r="D26" s="189" t="s">
        <v>93</v>
      </c>
      <c r="E26" s="188" t="s">
        <v>91</v>
      </c>
      <c r="F26" s="189" t="s">
        <v>92</v>
      </c>
      <c r="G26" s="189" t="s">
        <v>94</v>
      </c>
      <c r="H26" s="189" t="s">
        <v>95</v>
      </c>
      <c r="I26" s="198" t="s">
        <v>96</v>
      </c>
      <c r="J26" s="197" t="s">
        <v>91</v>
      </c>
      <c r="K26" s="189" t="s">
        <v>92</v>
      </c>
      <c r="L26" s="189" t="s">
        <v>94</v>
      </c>
      <c r="M26" s="189" t="s">
        <v>95</v>
      </c>
      <c r="N26" s="198" t="s">
        <v>96</v>
      </c>
      <c r="O26" s="197" t="s">
        <v>91</v>
      </c>
      <c r="P26" s="189" t="s">
        <v>92</v>
      </c>
      <c r="Q26" s="189" t="s">
        <v>94</v>
      </c>
      <c r="R26" s="189" t="s">
        <v>95</v>
      </c>
      <c r="S26" s="198" t="s">
        <v>96</v>
      </c>
      <c r="T26" s="197" t="s">
        <v>91</v>
      </c>
      <c r="U26" s="189" t="s">
        <v>92</v>
      </c>
      <c r="V26" s="189" t="s">
        <v>94</v>
      </c>
      <c r="W26" s="189" t="s">
        <v>95</v>
      </c>
      <c r="X26" s="198" t="s">
        <v>96</v>
      </c>
      <c r="Y26" s="197" t="s">
        <v>91</v>
      </c>
      <c r="Z26" s="189" t="s">
        <v>92</v>
      </c>
      <c r="AA26" s="189" t="s">
        <v>94</v>
      </c>
      <c r="AB26" s="189" t="s">
        <v>95</v>
      </c>
      <c r="AC26" s="198" t="s">
        <v>96</v>
      </c>
      <c r="AD26" s="197" t="s">
        <v>91</v>
      </c>
      <c r="AE26" s="189" t="s">
        <v>92</v>
      </c>
      <c r="AF26" s="189" t="s">
        <v>94</v>
      </c>
      <c r="AG26" s="189" t="s">
        <v>95</v>
      </c>
      <c r="AH26" s="198" t="s">
        <v>96</v>
      </c>
      <c r="AJ26" s="186" t="s">
        <v>111</v>
      </c>
      <c r="AK26" s="122" t="s">
        <v>112</v>
      </c>
      <c r="AL26" s="122" t="s">
        <v>106</v>
      </c>
    </row>
    <row r="27" spans="1:39" s="173" customFormat="1" ht="20.399999999999999" customHeight="1" x14ac:dyDescent="0.25">
      <c r="B27" s="199"/>
      <c r="C27" s="143"/>
      <c r="D27" s="144" t="s">
        <v>97</v>
      </c>
      <c r="E27" s="172" t="str">
        <f>IF(E28=0,"--",(E28*E36*100*1/E32/E40))</f>
        <v>--</v>
      </c>
      <c r="F27" s="144" t="s">
        <v>97</v>
      </c>
      <c r="G27" s="144" t="s">
        <v>97</v>
      </c>
      <c r="H27" s="144" t="s">
        <v>97</v>
      </c>
      <c r="I27" s="200" t="s">
        <v>97</v>
      </c>
      <c r="J27" s="214" t="str">
        <f>IF(J28=0,"--",(J28*J36*100*1/J32/J40))</f>
        <v>--</v>
      </c>
      <c r="K27" s="144" t="s">
        <v>97</v>
      </c>
      <c r="L27" s="144" t="s">
        <v>97</v>
      </c>
      <c r="M27" s="144" t="s">
        <v>97</v>
      </c>
      <c r="N27" s="200" t="s">
        <v>97</v>
      </c>
      <c r="O27" s="214" t="str">
        <f>IF(O28=0,"--",(O28*O36*100*1/O32/O40))</f>
        <v>--</v>
      </c>
      <c r="P27" s="144" t="s">
        <v>97</v>
      </c>
      <c r="Q27" s="144" t="s">
        <v>97</v>
      </c>
      <c r="R27" s="144" t="s">
        <v>97</v>
      </c>
      <c r="S27" s="200" t="s">
        <v>97</v>
      </c>
      <c r="T27" s="214" t="str">
        <f>IF(T28=0,"--",(T28*T36*100*1/T32/T40))</f>
        <v>--</v>
      </c>
      <c r="U27" s="144" t="s">
        <v>97</v>
      </c>
      <c r="V27" s="144" t="s">
        <v>97</v>
      </c>
      <c r="W27" s="144" t="s">
        <v>97</v>
      </c>
      <c r="X27" s="200" t="s">
        <v>97</v>
      </c>
      <c r="Y27" s="214" t="str">
        <f>IF(Y28=0,"--",(Y28*Y36*100*1/Y32/Y40))</f>
        <v>--</v>
      </c>
      <c r="Z27" s="144" t="s">
        <v>97</v>
      </c>
      <c r="AA27" s="144" t="s">
        <v>97</v>
      </c>
      <c r="AB27" s="144" t="s">
        <v>97</v>
      </c>
      <c r="AC27" s="200" t="s">
        <v>97</v>
      </c>
      <c r="AD27" s="214" t="str">
        <f>IF(AD28=0,"--",(AD28*AD36*100*1/AD32/AD40))</f>
        <v>--</v>
      </c>
      <c r="AE27" s="144" t="s">
        <v>97</v>
      </c>
      <c r="AF27" s="144" t="s">
        <v>97</v>
      </c>
      <c r="AG27" s="144" t="s">
        <v>97</v>
      </c>
      <c r="AH27" s="200" t="s">
        <v>97</v>
      </c>
      <c r="AJ27" s="221" t="str">
        <f>+B28</f>
        <v>Masa partícula</v>
      </c>
      <c r="AK27" s="123">
        <f>+N28</f>
        <v>0</v>
      </c>
      <c r="AL27" s="124">
        <f>+AK27/$AK$32</f>
        <v>0</v>
      </c>
    </row>
    <row r="28" spans="1:39" s="173" customFormat="1" ht="16.2" customHeight="1" x14ac:dyDescent="0.25">
      <c r="A28" s="125" t="s">
        <v>156</v>
      </c>
      <c r="B28" s="201" t="s">
        <v>145</v>
      </c>
      <c r="C28" s="145" t="s">
        <v>98</v>
      </c>
      <c r="D28" s="148" t="s">
        <v>97</v>
      </c>
      <c r="E28" s="146">
        <f>+DATOS!M12</f>
        <v>0</v>
      </c>
      <c r="F28" s="147" t="s">
        <v>97</v>
      </c>
      <c r="G28" s="149">
        <f>SQRT((G29*G29)+(G30*G30)+(G31*G31))</f>
        <v>7.0663521942607221E-2</v>
      </c>
      <c r="H28" s="150">
        <f>IF(E28=0,0,E36*100/E32/E40)</f>
        <v>0</v>
      </c>
      <c r="I28" s="220">
        <f>+H28*G28</f>
        <v>0</v>
      </c>
      <c r="J28" s="215">
        <f>+DATOS!M13</f>
        <v>0</v>
      </c>
      <c r="K28" s="147" t="s">
        <v>97</v>
      </c>
      <c r="L28" s="149">
        <f>SQRT((L29*L29)+(L30*L30)+(L31*L31))</f>
        <v>7.0663521942607221E-2</v>
      </c>
      <c r="M28" s="150">
        <f>IF(J28=0,0,J36*100/J32/J40)</f>
        <v>0</v>
      </c>
      <c r="N28" s="202">
        <f>+M28*L28</f>
        <v>0</v>
      </c>
      <c r="O28" s="215">
        <f>+DATOS!M14</f>
        <v>0</v>
      </c>
      <c r="P28" s="147" t="s">
        <v>97</v>
      </c>
      <c r="Q28" s="149">
        <f>SQRT((Q29*Q29)+(Q30*Q30)+(Q31*Q31))</f>
        <v>7.0663521942607221E-2</v>
      </c>
      <c r="R28" s="150">
        <f>IF(O28=0,0,O36*100/O32/O40)</f>
        <v>0</v>
      </c>
      <c r="S28" s="202">
        <f>+R28*Q28</f>
        <v>0</v>
      </c>
      <c r="T28" s="215">
        <f>+DATOS!M15</f>
        <v>0</v>
      </c>
      <c r="U28" s="147" t="s">
        <v>97</v>
      </c>
      <c r="V28" s="149">
        <f>SQRT((V29*V29)+(V30*V30)+(V31*V31))</f>
        <v>7.0663521942607221E-2</v>
      </c>
      <c r="W28" s="150">
        <f>IF(T28=0,0,T36*100/T32/T40)</f>
        <v>0</v>
      </c>
      <c r="X28" s="202">
        <f>+W28*V28</f>
        <v>0</v>
      </c>
      <c r="Y28" s="215">
        <f>+DATOS!M16</f>
        <v>0</v>
      </c>
      <c r="Z28" s="147" t="s">
        <v>97</v>
      </c>
      <c r="AA28" s="149">
        <f>SQRT((AA29*AA29)+(AA30*AA30)+(AA31*AA31))</f>
        <v>7.0663521942607221E-2</v>
      </c>
      <c r="AB28" s="150">
        <f>IF(Y28=0,0,Y36*100/Y32/Y40)</f>
        <v>0</v>
      </c>
      <c r="AC28" s="202">
        <f>+AB28*AA28</f>
        <v>0</v>
      </c>
      <c r="AD28" s="215">
        <f>+DATOS!M17</f>
        <v>0</v>
      </c>
      <c r="AE28" s="147" t="s">
        <v>97</v>
      </c>
      <c r="AF28" s="149">
        <f>SQRT((AF29*AF29)+(AF30*AF30)+(AF31*AF31))</f>
        <v>7.0663521942607221E-2</v>
      </c>
      <c r="AG28" s="150">
        <f>IF(AD28=0,0,AD36*100/AD32/AD40)</f>
        <v>0</v>
      </c>
      <c r="AH28" s="202">
        <f>+AG28*AF28</f>
        <v>0</v>
      </c>
      <c r="AJ28" s="221" t="str">
        <f>+B32</f>
        <v>Masa de prueba</v>
      </c>
      <c r="AK28" s="123">
        <f>+N32</f>
        <v>0</v>
      </c>
      <c r="AL28" s="124">
        <f>+AK28/$AK$32</f>
        <v>0</v>
      </c>
    </row>
    <row r="29" spans="1:39" s="173" customFormat="1" ht="16.2" customHeight="1" x14ac:dyDescent="0.25">
      <c r="B29" s="203" t="s">
        <v>99</v>
      </c>
      <c r="C29" s="151" t="s">
        <v>98</v>
      </c>
      <c r="D29" s="154" t="s">
        <v>100</v>
      </c>
      <c r="E29" s="152"/>
      <c r="F29" s="153">
        <f>+BALANZA!D24</f>
        <v>0</v>
      </c>
      <c r="G29" s="155">
        <f>+F29</f>
        <v>0</v>
      </c>
      <c r="H29" s="156" t="s">
        <v>97</v>
      </c>
      <c r="I29" s="204" t="s">
        <v>97</v>
      </c>
      <c r="J29" s="216"/>
      <c r="K29" s="153">
        <f>+BALANZA!D25</f>
        <v>0</v>
      </c>
      <c r="L29" s="155">
        <f>+K29</f>
        <v>0</v>
      </c>
      <c r="M29" s="156" t="s">
        <v>97</v>
      </c>
      <c r="N29" s="204" t="s">
        <v>97</v>
      </c>
      <c r="O29" s="216"/>
      <c r="P29" s="153">
        <f>+BALANZA!D26</f>
        <v>0</v>
      </c>
      <c r="Q29" s="155">
        <f>+P29</f>
        <v>0</v>
      </c>
      <c r="R29" s="156" t="s">
        <v>97</v>
      </c>
      <c r="S29" s="204" t="s">
        <v>97</v>
      </c>
      <c r="T29" s="216"/>
      <c r="U29" s="153">
        <f>+BALANZA!D27</f>
        <v>0</v>
      </c>
      <c r="V29" s="155">
        <f>+U29</f>
        <v>0</v>
      </c>
      <c r="W29" s="156" t="s">
        <v>97</v>
      </c>
      <c r="X29" s="204" t="s">
        <v>97</v>
      </c>
      <c r="Y29" s="216"/>
      <c r="Z29" s="153">
        <f>+BALANZA!D28</f>
        <v>0</v>
      </c>
      <c r="AA29" s="155">
        <f>+Z29</f>
        <v>0</v>
      </c>
      <c r="AB29" s="156" t="s">
        <v>97</v>
      </c>
      <c r="AC29" s="204" t="s">
        <v>97</v>
      </c>
      <c r="AD29" s="216"/>
      <c r="AE29" s="153">
        <f>+BALANZA!D29</f>
        <v>0</v>
      </c>
      <c r="AF29" s="155">
        <f>+AE29</f>
        <v>0</v>
      </c>
      <c r="AG29" s="156" t="s">
        <v>97</v>
      </c>
      <c r="AH29" s="204" t="s">
        <v>97</v>
      </c>
      <c r="AJ29" s="222" t="str">
        <f>+B36</f>
        <v>Masa retenida</v>
      </c>
      <c r="AK29" s="225">
        <f>+N36</f>
        <v>0</v>
      </c>
      <c r="AL29" s="124">
        <f>+AK29/$AK$32</f>
        <v>0</v>
      </c>
    </row>
    <row r="30" spans="1:39" s="173" customFormat="1" ht="16.2" customHeight="1" x14ac:dyDescent="0.25">
      <c r="B30" s="203" t="s">
        <v>101</v>
      </c>
      <c r="C30" s="151" t="s">
        <v>98</v>
      </c>
      <c r="D30" s="154" t="s">
        <v>102</v>
      </c>
      <c r="E30" s="152"/>
      <c r="F30" s="153">
        <f>2*(SQRT(BALANZA!$C$8+BALANZA!$D$8*(POWER(E28,2))))</f>
        <v>0.12899612397277679</v>
      </c>
      <c r="G30" s="155">
        <f>+F30/2</f>
        <v>6.4498061986388397E-2</v>
      </c>
      <c r="H30" s="156" t="s">
        <v>97</v>
      </c>
      <c r="I30" s="204" t="s">
        <v>97</v>
      </c>
      <c r="J30" s="216"/>
      <c r="K30" s="153">
        <f>2*(SQRT(BALANZA!$C$8+BALANZA!$D$8*(POWER(J28,2))))</f>
        <v>0.12899612397277679</v>
      </c>
      <c r="L30" s="155">
        <f>+K30/2</f>
        <v>6.4498061986388397E-2</v>
      </c>
      <c r="M30" s="156" t="s">
        <v>97</v>
      </c>
      <c r="N30" s="204" t="s">
        <v>97</v>
      </c>
      <c r="O30" s="216"/>
      <c r="P30" s="153">
        <f>2*(SQRT(BALANZA!$C$8+BALANZA!$D$8*(POWER(O28,2))))</f>
        <v>0.12899612397277679</v>
      </c>
      <c r="Q30" s="155">
        <f>+P30/2</f>
        <v>6.4498061986388397E-2</v>
      </c>
      <c r="R30" s="156" t="s">
        <v>97</v>
      </c>
      <c r="S30" s="204" t="s">
        <v>97</v>
      </c>
      <c r="T30" s="216"/>
      <c r="U30" s="153">
        <f>2*(SQRT(BALANZA!$C$8+BALANZA!$D$8*(POWER(T28,2))))</f>
        <v>0.12899612397277679</v>
      </c>
      <c r="V30" s="155">
        <f>+U30/2</f>
        <v>6.4498061986388397E-2</v>
      </c>
      <c r="W30" s="156" t="s">
        <v>97</v>
      </c>
      <c r="X30" s="204" t="s">
        <v>97</v>
      </c>
      <c r="Y30" s="216"/>
      <c r="Z30" s="153">
        <f>2*(SQRT(BALANZA!$C$8+BALANZA!$D$8*(POWER(Y28,2))))</f>
        <v>0.12899612397277679</v>
      </c>
      <c r="AA30" s="155">
        <f>+Z30/2</f>
        <v>6.4498061986388397E-2</v>
      </c>
      <c r="AB30" s="156" t="s">
        <v>97</v>
      </c>
      <c r="AC30" s="204" t="s">
        <v>97</v>
      </c>
      <c r="AD30" s="216"/>
      <c r="AE30" s="153">
        <f>2*(SQRT(BALANZA!$C$8+BALANZA!$D$8*(POWER(AD28,2))))</f>
        <v>0.12899612397277679</v>
      </c>
      <c r="AF30" s="155">
        <f>+AE30/2</f>
        <v>6.4498061986388397E-2</v>
      </c>
      <c r="AG30" s="156" t="s">
        <v>97</v>
      </c>
      <c r="AH30" s="204" t="s">
        <v>97</v>
      </c>
      <c r="AJ30" s="222" t="str">
        <f>+B40</f>
        <v>Masa total</v>
      </c>
      <c r="AK30" s="225">
        <f>+N40</f>
        <v>0</v>
      </c>
      <c r="AL30" s="124">
        <f>+AK30/$AK$32</f>
        <v>0</v>
      </c>
    </row>
    <row r="31" spans="1:39" s="173" customFormat="1" ht="16.2" customHeight="1" x14ac:dyDescent="0.25">
      <c r="B31" s="203" t="s">
        <v>103</v>
      </c>
      <c r="C31" s="151" t="s">
        <v>98</v>
      </c>
      <c r="D31" s="157" t="s">
        <v>104</v>
      </c>
      <c r="E31" s="152"/>
      <c r="F31" s="153">
        <f>+BALANZA!$C$10</f>
        <v>0.1</v>
      </c>
      <c r="G31" s="155">
        <f>+F31/SQRT(3)/2</f>
        <v>2.8867513459481291E-2</v>
      </c>
      <c r="H31" s="156" t="s">
        <v>97</v>
      </c>
      <c r="I31" s="204" t="s">
        <v>97</v>
      </c>
      <c r="J31" s="216"/>
      <c r="K31" s="153">
        <f>+BALANZA!$C$10</f>
        <v>0.1</v>
      </c>
      <c r="L31" s="155">
        <f>+K31/SQRT(3)/2</f>
        <v>2.8867513459481291E-2</v>
      </c>
      <c r="M31" s="156" t="s">
        <v>97</v>
      </c>
      <c r="N31" s="204" t="s">
        <v>97</v>
      </c>
      <c r="O31" s="216"/>
      <c r="P31" s="153">
        <f>+BALANZA!$C$10</f>
        <v>0.1</v>
      </c>
      <c r="Q31" s="155">
        <f>+P31/SQRT(3)/2</f>
        <v>2.8867513459481291E-2</v>
      </c>
      <c r="R31" s="156" t="s">
        <v>97</v>
      </c>
      <c r="S31" s="204" t="s">
        <v>97</v>
      </c>
      <c r="T31" s="216"/>
      <c r="U31" s="153">
        <f>+BALANZA!$C$10</f>
        <v>0.1</v>
      </c>
      <c r="V31" s="155">
        <f>+U31/SQRT(3)/2</f>
        <v>2.8867513459481291E-2</v>
      </c>
      <c r="W31" s="156" t="s">
        <v>97</v>
      </c>
      <c r="X31" s="204" t="s">
        <v>97</v>
      </c>
      <c r="Y31" s="216"/>
      <c r="Z31" s="153">
        <f>+BALANZA!$C$10</f>
        <v>0.1</v>
      </c>
      <c r="AA31" s="155">
        <f>+Z31/SQRT(3)/2</f>
        <v>2.8867513459481291E-2</v>
      </c>
      <c r="AB31" s="156" t="s">
        <v>97</v>
      </c>
      <c r="AC31" s="204" t="s">
        <v>97</v>
      </c>
      <c r="AD31" s="216"/>
      <c r="AE31" s="153">
        <f>+BALANZA!$C$10</f>
        <v>0.1</v>
      </c>
      <c r="AF31" s="155">
        <f>+AE31/SQRT(3)/2</f>
        <v>2.8867513459481291E-2</v>
      </c>
      <c r="AG31" s="156" t="s">
        <v>97</v>
      </c>
      <c r="AH31" s="204" t="s">
        <v>97</v>
      </c>
      <c r="AJ31" s="221" t="str">
        <f>+B45</f>
        <v xml:space="preserve">factor de presición </v>
      </c>
      <c r="AK31" s="123">
        <f>+I45</f>
        <v>3.4833333333333327E-2</v>
      </c>
      <c r="AL31" s="124">
        <f>+AK31/$AK$32</f>
        <v>1</v>
      </c>
    </row>
    <row r="32" spans="1:39" s="173" customFormat="1" ht="16.2" customHeight="1" x14ac:dyDescent="0.25">
      <c r="A32" s="125" t="s">
        <v>157</v>
      </c>
      <c r="B32" s="201" t="s">
        <v>127</v>
      </c>
      <c r="C32" s="145" t="s">
        <v>98</v>
      </c>
      <c r="D32" s="147" t="s">
        <v>97</v>
      </c>
      <c r="E32" s="158">
        <f>+DATOS!$H$12</f>
        <v>0</v>
      </c>
      <c r="F32" s="145"/>
      <c r="G32" s="149">
        <f>SQRT((G33*G33)+(G34*G34)+(G35*G35))</f>
        <v>7.0663521942607221E-2</v>
      </c>
      <c r="H32" s="159">
        <f>IF(E28=0,0,E28*E36*100/E40/E32/E32)</f>
        <v>0</v>
      </c>
      <c r="I32" s="205">
        <f>+H32*G32</f>
        <v>0</v>
      </c>
      <c r="J32" s="217">
        <f>+DATOS!$H$13</f>
        <v>0</v>
      </c>
      <c r="K32" s="145"/>
      <c r="L32" s="149">
        <f>SQRT((L33*L33)+(L34*L34)+(L35*L35))</f>
        <v>7.0663521942607221E-2</v>
      </c>
      <c r="M32" s="159">
        <f>IF(J28=0,0,J28*J36*100/J40/J32/J32)</f>
        <v>0</v>
      </c>
      <c r="N32" s="205">
        <f>+M32*L32</f>
        <v>0</v>
      </c>
      <c r="O32" s="217">
        <f>+DATOS!$H$14</f>
        <v>0</v>
      </c>
      <c r="P32" s="145"/>
      <c r="Q32" s="149">
        <f>SQRT((Q33*Q33)+(Q34*Q34)+(Q35*Q35))</f>
        <v>7.0663521942607221E-2</v>
      </c>
      <c r="R32" s="159">
        <f>IF(O28=0,0,O28*O36*100/O40/O32/O32)</f>
        <v>0</v>
      </c>
      <c r="S32" s="205">
        <f>+R32*Q32</f>
        <v>0</v>
      </c>
      <c r="T32" s="217">
        <f>+DATOS!$H$15</f>
        <v>0</v>
      </c>
      <c r="U32" s="145"/>
      <c r="V32" s="149">
        <f>SQRT((V33*V33)+(V34*V34)+(V35*V35))</f>
        <v>7.0663521942607221E-2</v>
      </c>
      <c r="W32" s="159">
        <f>IF(T28=0,0,T28*T36*100/T40/T32/T32)</f>
        <v>0</v>
      </c>
      <c r="X32" s="205">
        <f>+W32*V32</f>
        <v>0</v>
      </c>
      <c r="Y32" s="217">
        <f>+DATOS!$H$16</f>
        <v>0</v>
      </c>
      <c r="Z32" s="145"/>
      <c r="AA32" s="149">
        <f>SQRT((AA33*AA33)+(AA34*AA34)+(AA35*AA35))</f>
        <v>7.0663521942607221E-2</v>
      </c>
      <c r="AB32" s="159">
        <f>IF(Y28=0,0,Y28*Y36*100/Y40/Y32/Y32)</f>
        <v>0</v>
      </c>
      <c r="AC32" s="205">
        <f>+AB32*AA32</f>
        <v>0</v>
      </c>
      <c r="AD32" s="217">
        <f>+DATOS!$H$17</f>
        <v>0</v>
      </c>
      <c r="AE32" s="145"/>
      <c r="AF32" s="149">
        <f>SQRT((AF33*AF33)+(AF34*AF34)+(AF35*AF35))</f>
        <v>7.0663521942607221E-2</v>
      </c>
      <c r="AG32" s="159">
        <f>IF(AD28=0,0,AD28*AD36*100/AD40/AD32/AD32)</f>
        <v>0</v>
      </c>
      <c r="AH32" s="205">
        <f>+AG32*AF32</f>
        <v>0</v>
      </c>
      <c r="AJ32" s="223"/>
      <c r="AK32" s="224">
        <f>SUM(AK27:AK31)</f>
        <v>3.4833333333333327E-2</v>
      </c>
      <c r="AL32" s="124">
        <f>SUM(AL27:AL31)</f>
        <v>1</v>
      </c>
      <c r="AM32" s="97"/>
    </row>
    <row r="33" spans="1:34" s="173" customFormat="1" ht="16.2" customHeight="1" x14ac:dyDescent="0.25">
      <c r="B33" s="203" t="s">
        <v>99</v>
      </c>
      <c r="C33" s="151" t="s">
        <v>98</v>
      </c>
      <c r="D33" s="154" t="s">
        <v>100</v>
      </c>
      <c r="E33" s="152"/>
      <c r="F33" s="153">
        <f>+BALANZA!$F$24</f>
        <v>0</v>
      </c>
      <c r="G33" s="155">
        <f>+F33</f>
        <v>0</v>
      </c>
      <c r="H33" s="156" t="s">
        <v>97</v>
      </c>
      <c r="I33" s="204" t="s">
        <v>97</v>
      </c>
      <c r="J33" s="216"/>
      <c r="K33" s="153">
        <f>+BALANZA!$F$25</f>
        <v>0</v>
      </c>
      <c r="L33" s="155">
        <f>+K33</f>
        <v>0</v>
      </c>
      <c r="M33" s="156" t="s">
        <v>97</v>
      </c>
      <c r="N33" s="204" t="s">
        <v>97</v>
      </c>
      <c r="O33" s="216"/>
      <c r="P33" s="153">
        <f>+BALANZA!$F$26</f>
        <v>0</v>
      </c>
      <c r="Q33" s="155">
        <f>+P33</f>
        <v>0</v>
      </c>
      <c r="R33" s="156" t="s">
        <v>97</v>
      </c>
      <c r="S33" s="204" t="s">
        <v>97</v>
      </c>
      <c r="T33" s="216"/>
      <c r="U33" s="153">
        <f>+BALANZA!$F$27</f>
        <v>0</v>
      </c>
      <c r="V33" s="155">
        <f>+U33</f>
        <v>0</v>
      </c>
      <c r="W33" s="156" t="s">
        <v>97</v>
      </c>
      <c r="X33" s="204" t="s">
        <v>97</v>
      </c>
      <c r="Y33" s="216"/>
      <c r="Z33" s="153">
        <f>+BALANZA!$F$28</f>
        <v>0</v>
      </c>
      <c r="AA33" s="155">
        <f>+Z33</f>
        <v>0</v>
      </c>
      <c r="AB33" s="156" t="s">
        <v>97</v>
      </c>
      <c r="AC33" s="204" t="s">
        <v>97</v>
      </c>
      <c r="AD33" s="216"/>
      <c r="AE33" s="153">
        <f>+BALANZA!$F$29</f>
        <v>0</v>
      </c>
      <c r="AF33" s="155">
        <f>+AE33</f>
        <v>0</v>
      </c>
      <c r="AG33" s="156" t="s">
        <v>97</v>
      </c>
      <c r="AH33" s="204" t="s">
        <v>97</v>
      </c>
    </row>
    <row r="34" spans="1:34" s="173" customFormat="1" ht="16.2" customHeight="1" x14ac:dyDescent="0.25">
      <c r="B34" s="203" t="s">
        <v>101</v>
      </c>
      <c r="C34" s="151" t="s">
        <v>98</v>
      </c>
      <c r="D34" s="154" t="s">
        <v>102</v>
      </c>
      <c r="E34" s="152"/>
      <c r="F34" s="153">
        <f>2*(SQRT(BALANZA!$C$8+BALANZA!$D$8*(POWER(E32,2))))</f>
        <v>0.12899612397277679</v>
      </c>
      <c r="G34" s="155">
        <f>+F34/2</f>
        <v>6.4498061986388397E-2</v>
      </c>
      <c r="H34" s="156" t="s">
        <v>97</v>
      </c>
      <c r="I34" s="204" t="s">
        <v>97</v>
      </c>
      <c r="J34" s="216"/>
      <c r="K34" s="153">
        <f>2*(SQRT(BALANZA!$C$8+BALANZA!$D$8*(POWER(J32,2))))</f>
        <v>0.12899612397277679</v>
      </c>
      <c r="L34" s="155">
        <f>+K34/2</f>
        <v>6.4498061986388397E-2</v>
      </c>
      <c r="M34" s="156" t="s">
        <v>97</v>
      </c>
      <c r="N34" s="204" t="s">
        <v>97</v>
      </c>
      <c r="O34" s="216"/>
      <c r="P34" s="153">
        <f>2*(SQRT(BALANZA!$C$8+BALANZA!$D$8*(POWER(O32,2))))</f>
        <v>0.12899612397277679</v>
      </c>
      <c r="Q34" s="155">
        <f>+P34/2</f>
        <v>6.4498061986388397E-2</v>
      </c>
      <c r="R34" s="156" t="s">
        <v>97</v>
      </c>
      <c r="S34" s="204" t="s">
        <v>97</v>
      </c>
      <c r="T34" s="216"/>
      <c r="U34" s="153">
        <f>2*(SQRT(BALANZA!$C$8+BALANZA!$D$8*(POWER(T32,2))))</f>
        <v>0.12899612397277679</v>
      </c>
      <c r="V34" s="155">
        <f>+U34/2</f>
        <v>6.4498061986388397E-2</v>
      </c>
      <c r="W34" s="156" t="s">
        <v>97</v>
      </c>
      <c r="X34" s="204" t="s">
        <v>97</v>
      </c>
      <c r="Y34" s="216"/>
      <c r="Z34" s="153">
        <f>2*(SQRT(BALANZA!$C$8+BALANZA!$D$8*(POWER(Y32,2))))</f>
        <v>0.12899612397277679</v>
      </c>
      <c r="AA34" s="155">
        <f>+Z34/2</f>
        <v>6.4498061986388397E-2</v>
      </c>
      <c r="AB34" s="156" t="s">
        <v>97</v>
      </c>
      <c r="AC34" s="204" t="s">
        <v>97</v>
      </c>
      <c r="AD34" s="216"/>
      <c r="AE34" s="153">
        <f>2*(SQRT(BALANZA!$C$8+BALANZA!$D$8*(POWER(AD32,2))))</f>
        <v>0.12899612397277679</v>
      </c>
      <c r="AF34" s="155">
        <f>+AE34/2</f>
        <v>6.4498061986388397E-2</v>
      </c>
      <c r="AG34" s="156" t="s">
        <v>97</v>
      </c>
      <c r="AH34" s="204" t="s">
        <v>97</v>
      </c>
    </row>
    <row r="35" spans="1:34" s="173" customFormat="1" ht="16.2" customHeight="1" x14ac:dyDescent="0.25">
      <c r="B35" s="203" t="s">
        <v>103</v>
      </c>
      <c r="C35" s="151" t="s">
        <v>98</v>
      </c>
      <c r="D35" s="157" t="s">
        <v>104</v>
      </c>
      <c r="E35" s="152"/>
      <c r="F35" s="153">
        <f>+BALANZA!$C$10</f>
        <v>0.1</v>
      </c>
      <c r="G35" s="155">
        <f>+F35/SQRT(3)/2</f>
        <v>2.8867513459481291E-2</v>
      </c>
      <c r="H35" s="156" t="s">
        <v>97</v>
      </c>
      <c r="I35" s="204" t="s">
        <v>97</v>
      </c>
      <c r="J35" s="216"/>
      <c r="K35" s="153">
        <f>+BALANZA!$C$10</f>
        <v>0.1</v>
      </c>
      <c r="L35" s="155">
        <f>+K35/SQRT(3)/2</f>
        <v>2.8867513459481291E-2</v>
      </c>
      <c r="M35" s="156" t="s">
        <v>97</v>
      </c>
      <c r="N35" s="204" t="s">
        <v>97</v>
      </c>
      <c r="O35" s="216"/>
      <c r="P35" s="153">
        <f>+BALANZA!$C$10</f>
        <v>0.1</v>
      </c>
      <c r="Q35" s="155">
        <f>+P35/SQRT(3)/2</f>
        <v>2.8867513459481291E-2</v>
      </c>
      <c r="R35" s="156" t="s">
        <v>97</v>
      </c>
      <c r="S35" s="204" t="s">
        <v>97</v>
      </c>
      <c r="T35" s="216"/>
      <c r="U35" s="153">
        <f>+BALANZA!$C$10</f>
        <v>0.1</v>
      </c>
      <c r="V35" s="155">
        <f>+U35/SQRT(3)/2</f>
        <v>2.8867513459481291E-2</v>
      </c>
      <c r="W35" s="156" t="s">
        <v>97</v>
      </c>
      <c r="X35" s="204" t="s">
        <v>97</v>
      </c>
      <c r="Y35" s="216"/>
      <c r="Z35" s="153">
        <f>+BALANZA!$C$10</f>
        <v>0.1</v>
      </c>
      <c r="AA35" s="155">
        <f>+Z35/SQRT(3)/2</f>
        <v>2.8867513459481291E-2</v>
      </c>
      <c r="AB35" s="156" t="s">
        <v>97</v>
      </c>
      <c r="AC35" s="204" t="s">
        <v>97</v>
      </c>
      <c r="AD35" s="216"/>
      <c r="AE35" s="153">
        <f>+BALANZA!$C$10</f>
        <v>0.1</v>
      </c>
      <c r="AF35" s="155">
        <f>+AE35/SQRT(3)/2</f>
        <v>2.8867513459481291E-2</v>
      </c>
      <c r="AG35" s="156" t="s">
        <v>97</v>
      </c>
      <c r="AH35" s="204" t="s">
        <v>97</v>
      </c>
    </row>
    <row r="36" spans="1:34" s="173" customFormat="1" ht="16.2" customHeight="1" x14ac:dyDescent="0.25">
      <c r="A36" s="125" t="s">
        <v>158</v>
      </c>
      <c r="B36" s="201" t="s">
        <v>128</v>
      </c>
      <c r="C36" s="145" t="s">
        <v>98</v>
      </c>
      <c r="D36" s="147" t="s">
        <v>97</v>
      </c>
      <c r="E36" s="158">
        <f>+DATOS!$D$12</f>
        <v>0</v>
      </c>
      <c r="F36" s="145"/>
      <c r="G36" s="149">
        <f>SQRT((G37*G37)+(G38*G38)+(G39*G39))</f>
        <v>7.0663521942607221E-2</v>
      </c>
      <c r="H36" s="159">
        <f>IF(E28=0,0,E28*100/E32/E40)</f>
        <v>0</v>
      </c>
      <c r="I36" s="205">
        <f>+H36*G36</f>
        <v>0</v>
      </c>
      <c r="J36" s="217">
        <f>+DATOS!$D$13</f>
        <v>0</v>
      </c>
      <c r="K36" s="145"/>
      <c r="L36" s="149">
        <f>SQRT((L37*L37)+(L38*L38)+(L39*L39))</f>
        <v>7.0663521942607221E-2</v>
      </c>
      <c r="M36" s="159">
        <f>IF(J28=0,0,J28*100/J32/J40)</f>
        <v>0</v>
      </c>
      <c r="N36" s="205">
        <f>+M36*L36</f>
        <v>0</v>
      </c>
      <c r="O36" s="217">
        <f>+DATOS!$D$14</f>
        <v>0</v>
      </c>
      <c r="P36" s="145"/>
      <c r="Q36" s="149">
        <f>SQRT((Q37*Q37)+(Q38*Q38)+(Q39*Q39))</f>
        <v>7.0663521942607221E-2</v>
      </c>
      <c r="R36" s="159">
        <f>IF(O28=0,0,O28*100/O32/O40)</f>
        <v>0</v>
      </c>
      <c r="S36" s="205">
        <f>+R36*Q36</f>
        <v>0</v>
      </c>
      <c r="T36" s="217">
        <f>+DATOS!$D$15</f>
        <v>0</v>
      </c>
      <c r="U36" s="145"/>
      <c r="V36" s="149">
        <f>SQRT((V37*V37)+(V38*V38)+(V39*V39))</f>
        <v>7.0663521942607221E-2</v>
      </c>
      <c r="W36" s="159">
        <f>IF(T28=0,0,T28*100/T32/T40)</f>
        <v>0</v>
      </c>
      <c r="X36" s="205">
        <f>+W36*V36</f>
        <v>0</v>
      </c>
      <c r="Y36" s="217">
        <f>+DATOS!$D$16</f>
        <v>0</v>
      </c>
      <c r="Z36" s="145"/>
      <c r="AA36" s="149">
        <f>SQRT((AA37*AA37)+(AA38*AA38)+(AA39*AA39))</f>
        <v>7.0663521942607221E-2</v>
      </c>
      <c r="AB36" s="159">
        <f>IF(Y28=0,0,Y28*100/Y32/Y40)</f>
        <v>0</v>
      </c>
      <c r="AC36" s="205">
        <f>+AB36*AA36</f>
        <v>0</v>
      </c>
      <c r="AD36" s="217">
        <f>+DATOS!$D$17</f>
        <v>0</v>
      </c>
      <c r="AE36" s="145"/>
      <c r="AF36" s="149">
        <f>SQRT((AF37*AF37)+(AF38*AF38)+(AF39*AF39))</f>
        <v>7.0663521942607221E-2</v>
      </c>
      <c r="AG36" s="159">
        <f>IF(AD28=0,0,AD28*100/AD32/AD40)</f>
        <v>0</v>
      </c>
      <c r="AH36" s="205">
        <f>+AG36*AF36</f>
        <v>0</v>
      </c>
    </row>
    <row r="37" spans="1:34" s="173" customFormat="1" ht="16.2" customHeight="1" x14ac:dyDescent="0.25">
      <c r="B37" s="203" t="s">
        <v>99</v>
      </c>
      <c r="C37" s="151" t="s">
        <v>98</v>
      </c>
      <c r="D37" s="154" t="s">
        <v>100</v>
      </c>
      <c r="E37" s="152"/>
      <c r="F37" s="153">
        <f>+BALANZA!$H$24</f>
        <v>0</v>
      </c>
      <c r="G37" s="155">
        <f>+F37</f>
        <v>0</v>
      </c>
      <c r="H37" s="156" t="s">
        <v>97</v>
      </c>
      <c r="I37" s="204" t="s">
        <v>97</v>
      </c>
      <c r="J37" s="216"/>
      <c r="K37" s="153">
        <f>+BALANZA!$H$25</f>
        <v>0</v>
      </c>
      <c r="L37" s="155">
        <f>+K37</f>
        <v>0</v>
      </c>
      <c r="M37" s="156" t="s">
        <v>97</v>
      </c>
      <c r="N37" s="204" t="s">
        <v>97</v>
      </c>
      <c r="O37" s="216"/>
      <c r="P37" s="153">
        <f>+BALANZA!$H$26</f>
        <v>0</v>
      </c>
      <c r="Q37" s="155">
        <f>+P37</f>
        <v>0</v>
      </c>
      <c r="R37" s="156" t="s">
        <v>97</v>
      </c>
      <c r="S37" s="204" t="s">
        <v>97</v>
      </c>
      <c r="T37" s="216"/>
      <c r="U37" s="153">
        <f>+BALANZA!$H$27</f>
        <v>0</v>
      </c>
      <c r="V37" s="155">
        <f>+U37</f>
        <v>0</v>
      </c>
      <c r="W37" s="156" t="s">
        <v>97</v>
      </c>
      <c r="X37" s="204" t="s">
        <v>97</v>
      </c>
      <c r="Y37" s="216"/>
      <c r="Z37" s="153">
        <f>+BALANZA!$H$28</f>
        <v>0</v>
      </c>
      <c r="AA37" s="155">
        <f>+Z37</f>
        <v>0</v>
      </c>
      <c r="AB37" s="156" t="s">
        <v>97</v>
      </c>
      <c r="AC37" s="204" t="s">
        <v>97</v>
      </c>
      <c r="AD37" s="216"/>
      <c r="AE37" s="153">
        <f>+BALANZA!$H$29</f>
        <v>0</v>
      </c>
      <c r="AF37" s="155">
        <f>+AE37</f>
        <v>0</v>
      </c>
      <c r="AG37" s="156" t="s">
        <v>97</v>
      </c>
      <c r="AH37" s="204" t="s">
        <v>97</v>
      </c>
    </row>
    <row r="38" spans="1:34" s="173" customFormat="1" ht="16.2" customHeight="1" x14ac:dyDescent="0.25">
      <c r="B38" s="203" t="s">
        <v>101</v>
      </c>
      <c r="C38" s="151" t="s">
        <v>98</v>
      </c>
      <c r="D38" s="154" t="s">
        <v>102</v>
      </c>
      <c r="E38" s="152"/>
      <c r="F38" s="153">
        <f>2*(SQRT(BALANZA!$C$8+BALANZA!$D$8*(POWER(E36,2))))</f>
        <v>0.12899612397277679</v>
      </c>
      <c r="G38" s="155">
        <f>+F38/2</f>
        <v>6.4498061986388397E-2</v>
      </c>
      <c r="H38" s="156" t="s">
        <v>97</v>
      </c>
      <c r="I38" s="204" t="s">
        <v>97</v>
      </c>
      <c r="J38" s="216"/>
      <c r="K38" s="153">
        <f>2*(SQRT(BALANZA!$C$8+BALANZA!$D$8*(POWER(J36,2))))</f>
        <v>0.12899612397277679</v>
      </c>
      <c r="L38" s="155">
        <f>+K38/2</f>
        <v>6.4498061986388397E-2</v>
      </c>
      <c r="M38" s="156" t="s">
        <v>97</v>
      </c>
      <c r="N38" s="204" t="s">
        <v>97</v>
      </c>
      <c r="O38" s="216"/>
      <c r="P38" s="153">
        <f>2*(SQRT(BALANZA!$C$8+BALANZA!$D$8*(POWER(O36,2))))</f>
        <v>0.12899612397277679</v>
      </c>
      <c r="Q38" s="155">
        <f>+P38/2</f>
        <v>6.4498061986388397E-2</v>
      </c>
      <c r="R38" s="156" t="s">
        <v>97</v>
      </c>
      <c r="S38" s="204" t="s">
        <v>97</v>
      </c>
      <c r="T38" s="216"/>
      <c r="U38" s="153">
        <f>2*(SQRT(BALANZA!$C$8+BALANZA!$D$8*(POWER(T36,2))))</f>
        <v>0.12899612397277679</v>
      </c>
      <c r="V38" s="155">
        <f>+U38/2</f>
        <v>6.4498061986388397E-2</v>
      </c>
      <c r="W38" s="156" t="s">
        <v>97</v>
      </c>
      <c r="X38" s="204" t="s">
        <v>97</v>
      </c>
      <c r="Y38" s="216"/>
      <c r="Z38" s="153">
        <f>2*(SQRT(BALANZA!$C$8+BALANZA!$D$8*(POWER(Y36,2))))</f>
        <v>0.12899612397277679</v>
      </c>
      <c r="AA38" s="155">
        <f>+Z38/2</f>
        <v>6.4498061986388397E-2</v>
      </c>
      <c r="AB38" s="156" t="s">
        <v>97</v>
      </c>
      <c r="AC38" s="204" t="s">
        <v>97</v>
      </c>
      <c r="AD38" s="216"/>
      <c r="AE38" s="153">
        <f>2*(SQRT(BALANZA!$C$8+BALANZA!$D$8*(POWER(AD36,2))))</f>
        <v>0.12899612397277679</v>
      </c>
      <c r="AF38" s="155">
        <f>+AE38/2</f>
        <v>6.4498061986388397E-2</v>
      </c>
      <c r="AG38" s="156" t="s">
        <v>97</v>
      </c>
      <c r="AH38" s="204" t="s">
        <v>97</v>
      </c>
    </row>
    <row r="39" spans="1:34" s="173" customFormat="1" ht="16.2" customHeight="1" x14ac:dyDescent="0.25">
      <c r="B39" s="203" t="s">
        <v>103</v>
      </c>
      <c r="C39" s="151" t="s">
        <v>98</v>
      </c>
      <c r="D39" s="157" t="s">
        <v>104</v>
      </c>
      <c r="E39" s="152"/>
      <c r="F39" s="153">
        <f>+BALANZA!$C$10</f>
        <v>0.1</v>
      </c>
      <c r="G39" s="155">
        <f>+F39/SQRT(3)/2</f>
        <v>2.8867513459481291E-2</v>
      </c>
      <c r="H39" s="156" t="s">
        <v>97</v>
      </c>
      <c r="I39" s="204" t="s">
        <v>97</v>
      </c>
      <c r="J39" s="216"/>
      <c r="K39" s="153">
        <f>+BALANZA!$C$10</f>
        <v>0.1</v>
      </c>
      <c r="L39" s="155">
        <f>+K39/SQRT(3)/2</f>
        <v>2.8867513459481291E-2</v>
      </c>
      <c r="M39" s="156" t="s">
        <v>97</v>
      </c>
      <c r="N39" s="204" t="s">
        <v>97</v>
      </c>
      <c r="O39" s="216"/>
      <c r="P39" s="153">
        <f>+BALANZA!$C$10</f>
        <v>0.1</v>
      </c>
      <c r="Q39" s="155">
        <f>+P39/SQRT(3)/2</f>
        <v>2.8867513459481291E-2</v>
      </c>
      <c r="R39" s="156" t="s">
        <v>97</v>
      </c>
      <c r="S39" s="204" t="s">
        <v>97</v>
      </c>
      <c r="T39" s="216"/>
      <c r="U39" s="153">
        <f>+BALANZA!$C$10</f>
        <v>0.1</v>
      </c>
      <c r="V39" s="155">
        <f>+U39/SQRT(3)/2</f>
        <v>2.8867513459481291E-2</v>
      </c>
      <c r="W39" s="156" t="s">
        <v>97</v>
      </c>
      <c r="X39" s="204" t="s">
        <v>97</v>
      </c>
      <c r="Y39" s="216"/>
      <c r="Z39" s="153">
        <f>+BALANZA!$C$10</f>
        <v>0.1</v>
      </c>
      <c r="AA39" s="155">
        <f>+Z39/SQRT(3)/2</f>
        <v>2.8867513459481291E-2</v>
      </c>
      <c r="AB39" s="156" t="s">
        <v>97</v>
      </c>
      <c r="AC39" s="204" t="s">
        <v>97</v>
      </c>
      <c r="AD39" s="216"/>
      <c r="AE39" s="153">
        <f>+BALANZA!$C$10</f>
        <v>0.1</v>
      </c>
      <c r="AF39" s="155">
        <f>+AE39/SQRT(3)/2</f>
        <v>2.8867513459481291E-2</v>
      </c>
      <c r="AG39" s="156" t="s">
        <v>97</v>
      </c>
      <c r="AH39" s="204" t="s">
        <v>97</v>
      </c>
    </row>
    <row r="40" spans="1:34" s="173" customFormat="1" ht="16.2" customHeight="1" x14ac:dyDescent="0.25">
      <c r="A40" s="125" t="s">
        <v>159</v>
      </c>
      <c r="B40" s="201" t="s">
        <v>129</v>
      </c>
      <c r="C40" s="145" t="s">
        <v>98</v>
      </c>
      <c r="D40" s="147" t="s">
        <v>97</v>
      </c>
      <c r="E40" s="158">
        <f>+DATOS!$D$18</f>
        <v>0</v>
      </c>
      <c r="F40" s="145"/>
      <c r="G40" s="149">
        <f>SQRT((G41*G41)+(G42*G42)+(G43*G43))</f>
        <v>7.0663521942607221E-2</v>
      </c>
      <c r="H40" s="159">
        <f>IF(E28=0,0,E28*E36*100/E32/E40/E40)</f>
        <v>0</v>
      </c>
      <c r="I40" s="205">
        <f>+H40*G40</f>
        <v>0</v>
      </c>
      <c r="J40" s="217">
        <f>+DATOS!$D$18</f>
        <v>0</v>
      </c>
      <c r="K40" s="145"/>
      <c r="L40" s="149">
        <f>SQRT((L41*L41)+(L42*L42)+(L43*L43))</f>
        <v>7.0663521942607221E-2</v>
      </c>
      <c r="M40" s="159">
        <f>IF(J28=0,0,J28*J36*100/J32/J40/J40)</f>
        <v>0</v>
      </c>
      <c r="N40" s="205">
        <f>+M40*L40</f>
        <v>0</v>
      </c>
      <c r="O40" s="217">
        <f>+DATOS!$D$18</f>
        <v>0</v>
      </c>
      <c r="P40" s="145"/>
      <c r="Q40" s="149">
        <f>SQRT((Q41*Q41)+(Q42*Q42)+(Q43*Q43))</f>
        <v>7.0663521942607221E-2</v>
      </c>
      <c r="R40" s="159">
        <f>IF(O28=0,0,O28*O36*100/O32/O40/O40)</f>
        <v>0</v>
      </c>
      <c r="S40" s="205">
        <f>+R40*Q40</f>
        <v>0</v>
      </c>
      <c r="T40" s="217">
        <f>+DATOS!$D$18</f>
        <v>0</v>
      </c>
      <c r="U40" s="145"/>
      <c r="V40" s="149">
        <f>SQRT((V41*V41)+(V42*V42)+(V43*V43))</f>
        <v>7.0663521942607221E-2</v>
      </c>
      <c r="W40" s="159">
        <f>IF(T28=0,0,T28*T36*100/T32/T40/T40)</f>
        <v>0</v>
      </c>
      <c r="X40" s="205">
        <f>+W40*V40</f>
        <v>0</v>
      </c>
      <c r="Y40" s="217">
        <f>+DATOS!$D$18</f>
        <v>0</v>
      </c>
      <c r="Z40" s="145"/>
      <c r="AA40" s="149">
        <f>SQRT((AA41*AA41)+(AA42*AA42)+(AA43*AA43))</f>
        <v>7.0663521942607221E-2</v>
      </c>
      <c r="AB40" s="159">
        <f>IF(Y28=0,0,Y28*Y36*100/Y32/Y40/Y40)</f>
        <v>0</v>
      </c>
      <c r="AC40" s="205">
        <f>+AB40*AA40</f>
        <v>0</v>
      </c>
      <c r="AD40" s="217">
        <f>+DATOS!$D$18</f>
        <v>0</v>
      </c>
      <c r="AE40" s="145"/>
      <c r="AF40" s="149">
        <f>SQRT((AF41*AF41)+(AF42*AF42)+(AF43*AF43))</f>
        <v>7.0663521942607221E-2</v>
      </c>
      <c r="AG40" s="159">
        <f>IF(AD28=0,0,AD28*AD36*100/AD32/AD40/AD40)</f>
        <v>0</v>
      </c>
      <c r="AH40" s="205">
        <f>+AG40*AF40</f>
        <v>0</v>
      </c>
    </row>
    <row r="41" spans="1:34" s="173" customFormat="1" ht="16.2" customHeight="1" x14ac:dyDescent="0.25">
      <c r="B41" s="203" t="s">
        <v>99</v>
      </c>
      <c r="C41" s="151" t="s">
        <v>98</v>
      </c>
      <c r="D41" s="154" t="s">
        <v>100</v>
      </c>
      <c r="E41" s="152"/>
      <c r="F41" s="153">
        <f>+BALANZA!$K$24</f>
        <v>0</v>
      </c>
      <c r="G41" s="155">
        <f>+F41</f>
        <v>0</v>
      </c>
      <c r="H41" s="156" t="s">
        <v>97</v>
      </c>
      <c r="I41" s="204" t="s">
        <v>97</v>
      </c>
      <c r="J41" s="216"/>
      <c r="K41" s="153">
        <f>+BALANZA!$K$24</f>
        <v>0</v>
      </c>
      <c r="L41" s="155">
        <f>+K41</f>
        <v>0</v>
      </c>
      <c r="M41" s="156" t="s">
        <v>97</v>
      </c>
      <c r="N41" s="204" t="s">
        <v>97</v>
      </c>
      <c r="O41" s="216"/>
      <c r="P41" s="153">
        <f>+BALANZA!$K$24</f>
        <v>0</v>
      </c>
      <c r="Q41" s="155">
        <f>+P41</f>
        <v>0</v>
      </c>
      <c r="R41" s="156" t="s">
        <v>97</v>
      </c>
      <c r="S41" s="204" t="s">
        <v>97</v>
      </c>
      <c r="T41" s="216"/>
      <c r="U41" s="153">
        <f>+BALANZA!$K$24</f>
        <v>0</v>
      </c>
      <c r="V41" s="155">
        <f>+U41</f>
        <v>0</v>
      </c>
      <c r="W41" s="156" t="s">
        <v>97</v>
      </c>
      <c r="X41" s="204" t="s">
        <v>97</v>
      </c>
      <c r="Y41" s="216"/>
      <c r="Z41" s="153">
        <f>+BALANZA!$K$24</f>
        <v>0</v>
      </c>
      <c r="AA41" s="155">
        <f>+Z41</f>
        <v>0</v>
      </c>
      <c r="AB41" s="156" t="s">
        <v>97</v>
      </c>
      <c r="AC41" s="204" t="s">
        <v>97</v>
      </c>
      <c r="AD41" s="216"/>
      <c r="AE41" s="153">
        <f>+BALANZA!$K$24</f>
        <v>0</v>
      </c>
      <c r="AF41" s="155">
        <f>+AE41</f>
        <v>0</v>
      </c>
      <c r="AG41" s="156" t="s">
        <v>97</v>
      </c>
      <c r="AH41" s="204" t="s">
        <v>97</v>
      </c>
    </row>
    <row r="42" spans="1:34" s="173" customFormat="1" ht="16.2" customHeight="1" x14ac:dyDescent="0.25">
      <c r="B42" s="203" t="s">
        <v>101</v>
      </c>
      <c r="C42" s="151" t="s">
        <v>98</v>
      </c>
      <c r="D42" s="154" t="s">
        <v>102</v>
      </c>
      <c r="E42" s="152"/>
      <c r="F42" s="153">
        <f>2*(SQRT(BALANZA!$C$8+BALANZA!$D$8*(POWER(E40,2))))</f>
        <v>0.12899612397277679</v>
      </c>
      <c r="G42" s="155">
        <f>+F42/2</f>
        <v>6.4498061986388397E-2</v>
      </c>
      <c r="H42" s="156" t="s">
        <v>97</v>
      </c>
      <c r="I42" s="204" t="s">
        <v>97</v>
      </c>
      <c r="J42" s="216"/>
      <c r="K42" s="153">
        <f>2*(SQRT(BALANZA!$C$8+BALANZA!$D$8*(POWER(J40,2))))</f>
        <v>0.12899612397277679</v>
      </c>
      <c r="L42" s="155">
        <f>+K42/2</f>
        <v>6.4498061986388397E-2</v>
      </c>
      <c r="M42" s="156" t="s">
        <v>97</v>
      </c>
      <c r="N42" s="204" t="s">
        <v>97</v>
      </c>
      <c r="O42" s="216"/>
      <c r="P42" s="153">
        <f>2*(SQRT(BALANZA!$C$8+BALANZA!$D$8*(POWER(O40,2))))</f>
        <v>0.12899612397277679</v>
      </c>
      <c r="Q42" s="155">
        <f>+P42/2</f>
        <v>6.4498061986388397E-2</v>
      </c>
      <c r="R42" s="156" t="s">
        <v>97</v>
      </c>
      <c r="S42" s="204" t="s">
        <v>97</v>
      </c>
      <c r="T42" s="216"/>
      <c r="U42" s="153">
        <f>2*(SQRT(BALANZA!$C$8+BALANZA!$D$8*(POWER(T40,2))))</f>
        <v>0.12899612397277679</v>
      </c>
      <c r="V42" s="155">
        <f>+U42/2</f>
        <v>6.4498061986388397E-2</v>
      </c>
      <c r="W42" s="156" t="s">
        <v>97</v>
      </c>
      <c r="X42" s="204" t="s">
        <v>97</v>
      </c>
      <c r="Y42" s="216"/>
      <c r="Z42" s="153">
        <f>2*(SQRT(BALANZA!$C$8+BALANZA!$D$8*(POWER(Y40,2))))</f>
        <v>0.12899612397277679</v>
      </c>
      <c r="AA42" s="155">
        <f>+Z42/2</f>
        <v>6.4498061986388397E-2</v>
      </c>
      <c r="AB42" s="156" t="s">
        <v>97</v>
      </c>
      <c r="AC42" s="204" t="s">
        <v>97</v>
      </c>
      <c r="AD42" s="216"/>
      <c r="AE42" s="153">
        <f>2*(SQRT(BALANZA!$C$8+BALANZA!$D$8*(POWER(AD40,2))))</f>
        <v>0.12899612397277679</v>
      </c>
      <c r="AF42" s="155">
        <f>+AE42/2</f>
        <v>6.4498061986388397E-2</v>
      </c>
      <c r="AG42" s="156" t="s">
        <v>97</v>
      </c>
      <c r="AH42" s="204" t="s">
        <v>97</v>
      </c>
    </row>
    <row r="43" spans="1:34" s="173" customFormat="1" ht="16.2" customHeight="1" thickBot="1" x14ac:dyDescent="0.3">
      <c r="B43" s="206" t="s">
        <v>103</v>
      </c>
      <c r="C43" s="207" t="s">
        <v>98</v>
      </c>
      <c r="D43" s="208" t="s">
        <v>104</v>
      </c>
      <c r="E43" s="209"/>
      <c r="F43" s="210">
        <f>+BALANZA!$C$10</f>
        <v>0.1</v>
      </c>
      <c r="G43" s="211">
        <f>+F43/SQRT(3)/2</f>
        <v>2.8867513459481291E-2</v>
      </c>
      <c r="H43" s="212" t="s">
        <v>97</v>
      </c>
      <c r="I43" s="213" t="s">
        <v>97</v>
      </c>
      <c r="J43" s="218"/>
      <c r="K43" s="210">
        <f>+BALANZA!$C$10</f>
        <v>0.1</v>
      </c>
      <c r="L43" s="211">
        <f>+K43/SQRT(3)/2</f>
        <v>2.8867513459481291E-2</v>
      </c>
      <c r="M43" s="212" t="s">
        <v>97</v>
      </c>
      <c r="N43" s="213" t="s">
        <v>97</v>
      </c>
      <c r="O43" s="218"/>
      <c r="P43" s="210">
        <f>+BALANZA!$C$10</f>
        <v>0.1</v>
      </c>
      <c r="Q43" s="211">
        <f>+P43/SQRT(3)/2</f>
        <v>2.8867513459481291E-2</v>
      </c>
      <c r="R43" s="212" t="s">
        <v>97</v>
      </c>
      <c r="S43" s="213" t="s">
        <v>97</v>
      </c>
      <c r="T43" s="218"/>
      <c r="U43" s="210">
        <f>+BALANZA!$C$10</f>
        <v>0.1</v>
      </c>
      <c r="V43" s="211">
        <f>+U43/SQRT(3)/2</f>
        <v>2.8867513459481291E-2</v>
      </c>
      <c r="W43" s="212" t="s">
        <v>97</v>
      </c>
      <c r="X43" s="213" t="s">
        <v>97</v>
      </c>
      <c r="Y43" s="218"/>
      <c r="Z43" s="210">
        <f>+BALANZA!$C$10</f>
        <v>0.1</v>
      </c>
      <c r="AA43" s="211">
        <f>+Z43/SQRT(3)/2</f>
        <v>2.8867513459481291E-2</v>
      </c>
      <c r="AB43" s="212" t="s">
        <v>97</v>
      </c>
      <c r="AC43" s="213" t="s">
        <v>97</v>
      </c>
      <c r="AD43" s="218"/>
      <c r="AE43" s="210">
        <f>+BALANZA!$C$10</f>
        <v>0.1</v>
      </c>
      <c r="AF43" s="211">
        <f>+AE43/SQRT(3)/2</f>
        <v>2.8867513459481291E-2</v>
      </c>
      <c r="AG43" s="212" t="s">
        <v>97</v>
      </c>
      <c r="AH43" s="213" t="s">
        <v>97</v>
      </c>
    </row>
    <row r="44" spans="1:34" s="173" customFormat="1" ht="4.95" customHeight="1" x14ac:dyDescent="0.25">
      <c r="B44" s="190"/>
      <c r="C44" s="191"/>
      <c r="D44" s="192"/>
      <c r="E44" s="193"/>
      <c r="F44" s="194"/>
      <c r="G44" s="195"/>
      <c r="H44" s="196"/>
      <c r="I44" s="196"/>
      <c r="J44" s="226"/>
      <c r="K44" s="227"/>
      <c r="L44" s="228"/>
      <c r="M44" s="229"/>
      <c r="N44" s="229"/>
      <c r="O44" s="226"/>
      <c r="P44" s="227"/>
      <c r="Q44" s="228"/>
      <c r="R44" s="229"/>
      <c r="S44" s="229"/>
      <c r="T44" s="226"/>
      <c r="U44" s="227"/>
      <c r="V44" s="228"/>
      <c r="W44" s="229"/>
      <c r="X44" s="229"/>
      <c r="Y44" s="226"/>
      <c r="Z44" s="227"/>
      <c r="AA44" s="228"/>
      <c r="AB44" s="229"/>
      <c r="AC44" s="229"/>
      <c r="AD44" s="226"/>
      <c r="AE44" s="227"/>
      <c r="AF44" s="228"/>
      <c r="AG44" s="229"/>
      <c r="AH44" s="229"/>
    </row>
    <row r="45" spans="1:34" ht="15.6" customHeight="1" x14ac:dyDescent="0.25">
      <c r="B45" s="219" t="s">
        <v>105</v>
      </c>
      <c r="C45" s="112" t="s">
        <v>106</v>
      </c>
      <c r="D45" s="113" t="s">
        <v>107</v>
      </c>
      <c r="E45" s="111">
        <f>+PRECISION!B7</f>
        <v>3.4833333333333327E-2</v>
      </c>
      <c r="F45" s="111"/>
      <c r="G45" s="111">
        <f>E45/SQRT(1)</f>
        <v>3.4833333333333327E-2</v>
      </c>
      <c r="H45" s="114">
        <v>1</v>
      </c>
      <c r="I45" s="111">
        <f>+G45*H45</f>
        <v>3.4833333333333327E-2</v>
      </c>
      <c r="J45" s="110"/>
      <c r="K45" s="173"/>
      <c r="L45" s="173"/>
      <c r="M45" s="173"/>
      <c r="N45" s="173"/>
      <c r="O45" s="173"/>
      <c r="P45" s="109"/>
      <c r="Q45" s="109"/>
      <c r="R45" s="110"/>
      <c r="S45" s="109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  <c r="AG45" s="173"/>
      <c r="AH45" s="173"/>
    </row>
    <row r="46" spans="1:34" ht="21.75" customHeight="1" x14ac:dyDescent="0.25">
      <c r="B46" s="115" t="s">
        <v>108</v>
      </c>
      <c r="C46" s="116"/>
      <c r="D46" s="116"/>
      <c r="E46" s="117"/>
      <c r="F46" s="117"/>
      <c r="G46" s="117"/>
      <c r="H46" s="118" t="s">
        <v>106</v>
      </c>
      <c r="I46" s="119">
        <f>SQRT(I45^2+I28^2+I32^2+I36^2+I40^2+N28^2+N32^2+N36^2+S28^2+S32^2+S36^2+X28^2+X32^2+X36^2+AC28^2+AC32^2+AC36^2+AH28^2+AH32^2+AH36^2)</f>
        <v>3.4833333333333327E-2</v>
      </c>
      <c r="J46" s="110"/>
      <c r="K46" s="173"/>
      <c r="L46" s="173"/>
      <c r="M46" s="173"/>
      <c r="N46" s="173"/>
      <c r="O46" s="173"/>
      <c r="P46" s="107"/>
      <c r="Q46" s="107"/>
      <c r="R46" s="110"/>
      <c r="S46" s="107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73"/>
      <c r="AG46" s="173"/>
      <c r="AH46" s="173"/>
    </row>
    <row r="47" spans="1:34" ht="21.75" customHeight="1" x14ac:dyDescent="0.25">
      <c r="B47" s="115" t="s">
        <v>109</v>
      </c>
      <c r="C47" s="120"/>
      <c r="D47" s="120"/>
      <c r="E47" s="120"/>
      <c r="F47" s="116"/>
      <c r="G47" s="116"/>
      <c r="H47" s="121" t="s">
        <v>106</v>
      </c>
      <c r="I47" s="230">
        <f>+I46*2</f>
        <v>6.9666666666666655E-2</v>
      </c>
      <c r="J47" s="108"/>
      <c r="K47" s="173"/>
      <c r="L47" s="173"/>
      <c r="M47" s="173"/>
      <c r="N47" s="173"/>
      <c r="O47" s="173"/>
      <c r="P47" s="108"/>
      <c r="Q47" s="108"/>
      <c r="R47" s="108"/>
      <c r="S47" s="108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3"/>
      <c r="AF47" s="173"/>
      <c r="AG47" s="173"/>
      <c r="AH47" s="173"/>
    </row>
    <row r="48" spans="1:34" ht="18" customHeight="1" x14ac:dyDescent="0.25">
      <c r="B48" s="97"/>
      <c r="C48" s="97"/>
      <c r="D48" s="97"/>
      <c r="E48" s="97"/>
      <c r="F48" s="106"/>
      <c r="G48" s="106"/>
      <c r="H48" s="106"/>
      <c r="I48" s="109"/>
      <c r="J48" s="97"/>
      <c r="K48" s="173"/>
      <c r="L48" s="173"/>
      <c r="M48" s="173"/>
      <c r="N48" s="173"/>
      <c r="O48" s="173"/>
      <c r="P48" s="97"/>
      <c r="Q48" s="97"/>
      <c r="R48" s="97"/>
      <c r="S48" s="97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  <c r="AG48" s="173"/>
      <c r="AH48" s="173"/>
    </row>
    <row r="49" spans="2:39" ht="21.75" customHeight="1" thickBot="1" x14ac:dyDescent="0.3">
      <c r="B49" s="103" t="s">
        <v>231</v>
      </c>
      <c r="C49" s="104"/>
      <c r="D49" s="104"/>
      <c r="E49" s="104"/>
      <c r="F49" s="105"/>
      <c r="G49" s="104"/>
      <c r="H49" s="104"/>
      <c r="I49" s="104"/>
      <c r="J49" s="97"/>
      <c r="K49" s="97"/>
      <c r="L49" s="97"/>
      <c r="M49" s="97"/>
      <c r="N49" s="97"/>
      <c r="O49" s="97"/>
      <c r="P49" s="97"/>
      <c r="Q49" s="97"/>
      <c r="R49" s="97"/>
      <c r="S49" s="97"/>
    </row>
    <row r="50" spans="2:39" ht="21.75" customHeight="1" x14ac:dyDescent="0.25">
      <c r="B50" s="497" t="s">
        <v>131</v>
      </c>
      <c r="C50" s="498"/>
      <c r="D50" s="498"/>
      <c r="E50" s="498"/>
      <c r="F50" s="498"/>
      <c r="G50" s="498"/>
      <c r="H50" s="498"/>
      <c r="I50" s="499"/>
      <c r="J50" s="497" t="s">
        <v>130</v>
      </c>
      <c r="K50" s="498"/>
      <c r="L50" s="498"/>
      <c r="M50" s="498"/>
      <c r="N50" s="499"/>
      <c r="O50" s="497" t="s">
        <v>155</v>
      </c>
      <c r="P50" s="498"/>
      <c r="Q50" s="498"/>
      <c r="R50" s="498"/>
      <c r="S50" s="499"/>
      <c r="T50" s="497" t="s">
        <v>132</v>
      </c>
      <c r="U50" s="498"/>
      <c r="V50" s="498"/>
      <c r="W50" s="498"/>
      <c r="X50" s="499"/>
      <c r="Y50" s="497" t="s">
        <v>133</v>
      </c>
      <c r="Z50" s="498"/>
      <c r="AA50" s="498"/>
      <c r="AB50" s="498"/>
      <c r="AC50" s="499"/>
      <c r="AD50" s="497" t="s">
        <v>134</v>
      </c>
      <c r="AE50" s="498"/>
      <c r="AF50" s="498"/>
      <c r="AG50" s="498"/>
      <c r="AH50" s="499"/>
      <c r="AJ50" s="500" t="s">
        <v>110</v>
      </c>
      <c r="AK50" s="500"/>
      <c r="AL50" s="500"/>
    </row>
    <row r="51" spans="2:39" ht="35.4" customHeight="1" x14ac:dyDescent="0.25">
      <c r="B51" s="197" t="s">
        <v>89</v>
      </c>
      <c r="C51" s="189" t="s">
        <v>90</v>
      </c>
      <c r="D51" s="189" t="s">
        <v>93</v>
      </c>
      <c r="E51" s="188" t="s">
        <v>91</v>
      </c>
      <c r="F51" s="189" t="s">
        <v>92</v>
      </c>
      <c r="G51" s="189" t="s">
        <v>94</v>
      </c>
      <c r="H51" s="189" t="s">
        <v>95</v>
      </c>
      <c r="I51" s="198" t="s">
        <v>96</v>
      </c>
      <c r="J51" s="197" t="s">
        <v>91</v>
      </c>
      <c r="K51" s="189" t="s">
        <v>92</v>
      </c>
      <c r="L51" s="189" t="s">
        <v>94</v>
      </c>
      <c r="M51" s="189" t="s">
        <v>95</v>
      </c>
      <c r="N51" s="198" t="s">
        <v>96</v>
      </c>
      <c r="O51" s="197" t="s">
        <v>91</v>
      </c>
      <c r="P51" s="189" t="s">
        <v>92</v>
      </c>
      <c r="Q51" s="189" t="s">
        <v>94</v>
      </c>
      <c r="R51" s="189" t="s">
        <v>95</v>
      </c>
      <c r="S51" s="198" t="s">
        <v>96</v>
      </c>
      <c r="T51" s="197" t="s">
        <v>91</v>
      </c>
      <c r="U51" s="189" t="s">
        <v>92</v>
      </c>
      <c r="V51" s="189" t="s">
        <v>94</v>
      </c>
      <c r="W51" s="189" t="s">
        <v>95</v>
      </c>
      <c r="X51" s="198" t="s">
        <v>96</v>
      </c>
      <c r="Y51" s="197" t="s">
        <v>91</v>
      </c>
      <c r="Z51" s="189" t="s">
        <v>92</v>
      </c>
      <c r="AA51" s="189" t="s">
        <v>94</v>
      </c>
      <c r="AB51" s="189" t="s">
        <v>95</v>
      </c>
      <c r="AC51" s="198" t="s">
        <v>96</v>
      </c>
      <c r="AD51" s="197" t="s">
        <v>91</v>
      </c>
      <c r="AE51" s="189" t="s">
        <v>92</v>
      </c>
      <c r="AF51" s="189" t="s">
        <v>94</v>
      </c>
      <c r="AG51" s="189" t="s">
        <v>95</v>
      </c>
      <c r="AH51" s="198" t="s">
        <v>96</v>
      </c>
      <c r="AJ51" s="186" t="s">
        <v>111</v>
      </c>
      <c r="AK51" s="122" t="s">
        <v>112</v>
      </c>
      <c r="AL51" s="122" t="s">
        <v>106</v>
      </c>
    </row>
    <row r="52" spans="2:39" ht="20.399999999999999" customHeight="1" x14ac:dyDescent="0.25">
      <c r="B52" s="199"/>
      <c r="C52" s="143"/>
      <c r="D52" s="144" t="s">
        <v>97</v>
      </c>
      <c r="E52" s="172" t="str">
        <f>IF(E53=0,"--",(E53*E61*100*1/E57/E65))</f>
        <v>--</v>
      </c>
      <c r="F52" s="144" t="s">
        <v>97</v>
      </c>
      <c r="G52" s="144" t="s">
        <v>97</v>
      </c>
      <c r="H52" s="144" t="s">
        <v>97</v>
      </c>
      <c r="I52" s="200" t="s">
        <v>97</v>
      </c>
      <c r="J52" s="214" t="str">
        <f>IF(J53=0,"--",(J53*J61*100*1/J57/J65))</f>
        <v>--</v>
      </c>
      <c r="K52" s="144" t="s">
        <v>97</v>
      </c>
      <c r="L52" s="144" t="s">
        <v>97</v>
      </c>
      <c r="M52" s="144" t="s">
        <v>97</v>
      </c>
      <c r="N52" s="200" t="s">
        <v>97</v>
      </c>
      <c r="O52" s="214" t="str">
        <f>IF(O53=0,"--",(O53*O61*100*1/O57/O65))</f>
        <v>--</v>
      </c>
      <c r="P52" s="144" t="s">
        <v>97</v>
      </c>
      <c r="Q52" s="144" t="s">
        <v>97</v>
      </c>
      <c r="R52" s="144" t="s">
        <v>97</v>
      </c>
      <c r="S52" s="200" t="s">
        <v>97</v>
      </c>
      <c r="T52" s="214" t="str">
        <f>IF(T53=0,"--",(T53*T61*100*1/T57/T65))</f>
        <v>--</v>
      </c>
      <c r="U52" s="144" t="s">
        <v>97</v>
      </c>
      <c r="V52" s="144" t="s">
        <v>97</v>
      </c>
      <c r="W52" s="144" t="s">
        <v>97</v>
      </c>
      <c r="X52" s="200" t="s">
        <v>97</v>
      </c>
      <c r="Y52" s="214" t="str">
        <f>IF(Y53=0,"--",(Y53*Y61*100*1/Y57/Y65))</f>
        <v>--</v>
      </c>
      <c r="Z52" s="144" t="s">
        <v>97</v>
      </c>
      <c r="AA52" s="144" t="s">
        <v>97</v>
      </c>
      <c r="AB52" s="144" t="s">
        <v>97</v>
      </c>
      <c r="AC52" s="200" t="s">
        <v>97</v>
      </c>
      <c r="AD52" s="214" t="str">
        <f>IF(AD53=0,"--",(AD53*AD61*100*1/AD57/AD65))</f>
        <v>--</v>
      </c>
      <c r="AE52" s="144" t="s">
        <v>97</v>
      </c>
      <c r="AF52" s="144" t="s">
        <v>97</v>
      </c>
      <c r="AG52" s="144" t="s">
        <v>97</v>
      </c>
      <c r="AH52" s="200" t="s">
        <v>97</v>
      </c>
      <c r="AJ52" s="221" t="str">
        <f>+B53</f>
        <v>Masa partícula</v>
      </c>
      <c r="AK52" s="123">
        <f>+N53</f>
        <v>0</v>
      </c>
      <c r="AL52" s="124">
        <f>+AK52/$AK$32</f>
        <v>0</v>
      </c>
    </row>
    <row r="53" spans="2:39" ht="20.399999999999999" customHeight="1" x14ac:dyDescent="0.25">
      <c r="B53" s="201" t="s">
        <v>145</v>
      </c>
      <c r="C53" s="145" t="s">
        <v>98</v>
      </c>
      <c r="D53" s="148" t="s">
        <v>97</v>
      </c>
      <c r="E53" s="146">
        <f>+DATOS!R12</f>
        <v>0</v>
      </c>
      <c r="F53" s="147" t="s">
        <v>97</v>
      </c>
      <c r="G53" s="149">
        <f>SQRT((G54*G54)+(G55*G55)+(G56*G56))</f>
        <v>7.0663521942607221E-2</v>
      </c>
      <c r="H53" s="150">
        <f>IF(E53=0,0,E61*100/E57/E65)</f>
        <v>0</v>
      </c>
      <c r="I53" s="220">
        <f>+H53*G53</f>
        <v>0</v>
      </c>
      <c r="J53" s="215">
        <f>+DATOS!R13</f>
        <v>0</v>
      </c>
      <c r="K53" s="147" t="s">
        <v>97</v>
      </c>
      <c r="L53" s="149">
        <f>SQRT((L54*L54)+(L55*L55)+(L56*L56))</f>
        <v>7.0663521942607221E-2</v>
      </c>
      <c r="M53" s="150">
        <f>IF(J53=0,0,J61*100/J57/J65)</f>
        <v>0</v>
      </c>
      <c r="N53" s="202">
        <f>+M53*L53</f>
        <v>0</v>
      </c>
      <c r="O53" s="215">
        <f>+DATOS!R14</f>
        <v>0</v>
      </c>
      <c r="P53" s="147" t="s">
        <v>97</v>
      </c>
      <c r="Q53" s="149">
        <f>SQRT((Q54*Q54)+(Q55*Q55)+(Q56*Q56))</f>
        <v>7.0663521942607221E-2</v>
      </c>
      <c r="R53" s="150">
        <f>IF(O53=0,0,O61*100/O57/O65)</f>
        <v>0</v>
      </c>
      <c r="S53" s="202">
        <f>+R53*Q53</f>
        <v>0</v>
      </c>
      <c r="T53" s="215">
        <f>+DATOS!R15</f>
        <v>0</v>
      </c>
      <c r="U53" s="147" t="s">
        <v>97</v>
      </c>
      <c r="V53" s="149">
        <f>SQRT((V54*V54)+(V55*V55)+(V56*V56))</f>
        <v>7.0663521942607221E-2</v>
      </c>
      <c r="W53" s="150">
        <f>IF(T53=0,0,T61*100/T57/T65)</f>
        <v>0</v>
      </c>
      <c r="X53" s="202">
        <f>+W53*V53</f>
        <v>0</v>
      </c>
      <c r="Y53" s="215">
        <f>+DATOS!R16</f>
        <v>0</v>
      </c>
      <c r="Z53" s="147" t="s">
        <v>97</v>
      </c>
      <c r="AA53" s="149">
        <f>SQRT((AA54*AA54)+(AA55*AA55)+(AA56*AA56))</f>
        <v>7.0663521942607221E-2</v>
      </c>
      <c r="AB53" s="150">
        <f>IF(Y53=0,0,Y61*100/Y57/Y65)</f>
        <v>0</v>
      </c>
      <c r="AC53" s="202">
        <f>+AB53*AA53</f>
        <v>0</v>
      </c>
      <c r="AD53" s="215">
        <f>+DATOS!R17</f>
        <v>0</v>
      </c>
      <c r="AE53" s="147" t="s">
        <v>97</v>
      </c>
      <c r="AF53" s="149">
        <f>SQRT((AF54*AF54)+(AF55*AF55)+(AF56*AF56))</f>
        <v>7.0663521942607221E-2</v>
      </c>
      <c r="AG53" s="150">
        <f>IF(AD53=0,0,AD61*100/AD57/AD65)</f>
        <v>0</v>
      </c>
      <c r="AH53" s="202">
        <f>+AG53*AF53</f>
        <v>0</v>
      </c>
      <c r="AJ53" s="221" t="str">
        <f>+B57</f>
        <v>Masa de prueba</v>
      </c>
      <c r="AK53" s="123">
        <f>+N57</f>
        <v>0</v>
      </c>
      <c r="AL53" s="124">
        <f>+AK53/$AK$32</f>
        <v>0</v>
      </c>
    </row>
    <row r="54" spans="2:39" ht="20.399999999999999" customHeight="1" x14ac:dyDescent="0.25">
      <c r="B54" s="203" t="s">
        <v>99</v>
      </c>
      <c r="C54" s="151" t="s">
        <v>98</v>
      </c>
      <c r="D54" s="154" t="s">
        <v>100</v>
      </c>
      <c r="E54" s="152"/>
      <c r="F54" s="153">
        <f>+BALANZA!D33</f>
        <v>0</v>
      </c>
      <c r="G54" s="155">
        <f>+F54</f>
        <v>0</v>
      </c>
      <c r="H54" s="156" t="s">
        <v>97</v>
      </c>
      <c r="I54" s="204" t="s">
        <v>97</v>
      </c>
      <c r="J54" s="216"/>
      <c r="K54" s="153">
        <f>+BALANZA!D34</f>
        <v>0</v>
      </c>
      <c r="L54" s="155">
        <f>+K54</f>
        <v>0</v>
      </c>
      <c r="M54" s="156" t="s">
        <v>97</v>
      </c>
      <c r="N54" s="204" t="s">
        <v>97</v>
      </c>
      <c r="O54" s="216"/>
      <c r="P54" s="153">
        <f>+BALANZA!D35</f>
        <v>0</v>
      </c>
      <c r="Q54" s="155">
        <f>+P54</f>
        <v>0</v>
      </c>
      <c r="R54" s="156" t="s">
        <v>97</v>
      </c>
      <c r="S54" s="204" t="s">
        <v>97</v>
      </c>
      <c r="T54" s="216"/>
      <c r="U54" s="153">
        <f>+BALANZA!D36</f>
        <v>0</v>
      </c>
      <c r="V54" s="155">
        <f>+U54</f>
        <v>0</v>
      </c>
      <c r="W54" s="156" t="s">
        <v>97</v>
      </c>
      <c r="X54" s="204" t="s">
        <v>97</v>
      </c>
      <c r="Y54" s="216"/>
      <c r="Z54" s="153">
        <f>+BALANZA!D37</f>
        <v>0</v>
      </c>
      <c r="AA54" s="155">
        <f>+Z54</f>
        <v>0</v>
      </c>
      <c r="AB54" s="156" t="s">
        <v>97</v>
      </c>
      <c r="AC54" s="204" t="s">
        <v>97</v>
      </c>
      <c r="AD54" s="216"/>
      <c r="AE54" s="153">
        <f>+BALANZA!D38</f>
        <v>0</v>
      </c>
      <c r="AF54" s="155">
        <f>+AE54</f>
        <v>0</v>
      </c>
      <c r="AG54" s="156" t="s">
        <v>97</v>
      </c>
      <c r="AH54" s="204" t="s">
        <v>97</v>
      </c>
      <c r="AJ54" s="222" t="str">
        <f>+B61</f>
        <v>Masa retenida</v>
      </c>
      <c r="AK54" s="225">
        <f>+N61</f>
        <v>0</v>
      </c>
      <c r="AL54" s="124">
        <f>+AK54/$AK$32</f>
        <v>0</v>
      </c>
    </row>
    <row r="55" spans="2:39" ht="20.399999999999999" customHeight="1" x14ac:dyDescent="0.25">
      <c r="B55" s="203" t="s">
        <v>101</v>
      </c>
      <c r="C55" s="151" t="s">
        <v>98</v>
      </c>
      <c r="D55" s="154" t="s">
        <v>102</v>
      </c>
      <c r="E55" s="152"/>
      <c r="F55" s="153">
        <f>2*(SQRT(BALANZA!$C$8+BALANZA!$D$8*(POWER(E53,2))))</f>
        <v>0.12899612397277679</v>
      </c>
      <c r="G55" s="155">
        <f>+F55/2</f>
        <v>6.4498061986388397E-2</v>
      </c>
      <c r="H55" s="156" t="s">
        <v>97</v>
      </c>
      <c r="I55" s="204" t="s">
        <v>97</v>
      </c>
      <c r="J55" s="216"/>
      <c r="K55" s="153">
        <f>2*(SQRT(BALANZA!$C$8+BALANZA!$D$8*(POWER(J53,2))))</f>
        <v>0.12899612397277679</v>
      </c>
      <c r="L55" s="155">
        <f>+K55/2</f>
        <v>6.4498061986388397E-2</v>
      </c>
      <c r="M55" s="156" t="s">
        <v>97</v>
      </c>
      <c r="N55" s="204" t="s">
        <v>97</v>
      </c>
      <c r="O55" s="216"/>
      <c r="P55" s="153">
        <f>2*(SQRT(BALANZA!$C$8+BALANZA!$D$8*(POWER(O53,2))))</f>
        <v>0.12899612397277679</v>
      </c>
      <c r="Q55" s="155">
        <f>+P55/2</f>
        <v>6.4498061986388397E-2</v>
      </c>
      <c r="R55" s="156" t="s">
        <v>97</v>
      </c>
      <c r="S55" s="204" t="s">
        <v>97</v>
      </c>
      <c r="T55" s="216"/>
      <c r="U55" s="153">
        <f>2*(SQRT(BALANZA!$C$8+BALANZA!$D$8*(POWER(T53,2))))</f>
        <v>0.12899612397277679</v>
      </c>
      <c r="V55" s="155">
        <f>+U55/2</f>
        <v>6.4498061986388397E-2</v>
      </c>
      <c r="W55" s="156" t="s">
        <v>97</v>
      </c>
      <c r="X55" s="204" t="s">
        <v>97</v>
      </c>
      <c r="Y55" s="216"/>
      <c r="Z55" s="153">
        <f>2*(SQRT(BALANZA!$C$8+BALANZA!$D$8*(POWER(Y53,2))))</f>
        <v>0.12899612397277679</v>
      </c>
      <c r="AA55" s="155">
        <f>+Z55/2</f>
        <v>6.4498061986388397E-2</v>
      </c>
      <c r="AB55" s="156" t="s">
        <v>97</v>
      </c>
      <c r="AC55" s="204" t="s">
        <v>97</v>
      </c>
      <c r="AD55" s="216"/>
      <c r="AE55" s="153">
        <f>2*(SQRT(BALANZA!$C$8+BALANZA!$D$8*(POWER(AD53,2))))</f>
        <v>0.12899612397277679</v>
      </c>
      <c r="AF55" s="155">
        <f>+AE55/2</f>
        <v>6.4498061986388397E-2</v>
      </c>
      <c r="AG55" s="156" t="s">
        <v>97</v>
      </c>
      <c r="AH55" s="204" t="s">
        <v>97</v>
      </c>
      <c r="AJ55" s="222" t="str">
        <f>+B65</f>
        <v>Masa total</v>
      </c>
      <c r="AK55" s="225">
        <f>+N65</f>
        <v>0</v>
      </c>
      <c r="AL55" s="124">
        <f>+AK55/$AK$32</f>
        <v>0</v>
      </c>
    </row>
    <row r="56" spans="2:39" ht="20.399999999999999" customHeight="1" x14ac:dyDescent="0.25">
      <c r="B56" s="203" t="s">
        <v>103</v>
      </c>
      <c r="C56" s="151" t="s">
        <v>98</v>
      </c>
      <c r="D56" s="157" t="s">
        <v>104</v>
      </c>
      <c r="E56" s="152"/>
      <c r="F56" s="153">
        <f>+BALANZA!$C$10</f>
        <v>0.1</v>
      </c>
      <c r="G56" s="155">
        <f>+F56/SQRT(3)/2</f>
        <v>2.8867513459481291E-2</v>
      </c>
      <c r="H56" s="156" t="s">
        <v>97</v>
      </c>
      <c r="I56" s="204" t="s">
        <v>97</v>
      </c>
      <c r="J56" s="216"/>
      <c r="K56" s="153">
        <f>+BALANZA!$C$10</f>
        <v>0.1</v>
      </c>
      <c r="L56" s="155">
        <f>+K56/SQRT(3)/2</f>
        <v>2.8867513459481291E-2</v>
      </c>
      <c r="M56" s="156" t="s">
        <v>97</v>
      </c>
      <c r="N56" s="204" t="s">
        <v>97</v>
      </c>
      <c r="O56" s="216"/>
      <c r="P56" s="153">
        <f>+BALANZA!$C$10</f>
        <v>0.1</v>
      </c>
      <c r="Q56" s="155">
        <f>+P56/SQRT(3)/2</f>
        <v>2.8867513459481291E-2</v>
      </c>
      <c r="R56" s="156" t="s">
        <v>97</v>
      </c>
      <c r="S56" s="204" t="s">
        <v>97</v>
      </c>
      <c r="T56" s="216"/>
      <c r="U56" s="153">
        <f>+BALANZA!$C$10</f>
        <v>0.1</v>
      </c>
      <c r="V56" s="155">
        <f>+U56/SQRT(3)/2</f>
        <v>2.8867513459481291E-2</v>
      </c>
      <c r="W56" s="156" t="s">
        <v>97</v>
      </c>
      <c r="X56" s="204" t="s">
        <v>97</v>
      </c>
      <c r="Y56" s="216"/>
      <c r="Z56" s="153">
        <f>+BALANZA!$C$10</f>
        <v>0.1</v>
      </c>
      <c r="AA56" s="155">
        <f>+Z56/SQRT(3)/2</f>
        <v>2.8867513459481291E-2</v>
      </c>
      <c r="AB56" s="156" t="s">
        <v>97</v>
      </c>
      <c r="AC56" s="204" t="s">
        <v>97</v>
      </c>
      <c r="AD56" s="216"/>
      <c r="AE56" s="153">
        <f>+BALANZA!$C$10</f>
        <v>0.1</v>
      </c>
      <c r="AF56" s="155">
        <f>+AE56/SQRT(3)/2</f>
        <v>2.8867513459481291E-2</v>
      </c>
      <c r="AG56" s="156" t="s">
        <v>97</v>
      </c>
      <c r="AH56" s="204" t="s">
        <v>97</v>
      </c>
      <c r="AJ56" s="221" t="str">
        <f>+B70</f>
        <v xml:space="preserve">factor de presición </v>
      </c>
      <c r="AK56" s="123">
        <f>+I70</f>
        <v>1.4749999999999954E-3</v>
      </c>
      <c r="AL56" s="124">
        <f>+AK56/$AK$32</f>
        <v>4.2344497607655379E-2</v>
      </c>
    </row>
    <row r="57" spans="2:39" ht="20.399999999999999" customHeight="1" x14ac:dyDescent="0.25">
      <c r="B57" s="201" t="s">
        <v>127</v>
      </c>
      <c r="C57" s="145" t="s">
        <v>98</v>
      </c>
      <c r="D57" s="147" t="s">
        <v>97</v>
      </c>
      <c r="E57" s="158">
        <f>+DATOS!$H$12</f>
        <v>0</v>
      </c>
      <c r="F57" s="145"/>
      <c r="G57" s="149">
        <f>SQRT((G58*G58)+(G59*G59)+(G60*G60))</f>
        <v>7.0663521942607221E-2</v>
      </c>
      <c r="H57" s="159">
        <f>IF(E53=0,0,E53*E61*100/E65/E57/E57)</f>
        <v>0</v>
      </c>
      <c r="I57" s="205">
        <f>+H57*G57</f>
        <v>0</v>
      </c>
      <c r="J57" s="217">
        <f>+DATOS!$H$13</f>
        <v>0</v>
      </c>
      <c r="K57" s="145"/>
      <c r="L57" s="149">
        <f>SQRT((L58*L58)+(L59*L59)+(L60*L60))</f>
        <v>7.0663521942607221E-2</v>
      </c>
      <c r="M57" s="159">
        <f>IF(J53=0,0,J53*J61*100/J65/J57/J57)</f>
        <v>0</v>
      </c>
      <c r="N57" s="205">
        <f>+M57*L57</f>
        <v>0</v>
      </c>
      <c r="O57" s="217">
        <f>+DATOS!$H$14</f>
        <v>0</v>
      </c>
      <c r="P57" s="145"/>
      <c r="Q57" s="149">
        <f>SQRT((Q58*Q58)+(Q59*Q59)+(Q60*Q60))</f>
        <v>7.0663521942607221E-2</v>
      </c>
      <c r="R57" s="159">
        <f>IF(O53=0,0,O53*O61*100/O65/O57/O57)</f>
        <v>0</v>
      </c>
      <c r="S57" s="205">
        <f>+R57*Q57</f>
        <v>0</v>
      </c>
      <c r="T57" s="217">
        <f>+DATOS!$H$15</f>
        <v>0</v>
      </c>
      <c r="U57" s="145"/>
      <c r="V57" s="149">
        <f>SQRT((V58*V58)+(V59*V59)+(V60*V60))</f>
        <v>7.0663521942607221E-2</v>
      </c>
      <c r="W57" s="159">
        <f>IF(T53=0,0,T53*T61*100/T65/T57/T57)</f>
        <v>0</v>
      </c>
      <c r="X57" s="205">
        <f>+W57*V57</f>
        <v>0</v>
      </c>
      <c r="Y57" s="217">
        <f>+DATOS!$H$16</f>
        <v>0</v>
      </c>
      <c r="Z57" s="145"/>
      <c r="AA57" s="149">
        <f>SQRT((AA58*AA58)+(AA59*AA59)+(AA60*AA60))</f>
        <v>7.0663521942607221E-2</v>
      </c>
      <c r="AB57" s="159">
        <f>IF(Y53=0,0,Y53*Y61*100/Y65/Y57/Y57)</f>
        <v>0</v>
      </c>
      <c r="AC57" s="205">
        <f>+AB57*AA57</f>
        <v>0</v>
      </c>
      <c r="AD57" s="217">
        <f>+DATOS!$H$17</f>
        <v>0</v>
      </c>
      <c r="AE57" s="145"/>
      <c r="AF57" s="149">
        <f>SQRT((AF58*AF58)+(AF59*AF59)+(AF60*AF60))</f>
        <v>7.0663521942607221E-2</v>
      </c>
      <c r="AG57" s="159">
        <f>IF(AD53=0,0,AD53*AD61*100/AD65/AD57/AD57)</f>
        <v>0</v>
      </c>
      <c r="AH57" s="205">
        <f>+AG57*AF57</f>
        <v>0</v>
      </c>
      <c r="AJ57" s="223"/>
      <c r="AK57" s="224">
        <f>SUM(AK52:AK56)</f>
        <v>1.4749999999999954E-3</v>
      </c>
      <c r="AL57" s="124">
        <f>SUM(AL52:AL56)</f>
        <v>4.2344497607655379E-2</v>
      </c>
      <c r="AM57" s="97"/>
    </row>
    <row r="58" spans="2:39" ht="20.399999999999999" customHeight="1" x14ac:dyDescent="0.25">
      <c r="B58" s="203" t="s">
        <v>99</v>
      </c>
      <c r="C58" s="151" t="s">
        <v>98</v>
      </c>
      <c r="D58" s="154" t="s">
        <v>100</v>
      </c>
      <c r="E58" s="152"/>
      <c r="F58" s="153">
        <f>+BALANZA!$F$24</f>
        <v>0</v>
      </c>
      <c r="G58" s="155">
        <f>+F58</f>
        <v>0</v>
      </c>
      <c r="H58" s="156" t="s">
        <v>97</v>
      </c>
      <c r="I58" s="204" t="s">
        <v>97</v>
      </c>
      <c r="J58" s="216"/>
      <c r="K58" s="153">
        <f>+BALANZA!$F$25</f>
        <v>0</v>
      </c>
      <c r="L58" s="155">
        <f>+K58</f>
        <v>0</v>
      </c>
      <c r="M58" s="156" t="s">
        <v>97</v>
      </c>
      <c r="N58" s="204" t="s">
        <v>97</v>
      </c>
      <c r="O58" s="216"/>
      <c r="P58" s="153">
        <f>+BALANZA!$F$26</f>
        <v>0</v>
      </c>
      <c r="Q58" s="155">
        <f>+P58</f>
        <v>0</v>
      </c>
      <c r="R58" s="156" t="s">
        <v>97</v>
      </c>
      <c r="S58" s="204" t="s">
        <v>97</v>
      </c>
      <c r="T58" s="216"/>
      <c r="U58" s="153">
        <f>+BALANZA!$F$27</f>
        <v>0</v>
      </c>
      <c r="V58" s="155">
        <f>+U58</f>
        <v>0</v>
      </c>
      <c r="W58" s="156" t="s">
        <v>97</v>
      </c>
      <c r="X58" s="204" t="s">
        <v>97</v>
      </c>
      <c r="Y58" s="216"/>
      <c r="Z58" s="153">
        <f>+BALANZA!$F$28</f>
        <v>0</v>
      </c>
      <c r="AA58" s="155">
        <f>+Z58</f>
        <v>0</v>
      </c>
      <c r="AB58" s="156" t="s">
        <v>97</v>
      </c>
      <c r="AC58" s="204" t="s">
        <v>97</v>
      </c>
      <c r="AD58" s="216"/>
      <c r="AE58" s="153">
        <f>+BALANZA!$F$29</f>
        <v>0</v>
      </c>
      <c r="AF58" s="155">
        <f>+AE58</f>
        <v>0</v>
      </c>
      <c r="AG58" s="156" t="s">
        <v>97</v>
      </c>
      <c r="AH58" s="204" t="s">
        <v>97</v>
      </c>
    </row>
    <row r="59" spans="2:39" ht="20.399999999999999" customHeight="1" x14ac:dyDescent="0.25">
      <c r="B59" s="203" t="s">
        <v>101</v>
      </c>
      <c r="C59" s="151" t="s">
        <v>98</v>
      </c>
      <c r="D59" s="154" t="s">
        <v>102</v>
      </c>
      <c r="E59" s="152"/>
      <c r="F59" s="153">
        <f>2*(SQRT(BALANZA!$C$8+BALANZA!$D$8*(POWER(E57,2))))</f>
        <v>0.12899612397277679</v>
      </c>
      <c r="G59" s="155">
        <f>+F59/2</f>
        <v>6.4498061986388397E-2</v>
      </c>
      <c r="H59" s="156" t="s">
        <v>97</v>
      </c>
      <c r="I59" s="204" t="s">
        <v>97</v>
      </c>
      <c r="J59" s="216"/>
      <c r="K59" s="153">
        <f>2*(SQRT(BALANZA!$C$8+BALANZA!$D$8*(POWER(J57,2))))</f>
        <v>0.12899612397277679</v>
      </c>
      <c r="L59" s="155">
        <f>+K59/2</f>
        <v>6.4498061986388397E-2</v>
      </c>
      <c r="M59" s="156" t="s">
        <v>97</v>
      </c>
      <c r="N59" s="204" t="s">
        <v>97</v>
      </c>
      <c r="O59" s="216"/>
      <c r="P59" s="153">
        <f>2*(SQRT(BALANZA!$C$8+BALANZA!$D$8*(POWER(O57,2))))</f>
        <v>0.12899612397277679</v>
      </c>
      <c r="Q59" s="155">
        <f>+P59/2</f>
        <v>6.4498061986388397E-2</v>
      </c>
      <c r="R59" s="156" t="s">
        <v>97</v>
      </c>
      <c r="S59" s="204" t="s">
        <v>97</v>
      </c>
      <c r="T59" s="216"/>
      <c r="U59" s="153">
        <f>2*(SQRT(BALANZA!$C$8+BALANZA!$D$8*(POWER(T57,2))))</f>
        <v>0.12899612397277679</v>
      </c>
      <c r="V59" s="155">
        <f>+U59/2</f>
        <v>6.4498061986388397E-2</v>
      </c>
      <c r="W59" s="156" t="s">
        <v>97</v>
      </c>
      <c r="X59" s="204" t="s">
        <v>97</v>
      </c>
      <c r="Y59" s="216"/>
      <c r="Z59" s="153">
        <f>2*(SQRT(BALANZA!$C$8+BALANZA!$D$8*(POWER(Y57,2))))</f>
        <v>0.12899612397277679</v>
      </c>
      <c r="AA59" s="155">
        <f>+Z59/2</f>
        <v>6.4498061986388397E-2</v>
      </c>
      <c r="AB59" s="156" t="s">
        <v>97</v>
      </c>
      <c r="AC59" s="204" t="s">
        <v>97</v>
      </c>
      <c r="AD59" s="216"/>
      <c r="AE59" s="153">
        <f>2*(SQRT(BALANZA!$C$8+BALANZA!$D$8*(POWER(AD57,2))))</f>
        <v>0.12899612397277679</v>
      </c>
      <c r="AF59" s="155">
        <f>+AE59/2</f>
        <v>6.4498061986388397E-2</v>
      </c>
      <c r="AG59" s="156" t="s">
        <v>97</v>
      </c>
      <c r="AH59" s="204" t="s">
        <v>97</v>
      </c>
    </row>
    <row r="60" spans="2:39" ht="20.399999999999999" customHeight="1" x14ac:dyDescent="0.25">
      <c r="B60" s="203" t="s">
        <v>103</v>
      </c>
      <c r="C60" s="151" t="s">
        <v>98</v>
      </c>
      <c r="D60" s="157" t="s">
        <v>104</v>
      </c>
      <c r="E60" s="152"/>
      <c r="F60" s="153">
        <f>+BALANZA!$C$10</f>
        <v>0.1</v>
      </c>
      <c r="G60" s="155">
        <f>+F60/SQRT(3)/2</f>
        <v>2.8867513459481291E-2</v>
      </c>
      <c r="H60" s="156" t="s">
        <v>97</v>
      </c>
      <c r="I60" s="204" t="s">
        <v>97</v>
      </c>
      <c r="J60" s="216"/>
      <c r="K60" s="153">
        <f>+BALANZA!$C$10</f>
        <v>0.1</v>
      </c>
      <c r="L60" s="155">
        <f>+K60/SQRT(3)/2</f>
        <v>2.8867513459481291E-2</v>
      </c>
      <c r="M60" s="156" t="s">
        <v>97</v>
      </c>
      <c r="N60" s="204" t="s">
        <v>97</v>
      </c>
      <c r="O60" s="216"/>
      <c r="P60" s="153">
        <f>+BALANZA!$C$10</f>
        <v>0.1</v>
      </c>
      <c r="Q60" s="155">
        <f>+P60/SQRT(3)/2</f>
        <v>2.8867513459481291E-2</v>
      </c>
      <c r="R60" s="156" t="s">
        <v>97</v>
      </c>
      <c r="S60" s="204" t="s">
        <v>97</v>
      </c>
      <c r="T60" s="216"/>
      <c r="U60" s="153">
        <f>+BALANZA!$C$10</f>
        <v>0.1</v>
      </c>
      <c r="V60" s="155">
        <f>+U60/SQRT(3)/2</f>
        <v>2.8867513459481291E-2</v>
      </c>
      <c r="W60" s="156" t="s">
        <v>97</v>
      </c>
      <c r="X60" s="204" t="s">
        <v>97</v>
      </c>
      <c r="Y60" s="216"/>
      <c r="Z60" s="153">
        <f>+BALANZA!$C$10</f>
        <v>0.1</v>
      </c>
      <c r="AA60" s="155">
        <f>+Z60/SQRT(3)/2</f>
        <v>2.8867513459481291E-2</v>
      </c>
      <c r="AB60" s="156" t="s">
        <v>97</v>
      </c>
      <c r="AC60" s="204" t="s">
        <v>97</v>
      </c>
      <c r="AD60" s="216"/>
      <c r="AE60" s="153">
        <f>+BALANZA!$C$10</f>
        <v>0.1</v>
      </c>
      <c r="AF60" s="155">
        <f>+AE60/SQRT(3)/2</f>
        <v>2.8867513459481291E-2</v>
      </c>
      <c r="AG60" s="156" t="s">
        <v>97</v>
      </c>
      <c r="AH60" s="204" t="s">
        <v>97</v>
      </c>
    </row>
    <row r="61" spans="2:39" ht="20.399999999999999" customHeight="1" x14ac:dyDescent="0.25">
      <c r="B61" s="201" t="s">
        <v>128</v>
      </c>
      <c r="C61" s="145" t="s">
        <v>98</v>
      </c>
      <c r="D61" s="147" t="s">
        <v>97</v>
      </c>
      <c r="E61" s="158">
        <f>+DATOS!$D$12</f>
        <v>0</v>
      </c>
      <c r="F61" s="145"/>
      <c r="G61" s="149">
        <f>SQRT((G62*G62)+(G63*G63)+(G64*G64))</f>
        <v>7.0663521942607221E-2</v>
      </c>
      <c r="H61" s="159">
        <f>IF(E53=0,0,E53*100/E57/E65)</f>
        <v>0</v>
      </c>
      <c r="I61" s="205">
        <f>+H61*G61</f>
        <v>0</v>
      </c>
      <c r="J61" s="217">
        <f>+DATOS!$D$13</f>
        <v>0</v>
      </c>
      <c r="K61" s="145"/>
      <c r="L61" s="149">
        <f>SQRT((L62*L62)+(L63*L63)+(L64*L64))</f>
        <v>7.0663521942607221E-2</v>
      </c>
      <c r="M61" s="159">
        <f>IF(J53=0,0,J53*100/J57/J65)</f>
        <v>0</v>
      </c>
      <c r="N61" s="205">
        <f>+M61*L61</f>
        <v>0</v>
      </c>
      <c r="O61" s="217">
        <f>+DATOS!$D$14</f>
        <v>0</v>
      </c>
      <c r="P61" s="145"/>
      <c r="Q61" s="149">
        <f>SQRT((Q62*Q62)+(Q63*Q63)+(Q64*Q64))</f>
        <v>7.0663521942607221E-2</v>
      </c>
      <c r="R61" s="159">
        <f>IF(O53=0,0,O53*100/O57/O65)</f>
        <v>0</v>
      </c>
      <c r="S61" s="205">
        <f>+R61*Q61</f>
        <v>0</v>
      </c>
      <c r="T61" s="217">
        <f>+DATOS!$D$15</f>
        <v>0</v>
      </c>
      <c r="U61" s="145"/>
      <c r="V61" s="149">
        <f>SQRT((V62*V62)+(V63*V63)+(V64*V64))</f>
        <v>7.0663521942607221E-2</v>
      </c>
      <c r="W61" s="159">
        <f>IF(T53=0,0,T53*100/T57/T65)</f>
        <v>0</v>
      </c>
      <c r="X61" s="205">
        <f>+W61*V61</f>
        <v>0</v>
      </c>
      <c r="Y61" s="217">
        <f>+DATOS!$D$16</f>
        <v>0</v>
      </c>
      <c r="Z61" s="145"/>
      <c r="AA61" s="149">
        <f>SQRT((AA62*AA62)+(AA63*AA63)+(AA64*AA64))</f>
        <v>7.0663521942607221E-2</v>
      </c>
      <c r="AB61" s="159">
        <f>IF(Y53=0,0,Y53*100/Y57/Y65)</f>
        <v>0</v>
      </c>
      <c r="AC61" s="205">
        <f>+AB61*AA61</f>
        <v>0</v>
      </c>
      <c r="AD61" s="217">
        <f>+DATOS!$D$17</f>
        <v>0</v>
      </c>
      <c r="AE61" s="145"/>
      <c r="AF61" s="149">
        <f>SQRT((AF62*AF62)+(AF63*AF63)+(AF64*AF64))</f>
        <v>7.0663521942607221E-2</v>
      </c>
      <c r="AG61" s="159">
        <f>IF(AD53=0,0,AD53*100/AD57/AD65)</f>
        <v>0</v>
      </c>
      <c r="AH61" s="205">
        <f>+AG61*AF61</f>
        <v>0</v>
      </c>
    </row>
    <row r="62" spans="2:39" ht="20.399999999999999" customHeight="1" x14ac:dyDescent="0.25">
      <c r="B62" s="203" t="s">
        <v>99</v>
      </c>
      <c r="C62" s="151" t="s">
        <v>98</v>
      </c>
      <c r="D62" s="154" t="s">
        <v>100</v>
      </c>
      <c r="E62" s="152"/>
      <c r="F62" s="153">
        <f>+BALANZA!$H$24</f>
        <v>0</v>
      </c>
      <c r="G62" s="155">
        <f>+F62</f>
        <v>0</v>
      </c>
      <c r="H62" s="156" t="s">
        <v>97</v>
      </c>
      <c r="I62" s="204" t="s">
        <v>97</v>
      </c>
      <c r="J62" s="216"/>
      <c r="K62" s="153">
        <f>+BALANZA!$H$25</f>
        <v>0</v>
      </c>
      <c r="L62" s="155">
        <f>+K62</f>
        <v>0</v>
      </c>
      <c r="M62" s="156" t="s">
        <v>97</v>
      </c>
      <c r="N62" s="204" t="s">
        <v>97</v>
      </c>
      <c r="O62" s="216"/>
      <c r="P62" s="153">
        <f>+BALANZA!$H$26</f>
        <v>0</v>
      </c>
      <c r="Q62" s="155">
        <f>+P62</f>
        <v>0</v>
      </c>
      <c r="R62" s="156" t="s">
        <v>97</v>
      </c>
      <c r="S62" s="204" t="s">
        <v>97</v>
      </c>
      <c r="T62" s="216"/>
      <c r="U62" s="153">
        <f>+BALANZA!$H$27</f>
        <v>0</v>
      </c>
      <c r="V62" s="155">
        <f>+U62</f>
        <v>0</v>
      </c>
      <c r="W62" s="156" t="s">
        <v>97</v>
      </c>
      <c r="X62" s="204" t="s">
        <v>97</v>
      </c>
      <c r="Y62" s="216"/>
      <c r="Z62" s="153">
        <f>+BALANZA!$H$28</f>
        <v>0</v>
      </c>
      <c r="AA62" s="155">
        <f>+Z62</f>
        <v>0</v>
      </c>
      <c r="AB62" s="156" t="s">
        <v>97</v>
      </c>
      <c r="AC62" s="204" t="s">
        <v>97</v>
      </c>
      <c r="AD62" s="216"/>
      <c r="AE62" s="153">
        <f>+BALANZA!$H$29</f>
        <v>0</v>
      </c>
      <c r="AF62" s="155">
        <f>+AE62</f>
        <v>0</v>
      </c>
      <c r="AG62" s="156" t="s">
        <v>97</v>
      </c>
      <c r="AH62" s="204" t="s">
        <v>97</v>
      </c>
    </row>
    <row r="63" spans="2:39" ht="20.399999999999999" customHeight="1" x14ac:dyDescent="0.25">
      <c r="B63" s="203" t="s">
        <v>101</v>
      </c>
      <c r="C63" s="151" t="s">
        <v>98</v>
      </c>
      <c r="D63" s="154" t="s">
        <v>102</v>
      </c>
      <c r="E63" s="152"/>
      <c r="F63" s="153">
        <f>2*(SQRT(BALANZA!$C$8+BALANZA!$D$8*(POWER(E61,2))))</f>
        <v>0.12899612397277679</v>
      </c>
      <c r="G63" s="155">
        <f>+F63/2</f>
        <v>6.4498061986388397E-2</v>
      </c>
      <c r="H63" s="156" t="s">
        <v>97</v>
      </c>
      <c r="I63" s="204" t="s">
        <v>97</v>
      </c>
      <c r="J63" s="216"/>
      <c r="K63" s="153">
        <f>2*(SQRT(BALANZA!$C$8+BALANZA!$D$8*(POWER(J61,2))))</f>
        <v>0.12899612397277679</v>
      </c>
      <c r="L63" s="155">
        <f>+K63/2</f>
        <v>6.4498061986388397E-2</v>
      </c>
      <c r="M63" s="156" t="s">
        <v>97</v>
      </c>
      <c r="N63" s="204" t="s">
        <v>97</v>
      </c>
      <c r="O63" s="216"/>
      <c r="P63" s="153">
        <f>2*(SQRT(BALANZA!$C$8+BALANZA!$D$8*(POWER(O61,2))))</f>
        <v>0.12899612397277679</v>
      </c>
      <c r="Q63" s="155">
        <f>+P63/2</f>
        <v>6.4498061986388397E-2</v>
      </c>
      <c r="R63" s="156" t="s">
        <v>97</v>
      </c>
      <c r="S63" s="204" t="s">
        <v>97</v>
      </c>
      <c r="T63" s="216"/>
      <c r="U63" s="153">
        <f>2*(SQRT(BALANZA!$C$8+BALANZA!$D$8*(POWER(T61,2))))</f>
        <v>0.12899612397277679</v>
      </c>
      <c r="V63" s="155">
        <f>+U63/2</f>
        <v>6.4498061986388397E-2</v>
      </c>
      <c r="W63" s="156" t="s">
        <v>97</v>
      </c>
      <c r="X63" s="204" t="s">
        <v>97</v>
      </c>
      <c r="Y63" s="216"/>
      <c r="Z63" s="153">
        <f>2*(SQRT(BALANZA!$C$8+BALANZA!$D$8*(POWER(Y61,2))))</f>
        <v>0.12899612397277679</v>
      </c>
      <c r="AA63" s="155">
        <f>+Z63/2</f>
        <v>6.4498061986388397E-2</v>
      </c>
      <c r="AB63" s="156" t="s">
        <v>97</v>
      </c>
      <c r="AC63" s="204" t="s">
        <v>97</v>
      </c>
      <c r="AD63" s="216"/>
      <c r="AE63" s="153">
        <f>2*(SQRT(BALANZA!$C$8+BALANZA!$D$8*(POWER(AD61,2))))</f>
        <v>0.12899612397277679</v>
      </c>
      <c r="AF63" s="155">
        <f>+AE63/2</f>
        <v>6.4498061986388397E-2</v>
      </c>
      <c r="AG63" s="156" t="s">
        <v>97</v>
      </c>
      <c r="AH63" s="204" t="s">
        <v>97</v>
      </c>
    </row>
    <row r="64" spans="2:39" ht="20.399999999999999" customHeight="1" x14ac:dyDescent="0.25">
      <c r="B64" s="203" t="s">
        <v>103</v>
      </c>
      <c r="C64" s="151" t="s">
        <v>98</v>
      </c>
      <c r="D64" s="157" t="s">
        <v>104</v>
      </c>
      <c r="E64" s="152"/>
      <c r="F64" s="153">
        <f>+BALANZA!$C$10</f>
        <v>0.1</v>
      </c>
      <c r="G64" s="155">
        <f>+F64/SQRT(3)/2</f>
        <v>2.8867513459481291E-2</v>
      </c>
      <c r="H64" s="156" t="s">
        <v>97</v>
      </c>
      <c r="I64" s="204" t="s">
        <v>97</v>
      </c>
      <c r="J64" s="216"/>
      <c r="K64" s="153">
        <f>+BALANZA!$C$10</f>
        <v>0.1</v>
      </c>
      <c r="L64" s="155">
        <f>+K64/SQRT(3)/2</f>
        <v>2.8867513459481291E-2</v>
      </c>
      <c r="M64" s="156" t="s">
        <v>97</v>
      </c>
      <c r="N64" s="204" t="s">
        <v>97</v>
      </c>
      <c r="O64" s="216"/>
      <c r="P64" s="153">
        <f>+BALANZA!$C$10</f>
        <v>0.1</v>
      </c>
      <c r="Q64" s="155">
        <f>+P64/SQRT(3)/2</f>
        <v>2.8867513459481291E-2</v>
      </c>
      <c r="R64" s="156" t="s">
        <v>97</v>
      </c>
      <c r="S64" s="204" t="s">
        <v>97</v>
      </c>
      <c r="T64" s="216"/>
      <c r="U64" s="153">
        <f>+BALANZA!$C$10</f>
        <v>0.1</v>
      </c>
      <c r="V64" s="155">
        <f>+U64/SQRT(3)/2</f>
        <v>2.8867513459481291E-2</v>
      </c>
      <c r="W64" s="156" t="s">
        <v>97</v>
      </c>
      <c r="X64" s="204" t="s">
        <v>97</v>
      </c>
      <c r="Y64" s="216"/>
      <c r="Z64" s="153">
        <f>+BALANZA!$C$10</f>
        <v>0.1</v>
      </c>
      <c r="AA64" s="155">
        <f>+Z64/SQRT(3)/2</f>
        <v>2.8867513459481291E-2</v>
      </c>
      <c r="AB64" s="156" t="s">
        <v>97</v>
      </c>
      <c r="AC64" s="204" t="s">
        <v>97</v>
      </c>
      <c r="AD64" s="216"/>
      <c r="AE64" s="153">
        <f>+BALANZA!$C$10</f>
        <v>0.1</v>
      </c>
      <c r="AF64" s="155">
        <f>+AE64/SQRT(3)/2</f>
        <v>2.8867513459481291E-2</v>
      </c>
      <c r="AG64" s="156" t="s">
        <v>97</v>
      </c>
      <c r="AH64" s="204" t="s">
        <v>97</v>
      </c>
    </row>
    <row r="65" spans="2:38" ht="20.399999999999999" customHeight="1" x14ac:dyDescent="0.25">
      <c r="B65" s="201" t="s">
        <v>129</v>
      </c>
      <c r="C65" s="145" t="s">
        <v>98</v>
      </c>
      <c r="D65" s="147" t="s">
        <v>97</v>
      </c>
      <c r="E65" s="158">
        <f>+DATOS!$D$18</f>
        <v>0</v>
      </c>
      <c r="F65" s="145"/>
      <c r="G65" s="149">
        <f>SQRT((G66*G66)+(G67*G67)+(G68*G68))</f>
        <v>7.0663521942607221E-2</v>
      </c>
      <c r="H65" s="159">
        <f>IF(E53=0,0,E53*E61*100/E57/E65/E65)</f>
        <v>0</v>
      </c>
      <c r="I65" s="205">
        <f>+H65*G65</f>
        <v>0</v>
      </c>
      <c r="J65" s="217">
        <f>+DATOS!$D$18</f>
        <v>0</v>
      </c>
      <c r="K65" s="145"/>
      <c r="L65" s="149">
        <f>SQRT((L66*L66)+(L67*L67)+(L68*L68))</f>
        <v>7.0663521942607221E-2</v>
      </c>
      <c r="M65" s="159">
        <f>IF(J53=0,0,J53*J61*100/J57/J65/J65)</f>
        <v>0</v>
      </c>
      <c r="N65" s="205">
        <f>+M65*L65</f>
        <v>0</v>
      </c>
      <c r="O65" s="217">
        <f>+DATOS!$D$18</f>
        <v>0</v>
      </c>
      <c r="P65" s="145"/>
      <c r="Q65" s="149">
        <f>SQRT((Q66*Q66)+(Q67*Q67)+(Q68*Q68))</f>
        <v>7.0663521942607221E-2</v>
      </c>
      <c r="R65" s="159">
        <f>IF(O53=0,0,O53*O61*100/O57/O65/O65)</f>
        <v>0</v>
      </c>
      <c r="S65" s="205">
        <f>+R65*Q65</f>
        <v>0</v>
      </c>
      <c r="T65" s="217">
        <f>+DATOS!$D$18</f>
        <v>0</v>
      </c>
      <c r="U65" s="145"/>
      <c r="V65" s="149">
        <f>SQRT((V66*V66)+(V67*V67)+(V68*V68))</f>
        <v>7.0663521942607221E-2</v>
      </c>
      <c r="W65" s="159">
        <f>IF(T53=0,0,T53*T61*100/T57/T65/T65)</f>
        <v>0</v>
      </c>
      <c r="X65" s="205">
        <f>+W65*V65</f>
        <v>0</v>
      </c>
      <c r="Y65" s="217">
        <f>+DATOS!$D$18</f>
        <v>0</v>
      </c>
      <c r="Z65" s="145"/>
      <c r="AA65" s="149">
        <f>SQRT((AA66*AA66)+(AA67*AA67)+(AA68*AA68))</f>
        <v>7.0663521942607221E-2</v>
      </c>
      <c r="AB65" s="159">
        <f>IF(Y53=0,0,Y53*Y61*100/Y57/Y65/Y65)</f>
        <v>0</v>
      </c>
      <c r="AC65" s="205">
        <f>+AB65*AA65</f>
        <v>0</v>
      </c>
      <c r="AD65" s="217">
        <f>+DATOS!$D$18</f>
        <v>0</v>
      </c>
      <c r="AE65" s="145"/>
      <c r="AF65" s="149">
        <f>SQRT((AF66*AF66)+(AF67*AF67)+(AF68*AF68))</f>
        <v>7.0663521942607221E-2</v>
      </c>
      <c r="AG65" s="159">
        <f>IF(AD53=0,0,AD53*AD61*100/AD57/AD65/AD65)</f>
        <v>0</v>
      </c>
      <c r="AH65" s="205">
        <f>+AG65*AF65</f>
        <v>0</v>
      </c>
    </row>
    <row r="66" spans="2:38" ht="20.399999999999999" customHeight="1" x14ac:dyDescent="0.25">
      <c r="B66" s="203" t="s">
        <v>99</v>
      </c>
      <c r="C66" s="151" t="s">
        <v>98</v>
      </c>
      <c r="D66" s="154" t="s">
        <v>100</v>
      </c>
      <c r="E66" s="152"/>
      <c r="F66" s="153">
        <f>+BALANZA!$K$24</f>
        <v>0</v>
      </c>
      <c r="G66" s="155">
        <f>+F66</f>
        <v>0</v>
      </c>
      <c r="H66" s="156" t="s">
        <v>97</v>
      </c>
      <c r="I66" s="204" t="s">
        <v>97</v>
      </c>
      <c r="J66" s="216"/>
      <c r="K66" s="153">
        <f>+BALANZA!$K$24</f>
        <v>0</v>
      </c>
      <c r="L66" s="155">
        <f>+K66</f>
        <v>0</v>
      </c>
      <c r="M66" s="156" t="s">
        <v>97</v>
      </c>
      <c r="N66" s="204" t="s">
        <v>97</v>
      </c>
      <c r="O66" s="216"/>
      <c r="P66" s="153">
        <f>+BALANZA!$K$24</f>
        <v>0</v>
      </c>
      <c r="Q66" s="155">
        <f>+P66</f>
        <v>0</v>
      </c>
      <c r="R66" s="156" t="s">
        <v>97</v>
      </c>
      <c r="S66" s="204" t="s">
        <v>97</v>
      </c>
      <c r="T66" s="216"/>
      <c r="U66" s="153">
        <f>+BALANZA!$K$24</f>
        <v>0</v>
      </c>
      <c r="V66" s="155">
        <f>+U66</f>
        <v>0</v>
      </c>
      <c r="W66" s="156" t="s">
        <v>97</v>
      </c>
      <c r="X66" s="204" t="s">
        <v>97</v>
      </c>
      <c r="Y66" s="216"/>
      <c r="Z66" s="153">
        <f>+BALANZA!$K$24</f>
        <v>0</v>
      </c>
      <c r="AA66" s="155">
        <f>+Z66</f>
        <v>0</v>
      </c>
      <c r="AB66" s="156" t="s">
        <v>97</v>
      </c>
      <c r="AC66" s="204" t="s">
        <v>97</v>
      </c>
      <c r="AD66" s="216"/>
      <c r="AE66" s="153">
        <f>+BALANZA!$K$24</f>
        <v>0</v>
      </c>
      <c r="AF66" s="155">
        <f>+AE66</f>
        <v>0</v>
      </c>
      <c r="AG66" s="156" t="s">
        <v>97</v>
      </c>
      <c r="AH66" s="204" t="s">
        <v>97</v>
      </c>
    </row>
    <row r="67" spans="2:38" ht="20.399999999999999" customHeight="1" x14ac:dyDescent="0.25">
      <c r="B67" s="203" t="s">
        <v>101</v>
      </c>
      <c r="C67" s="151" t="s">
        <v>98</v>
      </c>
      <c r="D67" s="154" t="s">
        <v>102</v>
      </c>
      <c r="E67" s="152"/>
      <c r="F67" s="153">
        <f>2*(SQRT(BALANZA!$C$8+BALANZA!$D$8*(POWER(E65,2))))</f>
        <v>0.12899612397277679</v>
      </c>
      <c r="G67" s="155">
        <f>+F67/2</f>
        <v>6.4498061986388397E-2</v>
      </c>
      <c r="H67" s="156" t="s">
        <v>97</v>
      </c>
      <c r="I67" s="204" t="s">
        <v>97</v>
      </c>
      <c r="J67" s="216"/>
      <c r="K67" s="153">
        <f>2*(SQRT(BALANZA!$C$8+BALANZA!$D$8*(POWER(J65,2))))</f>
        <v>0.12899612397277679</v>
      </c>
      <c r="L67" s="155">
        <f>+K67/2</f>
        <v>6.4498061986388397E-2</v>
      </c>
      <c r="M67" s="156" t="s">
        <v>97</v>
      </c>
      <c r="N67" s="204" t="s">
        <v>97</v>
      </c>
      <c r="O67" s="216"/>
      <c r="P67" s="153">
        <f>2*(SQRT(BALANZA!$C$8+BALANZA!$D$8*(POWER(O65,2))))</f>
        <v>0.12899612397277679</v>
      </c>
      <c r="Q67" s="155">
        <f>+P67/2</f>
        <v>6.4498061986388397E-2</v>
      </c>
      <c r="R67" s="156" t="s">
        <v>97</v>
      </c>
      <c r="S67" s="204" t="s">
        <v>97</v>
      </c>
      <c r="T67" s="216"/>
      <c r="U67" s="153">
        <f>2*(SQRT(BALANZA!$C$8+BALANZA!$D$8*(POWER(T65,2))))</f>
        <v>0.12899612397277679</v>
      </c>
      <c r="V67" s="155">
        <f>+U67/2</f>
        <v>6.4498061986388397E-2</v>
      </c>
      <c r="W67" s="156" t="s">
        <v>97</v>
      </c>
      <c r="X67" s="204" t="s">
        <v>97</v>
      </c>
      <c r="Y67" s="216"/>
      <c r="Z67" s="153">
        <f>2*(SQRT(BALANZA!$C$8+BALANZA!$D$8*(POWER(Y65,2))))</f>
        <v>0.12899612397277679</v>
      </c>
      <c r="AA67" s="155">
        <f>+Z67/2</f>
        <v>6.4498061986388397E-2</v>
      </c>
      <c r="AB67" s="156" t="s">
        <v>97</v>
      </c>
      <c r="AC67" s="204" t="s">
        <v>97</v>
      </c>
      <c r="AD67" s="216"/>
      <c r="AE67" s="153">
        <f>2*(SQRT(BALANZA!$C$8+BALANZA!$D$8*(POWER(AD65,2))))</f>
        <v>0.12899612397277679</v>
      </c>
      <c r="AF67" s="155">
        <f>+AE67/2</f>
        <v>6.4498061986388397E-2</v>
      </c>
      <c r="AG67" s="156" t="s">
        <v>97</v>
      </c>
      <c r="AH67" s="204" t="s">
        <v>97</v>
      </c>
    </row>
    <row r="68" spans="2:38" ht="20.399999999999999" customHeight="1" thickBot="1" x14ac:dyDescent="0.3">
      <c r="B68" s="206" t="s">
        <v>103</v>
      </c>
      <c r="C68" s="207" t="s">
        <v>98</v>
      </c>
      <c r="D68" s="208" t="s">
        <v>104</v>
      </c>
      <c r="E68" s="209"/>
      <c r="F68" s="210">
        <f>+BALANZA!$C$10</f>
        <v>0.1</v>
      </c>
      <c r="G68" s="211">
        <f>+F68/SQRT(3)/2</f>
        <v>2.8867513459481291E-2</v>
      </c>
      <c r="H68" s="212" t="s">
        <v>97</v>
      </c>
      <c r="I68" s="213" t="s">
        <v>97</v>
      </c>
      <c r="J68" s="218"/>
      <c r="K68" s="210">
        <f>+BALANZA!$C$10</f>
        <v>0.1</v>
      </c>
      <c r="L68" s="211">
        <f>+K68/SQRT(3)/2</f>
        <v>2.8867513459481291E-2</v>
      </c>
      <c r="M68" s="212" t="s">
        <v>97</v>
      </c>
      <c r="N68" s="213" t="s">
        <v>97</v>
      </c>
      <c r="O68" s="218"/>
      <c r="P68" s="210">
        <f>+BALANZA!$C$10</f>
        <v>0.1</v>
      </c>
      <c r="Q68" s="211">
        <f>+P68/SQRT(3)/2</f>
        <v>2.8867513459481291E-2</v>
      </c>
      <c r="R68" s="212" t="s">
        <v>97</v>
      </c>
      <c r="S68" s="213" t="s">
        <v>97</v>
      </c>
      <c r="T68" s="218"/>
      <c r="U68" s="210">
        <f>+BALANZA!$C$10</f>
        <v>0.1</v>
      </c>
      <c r="V68" s="211">
        <f>+U68/SQRT(3)/2</f>
        <v>2.8867513459481291E-2</v>
      </c>
      <c r="W68" s="212" t="s">
        <v>97</v>
      </c>
      <c r="X68" s="213" t="s">
        <v>97</v>
      </c>
      <c r="Y68" s="218"/>
      <c r="Z68" s="210">
        <f>+BALANZA!$C$10</f>
        <v>0.1</v>
      </c>
      <c r="AA68" s="211">
        <f>+Z68/SQRT(3)/2</f>
        <v>2.8867513459481291E-2</v>
      </c>
      <c r="AB68" s="212" t="s">
        <v>97</v>
      </c>
      <c r="AC68" s="213" t="s">
        <v>97</v>
      </c>
      <c r="AD68" s="218"/>
      <c r="AE68" s="210">
        <f>+BALANZA!$C$10</f>
        <v>0.1</v>
      </c>
      <c r="AF68" s="211">
        <f>+AE68/SQRT(3)/2</f>
        <v>2.8867513459481291E-2</v>
      </c>
      <c r="AG68" s="212" t="s">
        <v>97</v>
      </c>
      <c r="AH68" s="213" t="s">
        <v>97</v>
      </c>
    </row>
    <row r="69" spans="2:38" ht="9" customHeight="1" x14ac:dyDescent="0.25">
      <c r="B69" s="190"/>
      <c r="C69" s="191"/>
      <c r="D69" s="192"/>
      <c r="E69" s="193"/>
      <c r="F69" s="194"/>
      <c r="G69" s="195"/>
      <c r="H69" s="196"/>
      <c r="I69" s="196"/>
      <c r="J69" s="226"/>
      <c r="K69" s="227"/>
      <c r="L69" s="228"/>
      <c r="M69" s="229"/>
      <c r="N69" s="229"/>
      <c r="O69" s="226"/>
      <c r="P69" s="227"/>
      <c r="Q69" s="228"/>
      <c r="R69" s="229"/>
      <c r="S69" s="229"/>
      <c r="T69" s="226"/>
      <c r="U69" s="227"/>
      <c r="V69" s="228"/>
      <c r="W69" s="229"/>
      <c r="X69" s="229"/>
      <c r="Y69" s="226"/>
      <c r="Z69" s="227"/>
      <c r="AA69" s="228"/>
      <c r="AB69" s="229"/>
      <c r="AC69" s="229"/>
      <c r="AD69" s="226"/>
      <c r="AE69" s="227"/>
      <c r="AF69" s="228"/>
      <c r="AG69" s="229"/>
      <c r="AH69" s="229"/>
    </row>
    <row r="70" spans="2:38" ht="20.399999999999999" customHeight="1" x14ac:dyDescent="0.25">
      <c r="B70" s="219" t="s">
        <v>105</v>
      </c>
      <c r="C70" s="112" t="s">
        <v>106</v>
      </c>
      <c r="D70" s="113" t="s">
        <v>107</v>
      </c>
      <c r="E70" s="111">
        <f>+PRECISION!H7</f>
        <v>1.4749999999999954E-3</v>
      </c>
      <c r="F70" s="111"/>
      <c r="G70" s="111">
        <f>E70/SQRT(1)</f>
        <v>1.4749999999999954E-3</v>
      </c>
      <c r="H70" s="114">
        <v>1</v>
      </c>
      <c r="I70" s="111">
        <f>+G70*H70</f>
        <v>1.4749999999999954E-3</v>
      </c>
      <c r="J70" s="110"/>
      <c r="K70" s="173"/>
      <c r="L70" s="173"/>
      <c r="M70" s="173"/>
      <c r="N70" s="173"/>
      <c r="O70" s="173"/>
      <c r="P70" s="109"/>
      <c r="Q70" s="109"/>
      <c r="R70" s="110"/>
      <c r="S70" s="109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  <c r="AD70" s="173"/>
      <c r="AE70" s="173"/>
      <c r="AF70" s="173"/>
      <c r="AG70" s="173"/>
      <c r="AH70" s="173"/>
    </row>
    <row r="71" spans="2:38" ht="20.399999999999999" customHeight="1" x14ac:dyDescent="0.25">
      <c r="B71" s="115" t="s">
        <v>108</v>
      </c>
      <c r="C71" s="116"/>
      <c r="D71" s="116"/>
      <c r="E71" s="117"/>
      <c r="F71" s="117"/>
      <c r="G71" s="117"/>
      <c r="H71" s="118" t="s">
        <v>106</v>
      </c>
      <c r="I71" s="119">
        <f>SQRT(I70^2+I53^2+I57^2+I61^2+I65^2+N53^2+N57^2+N61^2+S53^2+S57^2+S61^2+X53^2+X57^2+X61^2+AC53^2+AC57^2+AC61^2+AH53^2+AH57^2+AH61^2)</f>
        <v>1.4749999999999954E-3</v>
      </c>
      <c r="J71" s="110"/>
      <c r="K71" s="173"/>
      <c r="L71" s="173"/>
      <c r="M71" s="173"/>
      <c r="N71" s="173"/>
      <c r="O71" s="173"/>
      <c r="P71" s="107"/>
      <c r="Q71" s="107"/>
      <c r="R71" s="110"/>
      <c r="S71" s="107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73"/>
      <c r="AG71" s="173"/>
      <c r="AH71" s="173"/>
    </row>
    <row r="72" spans="2:38" ht="20.399999999999999" customHeight="1" x14ac:dyDescent="0.25">
      <c r="B72" s="115" t="s">
        <v>109</v>
      </c>
      <c r="C72" s="120"/>
      <c r="D72" s="120"/>
      <c r="E72" s="120"/>
      <c r="F72" s="116"/>
      <c r="G72" s="116"/>
      <c r="H72" s="121" t="s">
        <v>106</v>
      </c>
      <c r="I72" s="230">
        <f>+I71*2</f>
        <v>2.9499999999999908E-3</v>
      </c>
      <c r="J72" s="108"/>
      <c r="K72" s="173"/>
      <c r="L72" s="173"/>
      <c r="M72" s="173"/>
      <c r="N72" s="173"/>
      <c r="O72" s="173"/>
      <c r="P72" s="108"/>
      <c r="Q72" s="108"/>
      <c r="R72" s="108"/>
      <c r="S72" s="108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  <c r="AE72" s="173"/>
      <c r="AF72" s="173"/>
      <c r="AG72" s="173"/>
      <c r="AH72" s="173"/>
    </row>
    <row r="73" spans="2:38" ht="12.75" customHeight="1" x14ac:dyDescent="0.25"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173"/>
      <c r="AG73" s="173"/>
      <c r="AH73" s="173"/>
    </row>
    <row r="74" spans="2:38" ht="18" customHeight="1" thickBot="1" x14ac:dyDescent="0.3">
      <c r="B74" s="103" t="s">
        <v>232</v>
      </c>
      <c r="C74" s="104"/>
      <c r="D74" s="104"/>
      <c r="E74" s="104"/>
      <c r="F74" s="105"/>
      <c r="G74" s="104"/>
      <c r="H74" s="104"/>
      <c r="I74" s="104"/>
      <c r="J74" s="97"/>
      <c r="K74" s="97"/>
      <c r="L74" s="97"/>
      <c r="M74" s="97"/>
      <c r="N74" s="97"/>
      <c r="O74" s="97"/>
      <c r="P74" s="97"/>
      <c r="Q74" s="97"/>
      <c r="R74" s="97"/>
      <c r="S74" s="97"/>
    </row>
    <row r="75" spans="2:38" ht="18" customHeight="1" x14ac:dyDescent="0.25">
      <c r="B75" s="497" t="s">
        <v>131</v>
      </c>
      <c r="C75" s="498"/>
      <c r="D75" s="498"/>
      <c r="E75" s="498"/>
      <c r="F75" s="498"/>
      <c r="G75" s="498"/>
      <c r="H75" s="498"/>
      <c r="I75" s="499"/>
      <c r="J75" s="497" t="s">
        <v>130</v>
      </c>
      <c r="K75" s="498"/>
      <c r="L75" s="498"/>
      <c r="M75" s="498"/>
      <c r="N75" s="499"/>
      <c r="O75" s="497" t="s">
        <v>155</v>
      </c>
      <c r="P75" s="498"/>
      <c r="Q75" s="498"/>
      <c r="R75" s="498"/>
      <c r="S75" s="499"/>
      <c r="T75" s="497" t="s">
        <v>132</v>
      </c>
      <c r="U75" s="498"/>
      <c r="V75" s="498"/>
      <c r="W75" s="498"/>
      <c r="X75" s="499"/>
      <c r="Y75" s="497" t="s">
        <v>133</v>
      </c>
      <c r="Z75" s="498"/>
      <c r="AA75" s="498"/>
      <c r="AB75" s="498"/>
      <c r="AC75" s="499"/>
      <c r="AD75" s="497" t="s">
        <v>134</v>
      </c>
      <c r="AE75" s="498"/>
      <c r="AF75" s="498"/>
      <c r="AG75" s="498"/>
      <c r="AH75" s="499"/>
      <c r="AJ75" s="500" t="s">
        <v>110</v>
      </c>
      <c r="AK75" s="500"/>
      <c r="AL75" s="500"/>
    </row>
    <row r="76" spans="2:38" ht="37.950000000000003" customHeight="1" x14ac:dyDescent="0.25">
      <c r="B76" s="197" t="s">
        <v>89</v>
      </c>
      <c r="C76" s="189" t="s">
        <v>90</v>
      </c>
      <c r="D76" s="189" t="s">
        <v>93</v>
      </c>
      <c r="E76" s="188" t="s">
        <v>91</v>
      </c>
      <c r="F76" s="189" t="s">
        <v>92</v>
      </c>
      <c r="G76" s="189" t="s">
        <v>94</v>
      </c>
      <c r="H76" s="189" t="s">
        <v>95</v>
      </c>
      <c r="I76" s="198" t="s">
        <v>96</v>
      </c>
      <c r="J76" s="197" t="s">
        <v>91</v>
      </c>
      <c r="K76" s="189" t="s">
        <v>92</v>
      </c>
      <c r="L76" s="189" t="s">
        <v>94</v>
      </c>
      <c r="M76" s="189" t="s">
        <v>95</v>
      </c>
      <c r="N76" s="198" t="s">
        <v>96</v>
      </c>
      <c r="O76" s="197" t="s">
        <v>91</v>
      </c>
      <c r="P76" s="189" t="s">
        <v>92</v>
      </c>
      <c r="Q76" s="189" t="s">
        <v>94</v>
      </c>
      <c r="R76" s="189" t="s">
        <v>95</v>
      </c>
      <c r="S76" s="198" t="s">
        <v>96</v>
      </c>
      <c r="T76" s="197" t="s">
        <v>91</v>
      </c>
      <c r="U76" s="189" t="s">
        <v>92</v>
      </c>
      <c r="V76" s="189" t="s">
        <v>94</v>
      </c>
      <c r="W76" s="189" t="s">
        <v>95</v>
      </c>
      <c r="X76" s="198" t="s">
        <v>96</v>
      </c>
      <c r="Y76" s="197" t="s">
        <v>91</v>
      </c>
      <c r="Z76" s="189" t="s">
        <v>92</v>
      </c>
      <c r="AA76" s="189" t="s">
        <v>94</v>
      </c>
      <c r="AB76" s="189" t="s">
        <v>95</v>
      </c>
      <c r="AC76" s="198" t="s">
        <v>96</v>
      </c>
      <c r="AD76" s="197" t="s">
        <v>91</v>
      </c>
      <c r="AE76" s="189" t="s">
        <v>92</v>
      </c>
      <c r="AF76" s="189" t="s">
        <v>94</v>
      </c>
      <c r="AG76" s="189" t="s">
        <v>95</v>
      </c>
      <c r="AH76" s="198" t="s">
        <v>96</v>
      </c>
      <c r="AJ76" s="186" t="s">
        <v>111</v>
      </c>
      <c r="AK76" s="122" t="s">
        <v>112</v>
      </c>
      <c r="AL76" s="122" t="s">
        <v>106</v>
      </c>
    </row>
    <row r="77" spans="2:38" ht="20.399999999999999" customHeight="1" x14ac:dyDescent="0.25">
      <c r="B77" s="199"/>
      <c r="C77" s="143"/>
      <c r="D77" s="144" t="s">
        <v>97</v>
      </c>
      <c r="E77" s="172" t="str">
        <f>IF(E78=0,"--",(E78*E86*100*1/E82/E90))</f>
        <v>--</v>
      </c>
      <c r="F77" s="144" t="s">
        <v>97</v>
      </c>
      <c r="G77" s="144" t="s">
        <v>97</v>
      </c>
      <c r="H77" s="144" t="s">
        <v>97</v>
      </c>
      <c r="I77" s="200" t="s">
        <v>97</v>
      </c>
      <c r="J77" s="214" t="str">
        <f>IF(J78=0,"--",(J78*J86*100*1/J82/J90))</f>
        <v>--</v>
      </c>
      <c r="K77" s="144" t="s">
        <v>97</v>
      </c>
      <c r="L77" s="144" t="s">
        <v>97</v>
      </c>
      <c r="M77" s="144" t="s">
        <v>97</v>
      </c>
      <c r="N77" s="200" t="s">
        <v>97</v>
      </c>
      <c r="O77" s="214" t="str">
        <f>IF(O78=0,"--",(O78*O86*100*1/O82/O90))</f>
        <v>--</v>
      </c>
      <c r="P77" s="144" t="s">
        <v>97</v>
      </c>
      <c r="Q77" s="144" t="s">
        <v>97</v>
      </c>
      <c r="R77" s="144" t="s">
        <v>97</v>
      </c>
      <c r="S77" s="200" t="s">
        <v>97</v>
      </c>
      <c r="T77" s="214" t="str">
        <f>IF(T78=0,"--",(T78*T86*100*1/T82/T90))</f>
        <v>--</v>
      </c>
      <c r="U77" s="144" t="s">
        <v>97</v>
      </c>
      <c r="V77" s="144" t="s">
        <v>97</v>
      </c>
      <c r="W77" s="144" t="s">
        <v>97</v>
      </c>
      <c r="X77" s="200" t="s">
        <v>97</v>
      </c>
      <c r="Y77" s="214" t="str">
        <f>IF(Y78=0,"--",(Y78*Y86*100*1/Y82/Y90))</f>
        <v>--</v>
      </c>
      <c r="Z77" s="144" t="s">
        <v>97</v>
      </c>
      <c r="AA77" s="144" t="s">
        <v>97</v>
      </c>
      <c r="AB77" s="144" t="s">
        <v>97</v>
      </c>
      <c r="AC77" s="200" t="s">
        <v>97</v>
      </c>
      <c r="AD77" s="214" t="str">
        <f>IF(AD78=0,"--",(AD78*AD86*100*1/AD82/AD90))</f>
        <v>--</v>
      </c>
      <c r="AE77" s="144" t="s">
        <v>97</v>
      </c>
      <c r="AF77" s="144" t="s">
        <v>97</v>
      </c>
      <c r="AG77" s="144" t="s">
        <v>97</v>
      </c>
      <c r="AH77" s="200" t="s">
        <v>97</v>
      </c>
      <c r="AJ77" s="221" t="str">
        <f>+B78</f>
        <v>Masa partícula</v>
      </c>
      <c r="AK77" s="123">
        <f>+N78</f>
        <v>0</v>
      </c>
      <c r="AL77" s="124">
        <f>+AK77/$AK$32</f>
        <v>0</v>
      </c>
    </row>
    <row r="78" spans="2:38" ht="20.399999999999999" customHeight="1" x14ac:dyDescent="0.25">
      <c r="B78" s="201" t="s">
        <v>145</v>
      </c>
      <c r="C78" s="145" t="s">
        <v>98</v>
      </c>
      <c r="D78" s="148" t="s">
        <v>97</v>
      </c>
      <c r="E78" s="146">
        <f>+DATOS!W12</f>
        <v>0</v>
      </c>
      <c r="F78" s="147" t="s">
        <v>97</v>
      </c>
      <c r="G78" s="149">
        <f>SQRT((G79*G79)+(G80*G80)+(G81*G81))</f>
        <v>7.0663521942607221E-2</v>
      </c>
      <c r="H78" s="150">
        <f>IF(E78=0,0,E86*100/E82/E90)</f>
        <v>0</v>
      </c>
      <c r="I78" s="220">
        <f>+H78*G78</f>
        <v>0</v>
      </c>
      <c r="J78" s="215">
        <f>+DATOS!W13</f>
        <v>0</v>
      </c>
      <c r="K78" s="147" t="s">
        <v>97</v>
      </c>
      <c r="L78" s="149">
        <f>SQRT((L79*L79)+(L80*L80)+(L81*L81))</f>
        <v>7.0663521942607221E-2</v>
      </c>
      <c r="M78" s="150">
        <f>IF(J78=0,0,J86*100/J82/J90)</f>
        <v>0</v>
      </c>
      <c r="N78" s="202">
        <f>+M78*L78</f>
        <v>0</v>
      </c>
      <c r="O78" s="215">
        <f>+DATOS!W14</f>
        <v>0</v>
      </c>
      <c r="P78" s="147" t="s">
        <v>97</v>
      </c>
      <c r="Q78" s="149">
        <f>SQRT((Q79*Q79)+(Q80*Q80)+(Q81*Q81))</f>
        <v>7.0663521942607221E-2</v>
      </c>
      <c r="R78" s="150">
        <f>IF(O78=0,0,O86*100/O82/O90)</f>
        <v>0</v>
      </c>
      <c r="S78" s="202">
        <f>+R78*Q78</f>
        <v>0</v>
      </c>
      <c r="T78" s="215">
        <f>+DATOS!W15</f>
        <v>0</v>
      </c>
      <c r="U78" s="147" t="s">
        <v>97</v>
      </c>
      <c r="V78" s="149">
        <f>SQRT((V79*V79)+(V80*V80)+(V81*V81))</f>
        <v>7.0663521942607221E-2</v>
      </c>
      <c r="W78" s="150">
        <f>IF(T78=0,0,T86*100/T82/T90)</f>
        <v>0</v>
      </c>
      <c r="X78" s="202">
        <f>+W78*V78</f>
        <v>0</v>
      </c>
      <c r="Y78" s="215">
        <f>+DATOS!W16</f>
        <v>0</v>
      </c>
      <c r="Z78" s="147" t="s">
        <v>97</v>
      </c>
      <c r="AA78" s="149">
        <f>SQRT((AA79*AA79)+(AA80*AA80)+(AA81*AA81))</f>
        <v>7.0663521942607221E-2</v>
      </c>
      <c r="AB78" s="150">
        <f>IF(Y78=0,0,Y86*100/Y82/Y90)</f>
        <v>0</v>
      </c>
      <c r="AC78" s="202">
        <f>+AB78*AA78</f>
        <v>0</v>
      </c>
      <c r="AD78" s="215">
        <f>+DATOS!W17</f>
        <v>0</v>
      </c>
      <c r="AE78" s="147" t="s">
        <v>97</v>
      </c>
      <c r="AF78" s="149">
        <f>SQRT((AF79*AF79)+(AF80*AF80)+(AF81*AF81))</f>
        <v>7.0663521942607221E-2</v>
      </c>
      <c r="AG78" s="150">
        <f>IF(AD78=0,0,AD86*100/AD82/AD90)</f>
        <v>0</v>
      </c>
      <c r="AH78" s="202">
        <f>+AG78*AF78</f>
        <v>0</v>
      </c>
      <c r="AJ78" s="221" t="str">
        <f>+B82</f>
        <v>Masa de prueba</v>
      </c>
      <c r="AK78" s="123">
        <f>+N82</f>
        <v>0</v>
      </c>
      <c r="AL78" s="124">
        <f>+AK78/$AK$32</f>
        <v>0</v>
      </c>
    </row>
    <row r="79" spans="2:38" ht="20.399999999999999" customHeight="1" x14ac:dyDescent="0.25">
      <c r="B79" s="203" t="s">
        <v>99</v>
      </c>
      <c r="C79" s="151" t="s">
        <v>98</v>
      </c>
      <c r="D79" s="154" t="s">
        <v>100</v>
      </c>
      <c r="E79" s="152"/>
      <c r="F79" s="153">
        <f>+BALANZA!D42</f>
        <v>0</v>
      </c>
      <c r="G79" s="155">
        <f>+F79</f>
        <v>0</v>
      </c>
      <c r="H79" s="156" t="s">
        <v>97</v>
      </c>
      <c r="I79" s="204" t="s">
        <v>97</v>
      </c>
      <c r="J79" s="216"/>
      <c r="K79" s="153">
        <f>+BALANZA!D43</f>
        <v>0</v>
      </c>
      <c r="L79" s="155">
        <f>+K79</f>
        <v>0</v>
      </c>
      <c r="M79" s="156" t="s">
        <v>97</v>
      </c>
      <c r="N79" s="204" t="s">
        <v>97</v>
      </c>
      <c r="O79" s="216"/>
      <c r="P79" s="153">
        <f>+BALANZA!D44</f>
        <v>0</v>
      </c>
      <c r="Q79" s="155">
        <f>+P79</f>
        <v>0</v>
      </c>
      <c r="R79" s="156" t="s">
        <v>97</v>
      </c>
      <c r="S79" s="204" t="s">
        <v>97</v>
      </c>
      <c r="T79" s="216"/>
      <c r="U79" s="153">
        <f>+BALANZA!D45</f>
        <v>0</v>
      </c>
      <c r="V79" s="155">
        <f>+U79</f>
        <v>0</v>
      </c>
      <c r="W79" s="156" t="s">
        <v>97</v>
      </c>
      <c r="X79" s="204" t="s">
        <v>97</v>
      </c>
      <c r="Y79" s="216"/>
      <c r="Z79" s="153">
        <f>+BALANZA!D46</f>
        <v>0</v>
      </c>
      <c r="AA79" s="155">
        <f>+Z79</f>
        <v>0</v>
      </c>
      <c r="AB79" s="156" t="s">
        <v>97</v>
      </c>
      <c r="AC79" s="204" t="s">
        <v>97</v>
      </c>
      <c r="AD79" s="216"/>
      <c r="AE79" s="153">
        <f>+BALANZA!D47</f>
        <v>0</v>
      </c>
      <c r="AF79" s="155">
        <f>+AE79</f>
        <v>0</v>
      </c>
      <c r="AG79" s="156" t="s">
        <v>97</v>
      </c>
      <c r="AH79" s="204" t="s">
        <v>97</v>
      </c>
      <c r="AJ79" s="222" t="str">
        <f>+B86</f>
        <v>Masa retenida</v>
      </c>
      <c r="AK79" s="225">
        <f>+N86</f>
        <v>0</v>
      </c>
      <c r="AL79" s="124">
        <f>+AK79/$AK$32</f>
        <v>0</v>
      </c>
    </row>
    <row r="80" spans="2:38" ht="20.399999999999999" customHeight="1" x14ac:dyDescent="0.25">
      <c r="B80" s="203" t="s">
        <v>101</v>
      </c>
      <c r="C80" s="151" t="s">
        <v>98</v>
      </c>
      <c r="D80" s="154" t="s">
        <v>102</v>
      </c>
      <c r="E80" s="152"/>
      <c r="F80" s="153">
        <f>2*(SQRT(BALANZA!$C$8+BALANZA!$D$8*(POWER(E78,2))))</f>
        <v>0.12899612397277679</v>
      </c>
      <c r="G80" s="155">
        <f>+F80/2</f>
        <v>6.4498061986388397E-2</v>
      </c>
      <c r="H80" s="156" t="s">
        <v>97</v>
      </c>
      <c r="I80" s="204" t="s">
        <v>97</v>
      </c>
      <c r="J80" s="216"/>
      <c r="K80" s="153">
        <f>2*(SQRT(BALANZA!$C$8+BALANZA!$D$8*(POWER(J78,2))))</f>
        <v>0.12899612397277679</v>
      </c>
      <c r="L80" s="155">
        <f>+K80/2</f>
        <v>6.4498061986388397E-2</v>
      </c>
      <c r="M80" s="156" t="s">
        <v>97</v>
      </c>
      <c r="N80" s="204" t="s">
        <v>97</v>
      </c>
      <c r="O80" s="216"/>
      <c r="P80" s="153">
        <f>2*(SQRT(BALANZA!$C$8+BALANZA!$D$8*(POWER(O78,2))))</f>
        <v>0.12899612397277679</v>
      </c>
      <c r="Q80" s="155">
        <f>+P80/2</f>
        <v>6.4498061986388397E-2</v>
      </c>
      <c r="R80" s="156" t="s">
        <v>97</v>
      </c>
      <c r="S80" s="204" t="s">
        <v>97</v>
      </c>
      <c r="T80" s="216"/>
      <c r="U80" s="153">
        <f>2*(SQRT(BALANZA!$C$8+BALANZA!$D$8*(POWER(T78,2))))</f>
        <v>0.12899612397277679</v>
      </c>
      <c r="V80" s="155">
        <f>+U80/2</f>
        <v>6.4498061986388397E-2</v>
      </c>
      <c r="W80" s="156" t="s">
        <v>97</v>
      </c>
      <c r="X80" s="204" t="s">
        <v>97</v>
      </c>
      <c r="Y80" s="216"/>
      <c r="Z80" s="153">
        <f>2*(SQRT(BALANZA!$C$8+BALANZA!$D$8*(POWER(Y78,2))))</f>
        <v>0.12899612397277679</v>
      </c>
      <c r="AA80" s="155">
        <f>+Z80/2</f>
        <v>6.4498061986388397E-2</v>
      </c>
      <c r="AB80" s="156" t="s">
        <v>97</v>
      </c>
      <c r="AC80" s="204" t="s">
        <v>97</v>
      </c>
      <c r="AD80" s="216"/>
      <c r="AE80" s="153">
        <f>2*(SQRT(BALANZA!$C$8+BALANZA!$D$8*(POWER(AD78,2))))</f>
        <v>0.12899612397277679</v>
      </c>
      <c r="AF80" s="155">
        <f>+AE80/2</f>
        <v>6.4498061986388397E-2</v>
      </c>
      <c r="AG80" s="156" t="s">
        <v>97</v>
      </c>
      <c r="AH80" s="204" t="s">
        <v>97</v>
      </c>
      <c r="AJ80" s="222" t="str">
        <f>+B90</f>
        <v>Masa total</v>
      </c>
      <c r="AK80" s="225">
        <f>+N90</f>
        <v>0</v>
      </c>
      <c r="AL80" s="124">
        <f>+AK80/$AK$32</f>
        <v>0</v>
      </c>
    </row>
    <row r="81" spans="2:39" ht="20.399999999999999" customHeight="1" x14ac:dyDescent="0.25">
      <c r="B81" s="203" t="s">
        <v>103</v>
      </c>
      <c r="C81" s="151" t="s">
        <v>98</v>
      </c>
      <c r="D81" s="157" t="s">
        <v>104</v>
      </c>
      <c r="E81" s="152"/>
      <c r="F81" s="153">
        <f>+BALANZA!$C$10</f>
        <v>0.1</v>
      </c>
      <c r="G81" s="155">
        <f>+F81/SQRT(3)/2</f>
        <v>2.8867513459481291E-2</v>
      </c>
      <c r="H81" s="156" t="s">
        <v>97</v>
      </c>
      <c r="I81" s="204" t="s">
        <v>97</v>
      </c>
      <c r="J81" s="216"/>
      <c r="K81" s="153">
        <f>+BALANZA!$C$10</f>
        <v>0.1</v>
      </c>
      <c r="L81" s="155">
        <f>+K81/SQRT(3)/2</f>
        <v>2.8867513459481291E-2</v>
      </c>
      <c r="M81" s="156" t="s">
        <v>97</v>
      </c>
      <c r="N81" s="204" t="s">
        <v>97</v>
      </c>
      <c r="O81" s="216"/>
      <c r="P81" s="153">
        <f>+BALANZA!$C$10</f>
        <v>0.1</v>
      </c>
      <c r="Q81" s="155">
        <f>+P81/SQRT(3)/2</f>
        <v>2.8867513459481291E-2</v>
      </c>
      <c r="R81" s="156" t="s">
        <v>97</v>
      </c>
      <c r="S81" s="204" t="s">
        <v>97</v>
      </c>
      <c r="T81" s="216"/>
      <c r="U81" s="153">
        <f>+BALANZA!$C$10</f>
        <v>0.1</v>
      </c>
      <c r="V81" s="155">
        <f>+U81/SQRT(3)/2</f>
        <v>2.8867513459481291E-2</v>
      </c>
      <c r="W81" s="156" t="s">
        <v>97</v>
      </c>
      <c r="X81" s="204" t="s">
        <v>97</v>
      </c>
      <c r="Y81" s="216"/>
      <c r="Z81" s="153">
        <f>+BALANZA!$C$10</f>
        <v>0.1</v>
      </c>
      <c r="AA81" s="155">
        <f>+Z81/SQRT(3)/2</f>
        <v>2.8867513459481291E-2</v>
      </c>
      <c r="AB81" s="156" t="s">
        <v>97</v>
      </c>
      <c r="AC81" s="204" t="s">
        <v>97</v>
      </c>
      <c r="AD81" s="216"/>
      <c r="AE81" s="153">
        <f>+BALANZA!$C$10</f>
        <v>0.1</v>
      </c>
      <c r="AF81" s="155">
        <f>+AE81/SQRT(3)/2</f>
        <v>2.8867513459481291E-2</v>
      </c>
      <c r="AG81" s="156" t="s">
        <v>97</v>
      </c>
      <c r="AH81" s="204" t="s">
        <v>97</v>
      </c>
      <c r="AJ81" s="221" t="str">
        <f>+B95</f>
        <v xml:space="preserve">factor de presición </v>
      </c>
      <c r="AK81" s="123">
        <f>+I95</f>
        <v>2.8333333333333335E-3</v>
      </c>
      <c r="AL81" s="124">
        <f>+AK81/$AK$32</f>
        <v>8.1339712918660309E-2</v>
      </c>
    </row>
    <row r="82" spans="2:39" ht="20.399999999999999" customHeight="1" x14ac:dyDescent="0.25">
      <c r="B82" s="201" t="s">
        <v>127</v>
      </c>
      <c r="C82" s="145" t="s">
        <v>98</v>
      </c>
      <c r="D82" s="147" t="s">
        <v>97</v>
      </c>
      <c r="E82" s="158">
        <f>+DATOS!$H$12</f>
        <v>0</v>
      </c>
      <c r="F82" s="145"/>
      <c r="G82" s="149">
        <f>SQRT((G83*G83)+(G84*G84)+(G85*G85))</f>
        <v>7.0663521942607221E-2</v>
      </c>
      <c r="H82" s="159">
        <f>IF(E78=0,0,E78*E86*100/E90/E82/E82)</f>
        <v>0</v>
      </c>
      <c r="I82" s="205">
        <f>+H82*G82</f>
        <v>0</v>
      </c>
      <c r="J82" s="217">
        <f>+DATOS!$H$13</f>
        <v>0</v>
      </c>
      <c r="K82" s="145"/>
      <c r="L82" s="149">
        <f>SQRT((L83*L83)+(L84*L84)+(L85*L85))</f>
        <v>7.0663521942607221E-2</v>
      </c>
      <c r="M82" s="159">
        <f>IF(J78=0,0,J78*J86*100/J90/J82/J82)</f>
        <v>0</v>
      </c>
      <c r="N82" s="205">
        <f>+M82*L82</f>
        <v>0</v>
      </c>
      <c r="O82" s="217">
        <f>+DATOS!$H$14</f>
        <v>0</v>
      </c>
      <c r="P82" s="145"/>
      <c r="Q82" s="149">
        <f>SQRT((Q83*Q83)+(Q84*Q84)+(Q85*Q85))</f>
        <v>7.0663521942607221E-2</v>
      </c>
      <c r="R82" s="159">
        <f>IF(O78=0,0,O78*O86*100/O90/O82/O82)</f>
        <v>0</v>
      </c>
      <c r="S82" s="205">
        <f>+R82*Q82</f>
        <v>0</v>
      </c>
      <c r="T82" s="217">
        <f>+DATOS!$H$15</f>
        <v>0</v>
      </c>
      <c r="U82" s="145"/>
      <c r="V82" s="149">
        <f>SQRT((V83*V83)+(V84*V84)+(V85*V85))</f>
        <v>7.0663521942607221E-2</v>
      </c>
      <c r="W82" s="159">
        <f>IF(T78=0,0,T78*T86*100/T90/T82/T82)</f>
        <v>0</v>
      </c>
      <c r="X82" s="205">
        <f>+W82*V82</f>
        <v>0</v>
      </c>
      <c r="Y82" s="217">
        <f>+DATOS!$H$16</f>
        <v>0</v>
      </c>
      <c r="Z82" s="145"/>
      <c r="AA82" s="149">
        <f>SQRT((AA83*AA83)+(AA84*AA84)+(AA85*AA85))</f>
        <v>7.0663521942607221E-2</v>
      </c>
      <c r="AB82" s="159">
        <f>IF(Y78=0,0,Y78*Y86*100/Y90/Y82/Y82)</f>
        <v>0</v>
      </c>
      <c r="AC82" s="205">
        <f>+AB82*AA82</f>
        <v>0</v>
      </c>
      <c r="AD82" s="217">
        <f>+DATOS!$H$17</f>
        <v>0</v>
      </c>
      <c r="AE82" s="145"/>
      <c r="AF82" s="149">
        <f>SQRT((AF83*AF83)+(AF84*AF84)+(AF85*AF85))</f>
        <v>7.0663521942607221E-2</v>
      </c>
      <c r="AG82" s="159">
        <f>IF(AD78=0,0,AD78*AD86*100/AD90/AD82/AD82)</f>
        <v>0</v>
      </c>
      <c r="AH82" s="205">
        <f>+AG82*AF82</f>
        <v>0</v>
      </c>
      <c r="AJ82" s="223"/>
      <c r="AK82" s="224">
        <f>SUM(AK77:AK81)</f>
        <v>2.8333333333333335E-3</v>
      </c>
      <c r="AL82" s="124">
        <f>SUM(AL77:AL81)</f>
        <v>8.1339712918660309E-2</v>
      </c>
      <c r="AM82" s="97"/>
    </row>
    <row r="83" spans="2:39" ht="20.399999999999999" customHeight="1" x14ac:dyDescent="0.25">
      <c r="B83" s="203" t="s">
        <v>99</v>
      </c>
      <c r="C83" s="151" t="s">
        <v>98</v>
      </c>
      <c r="D83" s="154" t="s">
        <v>100</v>
      </c>
      <c r="E83" s="152"/>
      <c r="F83" s="153">
        <f>+BALANZA!$F$24</f>
        <v>0</v>
      </c>
      <c r="G83" s="155">
        <f>+F83</f>
        <v>0</v>
      </c>
      <c r="H83" s="156" t="s">
        <v>97</v>
      </c>
      <c r="I83" s="204" t="s">
        <v>97</v>
      </c>
      <c r="J83" s="216"/>
      <c r="K83" s="153">
        <f>+BALANZA!$F$25</f>
        <v>0</v>
      </c>
      <c r="L83" s="155">
        <f>+K83</f>
        <v>0</v>
      </c>
      <c r="M83" s="156" t="s">
        <v>97</v>
      </c>
      <c r="N83" s="204" t="s">
        <v>97</v>
      </c>
      <c r="O83" s="216"/>
      <c r="P83" s="153">
        <f>+BALANZA!$F$26</f>
        <v>0</v>
      </c>
      <c r="Q83" s="155">
        <f>+P83</f>
        <v>0</v>
      </c>
      <c r="R83" s="156" t="s">
        <v>97</v>
      </c>
      <c r="S83" s="204" t="s">
        <v>97</v>
      </c>
      <c r="T83" s="216"/>
      <c r="U83" s="153">
        <f>+BALANZA!$F$27</f>
        <v>0</v>
      </c>
      <c r="V83" s="155">
        <f>+U83</f>
        <v>0</v>
      </c>
      <c r="W83" s="156" t="s">
        <v>97</v>
      </c>
      <c r="X83" s="204" t="s">
        <v>97</v>
      </c>
      <c r="Y83" s="216"/>
      <c r="Z83" s="153">
        <f>+BALANZA!$F$28</f>
        <v>0</v>
      </c>
      <c r="AA83" s="155">
        <f>+Z83</f>
        <v>0</v>
      </c>
      <c r="AB83" s="156" t="s">
        <v>97</v>
      </c>
      <c r="AC83" s="204" t="s">
        <v>97</v>
      </c>
      <c r="AD83" s="216"/>
      <c r="AE83" s="153">
        <f>+BALANZA!$F$29</f>
        <v>0</v>
      </c>
      <c r="AF83" s="155">
        <f>+AE83</f>
        <v>0</v>
      </c>
      <c r="AG83" s="156" t="s">
        <v>97</v>
      </c>
      <c r="AH83" s="204" t="s">
        <v>97</v>
      </c>
    </row>
    <row r="84" spans="2:39" ht="20.399999999999999" customHeight="1" x14ac:dyDescent="0.25">
      <c r="B84" s="203" t="s">
        <v>101</v>
      </c>
      <c r="C84" s="151" t="s">
        <v>98</v>
      </c>
      <c r="D84" s="154" t="s">
        <v>102</v>
      </c>
      <c r="E84" s="152"/>
      <c r="F84" s="153">
        <f>2*(SQRT(BALANZA!$C$8+BALANZA!$D$8*(POWER(E82,2))))</f>
        <v>0.12899612397277679</v>
      </c>
      <c r="G84" s="155">
        <f>+F84/2</f>
        <v>6.4498061986388397E-2</v>
      </c>
      <c r="H84" s="156" t="s">
        <v>97</v>
      </c>
      <c r="I84" s="204" t="s">
        <v>97</v>
      </c>
      <c r="J84" s="216"/>
      <c r="K84" s="153">
        <f>2*(SQRT(BALANZA!$C$8+BALANZA!$D$8*(POWER(J82,2))))</f>
        <v>0.12899612397277679</v>
      </c>
      <c r="L84" s="155">
        <f>+K84/2</f>
        <v>6.4498061986388397E-2</v>
      </c>
      <c r="M84" s="156" t="s">
        <v>97</v>
      </c>
      <c r="N84" s="204" t="s">
        <v>97</v>
      </c>
      <c r="O84" s="216"/>
      <c r="P84" s="153">
        <f>2*(SQRT(BALANZA!$C$8+BALANZA!$D$8*(POWER(O82,2))))</f>
        <v>0.12899612397277679</v>
      </c>
      <c r="Q84" s="155">
        <f>+P84/2</f>
        <v>6.4498061986388397E-2</v>
      </c>
      <c r="R84" s="156" t="s">
        <v>97</v>
      </c>
      <c r="S84" s="204" t="s">
        <v>97</v>
      </c>
      <c r="T84" s="216"/>
      <c r="U84" s="153">
        <f>2*(SQRT(BALANZA!$C$8+BALANZA!$D$8*(POWER(T82,2))))</f>
        <v>0.12899612397277679</v>
      </c>
      <c r="V84" s="155">
        <f>+U84/2</f>
        <v>6.4498061986388397E-2</v>
      </c>
      <c r="W84" s="156" t="s">
        <v>97</v>
      </c>
      <c r="X84" s="204" t="s">
        <v>97</v>
      </c>
      <c r="Y84" s="216"/>
      <c r="Z84" s="153">
        <f>2*(SQRT(BALANZA!$C$8+BALANZA!$D$8*(POWER(Y82,2))))</f>
        <v>0.12899612397277679</v>
      </c>
      <c r="AA84" s="155">
        <f>+Z84/2</f>
        <v>6.4498061986388397E-2</v>
      </c>
      <c r="AB84" s="156" t="s">
        <v>97</v>
      </c>
      <c r="AC84" s="204" t="s">
        <v>97</v>
      </c>
      <c r="AD84" s="216"/>
      <c r="AE84" s="153">
        <f>2*(SQRT(BALANZA!$C$8+BALANZA!$D$8*(POWER(AD82,2))))</f>
        <v>0.12899612397277679</v>
      </c>
      <c r="AF84" s="155">
        <f>+AE84/2</f>
        <v>6.4498061986388397E-2</v>
      </c>
      <c r="AG84" s="156" t="s">
        <v>97</v>
      </c>
      <c r="AH84" s="204" t="s">
        <v>97</v>
      </c>
    </row>
    <row r="85" spans="2:39" ht="20.399999999999999" customHeight="1" x14ac:dyDescent="0.25">
      <c r="B85" s="203" t="s">
        <v>103</v>
      </c>
      <c r="C85" s="151" t="s">
        <v>98</v>
      </c>
      <c r="D85" s="157" t="s">
        <v>104</v>
      </c>
      <c r="E85" s="152"/>
      <c r="F85" s="153">
        <f>+BALANZA!$C$10</f>
        <v>0.1</v>
      </c>
      <c r="G85" s="155">
        <f>+F85/SQRT(3)/2</f>
        <v>2.8867513459481291E-2</v>
      </c>
      <c r="H85" s="156" t="s">
        <v>97</v>
      </c>
      <c r="I85" s="204" t="s">
        <v>97</v>
      </c>
      <c r="J85" s="216"/>
      <c r="K85" s="153">
        <f>+BALANZA!$C$10</f>
        <v>0.1</v>
      </c>
      <c r="L85" s="155">
        <f>+K85/SQRT(3)/2</f>
        <v>2.8867513459481291E-2</v>
      </c>
      <c r="M85" s="156" t="s">
        <v>97</v>
      </c>
      <c r="N85" s="204" t="s">
        <v>97</v>
      </c>
      <c r="O85" s="216"/>
      <c r="P85" s="153">
        <f>+BALANZA!$C$10</f>
        <v>0.1</v>
      </c>
      <c r="Q85" s="155">
        <f>+P85/SQRT(3)/2</f>
        <v>2.8867513459481291E-2</v>
      </c>
      <c r="R85" s="156" t="s">
        <v>97</v>
      </c>
      <c r="S85" s="204" t="s">
        <v>97</v>
      </c>
      <c r="T85" s="216"/>
      <c r="U85" s="153">
        <f>+BALANZA!$C$10</f>
        <v>0.1</v>
      </c>
      <c r="V85" s="155">
        <f>+U85/SQRT(3)/2</f>
        <v>2.8867513459481291E-2</v>
      </c>
      <c r="W85" s="156" t="s">
        <v>97</v>
      </c>
      <c r="X85" s="204" t="s">
        <v>97</v>
      </c>
      <c r="Y85" s="216"/>
      <c r="Z85" s="153">
        <f>+BALANZA!$C$10</f>
        <v>0.1</v>
      </c>
      <c r="AA85" s="155">
        <f>+Z85/SQRT(3)/2</f>
        <v>2.8867513459481291E-2</v>
      </c>
      <c r="AB85" s="156" t="s">
        <v>97</v>
      </c>
      <c r="AC85" s="204" t="s">
        <v>97</v>
      </c>
      <c r="AD85" s="216"/>
      <c r="AE85" s="153">
        <f>+BALANZA!$C$10</f>
        <v>0.1</v>
      </c>
      <c r="AF85" s="155">
        <f>+AE85/SQRT(3)/2</f>
        <v>2.8867513459481291E-2</v>
      </c>
      <c r="AG85" s="156" t="s">
        <v>97</v>
      </c>
      <c r="AH85" s="204" t="s">
        <v>97</v>
      </c>
    </row>
    <row r="86" spans="2:39" ht="20.399999999999999" customHeight="1" x14ac:dyDescent="0.25">
      <c r="B86" s="201" t="s">
        <v>128</v>
      </c>
      <c r="C86" s="145" t="s">
        <v>98</v>
      </c>
      <c r="D86" s="147" t="s">
        <v>97</v>
      </c>
      <c r="E86" s="158">
        <f>+DATOS!$D$12</f>
        <v>0</v>
      </c>
      <c r="F86" s="145"/>
      <c r="G86" s="149">
        <f>SQRT((G87*G87)+(G88*G88)+(G89*G89))</f>
        <v>7.0663521942607221E-2</v>
      </c>
      <c r="H86" s="159">
        <f>IF(E78=0,0,E78*100/E82/E90)</f>
        <v>0</v>
      </c>
      <c r="I86" s="205">
        <f>+H86*G86</f>
        <v>0</v>
      </c>
      <c r="J86" s="217">
        <f>+DATOS!$D$13</f>
        <v>0</v>
      </c>
      <c r="K86" s="145"/>
      <c r="L86" s="149">
        <f>SQRT((L87*L87)+(L88*L88)+(L89*L89))</f>
        <v>7.0663521942607221E-2</v>
      </c>
      <c r="M86" s="159">
        <f>IF(J78=0,0,J78*100/J82/J90)</f>
        <v>0</v>
      </c>
      <c r="N86" s="205">
        <f>+M86*L86</f>
        <v>0</v>
      </c>
      <c r="O86" s="217">
        <f>+DATOS!$D$14</f>
        <v>0</v>
      </c>
      <c r="P86" s="145"/>
      <c r="Q86" s="149">
        <f>SQRT((Q87*Q87)+(Q88*Q88)+(Q89*Q89))</f>
        <v>7.0663521942607221E-2</v>
      </c>
      <c r="R86" s="159">
        <f>IF(O78=0,0,O78*100/O82/O90)</f>
        <v>0</v>
      </c>
      <c r="S86" s="205">
        <f>+R86*Q86</f>
        <v>0</v>
      </c>
      <c r="T86" s="217">
        <f>+DATOS!$D$15</f>
        <v>0</v>
      </c>
      <c r="U86" s="145"/>
      <c r="V86" s="149">
        <f>SQRT((V87*V87)+(V88*V88)+(V89*V89))</f>
        <v>7.0663521942607221E-2</v>
      </c>
      <c r="W86" s="159">
        <f>IF(T78=0,0,T78*100/T82/T90)</f>
        <v>0</v>
      </c>
      <c r="X86" s="205">
        <f>+W86*V86</f>
        <v>0</v>
      </c>
      <c r="Y86" s="217">
        <f>+DATOS!$D$16</f>
        <v>0</v>
      </c>
      <c r="Z86" s="145"/>
      <c r="AA86" s="149">
        <f>SQRT((AA87*AA87)+(AA88*AA88)+(AA89*AA89))</f>
        <v>7.0663521942607221E-2</v>
      </c>
      <c r="AB86" s="159">
        <f>IF(Y78=0,0,Y78*100/Y82/Y90)</f>
        <v>0</v>
      </c>
      <c r="AC86" s="205">
        <f>+AB86*AA86</f>
        <v>0</v>
      </c>
      <c r="AD86" s="217">
        <f>+DATOS!$D$17</f>
        <v>0</v>
      </c>
      <c r="AE86" s="145"/>
      <c r="AF86" s="149">
        <f>SQRT((AF87*AF87)+(AF88*AF88)+(AF89*AF89))</f>
        <v>7.0663521942607221E-2</v>
      </c>
      <c r="AG86" s="159">
        <f>IF(AD78=0,0,AD78*100/AD82/AD90)</f>
        <v>0</v>
      </c>
      <c r="AH86" s="205">
        <f>+AG86*AF86</f>
        <v>0</v>
      </c>
    </row>
    <row r="87" spans="2:39" ht="20.399999999999999" customHeight="1" x14ac:dyDescent="0.25">
      <c r="B87" s="203" t="s">
        <v>99</v>
      </c>
      <c r="C87" s="151" t="s">
        <v>98</v>
      </c>
      <c r="D87" s="154" t="s">
        <v>100</v>
      </c>
      <c r="E87" s="152"/>
      <c r="F87" s="153">
        <f>+BALANZA!$H$24</f>
        <v>0</v>
      </c>
      <c r="G87" s="155">
        <f>+F87</f>
        <v>0</v>
      </c>
      <c r="H87" s="156" t="s">
        <v>97</v>
      </c>
      <c r="I87" s="204" t="s">
        <v>97</v>
      </c>
      <c r="J87" s="216"/>
      <c r="K87" s="153">
        <f>+BALANZA!$H$25</f>
        <v>0</v>
      </c>
      <c r="L87" s="155">
        <f>+K87</f>
        <v>0</v>
      </c>
      <c r="M87" s="156" t="s">
        <v>97</v>
      </c>
      <c r="N87" s="204" t="s">
        <v>97</v>
      </c>
      <c r="O87" s="216"/>
      <c r="P87" s="153">
        <f>+BALANZA!$H$26</f>
        <v>0</v>
      </c>
      <c r="Q87" s="155">
        <f>+P87</f>
        <v>0</v>
      </c>
      <c r="R87" s="156" t="s">
        <v>97</v>
      </c>
      <c r="S87" s="204" t="s">
        <v>97</v>
      </c>
      <c r="T87" s="216"/>
      <c r="U87" s="153">
        <f>+BALANZA!$H$27</f>
        <v>0</v>
      </c>
      <c r="V87" s="155">
        <f>+U87</f>
        <v>0</v>
      </c>
      <c r="W87" s="156" t="s">
        <v>97</v>
      </c>
      <c r="X87" s="204" t="s">
        <v>97</v>
      </c>
      <c r="Y87" s="216"/>
      <c r="Z87" s="153">
        <f>+BALANZA!$H$28</f>
        <v>0</v>
      </c>
      <c r="AA87" s="155">
        <f>+Z87</f>
        <v>0</v>
      </c>
      <c r="AB87" s="156" t="s">
        <v>97</v>
      </c>
      <c r="AC87" s="204" t="s">
        <v>97</v>
      </c>
      <c r="AD87" s="216"/>
      <c r="AE87" s="153">
        <f>+BALANZA!$H$29</f>
        <v>0</v>
      </c>
      <c r="AF87" s="155">
        <f>+AE87</f>
        <v>0</v>
      </c>
      <c r="AG87" s="156" t="s">
        <v>97</v>
      </c>
      <c r="AH87" s="204" t="s">
        <v>97</v>
      </c>
    </row>
    <row r="88" spans="2:39" ht="20.399999999999999" customHeight="1" x14ac:dyDescent="0.25">
      <c r="B88" s="203" t="s">
        <v>101</v>
      </c>
      <c r="C88" s="151" t="s">
        <v>98</v>
      </c>
      <c r="D88" s="154" t="s">
        <v>102</v>
      </c>
      <c r="E88" s="152"/>
      <c r="F88" s="153">
        <f>2*(SQRT(BALANZA!$C$8+BALANZA!$D$8*(POWER(E86,2))))</f>
        <v>0.12899612397277679</v>
      </c>
      <c r="G88" s="155">
        <f>+F88/2</f>
        <v>6.4498061986388397E-2</v>
      </c>
      <c r="H88" s="156" t="s">
        <v>97</v>
      </c>
      <c r="I88" s="204" t="s">
        <v>97</v>
      </c>
      <c r="J88" s="216"/>
      <c r="K88" s="153">
        <f>2*(SQRT(BALANZA!$C$8+BALANZA!$D$8*(POWER(J86,2))))</f>
        <v>0.12899612397277679</v>
      </c>
      <c r="L88" s="155">
        <f>+K88/2</f>
        <v>6.4498061986388397E-2</v>
      </c>
      <c r="M88" s="156" t="s">
        <v>97</v>
      </c>
      <c r="N88" s="204" t="s">
        <v>97</v>
      </c>
      <c r="O88" s="216"/>
      <c r="P88" s="153">
        <f>2*(SQRT(BALANZA!$C$8+BALANZA!$D$8*(POWER(O86,2))))</f>
        <v>0.12899612397277679</v>
      </c>
      <c r="Q88" s="155">
        <f>+P88/2</f>
        <v>6.4498061986388397E-2</v>
      </c>
      <c r="R88" s="156" t="s">
        <v>97</v>
      </c>
      <c r="S88" s="204" t="s">
        <v>97</v>
      </c>
      <c r="T88" s="216"/>
      <c r="U88" s="153">
        <f>2*(SQRT(BALANZA!$C$8+BALANZA!$D$8*(POWER(T86,2))))</f>
        <v>0.12899612397277679</v>
      </c>
      <c r="V88" s="155">
        <f>+U88/2</f>
        <v>6.4498061986388397E-2</v>
      </c>
      <c r="W88" s="156" t="s">
        <v>97</v>
      </c>
      <c r="X88" s="204" t="s">
        <v>97</v>
      </c>
      <c r="Y88" s="216"/>
      <c r="Z88" s="153">
        <f>2*(SQRT(BALANZA!$C$8+BALANZA!$D$8*(POWER(Y86,2))))</f>
        <v>0.12899612397277679</v>
      </c>
      <c r="AA88" s="155">
        <f>+Z88/2</f>
        <v>6.4498061986388397E-2</v>
      </c>
      <c r="AB88" s="156" t="s">
        <v>97</v>
      </c>
      <c r="AC88" s="204" t="s">
        <v>97</v>
      </c>
      <c r="AD88" s="216"/>
      <c r="AE88" s="153">
        <f>2*(SQRT(BALANZA!$C$8+BALANZA!$D$8*(POWER(AD86,2))))</f>
        <v>0.12899612397277679</v>
      </c>
      <c r="AF88" s="155">
        <f>+AE88/2</f>
        <v>6.4498061986388397E-2</v>
      </c>
      <c r="AG88" s="156" t="s">
        <v>97</v>
      </c>
      <c r="AH88" s="204" t="s">
        <v>97</v>
      </c>
    </row>
    <row r="89" spans="2:39" ht="20.399999999999999" customHeight="1" x14ac:dyDescent="0.25">
      <c r="B89" s="203" t="s">
        <v>103</v>
      </c>
      <c r="C89" s="151" t="s">
        <v>98</v>
      </c>
      <c r="D89" s="157" t="s">
        <v>104</v>
      </c>
      <c r="E89" s="152"/>
      <c r="F89" s="153">
        <f>+BALANZA!$C$10</f>
        <v>0.1</v>
      </c>
      <c r="G89" s="155">
        <f>+F89/SQRT(3)/2</f>
        <v>2.8867513459481291E-2</v>
      </c>
      <c r="H89" s="156" t="s">
        <v>97</v>
      </c>
      <c r="I89" s="204" t="s">
        <v>97</v>
      </c>
      <c r="J89" s="216"/>
      <c r="K89" s="153">
        <f>+BALANZA!$C$10</f>
        <v>0.1</v>
      </c>
      <c r="L89" s="155">
        <f>+K89/SQRT(3)/2</f>
        <v>2.8867513459481291E-2</v>
      </c>
      <c r="M89" s="156" t="s">
        <v>97</v>
      </c>
      <c r="N89" s="204" t="s">
        <v>97</v>
      </c>
      <c r="O89" s="216"/>
      <c r="P89" s="153">
        <f>+BALANZA!$C$10</f>
        <v>0.1</v>
      </c>
      <c r="Q89" s="155">
        <f>+P89/SQRT(3)/2</f>
        <v>2.8867513459481291E-2</v>
      </c>
      <c r="R89" s="156" t="s">
        <v>97</v>
      </c>
      <c r="S89" s="204" t="s">
        <v>97</v>
      </c>
      <c r="T89" s="216"/>
      <c r="U89" s="153">
        <f>+BALANZA!$C$10</f>
        <v>0.1</v>
      </c>
      <c r="V89" s="155">
        <f>+U89/SQRT(3)/2</f>
        <v>2.8867513459481291E-2</v>
      </c>
      <c r="W89" s="156" t="s">
        <v>97</v>
      </c>
      <c r="X89" s="204" t="s">
        <v>97</v>
      </c>
      <c r="Y89" s="216"/>
      <c r="Z89" s="153">
        <f>+BALANZA!$C$10</f>
        <v>0.1</v>
      </c>
      <c r="AA89" s="155">
        <f>+Z89/SQRT(3)/2</f>
        <v>2.8867513459481291E-2</v>
      </c>
      <c r="AB89" s="156" t="s">
        <v>97</v>
      </c>
      <c r="AC89" s="204" t="s">
        <v>97</v>
      </c>
      <c r="AD89" s="216"/>
      <c r="AE89" s="153">
        <f>+BALANZA!$C$10</f>
        <v>0.1</v>
      </c>
      <c r="AF89" s="155">
        <f>+AE89/SQRT(3)/2</f>
        <v>2.8867513459481291E-2</v>
      </c>
      <c r="AG89" s="156" t="s">
        <v>97</v>
      </c>
      <c r="AH89" s="204" t="s">
        <v>97</v>
      </c>
    </row>
    <row r="90" spans="2:39" ht="20.399999999999999" customHeight="1" x14ac:dyDescent="0.25">
      <c r="B90" s="201" t="s">
        <v>129</v>
      </c>
      <c r="C90" s="145" t="s">
        <v>98</v>
      </c>
      <c r="D90" s="147" t="s">
        <v>97</v>
      </c>
      <c r="E90" s="158">
        <f>+DATOS!$D$18</f>
        <v>0</v>
      </c>
      <c r="F90" s="145"/>
      <c r="G90" s="149">
        <f>SQRT((G91*G91)+(G92*G92)+(G93*G93))</f>
        <v>7.0663521942607221E-2</v>
      </c>
      <c r="H90" s="159">
        <f>IF(E78=0,0,E78*E86*100/E82/E90/E90)</f>
        <v>0</v>
      </c>
      <c r="I90" s="205">
        <f>+H90*G90</f>
        <v>0</v>
      </c>
      <c r="J90" s="217">
        <f>+DATOS!$D$18</f>
        <v>0</v>
      </c>
      <c r="K90" s="145"/>
      <c r="L90" s="149">
        <f>SQRT((L91*L91)+(L92*L92)+(L93*L93))</f>
        <v>7.0663521942607221E-2</v>
      </c>
      <c r="M90" s="159">
        <f>IF(J78=0,0,J78*J86*100/J82/J90/J90)</f>
        <v>0</v>
      </c>
      <c r="N90" s="205">
        <f>+M90*L90</f>
        <v>0</v>
      </c>
      <c r="O90" s="217">
        <f>+DATOS!$D$18</f>
        <v>0</v>
      </c>
      <c r="P90" s="145"/>
      <c r="Q90" s="149">
        <f>SQRT((Q91*Q91)+(Q92*Q92)+(Q93*Q93))</f>
        <v>7.0663521942607221E-2</v>
      </c>
      <c r="R90" s="159">
        <f>IF(O78=0,0,O78*O86*100/O82/O90/O90)</f>
        <v>0</v>
      </c>
      <c r="S90" s="205">
        <f>+R90*Q90</f>
        <v>0</v>
      </c>
      <c r="T90" s="217">
        <f>+DATOS!$D$18</f>
        <v>0</v>
      </c>
      <c r="U90" s="145"/>
      <c r="V90" s="149">
        <f>SQRT((V91*V91)+(V92*V92)+(V93*V93))</f>
        <v>7.0663521942607221E-2</v>
      </c>
      <c r="W90" s="159">
        <f>IF(T78=0,0,T78*T86*100/T82/T90/T90)</f>
        <v>0</v>
      </c>
      <c r="X90" s="205">
        <f>+W90*V90</f>
        <v>0</v>
      </c>
      <c r="Y90" s="217">
        <f>+DATOS!$D$18</f>
        <v>0</v>
      </c>
      <c r="Z90" s="145"/>
      <c r="AA90" s="149">
        <f>SQRT((AA91*AA91)+(AA92*AA92)+(AA93*AA93))</f>
        <v>7.0663521942607221E-2</v>
      </c>
      <c r="AB90" s="159">
        <f>IF(Y78=0,0,Y78*Y86*100/Y82/Y90/Y90)</f>
        <v>0</v>
      </c>
      <c r="AC90" s="205">
        <f>+AB90*AA90</f>
        <v>0</v>
      </c>
      <c r="AD90" s="217">
        <f>+DATOS!$D$18</f>
        <v>0</v>
      </c>
      <c r="AE90" s="145"/>
      <c r="AF90" s="149">
        <f>SQRT((AF91*AF91)+(AF92*AF92)+(AF93*AF93))</f>
        <v>7.0663521942607221E-2</v>
      </c>
      <c r="AG90" s="159">
        <f>IF(AD78=0,0,AD78*AD86*100/AD82/AD90/AD90)</f>
        <v>0</v>
      </c>
      <c r="AH90" s="205">
        <f>+AG90*AF90</f>
        <v>0</v>
      </c>
    </row>
    <row r="91" spans="2:39" ht="20.399999999999999" customHeight="1" x14ac:dyDescent="0.25">
      <c r="B91" s="203" t="s">
        <v>99</v>
      </c>
      <c r="C91" s="151" t="s">
        <v>98</v>
      </c>
      <c r="D91" s="154" t="s">
        <v>100</v>
      </c>
      <c r="E91" s="152"/>
      <c r="F91" s="153">
        <f>+BALANZA!$K$24</f>
        <v>0</v>
      </c>
      <c r="G91" s="155">
        <f>+F91</f>
        <v>0</v>
      </c>
      <c r="H91" s="156" t="s">
        <v>97</v>
      </c>
      <c r="I91" s="204" t="s">
        <v>97</v>
      </c>
      <c r="J91" s="216"/>
      <c r="K91" s="153">
        <f>+BALANZA!$K$24</f>
        <v>0</v>
      </c>
      <c r="L91" s="155">
        <f>+K91</f>
        <v>0</v>
      </c>
      <c r="M91" s="156" t="s">
        <v>97</v>
      </c>
      <c r="N91" s="204" t="s">
        <v>97</v>
      </c>
      <c r="O91" s="216"/>
      <c r="P91" s="153">
        <f>+BALANZA!$K$24</f>
        <v>0</v>
      </c>
      <c r="Q91" s="155">
        <f>+P91</f>
        <v>0</v>
      </c>
      <c r="R91" s="156" t="s">
        <v>97</v>
      </c>
      <c r="S91" s="204" t="s">
        <v>97</v>
      </c>
      <c r="T91" s="216"/>
      <c r="U91" s="153">
        <f>+BALANZA!$K$24</f>
        <v>0</v>
      </c>
      <c r="V91" s="155">
        <f>+U91</f>
        <v>0</v>
      </c>
      <c r="W91" s="156" t="s">
        <v>97</v>
      </c>
      <c r="X91" s="204" t="s">
        <v>97</v>
      </c>
      <c r="Y91" s="216"/>
      <c r="Z91" s="153">
        <f>+BALANZA!$K$24</f>
        <v>0</v>
      </c>
      <c r="AA91" s="155">
        <f>+Z91</f>
        <v>0</v>
      </c>
      <c r="AB91" s="156" t="s">
        <v>97</v>
      </c>
      <c r="AC91" s="204" t="s">
        <v>97</v>
      </c>
      <c r="AD91" s="216"/>
      <c r="AE91" s="153">
        <f>+BALANZA!$K$24</f>
        <v>0</v>
      </c>
      <c r="AF91" s="155">
        <f>+AE91</f>
        <v>0</v>
      </c>
      <c r="AG91" s="156" t="s">
        <v>97</v>
      </c>
      <c r="AH91" s="204" t="s">
        <v>97</v>
      </c>
    </row>
    <row r="92" spans="2:39" ht="20.399999999999999" customHeight="1" x14ac:dyDescent="0.25">
      <c r="B92" s="203" t="s">
        <v>101</v>
      </c>
      <c r="C92" s="151" t="s">
        <v>98</v>
      </c>
      <c r="D92" s="154" t="s">
        <v>102</v>
      </c>
      <c r="E92" s="152"/>
      <c r="F92" s="153">
        <f>2*(SQRT(BALANZA!$C$8+BALANZA!$D$8*(POWER(E90,2))))</f>
        <v>0.12899612397277679</v>
      </c>
      <c r="G92" s="155">
        <f>+F92/2</f>
        <v>6.4498061986388397E-2</v>
      </c>
      <c r="H92" s="156" t="s">
        <v>97</v>
      </c>
      <c r="I92" s="204" t="s">
        <v>97</v>
      </c>
      <c r="J92" s="216"/>
      <c r="K92" s="153">
        <f>2*(SQRT(BALANZA!$C$8+BALANZA!$D$8*(POWER(J90,2))))</f>
        <v>0.12899612397277679</v>
      </c>
      <c r="L92" s="155">
        <f>+K92/2</f>
        <v>6.4498061986388397E-2</v>
      </c>
      <c r="M92" s="156" t="s">
        <v>97</v>
      </c>
      <c r="N92" s="204" t="s">
        <v>97</v>
      </c>
      <c r="O92" s="216"/>
      <c r="P92" s="153">
        <f>2*(SQRT(BALANZA!$C$8+BALANZA!$D$8*(POWER(O90,2))))</f>
        <v>0.12899612397277679</v>
      </c>
      <c r="Q92" s="155">
        <f>+P92/2</f>
        <v>6.4498061986388397E-2</v>
      </c>
      <c r="R92" s="156" t="s">
        <v>97</v>
      </c>
      <c r="S92" s="204" t="s">
        <v>97</v>
      </c>
      <c r="T92" s="216"/>
      <c r="U92" s="153">
        <f>2*(SQRT(BALANZA!$C$8+BALANZA!$D$8*(POWER(T90,2))))</f>
        <v>0.12899612397277679</v>
      </c>
      <c r="V92" s="155">
        <f>+U92/2</f>
        <v>6.4498061986388397E-2</v>
      </c>
      <c r="W92" s="156" t="s">
        <v>97</v>
      </c>
      <c r="X92" s="204" t="s">
        <v>97</v>
      </c>
      <c r="Y92" s="216"/>
      <c r="Z92" s="153">
        <f>2*(SQRT(BALANZA!$C$8+BALANZA!$D$8*(POWER(Y90,2))))</f>
        <v>0.12899612397277679</v>
      </c>
      <c r="AA92" s="155">
        <f>+Z92/2</f>
        <v>6.4498061986388397E-2</v>
      </c>
      <c r="AB92" s="156" t="s">
        <v>97</v>
      </c>
      <c r="AC92" s="204" t="s">
        <v>97</v>
      </c>
      <c r="AD92" s="216"/>
      <c r="AE92" s="153">
        <f>2*(SQRT(BALANZA!$C$8+BALANZA!$D$8*(POWER(AD90,2))))</f>
        <v>0.12899612397277679</v>
      </c>
      <c r="AF92" s="155">
        <f>+AE92/2</f>
        <v>6.4498061986388397E-2</v>
      </c>
      <c r="AG92" s="156" t="s">
        <v>97</v>
      </c>
      <c r="AH92" s="204" t="s">
        <v>97</v>
      </c>
    </row>
    <row r="93" spans="2:39" ht="20.399999999999999" customHeight="1" thickBot="1" x14ac:dyDescent="0.3">
      <c r="B93" s="206" t="s">
        <v>103</v>
      </c>
      <c r="C93" s="207" t="s">
        <v>98</v>
      </c>
      <c r="D93" s="208" t="s">
        <v>104</v>
      </c>
      <c r="E93" s="209"/>
      <c r="F93" s="210">
        <f>+BALANZA!$C$10</f>
        <v>0.1</v>
      </c>
      <c r="G93" s="211">
        <f>+F93/SQRT(3)/2</f>
        <v>2.8867513459481291E-2</v>
      </c>
      <c r="H93" s="212" t="s">
        <v>97</v>
      </c>
      <c r="I93" s="213" t="s">
        <v>97</v>
      </c>
      <c r="J93" s="218"/>
      <c r="K93" s="210">
        <f>+BALANZA!$C$10</f>
        <v>0.1</v>
      </c>
      <c r="L93" s="211">
        <f>+K93/SQRT(3)/2</f>
        <v>2.8867513459481291E-2</v>
      </c>
      <c r="M93" s="212" t="s">
        <v>97</v>
      </c>
      <c r="N93" s="213" t="s">
        <v>97</v>
      </c>
      <c r="O93" s="218"/>
      <c r="P93" s="210">
        <f>+BALANZA!$C$10</f>
        <v>0.1</v>
      </c>
      <c r="Q93" s="211">
        <f>+P93/SQRT(3)/2</f>
        <v>2.8867513459481291E-2</v>
      </c>
      <c r="R93" s="212" t="s">
        <v>97</v>
      </c>
      <c r="S93" s="213" t="s">
        <v>97</v>
      </c>
      <c r="T93" s="218"/>
      <c r="U93" s="210">
        <f>+BALANZA!$C$10</f>
        <v>0.1</v>
      </c>
      <c r="V93" s="211">
        <f>+U93/SQRT(3)/2</f>
        <v>2.8867513459481291E-2</v>
      </c>
      <c r="W93" s="212" t="s">
        <v>97</v>
      </c>
      <c r="X93" s="213" t="s">
        <v>97</v>
      </c>
      <c r="Y93" s="218"/>
      <c r="Z93" s="210">
        <f>+BALANZA!$C$10</f>
        <v>0.1</v>
      </c>
      <c r="AA93" s="211">
        <f>+Z93/SQRT(3)/2</f>
        <v>2.8867513459481291E-2</v>
      </c>
      <c r="AB93" s="212" t="s">
        <v>97</v>
      </c>
      <c r="AC93" s="213" t="s">
        <v>97</v>
      </c>
      <c r="AD93" s="218"/>
      <c r="AE93" s="210">
        <f>+BALANZA!$C$10</f>
        <v>0.1</v>
      </c>
      <c r="AF93" s="211">
        <f>+AE93/SQRT(3)/2</f>
        <v>2.8867513459481291E-2</v>
      </c>
      <c r="AG93" s="212" t="s">
        <v>97</v>
      </c>
      <c r="AH93" s="213" t="s">
        <v>97</v>
      </c>
    </row>
    <row r="94" spans="2:39" ht="6.6" customHeight="1" x14ac:dyDescent="0.25">
      <c r="B94" s="190"/>
      <c r="C94" s="191"/>
      <c r="D94" s="192"/>
      <c r="E94" s="193"/>
      <c r="F94" s="194"/>
      <c r="G94" s="195"/>
      <c r="H94" s="196"/>
      <c r="I94" s="196"/>
      <c r="J94" s="226"/>
      <c r="K94" s="227"/>
      <c r="L94" s="228"/>
      <c r="M94" s="229"/>
      <c r="N94" s="229"/>
      <c r="O94" s="226"/>
      <c r="P94" s="227"/>
      <c r="Q94" s="228"/>
      <c r="R94" s="229"/>
      <c r="S94" s="229"/>
      <c r="T94" s="226"/>
      <c r="U94" s="227"/>
      <c r="V94" s="228"/>
      <c r="W94" s="229"/>
      <c r="X94" s="229"/>
      <c r="Y94" s="226"/>
      <c r="Z94" s="227"/>
      <c r="AA94" s="228"/>
      <c r="AB94" s="229"/>
      <c r="AC94" s="229"/>
      <c r="AD94" s="226"/>
      <c r="AE94" s="227"/>
      <c r="AF94" s="228"/>
      <c r="AG94" s="229"/>
      <c r="AH94" s="229"/>
    </row>
    <row r="95" spans="2:39" ht="20.399999999999999" customHeight="1" x14ac:dyDescent="0.25">
      <c r="B95" s="219" t="s">
        <v>105</v>
      </c>
      <c r="C95" s="112" t="s">
        <v>106</v>
      </c>
      <c r="D95" s="113" t="s">
        <v>107</v>
      </c>
      <c r="E95" s="111">
        <f>+PRECISION!N7</f>
        <v>2.8333333333333335E-3</v>
      </c>
      <c r="F95" s="111"/>
      <c r="G95" s="111">
        <f>E95/SQRT(1)</f>
        <v>2.8333333333333335E-3</v>
      </c>
      <c r="H95" s="114">
        <v>1</v>
      </c>
      <c r="I95" s="111">
        <f>+G95*H95</f>
        <v>2.8333333333333335E-3</v>
      </c>
      <c r="J95" s="110"/>
      <c r="K95" s="173"/>
      <c r="L95" s="173"/>
      <c r="M95" s="173"/>
      <c r="N95" s="173"/>
      <c r="O95" s="173"/>
      <c r="P95" s="109"/>
      <c r="Q95" s="109"/>
      <c r="R95" s="110"/>
      <c r="S95" s="109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  <c r="AE95" s="173"/>
      <c r="AF95" s="173"/>
      <c r="AG95" s="173"/>
      <c r="AH95" s="173"/>
    </row>
    <row r="96" spans="2:39" ht="20.399999999999999" customHeight="1" x14ac:dyDescent="0.25">
      <c r="B96" s="115" t="s">
        <v>108</v>
      </c>
      <c r="C96" s="116"/>
      <c r="D96" s="116"/>
      <c r="E96" s="117"/>
      <c r="F96" s="117"/>
      <c r="G96" s="117"/>
      <c r="H96" s="118" t="s">
        <v>106</v>
      </c>
      <c r="I96" s="119">
        <f>SQRT(I95^2+I78^2+I82^2+I86^2+I90^2+N78^2+N82^2+N86^2+S78^2+S82^2+S86^2+X78^2+X82^2+X86^2+AC78^2+AC82^2+AC86^2+AH78^2+AH82^2+AH86^2)</f>
        <v>2.8333333333333335E-3</v>
      </c>
      <c r="J96" s="110"/>
      <c r="K96" s="173"/>
      <c r="L96" s="173"/>
      <c r="M96" s="173"/>
      <c r="N96" s="173"/>
      <c r="O96" s="173"/>
      <c r="P96" s="107"/>
      <c r="Q96" s="107"/>
      <c r="R96" s="110"/>
      <c r="S96" s="107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  <c r="AD96" s="173"/>
      <c r="AE96" s="173"/>
      <c r="AF96" s="173"/>
      <c r="AG96" s="173"/>
      <c r="AH96" s="173"/>
    </row>
    <row r="97" spans="2:39" ht="20.399999999999999" customHeight="1" x14ac:dyDescent="0.25">
      <c r="B97" s="115" t="s">
        <v>109</v>
      </c>
      <c r="C97" s="120"/>
      <c r="D97" s="120"/>
      <c r="E97" s="120"/>
      <c r="F97" s="116"/>
      <c r="G97" s="116"/>
      <c r="H97" s="121" t="s">
        <v>106</v>
      </c>
      <c r="I97" s="230">
        <f>+I96*2</f>
        <v>5.6666666666666671E-3</v>
      </c>
      <c r="J97" s="108"/>
      <c r="K97" s="173"/>
      <c r="L97" s="173"/>
      <c r="M97" s="173"/>
      <c r="N97" s="173"/>
      <c r="O97" s="173"/>
      <c r="P97" s="108"/>
      <c r="Q97" s="108"/>
      <c r="R97" s="108"/>
      <c r="S97" s="108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  <c r="AE97" s="173"/>
      <c r="AF97" s="173"/>
      <c r="AG97" s="173"/>
      <c r="AH97" s="173"/>
    </row>
    <row r="98" spans="2:39" ht="12.75" customHeight="1" x14ac:dyDescent="0.25"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73"/>
      <c r="AF98" s="173"/>
      <c r="AG98" s="173"/>
      <c r="AH98" s="173"/>
    </row>
    <row r="99" spans="2:39" ht="12.75" customHeight="1" thickBot="1" x14ac:dyDescent="0.3">
      <c r="B99" s="103" t="s">
        <v>233</v>
      </c>
      <c r="C99" s="104"/>
      <c r="D99" s="104"/>
      <c r="E99" s="104"/>
      <c r="F99" s="105"/>
      <c r="G99" s="104"/>
      <c r="H99" s="104"/>
      <c r="I99" s="104"/>
      <c r="J99" s="97"/>
      <c r="K99" s="97"/>
      <c r="L99" s="97"/>
      <c r="M99" s="97"/>
      <c r="N99" s="97"/>
      <c r="O99" s="97"/>
      <c r="P99" s="97"/>
      <c r="Q99" s="97"/>
      <c r="R99" s="97"/>
      <c r="S99" s="97"/>
    </row>
    <row r="100" spans="2:39" ht="20.399999999999999" customHeight="1" x14ac:dyDescent="0.25">
      <c r="B100" s="497" t="s">
        <v>131</v>
      </c>
      <c r="C100" s="498"/>
      <c r="D100" s="498"/>
      <c r="E100" s="498"/>
      <c r="F100" s="498"/>
      <c r="G100" s="498"/>
      <c r="H100" s="498"/>
      <c r="I100" s="499"/>
      <c r="J100" s="497" t="s">
        <v>130</v>
      </c>
      <c r="K100" s="498"/>
      <c r="L100" s="498"/>
      <c r="M100" s="498"/>
      <c r="N100" s="499"/>
      <c r="O100" s="497" t="s">
        <v>155</v>
      </c>
      <c r="P100" s="498"/>
      <c r="Q100" s="498"/>
      <c r="R100" s="498"/>
      <c r="S100" s="499"/>
      <c r="T100" s="497" t="s">
        <v>132</v>
      </c>
      <c r="U100" s="498"/>
      <c r="V100" s="498"/>
      <c r="W100" s="498"/>
      <c r="X100" s="499"/>
      <c r="Y100" s="497" t="s">
        <v>133</v>
      </c>
      <c r="Z100" s="498"/>
      <c r="AA100" s="498"/>
      <c r="AB100" s="498"/>
      <c r="AC100" s="499"/>
      <c r="AD100" s="497" t="s">
        <v>134</v>
      </c>
      <c r="AE100" s="498"/>
      <c r="AF100" s="498"/>
      <c r="AG100" s="498"/>
      <c r="AH100" s="499"/>
      <c r="AJ100" s="500" t="s">
        <v>110</v>
      </c>
      <c r="AK100" s="500"/>
      <c r="AL100" s="500"/>
    </row>
    <row r="101" spans="2:39" ht="33" customHeight="1" x14ac:dyDescent="0.25">
      <c r="B101" s="197" t="s">
        <v>89</v>
      </c>
      <c r="C101" s="189" t="s">
        <v>90</v>
      </c>
      <c r="D101" s="189" t="s">
        <v>93</v>
      </c>
      <c r="E101" s="188" t="s">
        <v>91</v>
      </c>
      <c r="F101" s="189" t="s">
        <v>92</v>
      </c>
      <c r="G101" s="189" t="s">
        <v>94</v>
      </c>
      <c r="H101" s="189" t="s">
        <v>95</v>
      </c>
      <c r="I101" s="198" t="s">
        <v>96</v>
      </c>
      <c r="J101" s="197" t="s">
        <v>91</v>
      </c>
      <c r="K101" s="189" t="s">
        <v>92</v>
      </c>
      <c r="L101" s="189" t="s">
        <v>94</v>
      </c>
      <c r="M101" s="189" t="s">
        <v>95</v>
      </c>
      <c r="N101" s="198" t="s">
        <v>96</v>
      </c>
      <c r="O101" s="197" t="s">
        <v>91</v>
      </c>
      <c r="P101" s="189" t="s">
        <v>92</v>
      </c>
      <c r="Q101" s="189" t="s">
        <v>94</v>
      </c>
      <c r="R101" s="189" t="s">
        <v>95</v>
      </c>
      <c r="S101" s="198" t="s">
        <v>96</v>
      </c>
      <c r="T101" s="197" t="s">
        <v>91</v>
      </c>
      <c r="U101" s="189" t="s">
        <v>92</v>
      </c>
      <c r="V101" s="189" t="s">
        <v>94</v>
      </c>
      <c r="W101" s="189" t="s">
        <v>95</v>
      </c>
      <c r="X101" s="198" t="s">
        <v>96</v>
      </c>
      <c r="Y101" s="197" t="s">
        <v>91</v>
      </c>
      <c r="Z101" s="189" t="s">
        <v>92</v>
      </c>
      <c r="AA101" s="189" t="s">
        <v>94</v>
      </c>
      <c r="AB101" s="189" t="s">
        <v>95</v>
      </c>
      <c r="AC101" s="198" t="s">
        <v>96</v>
      </c>
      <c r="AD101" s="197" t="s">
        <v>91</v>
      </c>
      <c r="AE101" s="189" t="s">
        <v>92</v>
      </c>
      <c r="AF101" s="189" t="s">
        <v>94</v>
      </c>
      <c r="AG101" s="189" t="s">
        <v>95</v>
      </c>
      <c r="AH101" s="198" t="s">
        <v>96</v>
      </c>
      <c r="AJ101" s="186" t="s">
        <v>111</v>
      </c>
      <c r="AK101" s="122" t="s">
        <v>112</v>
      </c>
      <c r="AL101" s="122" t="s">
        <v>106</v>
      </c>
    </row>
    <row r="102" spans="2:39" ht="20.399999999999999" customHeight="1" x14ac:dyDescent="0.25">
      <c r="B102" s="199"/>
      <c r="C102" s="143"/>
      <c r="D102" s="144" t="s">
        <v>97</v>
      </c>
      <c r="E102" s="172" t="str">
        <f>IF(E103=0,"--",(E103*E111*100*1/E107/E115))</f>
        <v>--</v>
      </c>
      <c r="F102" s="144" t="s">
        <v>97</v>
      </c>
      <c r="G102" s="144" t="s">
        <v>97</v>
      </c>
      <c r="H102" s="144" t="s">
        <v>97</v>
      </c>
      <c r="I102" s="200" t="s">
        <v>97</v>
      </c>
      <c r="J102" s="214" t="str">
        <f>IF(J103=0,"--",(J103*J111*100*1/J107/J115))</f>
        <v>--</v>
      </c>
      <c r="K102" s="144" t="s">
        <v>97</v>
      </c>
      <c r="L102" s="144" t="s">
        <v>97</v>
      </c>
      <c r="M102" s="144" t="s">
        <v>97</v>
      </c>
      <c r="N102" s="200" t="s">
        <v>97</v>
      </c>
      <c r="O102" s="214" t="str">
        <f>IF(O103=0,"--",(O103*O111*100*1/O107/O115))</f>
        <v>--</v>
      </c>
      <c r="P102" s="144" t="s">
        <v>97</v>
      </c>
      <c r="Q102" s="144" t="s">
        <v>97</v>
      </c>
      <c r="R102" s="144" t="s">
        <v>97</v>
      </c>
      <c r="S102" s="200" t="s">
        <v>97</v>
      </c>
      <c r="T102" s="214" t="str">
        <f>IF(T103=0,"--",(T103*T111*100*1/T107/T115))</f>
        <v>--</v>
      </c>
      <c r="U102" s="144" t="s">
        <v>97</v>
      </c>
      <c r="V102" s="144" t="s">
        <v>97</v>
      </c>
      <c r="W102" s="144" t="s">
        <v>97</v>
      </c>
      <c r="X102" s="200" t="s">
        <v>97</v>
      </c>
      <c r="Y102" s="214" t="str">
        <f>IF(Y103=0,"--",(Y103*Y111*100*1/Y107/Y115))</f>
        <v>--</v>
      </c>
      <c r="Z102" s="144" t="s">
        <v>97</v>
      </c>
      <c r="AA102" s="144" t="s">
        <v>97</v>
      </c>
      <c r="AB102" s="144" t="s">
        <v>97</v>
      </c>
      <c r="AC102" s="200" t="s">
        <v>97</v>
      </c>
      <c r="AD102" s="214" t="str">
        <f>IF(AD103=0,"--",(AD103*AD111*100*1/AD107/AD115))</f>
        <v>--</v>
      </c>
      <c r="AE102" s="144" t="s">
        <v>97</v>
      </c>
      <c r="AF102" s="144" t="s">
        <v>97</v>
      </c>
      <c r="AG102" s="144" t="s">
        <v>97</v>
      </c>
      <c r="AH102" s="200" t="s">
        <v>97</v>
      </c>
      <c r="AJ102" s="221" t="str">
        <f>+B103</f>
        <v>Masa partícula</v>
      </c>
      <c r="AK102" s="123">
        <f>+N103</f>
        <v>0</v>
      </c>
      <c r="AL102" s="124">
        <f>+AK102/$AK$32</f>
        <v>0</v>
      </c>
    </row>
    <row r="103" spans="2:39" ht="20.399999999999999" customHeight="1" x14ac:dyDescent="0.25">
      <c r="B103" s="201" t="s">
        <v>145</v>
      </c>
      <c r="C103" s="145" t="s">
        <v>98</v>
      </c>
      <c r="D103" s="148" t="s">
        <v>97</v>
      </c>
      <c r="E103" s="146">
        <f>+DATOS!AA12</f>
        <v>0</v>
      </c>
      <c r="F103" s="147" t="s">
        <v>97</v>
      </c>
      <c r="G103" s="149">
        <f>SQRT((G104*G104)+(G105*G105)+(G106*G106))</f>
        <v>7.0663521942607221E-2</v>
      </c>
      <c r="H103" s="150">
        <f>IF(E103=0,0,E111*100/E107/E115)</f>
        <v>0</v>
      </c>
      <c r="I103" s="220">
        <f>+H103*G103</f>
        <v>0</v>
      </c>
      <c r="J103" s="215">
        <f>+DATOS!AA13</f>
        <v>0</v>
      </c>
      <c r="K103" s="147" t="s">
        <v>97</v>
      </c>
      <c r="L103" s="149">
        <f>SQRT((L104*L104)+(L105*L105)+(L106*L106))</f>
        <v>7.0663521942607221E-2</v>
      </c>
      <c r="M103" s="150">
        <f>IF(J103=0,0,J111*100/J107/J115)</f>
        <v>0</v>
      </c>
      <c r="N103" s="202">
        <f>+M103*L103</f>
        <v>0</v>
      </c>
      <c r="O103" s="215">
        <f>+DATOS!AA14</f>
        <v>0</v>
      </c>
      <c r="P103" s="147" t="s">
        <v>97</v>
      </c>
      <c r="Q103" s="149">
        <f>SQRT((Q104*Q104)+(Q105*Q105)+(Q106*Q106))</f>
        <v>7.0663521942607221E-2</v>
      </c>
      <c r="R103" s="150">
        <f>IF(O103=0,0,O111*100/O107/O115)</f>
        <v>0</v>
      </c>
      <c r="S103" s="202">
        <f>+R103*Q103</f>
        <v>0</v>
      </c>
      <c r="T103" s="215">
        <f>+DATOS!AA15</f>
        <v>0</v>
      </c>
      <c r="U103" s="147" t="s">
        <v>97</v>
      </c>
      <c r="V103" s="149">
        <f>SQRT((V104*V104)+(V105*V105)+(V106*V106))</f>
        <v>7.0663521942607221E-2</v>
      </c>
      <c r="W103" s="150">
        <f>IF(T103=0,0,T111*100/T107/T115)</f>
        <v>0</v>
      </c>
      <c r="X103" s="202">
        <f>+W103*V103</f>
        <v>0</v>
      </c>
      <c r="Y103" s="215">
        <f>+DATOS!AA16</f>
        <v>0</v>
      </c>
      <c r="Z103" s="147" t="s">
        <v>97</v>
      </c>
      <c r="AA103" s="149">
        <f>SQRT((AA104*AA104)+(AA105*AA105)+(AA106*AA106))</f>
        <v>7.0663521942607221E-2</v>
      </c>
      <c r="AB103" s="150">
        <f>IF(Y103=0,0,Y111*100/Y107/Y115)</f>
        <v>0</v>
      </c>
      <c r="AC103" s="202">
        <f>+AB103*AA103</f>
        <v>0</v>
      </c>
      <c r="AD103" s="215">
        <f>+DATOS!AA17</f>
        <v>0</v>
      </c>
      <c r="AE103" s="147" t="s">
        <v>97</v>
      </c>
      <c r="AF103" s="149">
        <f>SQRT((AF104*AF104)+(AF105*AF105)+(AF106*AF106))</f>
        <v>7.0663521942607221E-2</v>
      </c>
      <c r="AG103" s="150">
        <f>IF(AD103=0,0,AD111*100/AD107/AD115)</f>
        <v>0</v>
      </c>
      <c r="AH103" s="202">
        <f>+AG103*AF103</f>
        <v>0</v>
      </c>
      <c r="AJ103" s="221" t="str">
        <f>+B107</f>
        <v>Masa de prueba</v>
      </c>
      <c r="AK103" s="123">
        <f>+N107</f>
        <v>0</v>
      </c>
      <c r="AL103" s="124">
        <f>+AK103/$AK$32</f>
        <v>0</v>
      </c>
    </row>
    <row r="104" spans="2:39" ht="20.399999999999999" customHeight="1" x14ac:dyDescent="0.25">
      <c r="B104" s="203" t="s">
        <v>99</v>
      </c>
      <c r="C104" s="151" t="s">
        <v>98</v>
      </c>
      <c r="D104" s="154" t="s">
        <v>100</v>
      </c>
      <c r="E104" s="152"/>
      <c r="F104" s="153">
        <f>+BALANZA!D51</f>
        <v>0</v>
      </c>
      <c r="G104" s="155">
        <f>+F104</f>
        <v>0</v>
      </c>
      <c r="H104" s="156" t="s">
        <v>97</v>
      </c>
      <c r="I104" s="204" t="s">
        <v>97</v>
      </c>
      <c r="J104" s="216"/>
      <c r="K104" s="153">
        <f>+BALANZA!D52</f>
        <v>0</v>
      </c>
      <c r="L104" s="155">
        <f>+K104</f>
        <v>0</v>
      </c>
      <c r="M104" s="156" t="s">
        <v>97</v>
      </c>
      <c r="N104" s="204" t="s">
        <v>97</v>
      </c>
      <c r="O104" s="216"/>
      <c r="P104" s="153">
        <f>+BALANZA!D53</f>
        <v>0</v>
      </c>
      <c r="Q104" s="155">
        <f>+P104</f>
        <v>0</v>
      </c>
      <c r="R104" s="156" t="s">
        <v>97</v>
      </c>
      <c r="S104" s="204" t="s">
        <v>97</v>
      </c>
      <c r="T104" s="216"/>
      <c r="U104" s="153">
        <f>+BALANZA!D54</f>
        <v>0</v>
      </c>
      <c r="V104" s="155">
        <f>+U104</f>
        <v>0</v>
      </c>
      <c r="W104" s="156" t="s">
        <v>97</v>
      </c>
      <c r="X104" s="204" t="s">
        <v>97</v>
      </c>
      <c r="Y104" s="216"/>
      <c r="Z104" s="153">
        <f>+BALANZA!D55</f>
        <v>0</v>
      </c>
      <c r="AA104" s="155">
        <f>+Z104</f>
        <v>0</v>
      </c>
      <c r="AB104" s="156" t="s">
        <v>97</v>
      </c>
      <c r="AC104" s="204" t="s">
        <v>97</v>
      </c>
      <c r="AD104" s="216"/>
      <c r="AE104" s="153">
        <f>+BALANZA!D56</f>
        <v>0</v>
      </c>
      <c r="AF104" s="155">
        <f>+AE104</f>
        <v>0</v>
      </c>
      <c r="AG104" s="156" t="s">
        <v>97</v>
      </c>
      <c r="AH104" s="204" t="s">
        <v>97</v>
      </c>
      <c r="AJ104" s="222" t="str">
        <f>+B111</f>
        <v>Masa retenida</v>
      </c>
      <c r="AK104" s="225">
        <f>+N111</f>
        <v>0</v>
      </c>
      <c r="AL104" s="124">
        <f>+AK104/$AK$32</f>
        <v>0</v>
      </c>
    </row>
    <row r="105" spans="2:39" ht="20.399999999999999" customHeight="1" x14ac:dyDescent="0.25">
      <c r="B105" s="203" t="s">
        <v>101</v>
      </c>
      <c r="C105" s="151" t="s">
        <v>98</v>
      </c>
      <c r="D105" s="154" t="s">
        <v>102</v>
      </c>
      <c r="E105" s="152"/>
      <c r="F105" s="153">
        <f>2*(SQRT(BALANZA!$C$8+BALANZA!$D$8*(POWER(E103,2))))</f>
        <v>0.12899612397277679</v>
      </c>
      <c r="G105" s="155">
        <f>+F105/2</f>
        <v>6.4498061986388397E-2</v>
      </c>
      <c r="H105" s="156" t="s">
        <v>97</v>
      </c>
      <c r="I105" s="204" t="s">
        <v>97</v>
      </c>
      <c r="J105" s="216"/>
      <c r="K105" s="153">
        <f>2*(SQRT(BALANZA!$C$8+BALANZA!$D$8*(POWER(J103,2))))</f>
        <v>0.12899612397277679</v>
      </c>
      <c r="L105" s="155">
        <f>+K105/2</f>
        <v>6.4498061986388397E-2</v>
      </c>
      <c r="M105" s="156" t="s">
        <v>97</v>
      </c>
      <c r="N105" s="204" t="s">
        <v>97</v>
      </c>
      <c r="O105" s="216"/>
      <c r="P105" s="153">
        <f>2*(SQRT(BALANZA!$C$8+BALANZA!$D$8*(POWER(O103,2))))</f>
        <v>0.12899612397277679</v>
      </c>
      <c r="Q105" s="155">
        <f>+P105/2</f>
        <v>6.4498061986388397E-2</v>
      </c>
      <c r="R105" s="156" t="s">
        <v>97</v>
      </c>
      <c r="S105" s="204" t="s">
        <v>97</v>
      </c>
      <c r="T105" s="216"/>
      <c r="U105" s="153">
        <f>2*(SQRT(BALANZA!$C$8+BALANZA!$D$8*(POWER(T103,2))))</f>
        <v>0.12899612397277679</v>
      </c>
      <c r="V105" s="155">
        <f>+U105/2</f>
        <v>6.4498061986388397E-2</v>
      </c>
      <c r="W105" s="156" t="s">
        <v>97</v>
      </c>
      <c r="X105" s="204" t="s">
        <v>97</v>
      </c>
      <c r="Y105" s="216"/>
      <c r="Z105" s="153">
        <f>2*(SQRT(BALANZA!$C$8+BALANZA!$D$8*(POWER(Y103,2))))</f>
        <v>0.12899612397277679</v>
      </c>
      <c r="AA105" s="155">
        <f>+Z105/2</f>
        <v>6.4498061986388397E-2</v>
      </c>
      <c r="AB105" s="156" t="s">
        <v>97</v>
      </c>
      <c r="AC105" s="204" t="s">
        <v>97</v>
      </c>
      <c r="AD105" s="216"/>
      <c r="AE105" s="153">
        <f>2*(SQRT(BALANZA!$C$8+BALANZA!$D$8*(POWER(AD103,2))))</f>
        <v>0.12899612397277679</v>
      </c>
      <c r="AF105" s="155">
        <f>+AE105/2</f>
        <v>6.4498061986388397E-2</v>
      </c>
      <c r="AG105" s="156" t="s">
        <v>97</v>
      </c>
      <c r="AH105" s="204" t="s">
        <v>97</v>
      </c>
      <c r="AJ105" s="222" t="str">
        <f>+B115</f>
        <v>Masa total</v>
      </c>
      <c r="AK105" s="225">
        <f>+N115</f>
        <v>0</v>
      </c>
      <c r="AL105" s="124">
        <f>+AK105/$AK$32</f>
        <v>0</v>
      </c>
    </row>
    <row r="106" spans="2:39" ht="20.399999999999999" customHeight="1" x14ac:dyDescent="0.25">
      <c r="B106" s="203" t="s">
        <v>103</v>
      </c>
      <c r="C106" s="151" t="s">
        <v>98</v>
      </c>
      <c r="D106" s="157" t="s">
        <v>104</v>
      </c>
      <c r="E106" s="152"/>
      <c r="F106" s="153">
        <f>+BALANZA!$C$10</f>
        <v>0.1</v>
      </c>
      <c r="G106" s="155">
        <f>+F106/SQRT(3)/2</f>
        <v>2.8867513459481291E-2</v>
      </c>
      <c r="H106" s="156" t="s">
        <v>97</v>
      </c>
      <c r="I106" s="204" t="s">
        <v>97</v>
      </c>
      <c r="J106" s="216"/>
      <c r="K106" s="153">
        <f>+BALANZA!$C$10</f>
        <v>0.1</v>
      </c>
      <c r="L106" s="155">
        <f>+K106/SQRT(3)/2</f>
        <v>2.8867513459481291E-2</v>
      </c>
      <c r="M106" s="156" t="s">
        <v>97</v>
      </c>
      <c r="N106" s="204" t="s">
        <v>97</v>
      </c>
      <c r="O106" s="216"/>
      <c r="P106" s="153">
        <f>+BALANZA!$C$10</f>
        <v>0.1</v>
      </c>
      <c r="Q106" s="155">
        <f>+P106/SQRT(3)/2</f>
        <v>2.8867513459481291E-2</v>
      </c>
      <c r="R106" s="156" t="s">
        <v>97</v>
      </c>
      <c r="S106" s="204" t="s">
        <v>97</v>
      </c>
      <c r="T106" s="216"/>
      <c r="U106" s="153">
        <f>+BALANZA!$C$10</f>
        <v>0.1</v>
      </c>
      <c r="V106" s="155">
        <f>+U106/SQRT(3)/2</f>
        <v>2.8867513459481291E-2</v>
      </c>
      <c r="W106" s="156" t="s">
        <v>97</v>
      </c>
      <c r="X106" s="204" t="s">
        <v>97</v>
      </c>
      <c r="Y106" s="216"/>
      <c r="Z106" s="153">
        <f>+BALANZA!$C$10</f>
        <v>0.1</v>
      </c>
      <c r="AA106" s="155">
        <f>+Z106/SQRT(3)/2</f>
        <v>2.8867513459481291E-2</v>
      </c>
      <c r="AB106" s="156" t="s">
        <v>97</v>
      </c>
      <c r="AC106" s="204" t="s">
        <v>97</v>
      </c>
      <c r="AD106" s="216"/>
      <c r="AE106" s="153">
        <f>+BALANZA!$C$10</f>
        <v>0.1</v>
      </c>
      <c r="AF106" s="155">
        <f>+AE106/SQRT(3)/2</f>
        <v>2.8867513459481291E-2</v>
      </c>
      <c r="AG106" s="156" t="s">
        <v>97</v>
      </c>
      <c r="AH106" s="204" t="s">
        <v>97</v>
      </c>
      <c r="AJ106" s="221" t="str">
        <f>+B120</f>
        <v xml:space="preserve">factor de presición </v>
      </c>
      <c r="AK106" s="123">
        <f>+I120</f>
        <v>1.35</v>
      </c>
      <c r="AL106" s="124">
        <f>+AK106/$AK$32</f>
        <v>38.755980861244026</v>
      </c>
    </row>
    <row r="107" spans="2:39" ht="20.399999999999999" customHeight="1" x14ac:dyDescent="0.25">
      <c r="B107" s="201" t="s">
        <v>127</v>
      </c>
      <c r="C107" s="145" t="s">
        <v>98</v>
      </c>
      <c r="D107" s="147" t="s">
        <v>97</v>
      </c>
      <c r="E107" s="158">
        <f>+DATOS!$H$12</f>
        <v>0</v>
      </c>
      <c r="F107" s="145"/>
      <c r="G107" s="149">
        <f>SQRT((G108*G108)+(G109*G109)+(G110*G110))</f>
        <v>7.0663521942607221E-2</v>
      </c>
      <c r="H107" s="159">
        <f>IF(E103=0,0,E103*E111*100/E115/E107/E107)</f>
        <v>0</v>
      </c>
      <c r="I107" s="205">
        <f>+H107*G107</f>
        <v>0</v>
      </c>
      <c r="J107" s="217">
        <f>+DATOS!$H$13</f>
        <v>0</v>
      </c>
      <c r="K107" s="145"/>
      <c r="L107" s="149">
        <f>SQRT((L108*L108)+(L109*L109)+(L110*L110))</f>
        <v>7.0663521942607221E-2</v>
      </c>
      <c r="M107" s="159">
        <f>IF(J103=0,0,J103*J111*100/J115/J107/J107)</f>
        <v>0</v>
      </c>
      <c r="N107" s="205">
        <f>+M107*L107</f>
        <v>0</v>
      </c>
      <c r="O107" s="217">
        <f>+DATOS!$H$14</f>
        <v>0</v>
      </c>
      <c r="P107" s="145"/>
      <c r="Q107" s="149">
        <f>SQRT((Q108*Q108)+(Q109*Q109)+(Q110*Q110))</f>
        <v>7.0663521942607221E-2</v>
      </c>
      <c r="R107" s="159">
        <f>IF(O103=0,0,O103*O111*100/O115/O107/O107)</f>
        <v>0</v>
      </c>
      <c r="S107" s="205">
        <f>+R107*Q107</f>
        <v>0</v>
      </c>
      <c r="T107" s="217">
        <f>+DATOS!$H$15</f>
        <v>0</v>
      </c>
      <c r="U107" s="145"/>
      <c r="V107" s="149">
        <f>SQRT((V108*V108)+(V109*V109)+(V110*V110))</f>
        <v>7.0663521942607221E-2</v>
      </c>
      <c r="W107" s="159">
        <f>IF(T103=0,0,T103*T111*100/T115/T107/T107)</f>
        <v>0</v>
      </c>
      <c r="X107" s="205">
        <f>+W107*V107</f>
        <v>0</v>
      </c>
      <c r="Y107" s="217">
        <f>+DATOS!$H$16</f>
        <v>0</v>
      </c>
      <c r="Z107" s="145"/>
      <c r="AA107" s="149">
        <f>SQRT((AA108*AA108)+(AA109*AA109)+(AA110*AA110))</f>
        <v>7.0663521942607221E-2</v>
      </c>
      <c r="AB107" s="159">
        <f>IF(Y103=0,0,Y103*Y111*100/Y115/Y107/Y107)</f>
        <v>0</v>
      </c>
      <c r="AC107" s="205">
        <f>+AB107*AA107</f>
        <v>0</v>
      </c>
      <c r="AD107" s="217">
        <f>+DATOS!$H$17</f>
        <v>0</v>
      </c>
      <c r="AE107" s="145"/>
      <c r="AF107" s="149">
        <f>SQRT((AF108*AF108)+(AF109*AF109)+(AF110*AF110))</f>
        <v>7.0663521942607221E-2</v>
      </c>
      <c r="AG107" s="159">
        <f>IF(AD103=0,0,AD103*AD111*100/AD115/AD107/AD107)</f>
        <v>0</v>
      </c>
      <c r="AH107" s="205">
        <f>+AG107*AF107</f>
        <v>0</v>
      </c>
      <c r="AJ107" s="223"/>
      <c r="AK107" s="224">
        <f>SUM(AK102:AK106)</f>
        <v>1.35</v>
      </c>
      <c r="AL107" s="124">
        <f>SUM(AL102:AL106)</f>
        <v>38.755980861244026</v>
      </c>
      <c r="AM107" s="97"/>
    </row>
    <row r="108" spans="2:39" ht="20.399999999999999" customHeight="1" x14ac:dyDescent="0.25">
      <c r="B108" s="203" t="s">
        <v>99</v>
      </c>
      <c r="C108" s="151" t="s">
        <v>98</v>
      </c>
      <c r="D108" s="154" t="s">
        <v>100</v>
      </c>
      <c r="E108" s="152"/>
      <c r="F108" s="153">
        <f>+BALANZA!$F$24</f>
        <v>0</v>
      </c>
      <c r="G108" s="155">
        <f>+F108</f>
        <v>0</v>
      </c>
      <c r="H108" s="156" t="s">
        <v>97</v>
      </c>
      <c r="I108" s="204" t="s">
        <v>97</v>
      </c>
      <c r="J108" s="216"/>
      <c r="K108" s="153">
        <f>+BALANZA!$F$25</f>
        <v>0</v>
      </c>
      <c r="L108" s="155">
        <f>+K108</f>
        <v>0</v>
      </c>
      <c r="M108" s="156" t="s">
        <v>97</v>
      </c>
      <c r="N108" s="204" t="s">
        <v>97</v>
      </c>
      <c r="O108" s="216"/>
      <c r="P108" s="153">
        <f>+BALANZA!$F$26</f>
        <v>0</v>
      </c>
      <c r="Q108" s="155">
        <f>+P108</f>
        <v>0</v>
      </c>
      <c r="R108" s="156" t="s">
        <v>97</v>
      </c>
      <c r="S108" s="204" t="s">
        <v>97</v>
      </c>
      <c r="T108" s="216"/>
      <c r="U108" s="153">
        <f>+BALANZA!$F$27</f>
        <v>0</v>
      </c>
      <c r="V108" s="155">
        <f>+U108</f>
        <v>0</v>
      </c>
      <c r="W108" s="156" t="s">
        <v>97</v>
      </c>
      <c r="X108" s="204" t="s">
        <v>97</v>
      </c>
      <c r="Y108" s="216"/>
      <c r="Z108" s="153">
        <f>+BALANZA!$F$28</f>
        <v>0</v>
      </c>
      <c r="AA108" s="155">
        <f>+Z108</f>
        <v>0</v>
      </c>
      <c r="AB108" s="156" t="s">
        <v>97</v>
      </c>
      <c r="AC108" s="204" t="s">
        <v>97</v>
      </c>
      <c r="AD108" s="216"/>
      <c r="AE108" s="153">
        <f>+BALANZA!$F$29</f>
        <v>0</v>
      </c>
      <c r="AF108" s="155">
        <f>+AE108</f>
        <v>0</v>
      </c>
      <c r="AG108" s="156" t="s">
        <v>97</v>
      </c>
      <c r="AH108" s="204" t="s">
        <v>97</v>
      </c>
    </row>
    <row r="109" spans="2:39" ht="20.399999999999999" customHeight="1" x14ac:dyDescent="0.25">
      <c r="B109" s="203" t="s">
        <v>101</v>
      </c>
      <c r="C109" s="151" t="s">
        <v>98</v>
      </c>
      <c r="D109" s="154" t="s">
        <v>102</v>
      </c>
      <c r="E109" s="152"/>
      <c r="F109" s="153">
        <f>2*(SQRT(BALANZA!$C$8+BALANZA!$D$8*(POWER(E107,2))))</f>
        <v>0.12899612397277679</v>
      </c>
      <c r="G109" s="155">
        <f>+F109/2</f>
        <v>6.4498061986388397E-2</v>
      </c>
      <c r="H109" s="156" t="s">
        <v>97</v>
      </c>
      <c r="I109" s="204" t="s">
        <v>97</v>
      </c>
      <c r="J109" s="216"/>
      <c r="K109" s="153">
        <f>2*(SQRT(BALANZA!$C$8+BALANZA!$D$8*(POWER(J107,2))))</f>
        <v>0.12899612397277679</v>
      </c>
      <c r="L109" s="155">
        <f>+K109/2</f>
        <v>6.4498061986388397E-2</v>
      </c>
      <c r="M109" s="156" t="s">
        <v>97</v>
      </c>
      <c r="N109" s="204" t="s">
        <v>97</v>
      </c>
      <c r="O109" s="216"/>
      <c r="P109" s="153">
        <f>2*(SQRT(BALANZA!$C$8+BALANZA!$D$8*(POWER(O107,2))))</f>
        <v>0.12899612397277679</v>
      </c>
      <c r="Q109" s="155">
        <f>+P109/2</f>
        <v>6.4498061986388397E-2</v>
      </c>
      <c r="R109" s="156" t="s">
        <v>97</v>
      </c>
      <c r="S109" s="204" t="s">
        <v>97</v>
      </c>
      <c r="T109" s="216"/>
      <c r="U109" s="153">
        <f>2*(SQRT(BALANZA!$C$8+BALANZA!$D$8*(POWER(T107,2))))</f>
        <v>0.12899612397277679</v>
      </c>
      <c r="V109" s="155">
        <f>+U109/2</f>
        <v>6.4498061986388397E-2</v>
      </c>
      <c r="W109" s="156" t="s">
        <v>97</v>
      </c>
      <c r="X109" s="204" t="s">
        <v>97</v>
      </c>
      <c r="Y109" s="216"/>
      <c r="Z109" s="153">
        <f>2*(SQRT(BALANZA!$C$8+BALANZA!$D$8*(POWER(Y107,2))))</f>
        <v>0.12899612397277679</v>
      </c>
      <c r="AA109" s="155">
        <f>+Z109/2</f>
        <v>6.4498061986388397E-2</v>
      </c>
      <c r="AB109" s="156" t="s">
        <v>97</v>
      </c>
      <c r="AC109" s="204" t="s">
        <v>97</v>
      </c>
      <c r="AD109" s="216"/>
      <c r="AE109" s="153">
        <f>2*(SQRT(BALANZA!$C$8+BALANZA!$D$8*(POWER(AD107,2))))</f>
        <v>0.12899612397277679</v>
      </c>
      <c r="AF109" s="155">
        <f>+AE109/2</f>
        <v>6.4498061986388397E-2</v>
      </c>
      <c r="AG109" s="156" t="s">
        <v>97</v>
      </c>
      <c r="AH109" s="204" t="s">
        <v>97</v>
      </c>
    </row>
    <row r="110" spans="2:39" ht="20.399999999999999" customHeight="1" x14ac:dyDescent="0.25">
      <c r="B110" s="203" t="s">
        <v>103</v>
      </c>
      <c r="C110" s="151" t="s">
        <v>98</v>
      </c>
      <c r="D110" s="157" t="s">
        <v>104</v>
      </c>
      <c r="E110" s="152"/>
      <c r="F110" s="153">
        <f>+BALANZA!$C$10</f>
        <v>0.1</v>
      </c>
      <c r="G110" s="155">
        <f>+F110/SQRT(3)/2</f>
        <v>2.8867513459481291E-2</v>
      </c>
      <c r="H110" s="156" t="s">
        <v>97</v>
      </c>
      <c r="I110" s="204" t="s">
        <v>97</v>
      </c>
      <c r="J110" s="216"/>
      <c r="K110" s="153">
        <f>+BALANZA!$C$10</f>
        <v>0.1</v>
      </c>
      <c r="L110" s="155">
        <f>+K110/SQRT(3)/2</f>
        <v>2.8867513459481291E-2</v>
      </c>
      <c r="M110" s="156" t="s">
        <v>97</v>
      </c>
      <c r="N110" s="204" t="s">
        <v>97</v>
      </c>
      <c r="O110" s="216"/>
      <c r="P110" s="153">
        <f>+BALANZA!$C$10</f>
        <v>0.1</v>
      </c>
      <c r="Q110" s="155">
        <f>+P110/SQRT(3)/2</f>
        <v>2.8867513459481291E-2</v>
      </c>
      <c r="R110" s="156" t="s">
        <v>97</v>
      </c>
      <c r="S110" s="204" t="s">
        <v>97</v>
      </c>
      <c r="T110" s="216"/>
      <c r="U110" s="153">
        <f>+BALANZA!$C$10</f>
        <v>0.1</v>
      </c>
      <c r="V110" s="155">
        <f>+U110/SQRT(3)/2</f>
        <v>2.8867513459481291E-2</v>
      </c>
      <c r="W110" s="156" t="s">
        <v>97</v>
      </c>
      <c r="X110" s="204" t="s">
        <v>97</v>
      </c>
      <c r="Y110" s="216"/>
      <c r="Z110" s="153">
        <f>+BALANZA!$C$10</f>
        <v>0.1</v>
      </c>
      <c r="AA110" s="155">
        <f>+Z110/SQRT(3)/2</f>
        <v>2.8867513459481291E-2</v>
      </c>
      <c r="AB110" s="156" t="s">
        <v>97</v>
      </c>
      <c r="AC110" s="204" t="s">
        <v>97</v>
      </c>
      <c r="AD110" s="216"/>
      <c r="AE110" s="153">
        <f>+BALANZA!$C$10</f>
        <v>0.1</v>
      </c>
      <c r="AF110" s="155">
        <f>+AE110/SQRT(3)/2</f>
        <v>2.8867513459481291E-2</v>
      </c>
      <c r="AG110" s="156" t="s">
        <v>97</v>
      </c>
      <c r="AH110" s="204" t="s">
        <v>97</v>
      </c>
    </row>
    <row r="111" spans="2:39" ht="20.399999999999999" customHeight="1" x14ac:dyDescent="0.25">
      <c r="B111" s="201" t="s">
        <v>128</v>
      </c>
      <c r="C111" s="145" t="s">
        <v>98</v>
      </c>
      <c r="D111" s="147" t="s">
        <v>97</v>
      </c>
      <c r="E111" s="158">
        <f>+DATOS!$D$12</f>
        <v>0</v>
      </c>
      <c r="F111" s="145"/>
      <c r="G111" s="149">
        <f>SQRT((G112*G112)+(G113*G113)+(G114*G114))</f>
        <v>7.0663521942607221E-2</v>
      </c>
      <c r="H111" s="159">
        <f>IF(E103=0,0,E103*100/E107/E115)</f>
        <v>0</v>
      </c>
      <c r="I111" s="205">
        <f>+H111*G111</f>
        <v>0</v>
      </c>
      <c r="J111" s="217">
        <f>+DATOS!$D$13</f>
        <v>0</v>
      </c>
      <c r="K111" s="145"/>
      <c r="L111" s="149">
        <f>SQRT((L112*L112)+(L113*L113)+(L114*L114))</f>
        <v>7.0663521942607221E-2</v>
      </c>
      <c r="M111" s="159">
        <f>IF(J103=0,0,J103*100/J107/J115)</f>
        <v>0</v>
      </c>
      <c r="N111" s="205">
        <f>+M111*L111</f>
        <v>0</v>
      </c>
      <c r="O111" s="217">
        <f>+DATOS!$D$14</f>
        <v>0</v>
      </c>
      <c r="P111" s="145"/>
      <c r="Q111" s="149">
        <f>SQRT((Q112*Q112)+(Q113*Q113)+(Q114*Q114))</f>
        <v>7.0663521942607221E-2</v>
      </c>
      <c r="R111" s="159">
        <f>IF(O103=0,0,O103*100/O107/O115)</f>
        <v>0</v>
      </c>
      <c r="S111" s="205">
        <f>+R111*Q111</f>
        <v>0</v>
      </c>
      <c r="T111" s="217">
        <f>+DATOS!$D$15</f>
        <v>0</v>
      </c>
      <c r="U111" s="145"/>
      <c r="V111" s="149">
        <f>SQRT((V112*V112)+(V113*V113)+(V114*V114))</f>
        <v>7.0663521942607221E-2</v>
      </c>
      <c r="W111" s="159">
        <f>IF(T103=0,0,T103*100/T107/T115)</f>
        <v>0</v>
      </c>
      <c r="X111" s="205">
        <f>+W111*V111</f>
        <v>0</v>
      </c>
      <c r="Y111" s="217">
        <f>+DATOS!$D$16</f>
        <v>0</v>
      </c>
      <c r="Z111" s="145"/>
      <c r="AA111" s="149">
        <f>SQRT((AA112*AA112)+(AA113*AA113)+(AA114*AA114))</f>
        <v>7.0663521942607221E-2</v>
      </c>
      <c r="AB111" s="159">
        <f>IF(Y103=0,0,Y103*100/Y107/Y115)</f>
        <v>0</v>
      </c>
      <c r="AC111" s="205">
        <f>+AB111*AA111</f>
        <v>0</v>
      </c>
      <c r="AD111" s="217">
        <f>+DATOS!$D$17</f>
        <v>0</v>
      </c>
      <c r="AE111" s="145"/>
      <c r="AF111" s="149">
        <f>SQRT((AF112*AF112)+(AF113*AF113)+(AF114*AF114))</f>
        <v>7.0663521942607221E-2</v>
      </c>
      <c r="AG111" s="159">
        <f>IF(AD103=0,0,AD103*100/AD107/AD115)</f>
        <v>0</v>
      </c>
      <c r="AH111" s="205">
        <f>+AG111*AF111</f>
        <v>0</v>
      </c>
    </row>
    <row r="112" spans="2:39" ht="20.399999999999999" customHeight="1" x14ac:dyDescent="0.25">
      <c r="B112" s="203" t="s">
        <v>99</v>
      </c>
      <c r="C112" s="151" t="s">
        <v>98</v>
      </c>
      <c r="D112" s="154" t="s">
        <v>100</v>
      </c>
      <c r="E112" s="152"/>
      <c r="F112" s="153">
        <f>+BALANZA!$H$24</f>
        <v>0</v>
      </c>
      <c r="G112" s="155">
        <f>+F112</f>
        <v>0</v>
      </c>
      <c r="H112" s="156" t="s">
        <v>97</v>
      </c>
      <c r="I112" s="204" t="s">
        <v>97</v>
      </c>
      <c r="J112" s="216"/>
      <c r="K112" s="153">
        <f>+BALANZA!$H$25</f>
        <v>0</v>
      </c>
      <c r="L112" s="155">
        <f>+K112</f>
        <v>0</v>
      </c>
      <c r="M112" s="156" t="s">
        <v>97</v>
      </c>
      <c r="N112" s="204" t="s">
        <v>97</v>
      </c>
      <c r="O112" s="216"/>
      <c r="P112" s="153">
        <f>+BALANZA!$H$26</f>
        <v>0</v>
      </c>
      <c r="Q112" s="155">
        <f>+P112</f>
        <v>0</v>
      </c>
      <c r="R112" s="156" t="s">
        <v>97</v>
      </c>
      <c r="S112" s="204" t="s">
        <v>97</v>
      </c>
      <c r="T112" s="216"/>
      <c r="U112" s="153">
        <f>+BALANZA!$H$27</f>
        <v>0</v>
      </c>
      <c r="V112" s="155">
        <f>+U112</f>
        <v>0</v>
      </c>
      <c r="W112" s="156" t="s">
        <v>97</v>
      </c>
      <c r="X112" s="204" t="s">
        <v>97</v>
      </c>
      <c r="Y112" s="216"/>
      <c r="Z112" s="153">
        <f>+BALANZA!$H$28</f>
        <v>0</v>
      </c>
      <c r="AA112" s="155">
        <f>+Z112</f>
        <v>0</v>
      </c>
      <c r="AB112" s="156" t="s">
        <v>97</v>
      </c>
      <c r="AC112" s="204" t="s">
        <v>97</v>
      </c>
      <c r="AD112" s="216"/>
      <c r="AE112" s="153">
        <f>+BALANZA!$H$29</f>
        <v>0</v>
      </c>
      <c r="AF112" s="155">
        <f>+AE112</f>
        <v>0</v>
      </c>
      <c r="AG112" s="156" t="s">
        <v>97</v>
      </c>
      <c r="AH112" s="204" t="s">
        <v>97</v>
      </c>
    </row>
    <row r="113" spans="2:34" ht="20.399999999999999" customHeight="1" x14ac:dyDescent="0.25">
      <c r="B113" s="203" t="s">
        <v>101</v>
      </c>
      <c r="C113" s="151" t="s">
        <v>98</v>
      </c>
      <c r="D113" s="154" t="s">
        <v>102</v>
      </c>
      <c r="E113" s="152"/>
      <c r="F113" s="153">
        <f>2*(SQRT(BALANZA!$C$8+BALANZA!$D$8*(POWER(E111,2))))</f>
        <v>0.12899612397277679</v>
      </c>
      <c r="G113" s="155">
        <f>+F113/2</f>
        <v>6.4498061986388397E-2</v>
      </c>
      <c r="H113" s="156" t="s">
        <v>97</v>
      </c>
      <c r="I113" s="204" t="s">
        <v>97</v>
      </c>
      <c r="J113" s="216"/>
      <c r="K113" s="153">
        <f>2*(SQRT(BALANZA!$C$8+BALANZA!$D$8*(POWER(J111,2))))</f>
        <v>0.12899612397277679</v>
      </c>
      <c r="L113" s="155">
        <f>+K113/2</f>
        <v>6.4498061986388397E-2</v>
      </c>
      <c r="M113" s="156" t="s">
        <v>97</v>
      </c>
      <c r="N113" s="204" t="s">
        <v>97</v>
      </c>
      <c r="O113" s="216"/>
      <c r="P113" s="153">
        <f>2*(SQRT(BALANZA!$C$8+BALANZA!$D$8*(POWER(O111,2))))</f>
        <v>0.12899612397277679</v>
      </c>
      <c r="Q113" s="155">
        <f>+P113/2</f>
        <v>6.4498061986388397E-2</v>
      </c>
      <c r="R113" s="156" t="s">
        <v>97</v>
      </c>
      <c r="S113" s="204" t="s">
        <v>97</v>
      </c>
      <c r="T113" s="216"/>
      <c r="U113" s="153">
        <f>2*(SQRT(BALANZA!$C$8+BALANZA!$D$8*(POWER(T111,2))))</f>
        <v>0.12899612397277679</v>
      </c>
      <c r="V113" s="155">
        <f>+U113/2</f>
        <v>6.4498061986388397E-2</v>
      </c>
      <c r="W113" s="156" t="s">
        <v>97</v>
      </c>
      <c r="X113" s="204" t="s">
        <v>97</v>
      </c>
      <c r="Y113" s="216"/>
      <c r="Z113" s="153">
        <f>2*(SQRT(BALANZA!$C$8+BALANZA!$D$8*(POWER(Y111,2))))</f>
        <v>0.12899612397277679</v>
      </c>
      <c r="AA113" s="155">
        <f>+Z113/2</f>
        <v>6.4498061986388397E-2</v>
      </c>
      <c r="AB113" s="156" t="s">
        <v>97</v>
      </c>
      <c r="AC113" s="204" t="s">
        <v>97</v>
      </c>
      <c r="AD113" s="216"/>
      <c r="AE113" s="153">
        <f>2*(SQRT(BALANZA!$C$8+BALANZA!$D$8*(POWER(AD111,2))))</f>
        <v>0.12899612397277679</v>
      </c>
      <c r="AF113" s="155">
        <f>+AE113/2</f>
        <v>6.4498061986388397E-2</v>
      </c>
      <c r="AG113" s="156" t="s">
        <v>97</v>
      </c>
      <c r="AH113" s="204" t="s">
        <v>97</v>
      </c>
    </row>
    <row r="114" spans="2:34" ht="20.399999999999999" customHeight="1" x14ac:dyDescent="0.25">
      <c r="B114" s="203" t="s">
        <v>103</v>
      </c>
      <c r="C114" s="151" t="s">
        <v>98</v>
      </c>
      <c r="D114" s="157" t="s">
        <v>104</v>
      </c>
      <c r="E114" s="152"/>
      <c r="F114" s="153">
        <f>+BALANZA!$C$10</f>
        <v>0.1</v>
      </c>
      <c r="G114" s="155">
        <f>+F114/SQRT(3)/2</f>
        <v>2.8867513459481291E-2</v>
      </c>
      <c r="H114" s="156" t="s">
        <v>97</v>
      </c>
      <c r="I114" s="204" t="s">
        <v>97</v>
      </c>
      <c r="J114" s="216"/>
      <c r="K114" s="153">
        <f>+BALANZA!$C$10</f>
        <v>0.1</v>
      </c>
      <c r="L114" s="155">
        <f>+K114/SQRT(3)/2</f>
        <v>2.8867513459481291E-2</v>
      </c>
      <c r="M114" s="156" t="s">
        <v>97</v>
      </c>
      <c r="N114" s="204" t="s">
        <v>97</v>
      </c>
      <c r="O114" s="216"/>
      <c r="P114" s="153">
        <f>+BALANZA!$C$10</f>
        <v>0.1</v>
      </c>
      <c r="Q114" s="155">
        <f>+P114/SQRT(3)/2</f>
        <v>2.8867513459481291E-2</v>
      </c>
      <c r="R114" s="156" t="s">
        <v>97</v>
      </c>
      <c r="S114" s="204" t="s">
        <v>97</v>
      </c>
      <c r="T114" s="216"/>
      <c r="U114" s="153">
        <f>+BALANZA!$C$10</f>
        <v>0.1</v>
      </c>
      <c r="V114" s="155">
        <f>+U114/SQRT(3)/2</f>
        <v>2.8867513459481291E-2</v>
      </c>
      <c r="W114" s="156" t="s">
        <v>97</v>
      </c>
      <c r="X114" s="204" t="s">
        <v>97</v>
      </c>
      <c r="Y114" s="216"/>
      <c r="Z114" s="153">
        <f>+BALANZA!$C$10</f>
        <v>0.1</v>
      </c>
      <c r="AA114" s="155">
        <f>+Z114/SQRT(3)/2</f>
        <v>2.8867513459481291E-2</v>
      </c>
      <c r="AB114" s="156" t="s">
        <v>97</v>
      </c>
      <c r="AC114" s="204" t="s">
        <v>97</v>
      </c>
      <c r="AD114" s="216"/>
      <c r="AE114" s="153">
        <f>+BALANZA!$C$10</f>
        <v>0.1</v>
      </c>
      <c r="AF114" s="155">
        <f>+AE114/SQRT(3)/2</f>
        <v>2.8867513459481291E-2</v>
      </c>
      <c r="AG114" s="156" t="s">
        <v>97</v>
      </c>
      <c r="AH114" s="204" t="s">
        <v>97</v>
      </c>
    </row>
    <row r="115" spans="2:34" ht="20.399999999999999" customHeight="1" x14ac:dyDescent="0.25">
      <c r="B115" s="201" t="s">
        <v>129</v>
      </c>
      <c r="C115" s="145" t="s">
        <v>98</v>
      </c>
      <c r="D115" s="147" t="s">
        <v>97</v>
      </c>
      <c r="E115" s="158">
        <f>+DATOS!$D$18</f>
        <v>0</v>
      </c>
      <c r="F115" s="145"/>
      <c r="G115" s="149">
        <f>SQRT((G116*G116)+(G117*G117)+(G118*G118))</f>
        <v>7.0663521942607221E-2</v>
      </c>
      <c r="H115" s="159">
        <f>IF(E103=0,0,E103*E111*100/E107/E115/E115)</f>
        <v>0</v>
      </c>
      <c r="I115" s="205">
        <f>+H115*G115</f>
        <v>0</v>
      </c>
      <c r="J115" s="217">
        <f>+DATOS!$D$18</f>
        <v>0</v>
      </c>
      <c r="K115" s="145"/>
      <c r="L115" s="149">
        <f>SQRT((L116*L116)+(L117*L117)+(L118*L118))</f>
        <v>7.0663521942607221E-2</v>
      </c>
      <c r="M115" s="159">
        <f>IF(J103=0,0,J103*J111*100/J107/J115/J115)</f>
        <v>0</v>
      </c>
      <c r="N115" s="205">
        <f>+M115*L115</f>
        <v>0</v>
      </c>
      <c r="O115" s="217">
        <f>+DATOS!$D$18</f>
        <v>0</v>
      </c>
      <c r="P115" s="145"/>
      <c r="Q115" s="149">
        <f>SQRT((Q116*Q116)+(Q117*Q117)+(Q118*Q118))</f>
        <v>7.0663521942607221E-2</v>
      </c>
      <c r="R115" s="159">
        <f>IF(O103=0,0,O103*O111*100/O107/O115/O115)</f>
        <v>0</v>
      </c>
      <c r="S115" s="205">
        <f>+R115*Q115</f>
        <v>0</v>
      </c>
      <c r="T115" s="217">
        <f>+DATOS!$D$18</f>
        <v>0</v>
      </c>
      <c r="U115" s="145"/>
      <c r="V115" s="149">
        <f>SQRT((V116*V116)+(V117*V117)+(V118*V118))</f>
        <v>7.0663521942607221E-2</v>
      </c>
      <c r="W115" s="159">
        <f>IF(T103=0,0,T103*T111*100/T107/T115/T115)</f>
        <v>0</v>
      </c>
      <c r="X115" s="205">
        <f>+W115*V115</f>
        <v>0</v>
      </c>
      <c r="Y115" s="217">
        <f>+DATOS!$D$18</f>
        <v>0</v>
      </c>
      <c r="Z115" s="145"/>
      <c r="AA115" s="149">
        <f>SQRT((AA116*AA116)+(AA117*AA117)+(AA118*AA118))</f>
        <v>7.0663521942607221E-2</v>
      </c>
      <c r="AB115" s="159">
        <f>IF(Y103=0,0,Y103*Y111*100/Y107/Y115/Y115)</f>
        <v>0</v>
      </c>
      <c r="AC115" s="205">
        <f>+AB115*AA115</f>
        <v>0</v>
      </c>
      <c r="AD115" s="217">
        <f>+DATOS!$D$18</f>
        <v>0</v>
      </c>
      <c r="AE115" s="145"/>
      <c r="AF115" s="149">
        <f>SQRT((AF116*AF116)+(AF117*AF117)+(AF118*AF118))</f>
        <v>7.0663521942607221E-2</v>
      </c>
      <c r="AG115" s="159">
        <f>IF(AD103=0,0,AD103*AD111*100/AD107/AD115/AD115)</f>
        <v>0</v>
      </c>
      <c r="AH115" s="205">
        <f>+AG115*AF115</f>
        <v>0</v>
      </c>
    </row>
    <row r="116" spans="2:34" ht="20.399999999999999" customHeight="1" x14ac:dyDescent="0.25">
      <c r="B116" s="203" t="s">
        <v>99</v>
      </c>
      <c r="C116" s="151" t="s">
        <v>98</v>
      </c>
      <c r="D116" s="154" t="s">
        <v>100</v>
      </c>
      <c r="E116" s="152"/>
      <c r="F116" s="153">
        <f>+BALANZA!$K$24</f>
        <v>0</v>
      </c>
      <c r="G116" s="155">
        <f>+F116</f>
        <v>0</v>
      </c>
      <c r="H116" s="156" t="s">
        <v>97</v>
      </c>
      <c r="I116" s="204" t="s">
        <v>97</v>
      </c>
      <c r="J116" s="216"/>
      <c r="K116" s="153">
        <f>+BALANZA!$K$24</f>
        <v>0</v>
      </c>
      <c r="L116" s="155">
        <f>+K116</f>
        <v>0</v>
      </c>
      <c r="M116" s="156" t="s">
        <v>97</v>
      </c>
      <c r="N116" s="204" t="s">
        <v>97</v>
      </c>
      <c r="O116" s="216"/>
      <c r="P116" s="153">
        <f>+BALANZA!$K$24</f>
        <v>0</v>
      </c>
      <c r="Q116" s="155">
        <f>+P116</f>
        <v>0</v>
      </c>
      <c r="R116" s="156" t="s">
        <v>97</v>
      </c>
      <c r="S116" s="204" t="s">
        <v>97</v>
      </c>
      <c r="T116" s="216"/>
      <c r="U116" s="153">
        <f>+BALANZA!$K$24</f>
        <v>0</v>
      </c>
      <c r="V116" s="155">
        <f>+U116</f>
        <v>0</v>
      </c>
      <c r="W116" s="156" t="s">
        <v>97</v>
      </c>
      <c r="X116" s="204" t="s">
        <v>97</v>
      </c>
      <c r="Y116" s="216"/>
      <c r="Z116" s="153">
        <f>+BALANZA!$K$24</f>
        <v>0</v>
      </c>
      <c r="AA116" s="155">
        <f>+Z116</f>
        <v>0</v>
      </c>
      <c r="AB116" s="156" t="s">
        <v>97</v>
      </c>
      <c r="AC116" s="204" t="s">
        <v>97</v>
      </c>
      <c r="AD116" s="216"/>
      <c r="AE116" s="153">
        <f>+BALANZA!$K$24</f>
        <v>0</v>
      </c>
      <c r="AF116" s="155">
        <f>+AE116</f>
        <v>0</v>
      </c>
      <c r="AG116" s="156" t="s">
        <v>97</v>
      </c>
      <c r="AH116" s="204" t="s">
        <v>97</v>
      </c>
    </row>
    <row r="117" spans="2:34" ht="20.399999999999999" customHeight="1" x14ac:dyDescent="0.25">
      <c r="B117" s="203" t="s">
        <v>101</v>
      </c>
      <c r="C117" s="151" t="s">
        <v>98</v>
      </c>
      <c r="D117" s="154" t="s">
        <v>102</v>
      </c>
      <c r="E117" s="152"/>
      <c r="F117" s="153">
        <f>2*(SQRT(BALANZA!$C$8+BALANZA!$D$8*(POWER(E115,2))))</f>
        <v>0.12899612397277679</v>
      </c>
      <c r="G117" s="155">
        <f>+F117/2</f>
        <v>6.4498061986388397E-2</v>
      </c>
      <c r="H117" s="156" t="s">
        <v>97</v>
      </c>
      <c r="I117" s="204" t="s">
        <v>97</v>
      </c>
      <c r="J117" s="216"/>
      <c r="K117" s="153">
        <f>2*(SQRT(BALANZA!$C$8+BALANZA!$D$8*(POWER(J115,2))))</f>
        <v>0.12899612397277679</v>
      </c>
      <c r="L117" s="155">
        <f>+K117/2</f>
        <v>6.4498061986388397E-2</v>
      </c>
      <c r="M117" s="156" t="s">
        <v>97</v>
      </c>
      <c r="N117" s="204" t="s">
        <v>97</v>
      </c>
      <c r="O117" s="216"/>
      <c r="P117" s="153">
        <f>2*(SQRT(BALANZA!$C$8+BALANZA!$D$8*(POWER(O115,2))))</f>
        <v>0.12899612397277679</v>
      </c>
      <c r="Q117" s="155">
        <f>+P117/2</f>
        <v>6.4498061986388397E-2</v>
      </c>
      <c r="R117" s="156" t="s">
        <v>97</v>
      </c>
      <c r="S117" s="204" t="s">
        <v>97</v>
      </c>
      <c r="T117" s="216"/>
      <c r="U117" s="153">
        <f>2*(SQRT(BALANZA!$C$8+BALANZA!$D$8*(POWER(T115,2))))</f>
        <v>0.12899612397277679</v>
      </c>
      <c r="V117" s="155">
        <f>+U117/2</f>
        <v>6.4498061986388397E-2</v>
      </c>
      <c r="W117" s="156" t="s">
        <v>97</v>
      </c>
      <c r="X117" s="204" t="s">
        <v>97</v>
      </c>
      <c r="Y117" s="216"/>
      <c r="Z117" s="153">
        <f>2*(SQRT(BALANZA!$C$8+BALANZA!$D$8*(POWER(Y115,2))))</f>
        <v>0.12899612397277679</v>
      </c>
      <c r="AA117" s="155">
        <f>+Z117/2</f>
        <v>6.4498061986388397E-2</v>
      </c>
      <c r="AB117" s="156" t="s">
        <v>97</v>
      </c>
      <c r="AC117" s="204" t="s">
        <v>97</v>
      </c>
      <c r="AD117" s="216"/>
      <c r="AE117" s="153">
        <f>2*(SQRT(BALANZA!$C$8+BALANZA!$D$8*(POWER(AD115,2))))</f>
        <v>0.12899612397277679</v>
      </c>
      <c r="AF117" s="155">
        <f>+AE117/2</f>
        <v>6.4498061986388397E-2</v>
      </c>
      <c r="AG117" s="156" t="s">
        <v>97</v>
      </c>
      <c r="AH117" s="204" t="s">
        <v>97</v>
      </c>
    </row>
    <row r="118" spans="2:34" ht="20.399999999999999" customHeight="1" thickBot="1" x14ac:dyDescent="0.3">
      <c r="B118" s="206" t="s">
        <v>103</v>
      </c>
      <c r="C118" s="207" t="s">
        <v>98</v>
      </c>
      <c r="D118" s="208" t="s">
        <v>104</v>
      </c>
      <c r="E118" s="209"/>
      <c r="F118" s="210">
        <f>+BALANZA!$C$10</f>
        <v>0.1</v>
      </c>
      <c r="G118" s="211">
        <f>+F118/SQRT(3)/2</f>
        <v>2.8867513459481291E-2</v>
      </c>
      <c r="H118" s="212" t="s">
        <v>97</v>
      </c>
      <c r="I118" s="213" t="s">
        <v>97</v>
      </c>
      <c r="J118" s="218"/>
      <c r="K118" s="210">
        <f>+BALANZA!$C$10</f>
        <v>0.1</v>
      </c>
      <c r="L118" s="211">
        <f>+K118/SQRT(3)/2</f>
        <v>2.8867513459481291E-2</v>
      </c>
      <c r="M118" s="212" t="s">
        <v>97</v>
      </c>
      <c r="N118" s="213" t="s">
        <v>97</v>
      </c>
      <c r="O118" s="218"/>
      <c r="P118" s="210">
        <f>+BALANZA!$C$10</f>
        <v>0.1</v>
      </c>
      <c r="Q118" s="211">
        <f>+P118/SQRT(3)/2</f>
        <v>2.8867513459481291E-2</v>
      </c>
      <c r="R118" s="212" t="s">
        <v>97</v>
      </c>
      <c r="S118" s="213" t="s">
        <v>97</v>
      </c>
      <c r="T118" s="218"/>
      <c r="U118" s="210">
        <f>+BALANZA!$C$10</f>
        <v>0.1</v>
      </c>
      <c r="V118" s="211">
        <f>+U118/SQRT(3)/2</f>
        <v>2.8867513459481291E-2</v>
      </c>
      <c r="W118" s="212" t="s">
        <v>97</v>
      </c>
      <c r="X118" s="213" t="s">
        <v>97</v>
      </c>
      <c r="Y118" s="218"/>
      <c r="Z118" s="210">
        <f>+BALANZA!$C$10</f>
        <v>0.1</v>
      </c>
      <c r="AA118" s="211">
        <f>+Z118/SQRT(3)/2</f>
        <v>2.8867513459481291E-2</v>
      </c>
      <c r="AB118" s="212" t="s">
        <v>97</v>
      </c>
      <c r="AC118" s="213" t="s">
        <v>97</v>
      </c>
      <c r="AD118" s="218"/>
      <c r="AE118" s="210">
        <f>+BALANZA!$C$10</f>
        <v>0.1</v>
      </c>
      <c r="AF118" s="211">
        <f>+AE118/SQRT(3)/2</f>
        <v>2.8867513459481291E-2</v>
      </c>
      <c r="AG118" s="212" t="s">
        <v>97</v>
      </c>
      <c r="AH118" s="213" t="s">
        <v>97</v>
      </c>
    </row>
    <row r="119" spans="2:34" ht="6.6" customHeight="1" x14ac:dyDescent="0.25">
      <c r="B119" s="190"/>
      <c r="C119" s="191"/>
      <c r="D119" s="192"/>
      <c r="E119" s="193"/>
      <c r="F119" s="194"/>
      <c r="G119" s="195"/>
      <c r="H119" s="196"/>
      <c r="I119" s="196"/>
      <c r="J119" s="226"/>
      <c r="K119" s="227"/>
      <c r="L119" s="228"/>
      <c r="M119" s="229"/>
      <c r="N119" s="229"/>
      <c r="O119" s="226"/>
      <c r="P119" s="227"/>
      <c r="Q119" s="228"/>
      <c r="R119" s="229"/>
      <c r="S119" s="229"/>
      <c r="T119" s="226"/>
      <c r="U119" s="227"/>
      <c r="V119" s="228"/>
      <c r="W119" s="229"/>
      <c r="X119" s="229"/>
      <c r="Y119" s="226"/>
      <c r="Z119" s="227"/>
      <c r="AA119" s="228"/>
      <c r="AB119" s="229"/>
      <c r="AC119" s="229"/>
      <c r="AD119" s="226"/>
      <c r="AE119" s="227"/>
      <c r="AF119" s="228"/>
      <c r="AG119" s="229"/>
      <c r="AH119" s="229"/>
    </row>
    <row r="120" spans="2:34" ht="20.399999999999999" customHeight="1" x14ac:dyDescent="0.25">
      <c r="B120" s="219" t="s">
        <v>105</v>
      </c>
      <c r="C120" s="112" t="s">
        <v>106</v>
      </c>
      <c r="D120" s="113" t="s">
        <v>107</v>
      </c>
      <c r="E120" s="111">
        <f>+PRECISION!T7</f>
        <v>1.35</v>
      </c>
      <c r="F120" s="111"/>
      <c r="G120" s="111">
        <f>E120/SQRT(1)</f>
        <v>1.35</v>
      </c>
      <c r="H120" s="114">
        <v>1</v>
      </c>
      <c r="I120" s="111">
        <f>+G120*H120</f>
        <v>1.35</v>
      </c>
      <c r="J120" s="110"/>
      <c r="K120" s="173"/>
      <c r="L120" s="173"/>
      <c r="M120" s="173"/>
      <c r="N120" s="173"/>
      <c r="O120" s="173"/>
      <c r="P120" s="109"/>
      <c r="Q120" s="109"/>
      <c r="R120" s="110"/>
      <c r="S120" s="109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  <c r="AD120" s="173"/>
      <c r="AE120" s="173"/>
      <c r="AF120" s="173"/>
      <c r="AG120" s="173"/>
      <c r="AH120" s="173"/>
    </row>
    <row r="121" spans="2:34" ht="20.399999999999999" customHeight="1" x14ac:dyDescent="0.25">
      <c r="B121" s="115" t="s">
        <v>108</v>
      </c>
      <c r="C121" s="116"/>
      <c r="D121" s="116"/>
      <c r="E121" s="117"/>
      <c r="F121" s="117"/>
      <c r="G121" s="117"/>
      <c r="H121" s="118" t="s">
        <v>106</v>
      </c>
      <c r="I121" s="119">
        <f>SQRT(I120^2+I103^2+I107^2+I111^2+I115^2+N103^2+N107^2+N111^2+S103^2+S107^2+S111^2+X103^2+X107^2+X111^2+AC103^2+AC107^2+AC111^2+AH103^2+AH107^2+AH111^2)</f>
        <v>1.35</v>
      </c>
      <c r="J121" s="110"/>
      <c r="K121" s="173"/>
      <c r="L121" s="173"/>
      <c r="M121" s="173"/>
      <c r="N121" s="173"/>
      <c r="O121" s="173"/>
      <c r="P121" s="107"/>
      <c r="Q121" s="107"/>
      <c r="R121" s="110"/>
      <c r="S121" s="107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  <c r="AD121" s="173"/>
      <c r="AE121" s="173"/>
      <c r="AF121" s="173"/>
      <c r="AG121" s="173"/>
      <c r="AH121" s="173"/>
    </row>
    <row r="122" spans="2:34" ht="20.399999999999999" customHeight="1" x14ac:dyDescent="0.25">
      <c r="B122" s="115" t="s">
        <v>109</v>
      </c>
      <c r="C122" s="120"/>
      <c r="D122" s="120"/>
      <c r="E122" s="120"/>
      <c r="F122" s="116"/>
      <c r="G122" s="116"/>
      <c r="H122" s="121" t="s">
        <v>106</v>
      </c>
      <c r="I122" s="230">
        <f>+I121*2</f>
        <v>2.7</v>
      </c>
      <c r="J122" s="108"/>
      <c r="K122" s="173"/>
      <c r="L122" s="173"/>
      <c r="M122" s="173"/>
      <c r="N122" s="173"/>
      <c r="O122" s="173"/>
      <c r="P122" s="108"/>
      <c r="Q122" s="108"/>
      <c r="R122" s="108"/>
      <c r="S122" s="108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73"/>
      <c r="AE122" s="173"/>
      <c r="AF122" s="173"/>
      <c r="AG122" s="173"/>
      <c r="AH122" s="173"/>
    </row>
    <row r="123" spans="2:34" ht="12.75" customHeight="1" x14ac:dyDescent="0.25"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73"/>
      <c r="AG123" s="173"/>
      <c r="AH123" s="173"/>
    </row>
    <row r="124" spans="2:34" ht="12.75" customHeight="1" x14ac:dyDescent="0.25"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  <c r="AE124" s="173"/>
      <c r="AF124" s="173"/>
      <c r="AG124" s="173"/>
      <c r="AH124" s="173"/>
    </row>
    <row r="125" spans="2:34" ht="12.75" customHeight="1" x14ac:dyDescent="0.25"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73"/>
      <c r="AF125" s="173"/>
      <c r="AG125" s="173"/>
      <c r="AH125" s="173"/>
    </row>
    <row r="126" spans="2:34" ht="13.2" x14ac:dyDescent="0.25">
      <c r="B126" s="324" t="s">
        <v>234</v>
      </c>
      <c r="C126" s="519" t="s">
        <v>235</v>
      </c>
      <c r="D126" s="520"/>
      <c r="E126" s="325"/>
      <c r="F126" s="521" t="s">
        <v>236</v>
      </c>
      <c r="G126" s="522"/>
      <c r="H126" s="523" t="s">
        <v>237</v>
      </c>
      <c r="I126" s="524"/>
      <c r="J126" s="312"/>
      <c r="K126" s="97"/>
      <c r="L126" s="97"/>
      <c r="M126" s="97"/>
      <c r="N126" s="97"/>
      <c r="O126" s="97"/>
      <c r="P126" s="97"/>
      <c r="Q126" s="97"/>
      <c r="R126" s="97"/>
      <c r="S126" s="97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73"/>
      <c r="AF126" s="173"/>
      <c r="AG126" s="173"/>
      <c r="AH126" s="173"/>
    </row>
    <row r="127" spans="2:34" ht="13.2" x14ac:dyDescent="0.25">
      <c r="B127" s="312"/>
      <c r="C127" s="312"/>
      <c r="D127" s="312"/>
      <c r="E127" s="312"/>
      <c r="F127" s="312"/>
      <c r="G127" s="312"/>
      <c r="H127" s="312"/>
      <c r="I127" s="312"/>
      <c r="J127" s="312"/>
      <c r="K127" s="97"/>
      <c r="L127" s="97"/>
      <c r="M127" s="97"/>
      <c r="N127" s="97"/>
      <c r="O127" s="97"/>
      <c r="P127" s="97"/>
      <c r="Q127" s="97"/>
      <c r="R127" s="97"/>
      <c r="S127" s="97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73"/>
      <c r="AE127" s="173"/>
      <c r="AF127" s="173"/>
      <c r="AG127" s="173"/>
      <c r="AH127" s="173"/>
    </row>
    <row r="128" spans="2:34" ht="13.2" x14ac:dyDescent="0.25">
      <c r="B128" s="326" t="s">
        <v>238</v>
      </c>
      <c r="C128" s="525">
        <v>45604</v>
      </c>
      <c r="D128" s="526"/>
      <c r="E128" s="312"/>
      <c r="F128" s="527" t="s">
        <v>239</v>
      </c>
      <c r="G128" s="528"/>
      <c r="H128" s="525">
        <v>45605</v>
      </c>
      <c r="I128" s="526"/>
      <c r="J128" s="312"/>
      <c r="K128" s="97"/>
      <c r="L128" s="97"/>
      <c r="M128" s="97"/>
      <c r="N128" s="97"/>
      <c r="O128" s="97"/>
      <c r="P128" s="97"/>
      <c r="Q128" s="97"/>
      <c r="R128" s="97"/>
      <c r="S128" s="97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73"/>
      <c r="AE128" s="173"/>
      <c r="AF128" s="173"/>
      <c r="AG128" s="173"/>
      <c r="AH128" s="173"/>
    </row>
    <row r="129" spans="2:34" ht="12.75" customHeight="1" x14ac:dyDescent="0.25"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73"/>
      <c r="AE129" s="173"/>
      <c r="AF129" s="173"/>
      <c r="AG129" s="173"/>
      <c r="AH129" s="173"/>
    </row>
    <row r="130" spans="2:34" ht="12.75" customHeight="1" x14ac:dyDescent="0.25"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73"/>
      <c r="AE130" s="173"/>
      <c r="AF130" s="173"/>
      <c r="AG130" s="173"/>
      <c r="AH130" s="173"/>
    </row>
    <row r="131" spans="2:34" ht="12.75" customHeight="1" x14ac:dyDescent="0.25"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  <c r="AD131" s="173"/>
      <c r="AE131" s="173"/>
      <c r="AF131" s="173"/>
      <c r="AG131" s="173"/>
      <c r="AH131" s="173"/>
    </row>
    <row r="132" spans="2:34" ht="12.75" customHeight="1" x14ac:dyDescent="0.25"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73"/>
      <c r="AE132" s="173"/>
      <c r="AF132" s="173"/>
      <c r="AG132" s="173"/>
      <c r="AH132" s="173"/>
    </row>
    <row r="133" spans="2:34" ht="12.75" customHeight="1" x14ac:dyDescent="0.25"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73"/>
      <c r="AE133" s="173"/>
      <c r="AF133" s="173"/>
      <c r="AG133" s="173"/>
      <c r="AH133" s="173"/>
    </row>
    <row r="134" spans="2:34" ht="12.75" customHeight="1" x14ac:dyDescent="0.25"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  <c r="AD134" s="173"/>
      <c r="AE134" s="173"/>
      <c r="AF134" s="173"/>
      <c r="AG134" s="173"/>
      <c r="AH134" s="173"/>
    </row>
    <row r="135" spans="2:34" ht="12.75" customHeight="1" x14ac:dyDescent="0.25"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  <c r="AD135" s="173"/>
      <c r="AE135" s="173"/>
      <c r="AF135" s="173"/>
      <c r="AG135" s="173"/>
      <c r="AH135" s="173"/>
    </row>
    <row r="136" spans="2:34" ht="12.75" customHeight="1" x14ac:dyDescent="0.25"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  <c r="AD136" s="173"/>
      <c r="AE136" s="173"/>
      <c r="AF136" s="173"/>
      <c r="AG136" s="173"/>
      <c r="AH136" s="173"/>
    </row>
    <row r="137" spans="2:34" ht="12.75" customHeight="1" x14ac:dyDescent="0.25"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73"/>
      <c r="AG137" s="173"/>
      <c r="AH137" s="173"/>
    </row>
    <row r="138" spans="2:34" ht="12.75" customHeight="1" x14ac:dyDescent="0.25"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  <c r="AD138" s="173"/>
      <c r="AE138" s="173"/>
      <c r="AF138" s="173"/>
      <c r="AG138" s="173"/>
      <c r="AH138" s="173"/>
    </row>
    <row r="139" spans="2:34" ht="12.75" customHeight="1" x14ac:dyDescent="0.25"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73"/>
      <c r="AE139" s="173"/>
      <c r="AF139" s="173"/>
      <c r="AG139" s="173"/>
      <c r="AH139" s="173"/>
    </row>
    <row r="140" spans="2:34" ht="12.75" customHeight="1" x14ac:dyDescent="0.25"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  <c r="AD140" s="173"/>
      <c r="AE140" s="173"/>
      <c r="AF140" s="173"/>
      <c r="AG140" s="173"/>
      <c r="AH140" s="173"/>
    </row>
    <row r="141" spans="2:34" ht="12.75" customHeight="1" x14ac:dyDescent="0.25"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  <c r="AD141" s="173"/>
      <c r="AE141" s="173"/>
      <c r="AF141" s="173"/>
      <c r="AG141" s="173"/>
      <c r="AH141" s="173"/>
    </row>
    <row r="142" spans="2:34" ht="12.75" customHeight="1" x14ac:dyDescent="0.25"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  <c r="AD142" s="173"/>
      <c r="AE142" s="173"/>
      <c r="AF142" s="173"/>
      <c r="AG142" s="173"/>
      <c r="AH142" s="173"/>
    </row>
    <row r="143" spans="2:34" ht="12.75" customHeight="1" x14ac:dyDescent="0.25"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  <c r="AD143" s="173"/>
      <c r="AE143" s="173"/>
      <c r="AF143" s="173"/>
      <c r="AG143" s="173"/>
      <c r="AH143" s="173"/>
    </row>
    <row r="144" spans="2:34" ht="12.75" customHeight="1" x14ac:dyDescent="0.25"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  <c r="AD144" s="173"/>
      <c r="AE144" s="173"/>
      <c r="AF144" s="173"/>
      <c r="AG144" s="173"/>
      <c r="AH144" s="173"/>
    </row>
    <row r="145" spans="2:34" ht="12.75" customHeight="1" x14ac:dyDescent="0.25"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73"/>
      <c r="AE145" s="173"/>
      <c r="AF145" s="173"/>
      <c r="AG145" s="173"/>
      <c r="AH145" s="173"/>
    </row>
    <row r="146" spans="2:34" ht="12.75" customHeight="1" x14ac:dyDescent="0.25"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  <c r="AD146" s="173"/>
      <c r="AE146" s="173"/>
      <c r="AF146" s="173"/>
      <c r="AG146" s="173"/>
      <c r="AH146" s="173"/>
    </row>
    <row r="147" spans="2:34" ht="12.75" customHeight="1" x14ac:dyDescent="0.25"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  <c r="AD147" s="173"/>
      <c r="AE147" s="173"/>
      <c r="AF147" s="173"/>
      <c r="AG147" s="173"/>
      <c r="AH147" s="173"/>
    </row>
    <row r="148" spans="2:34" ht="12.75" customHeight="1" x14ac:dyDescent="0.25"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  <c r="AD148" s="173"/>
      <c r="AE148" s="173"/>
      <c r="AF148" s="173"/>
      <c r="AG148" s="173"/>
      <c r="AH148" s="173"/>
    </row>
    <row r="149" spans="2:34" ht="12.75" customHeight="1" x14ac:dyDescent="0.25"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  <c r="AD149" s="173"/>
      <c r="AE149" s="173"/>
      <c r="AF149" s="173"/>
      <c r="AG149" s="173"/>
      <c r="AH149" s="173"/>
    </row>
    <row r="150" spans="2:34" ht="12.75" customHeight="1" x14ac:dyDescent="0.25"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  <c r="AD150" s="173"/>
      <c r="AE150" s="173"/>
      <c r="AF150" s="173"/>
      <c r="AG150" s="173"/>
      <c r="AH150" s="173"/>
    </row>
    <row r="151" spans="2:34" ht="12.75" customHeight="1" x14ac:dyDescent="0.25"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  <c r="AD151" s="173"/>
      <c r="AE151" s="173"/>
      <c r="AF151" s="173"/>
      <c r="AG151" s="173"/>
      <c r="AH151" s="173"/>
    </row>
    <row r="152" spans="2:34" ht="12.75" customHeight="1" x14ac:dyDescent="0.25"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  <c r="AD152" s="173"/>
      <c r="AE152" s="173"/>
      <c r="AF152" s="173"/>
      <c r="AG152" s="173"/>
      <c r="AH152" s="173"/>
    </row>
    <row r="153" spans="2:34" ht="12.75" customHeight="1" x14ac:dyDescent="0.25"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3"/>
      <c r="AH153" s="173"/>
    </row>
    <row r="154" spans="2:34" ht="12.75" customHeight="1" x14ac:dyDescent="0.25"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3"/>
      <c r="AG154" s="173"/>
      <c r="AH154" s="173"/>
    </row>
    <row r="155" spans="2:34" ht="12.75" customHeight="1" x14ac:dyDescent="0.25"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3"/>
      <c r="AH155" s="173"/>
    </row>
    <row r="156" spans="2:34" ht="12.75" customHeight="1" x14ac:dyDescent="0.25"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3"/>
      <c r="AG156" s="173"/>
      <c r="AH156" s="173"/>
    </row>
    <row r="157" spans="2:34" ht="12.75" customHeight="1" x14ac:dyDescent="0.25"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3"/>
      <c r="AG157" s="173"/>
      <c r="AH157" s="173"/>
    </row>
    <row r="158" spans="2:34" ht="12.75" customHeight="1" x14ac:dyDescent="0.25"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73"/>
      <c r="AF158" s="173"/>
      <c r="AG158" s="173"/>
      <c r="AH158" s="173"/>
    </row>
    <row r="159" spans="2:34" ht="12.75" customHeight="1" x14ac:dyDescent="0.25"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  <c r="AG159" s="173"/>
      <c r="AH159" s="173"/>
    </row>
    <row r="160" spans="2:34" ht="12.75" customHeight="1" x14ac:dyDescent="0.25"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73"/>
      <c r="AF160" s="173"/>
      <c r="AG160" s="173"/>
      <c r="AH160" s="173"/>
    </row>
    <row r="161" spans="2:34" ht="12.75" customHeight="1" x14ac:dyDescent="0.25"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  <c r="AG161" s="173"/>
      <c r="AH161" s="173"/>
    </row>
    <row r="162" spans="2:34" ht="12.75" customHeight="1" x14ac:dyDescent="0.25"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  <c r="AG162" s="173"/>
      <c r="AH162" s="173"/>
    </row>
    <row r="163" spans="2:34" ht="12.75" customHeight="1" x14ac:dyDescent="0.25"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73"/>
      <c r="AG163" s="173"/>
      <c r="AH163" s="173"/>
    </row>
    <row r="164" spans="2:34" ht="12.75" customHeight="1" x14ac:dyDescent="0.25"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  <c r="AG164" s="173"/>
      <c r="AH164" s="173"/>
    </row>
    <row r="165" spans="2:34" ht="12.75" customHeight="1" x14ac:dyDescent="0.25"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  <c r="AG165" s="173"/>
      <c r="AH165" s="173"/>
    </row>
    <row r="166" spans="2:34" ht="12.75" customHeight="1" x14ac:dyDescent="0.25"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  <c r="AG166" s="173"/>
      <c r="AH166" s="173"/>
    </row>
    <row r="167" spans="2:34" ht="12.75" customHeight="1" x14ac:dyDescent="0.25"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  <c r="AG167" s="173"/>
      <c r="AH167" s="173"/>
    </row>
    <row r="168" spans="2:34" ht="12.75" customHeight="1" x14ac:dyDescent="0.25"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173"/>
      <c r="AG168" s="173"/>
      <c r="AH168" s="173"/>
    </row>
    <row r="169" spans="2:34" ht="12.75" customHeight="1" x14ac:dyDescent="0.25"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3"/>
      <c r="AH169" s="173"/>
    </row>
    <row r="170" spans="2:34" ht="12.75" customHeight="1" x14ac:dyDescent="0.25"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73"/>
      <c r="AF170" s="173"/>
      <c r="AG170" s="173"/>
      <c r="AH170" s="173"/>
    </row>
    <row r="171" spans="2:34" ht="12.75" customHeight="1" x14ac:dyDescent="0.25"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73"/>
      <c r="AF171" s="173"/>
      <c r="AG171" s="173"/>
      <c r="AH171" s="173"/>
    </row>
    <row r="172" spans="2:34" ht="12.75" customHeight="1" x14ac:dyDescent="0.25"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73"/>
      <c r="AE172" s="173"/>
      <c r="AF172" s="173"/>
      <c r="AG172" s="173"/>
      <c r="AH172" s="173"/>
    </row>
    <row r="173" spans="2:34" ht="12.75" customHeight="1" x14ac:dyDescent="0.25"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73"/>
      <c r="AE173" s="173"/>
      <c r="AF173" s="173"/>
      <c r="AG173" s="173"/>
      <c r="AH173" s="173"/>
    </row>
    <row r="174" spans="2:34" ht="12.75" customHeight="1" x14ac:dyDescent="0.25"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73"/>
      <c r="AF174" s="173"/>
      <c r="AG174" s="173"/>
      <c r="AH174" s="173"/>
    </row>
    <row r="175" spans="2:34" ht="12.75" customHeight="1" x14ac:dyDescent="0.25"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73"/>
      <c r="AE175" s="173"/>
      <c r="AF175" s="173"/>
      <c r="AG175" s="173"/>
      <c r="AH175" s="173"/>
    </row>
    <row r="176" spans="2:34" ht="12.75" customHeight="1" x14ac:dyDescent="0.25"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73"/>
      <c r="AF176" s="173"/>
      <c r="AG176" s="173"/>
      <c r="AH176" s="173"/>
    </row>
    <row r="177" spans="2:34" ht="12.75" customHeight="1" x14ac:dyDescent="0.25"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73"/>
      <c r="AE177" s="173"/>
      <c r="AF177" s="173"/>
      <c r="AG177" s="173"/>
      <c r="AH177" s="173"/>
    </row>
    <row r="178" spans="2:34" ht="12.75" customHeight="1" x14ac:dyDescent="0.25"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73"/>
      <c r="AE178" s="173"/>
      <c r="AF178" s="173"/>
      <c r="AG178" s="173"/>
      <c r="AH178" s="173"/>
    </row>
    <row r="179" spans="2:34" ht="12.75" customHeight="1" x14ac:dyDescent="0.25"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73"/>
      <c r="AE179" s="173"/>
      <c r="AF179" s="173"/>
      <c r="AG179" s="173"/>
      <c r="AH179" s="173"/>
    </row>
    <row r="180" spans="2:34" ht="12.75" customHeight="1" x14ac:dyDescent="0.25"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  <c r="AD180" s="173"/>
      <c r="AE180" s="173"/>
      <c r="AF180" s="173"/>
      <c r="AG180" s="173"/>
      <c r="AH180" s="173"/>
    </row>
    <row r="181" spans="2:34" ht="12.75" customHeight="1" x14ac:dyDescent="0.25"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  <c r="AD181" s="173"/>
      <c r="AE181" s="173"/>
      <c r="AF181" s="173"/>
      <c r="AG181" s="173"/>
      <c r="AH181" s="173"/>
    </row>
    <row r="182" spans="2:34" ht="12.75" customHeight="1" x14ac:dyDescent="0.25"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73"/>
      <c r="AE182" s="173"/>
      <c r="AF182" s="173"/>
      <c r="AG182" s="173"/>
      <c r="AH182" s="173"/>
    </row>
    <row r="183" spans="2:34" ht="12.75" customHeight="1" x14ac:dyDescent="0.25"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</row>
    <row r="184" spans="2:34" ht="12.75" customHeight="1" x14ac:dyDescent="0.25"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</row>
    <row r="185" spans="2:34" ht="12.75" customHeight="1" x14ac:dyDescent="0.25"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</row>
    <row r="186" spans="2:34" ht="12.75" customHeight="1" x14ac:dyDescent="0.25"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</row>
    <row r="187" spans="2:34" ht="12.75" customHeight="1" x14ac:dyDescent="0.25"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</row>
    <row r="188" spans="2:34" ht="12.75" customHeight="1" x14ac:dyDescent="0.25"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</row>
    <row r="189" spans="2:34" ht="12.75" customHeight="1" x14ac:dyDescent="0.25"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</row>
    <row r="190" spans="2:34" ht="12.75" customHeight="1" x14ac:dyDescent="0.25"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</row>
    <row r="191" spans="2:34" ht="12.75" customHeight="1" x14ac:dyDescent="0.25"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</row>
    <row r="192" spans="2:34" ht="12.75" customHeight="1" x14ac:dyDescent="0.25"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</row>
    <row r="193" spans="2:19" ht="12.75" customHeight="1" x14ac:dyDescent="0.25"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</row>
    <row r="194" spans="2:19" ht="12.75" customHeight="1" x14ac:dyDescent="0.25"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</row>
    <row r="195" spans="2:19" ht="12.75" customHeight="1" x14ac:dyDescent="0.25"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</row>
    <row r="196" spans="2:19" ht="12.75" customHeight="1" x14ac:dyDescent="0.25"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</row>
    <row r="197" spans="2:19" ht="12.75" customHeight="1" x14ac:dyDescent="0.25"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</row>
    <row r="198" spans="2:19" ht="12.75" customHeight="1" x14ac:dyDescent="0.25"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</row>
    <row r="199" spans="2:19" ht="12.75" customHeight="1" x14ac:dyDescent="0.25"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</row>
    <row r="200" spans="2:19" ht="12.75" customHeight="1" x14ac:dyDescent="0.25"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</row>
    <row r="201" spans="2:19" ht="12.75" customHeight="1" x14ac:dyDescent="0.25"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</row>
    <row r="202" spans="2:19" ht="12.75" customHeight="1" x14ac:dyDescent="0.25"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</row>
    <row r="203" spans="2:19" ht="12.75" customHeight="1" x14ac:dyDescent="0.25"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</row>
    <row r="204" spans="2:19" ht="12.75" customHeight="1" x14ac:dyDescent="0.25"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</row>
    <row r="205" spans="2:19" ht="12.75" customHeight="1" x14ac:dyDescent="0.25"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</row>
    <row r="206" spans="2:19" ht="12.75" customHeight="1" x14ac:dyDescent="0.25"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</row>
    <row r="207" spans="2:19" ht="12.75" customHeight="1" x14ac:dyDescent="0.25"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</row>
    <row r="208" spans="2:19" ht="12.75" customHeight="1" x14ac:dyDescent="0.25"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</row>
    <row r="209" spans="2:19" ht="12.75" customHeight="1" x14ac:dyDescent="0.25"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</row>
    <row r="210" spans="2:19" ht="12.75" customHeight="1" x14ac:dyDescent="0.25"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</row>
    <row r="211" spans="2:19" ht="12.75" customHeight="1" x14ac:dyDescent="0.25"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</row>
    <row r="212" spans="2:19" ht="12.75" customHeight="1" x14ac:dyDescent="0.25"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</row>
    <row r="213" spans="2:19" ht="12.75" customHeight="1" x14ac:dyDescent="0.25"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</row>
    <row r="214" spans="2:19" ht="12.75" customHeight="1" x14ac:dyDescent="0.25"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</row>
    <row r="215" spans="2:19" ht="12.75" customHeight="1" x14ac:dyDescent="0.25"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</row>
    <row r="216" spans="2:19" ht="12.75" customHeight="1" x14ac:dyDescent="0.25"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</row>
    <row r="217" spans="2:19" ht="12.75" customHeight="1" x14ac:dyDescent="0.25"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</row>
    <row r="218" spans="2:19" ht="12.75" customHeight="1" x14ac:dyDescent="0.25"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</row>
    <row r="219" spans="2:19" ht="12.75" customHeight="1" x14ac:dyDescent="0.25"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</row>
    <row r="220" spans="2:19" ht="12.75" customHeight="1" x14ac:dyDescent="0.25"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</row>
    <row r="221" spans="2:19" ht="12.75" customHeight="1" x14ac:dyDescent="0.25"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</row>
    <row r="222" spans="2:19" ht="12.75" customHeight="1" x14ac:dyDescent="0.25"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</row>
    <row r="223" spans="2:19" ht="12.75" customHeight="1" x14ac:dyDescent="0.25"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</row>
    <row r="224" spans="2:19" ht="12.75" customHeight="1" x14ac:dyDescent="0.25"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</row>
    <row r="225" spans="2:19" ht="12.75" customHeight="1" x14ac:dyDescent="0.25"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</row>
    <row r="226" spans="2:19" ht="12.75" customHeight="1" x14ac:dyDescent="0.25"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</row>
    <row r="227" spans="2:19" ht="12.75" customHeight="1" x14ac:dyDescent="0.25"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</row>
    <row r="228" spans="2:19" ht="12.75" customHeight="1" x14ac:dyDescent="0.25"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</row>
    <row r="229" spans="2:19" ht="12.75" customHeight="1" x14ac:dyDescent="0.25"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</row>
    <row r="230" spans="2:19" ht="12.75" customHeight="1" x14ac:dyDescent="0.25"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</row>
    <row r="231" spans="2:19" ht="12.75" customHeight="1" x14ac:dyDescent="0.25"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</row>
    <row r="232" spans="2:19" ht="12.75" customHeight="1" x14ac:dyDescent="0.25"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</row>
    <row r="233" spans="2:19" ht="12.75" customHeight="1" x14ac:dyDescent="0.25"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</row>
    <row r="234" spans="2:19" ht="12.75" customHeight="1" x14ac:dyDescent="0.25"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</row>
    <row r="235" spans="2:19" ht="12.75" customHeight="1" x14ac:dyDescent="0.25"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</row>
    <row r="236" spans="2:19" ht="12.75" customHeight="1" x14ac:dyDescent="0.25"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</row>
    <row r="237" spans="2:19" ht="12.75" customHeight="1" x14ac:dyDescent="0.25"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</row>
    <row r="238" spans="2:19" ht="12.75" customHeight="1" x14ac:dyDescent="0.25"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</row>
    <row r="239" spans="2:19" ht="12.75" customHeight="1" x14ac:dyDescent="0.25"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</row>
    <row r="240" spans="2:19" ht="12.75" customHeight="1" x14ac:dyDescent="0.25"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</row>
    <row r="241" spans="2:19" ht="12.75" customHeight="1" x14ac:dyDescent="0.25"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</row>
    <row r="242" spans="2:19" ht="12.75" customHeight="1" x14ac:dyDescent="0.25"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</row>
    <row r="243" spans="2:19" ht="12.75" customHeight="1" x14ac:dyDescent="0.25"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</row>
    <row r="244" spans="2:19" ht="12.75" customHeight="1" x14ac:dyDescent="0.25"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</row>
    <row r="245" spans="2:19" ht="12.75" customHeight="1" x14ac:dyDescent="0.25"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</row>
    <row r="246" spans="2:19" ht="12.75" customHeight="1" x14ac:dyDescent="0.25"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</row>
    <row r="247" spans="2:19" ht="12.75" customHeight="1" x14ac:dyDescent="0.25"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</row>
    <row r="248" spans="2:19" ht="12.75" customHeight="1" x14ac:dyDescent="0.25"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</row>
    <row r="249" spans="2:19" ht="12.75" customHeight="1" x14ac:dyDescent="0.25"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</row>
    <row r="250" spans="2:19" ht="12.75" customHeight="1" x14ac:dyDescent="0.25"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</row>
    <row r="251" spans="2:19" ht="12.75" customHeight="1" x14ac:dyDescent="0.25"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</row>
    <row r="252" spans="2:19" ht="12.75" customHeight="1" x14ac:dyDescent="0.25"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</row>
    <row r="253" spans="2:19" ht="12.75" customHeight="1" x14ac:dyDescent="0.25"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</row>
    <row r="254" spans="2:19" ht="12.75" customHeight="1" x14ac:dyDescent="0.25"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</row>
    <row r="255" spans="2:19" ht="12.75" customHeight="1" x14ac:dyDescent="0.25"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</row>
    <row r="256" spans="2:19" ht="12.75" customHeight="1" x14ac:dyDescent="0.25"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</row>
    <row r="257" spans="2:19" ht="12.75" customHeight="1" x14ac:dyDescent="0.25"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</row>
    <row r="258" spans="2:19" ht="12.75" customHeight="1" x14ac:dyDescent="0.25"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</row>
    <row r="259" spans="2:19" ht="12.75" customHeight="1" x14ac:dyDescent="0.25"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</row>
    <row r="260" spans="2:19" ht="12.75" customHeight="1" x14ac:dyDescent="0.25"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</row>
    <row r="261" spans="2:19" ht="12.75" customHeight="1" x14ac:dyDescent="0.25"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</row>
    <row r="262" spans="2:19" ht="12.75" customHeight="1" x14ac:dyDescent="0.25"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</row>
    <row r="263" spans="2:19" ht="12.75" customHeight="1" x14ac:dyDescent="0.25"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</row>
    <row r="264" spans="2:19" ht="12.75" customHeight="1" x14ac:dyDescent="0.25"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</row>
    <row r="265" spans="2:19" ht="12.75" customHeight="1" x14ac:dyDescent="0.25"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</row>
    <row r="266" spans="2:19" ht="12.75" customHeight="1" x14ac:dyDescent="0.25"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</row>
    <row r="267" spans="2:19" ht="12.75" customHeight="1" x14ac:dyDescent="0.25"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</row>
    <row r="268" spans="2:19" ht="12.75" customHeight="1" x14ac:dyDescent="0.25"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</row>
    <row r="269" spans="2:19" ht="12.75" customHeight="1" x14ac:dyDescent="0.25"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</row>
    <row r="270" spans="2:19" ht="12.75" customHeight="1" x14ac:dyDescent="0.25"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</row>
    <row r="271" spans="2:19" ht="12.75" customHeight="1" x14ac:dyDescent="0.25"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</row>
    <row r="272" spans="2:19" ht="12.75" customHeight="1" x14ac:dyDescent="0.25"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</row>
    <row r="273" spans="2:19" ht="12.75" customHeight="1" x14ac:dyDescent="0.25"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</row>
    <row r="274" spans="2:19" ht="12.75" customHeight="1" x14ac:dyDescent="0.25"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</row>
    <row r="275" spans="2:19" ht="12.75" customHeight="1" x14ac:dyDescent="0.25"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</row>
    <row r="276" spans="2:19" ht="12.75" customHeight="1" x14ac:dyDescent="0.25"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</row>
    <row r="277" spans="2:19" ht="12.75" customHeight="1" x14ac:dyDescent="0.25"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</row>
    <row r="278" spans="2:19" ht="12.75" customHeight="1" x14ac:dyDescent="0.25"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</row>
    <row r="279" spans="2:19" ht="12.75" customHeight="1" x14ac:dyDescent="0.25"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</row>
    <row r="280" spans="2:19" ht="12.75" customHeight="1" x14ac:dyDescent="0.25"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</row>
    <row r="281" spans="2:19" ht="12.75" customHeight="1" x14ac:dyDescent="0.25"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</row>
    <row r="282" spans="2:19" ht="12.75" customHeight="1" x14ac:dyDescent="0.25"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</row>
    <row r="283" spans="2:19" ht="12.75" customHeight="1" x14ac:dyDescent="0.25"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</row>
    <row r="284" spans="2:19" ht="12.75" customHeight="1" x14ac:dyDescent="0.25"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</row>
    <row r="285" spans="2:19" ht="12.75" customHeight="1" x14ac:dyDescent="0.25"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</row>
    <row r="286" spans="2:19" ht="12.75" customHeight="1" x14ac:dyDescent="0.25"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</row>
    <row r="287" spans="2:19" ht="12.75" customHeight="1" x14ac:dyDescent="0.25"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</row>
    <row r="288" spans="2:19" ht="12.75" customHeight="1" x14ac:dyDescent="0.25"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</row>
    <row r="289" spans="2:19" ht="12.75" customHeight="1" x14ac:dyDescent="0.25"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</row>
    <row r="290" spans="2:19" ht="12.75" customHeight="1" x14ac:dyDescent="0.25"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</row>
    <row r="291" spans="2:19" ht="12.75" customHeight="1" x14ac:dyDescent="0.25"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</row>
    <row r="292" spans="2:19" ht="12.75" customHeight="1" x14ac:dyDescent="0.25"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</row>
    <row r="293" spans="2:19" ht="12.75" customHeight="1" x14ac:dyDescent="0.25"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</row>
    <row r="294" spans="2:19" ht="12.75" customHeight="1" x14ac:dyDescent="0.25"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</row>
    <row r="295" spans="2:19" ht="12.75" customHeight="1" x14ac:dyDescent="0.25"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</row>
    <row r="296" spans="2:19" ht="12.75" customHeight="1" x14ac:dyDescent="0.25"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</row>
    <row r="297" spans="2:19" ht="12.75" customHeight="1" x14ac:dyDescent="0.25"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</row>
    <row r="298" spans="2:19" ht="12.75" customHeight="1" x14ac:dyDescent="0.25"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</row>
    <row r="299" spans="2:19" ht="12.75" customHeight="1" x14ac:dyDescent="0.25"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</row>
    <row r="300" spans="2:19" ht="12.75" customHeight="1" x14ac:dyDescent="0.25"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</row>
    <row r="301" spans="2:19" ht="12.75" customHeight="1" x14ac:dyDescent="0.25"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</row>
    <row r="302" spans="2:19" ht="12.75" customHeight="1" x14ac:dyDescent="0.25"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</row>
    <row r="303" spans="2:19" ht="12.75" customHeight="1" x14ac:dyDescent="0.25"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</row>
    <row r="304" spans="2:19" ht="12.75" customHeight="1" x14ac:dyDescent="0.25"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</row>
    <row r="305" spans="2:19" ht="12.75" customHeight="1" x14ac:dyDescent="0.25"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</row>
    <row r="306" spans="2:19" ht="12.75" customHeight="1" x14ac:dyDescent="0.25"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</row>
    <row r="307" spans="2:19" ht="12.75" customHeight="1" x14ac:dyDescent="0.25"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</row>
    <row r="308" spans="2:19" ht="12.75" customHeight="1" x14ac:dyDescent="0.25"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</row>
    <row r="309" spans="2:19" ht="12.75" customHeight="1" x14ac:dyDescent="0.25"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</row>
    <row r="310" spans="2:19" ht="12.75" customHeight="1" x14ac:dyDescent="0.25"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</row>
    <row r="311" spans="2:19" ht="12.75" customHeight="1" x14ac:dyDescent="0.25"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</row>
    <row r="312" spans="2:19" ht="12.75" customHeight="1" x14ac:dyDescent="0.25"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</row>
    <row r="313" spans="2:19" ht="12.75" customHeight="1" x14ac:dyDescent="0.25"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</row>
    <row r="314" spans="2:19" ht="12.75" customHeight="1" x14ac:dyDescent="0.25"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</row>
    <row r="315" spans="2:19" ht="12.75" customHeight="1" x14ac:dyDescent="0.25"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</row>
    <row r="316" spans="2:19" ht="12.75" customHeight="1" x14ac:dyDescent="0.25"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</row>
    <row r="317" spans="2:19" ht="12.75" customHeight="1" x14ac:dyDescent="0.25"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</row>
    <row r="318" spans="2:19" ht="12.75" customHeight="1" x14ac:dyDescent="0.25"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</row>
    <row r="319" spans="2:19" ht="12.75" customHeight="1" x14ac:dyDescent="0.25"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</row>
    <row r="320" spans="2:19" ht="12.75" customHeight="1" x14ac:dyDescent="0.25"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</row>
    <row r="321" spans="2:19" ht="12.75" customHeight="1" x14ac:dyDescent="0.25"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</row>
    <row r="322" spans="2:19" ht="12.75" customHeight="1" x14ac:dyDescent="0.25"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</row>
    <row r="323" spans="2:19" ht="12.75" customHeight="1" x14ac:dyDescent="0.25"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</row>
    <row r="324" spans="2:19" ht="12.75" customHeight="1" x14ac:dyDescent="0.25"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</row>
    <row r="325" spans="2:19" ht="12.75" customHeight="1" x14ac:dyDescent="0.25"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</row>
    <row r="326" spans="2:19" ht="12.75" customHeight="1" x14ac:dyDescent="0.25"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</row>
    <row r="327" spans="2:19" ht="12.75" customHeight="1" x14ac:dyDescent="0.25"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</row>
    <row r="328" spans="2:19" ht="12.75" customHeight="1" x14ac:dyDescent="0.25"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</row>
    <row r="329" spans="2:19" ht="12.75" customHeight="1" x14ac:dyDescent="0.25"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</row>
    <row r="330" spans="2:19" ht="12.75" customHeight="1" x14ac:dyDescent="0.25"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</row>
    <row r="331" spans="2:19" ht="12.75" customHeight="1" x14ac:dyDescent="0.25"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</row>
    <row r="332" spans="2:19" ht="12.75" customHeight="1" x14ac:dyDescent="0.25"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</row>
    <row r="333" spans="2:19" ht="12.75" customHeight="1" x14ac:dyDescent="0.25"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</row>
    <row r="334" spans="2:19" ht="12.75" customHeight="1" x14ac:dyDescent="0.25"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</row>
    <row r="335" spans="2:19" ht="12.75" customHeight="1" x14ac:dyDescent="0.25"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</row>
    <row r="336" spans="2:19" ht="12.75" customHeight="1" x14ac:dyDescent="0.25"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</row>
    <row r="337" spans="2:19" ht="12.75" customHeight="1" x14ac:dyDescent="0.25"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</row>
    <row r="338" spans="2:19" ht="12.75" customHeight="1" x14ac:dyDescent="0.25"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</row>
    <row r="339" spans="2:19" ht="12.75" customHeight="1" x14ac:dyDescent="0.25"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</row>
    <row r="340" spans="2:19" ht="12.75" customHeight="1" x14ac:dyDescent="0.25"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</row>
    <row r="341" spans="2:19" ht="12.75" customHeight="1" x14ac:dyDescent="0.25"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</row>
    <row r="342" spans="2:19" ht="12.75" customHeight="1" x14ac:dyDescent="0.25"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</row>
    <row r="343" spans="2:19" ht="12.75" customHeight="1" x14ac:dyDescent="0.25"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</row>
    <row r="344" spans="2:19" ht="12.75" customHeight="1" x14ac:dyDescent="0.25"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</row>
    <row r="345" spans="2:19" ht="12.75" customHeight="1" x14ac:dyDescent="0.25"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</row>
    <row r="346" spans="2:19" ht="12.75" customHeight="1" x14ac:dyDescent="0.25"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</row>
    <row r="347" spans="2:19" ht="12.75" customHeight="1" x14ac:dyDescent="0.25"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</row>
    <row r="348" spans="2:19" ht="12.75" customHeight="1" x14ac:dyDescent="0.25"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</row>
    <row r="349" spans="2:19" ht="12.75" customHeight="1" x14ac:dyDescent="0.25"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</row>
    <row r="350" spans="2:19" ht="12.75" customHeight="1" x14ac:dyDescent="0.25"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</row>
    <row r="351" spans="2:19" ht="12.75" customHeight="1" x14ac:dyDescent="0.25"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</row>
    <row r="352" spans="2:19" ht="12.75" customHeight="1" x14ac:dyDescent="0.25"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</row>
    <row r="353" spans="2:19" ht="12.75" customHeight="1" x14ac:dyDescent="0.25"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</row>
    <row r="354" spans="2:19" ht="12.75" customHeight="1" x14ac:dyDescent="0.25"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</row>
    <row r="355" spans="2:19" ht="12.75" customHeight="1" x14ac:dyDescent="0.25"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</row>
    <row r="356" spans="2:19" ht="12.75" customHeight="1" x14ac:dyDescent="0.25"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</row>
    <row r="357" spans="2:19" ht="12.75" customHeight="1" x14ac:dyDescent="0.25"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</row>
    <row r="358" spans="2:19" ht="12.75" customHeight="1" x14ac:dyDescent="0.25"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</row>
    <row r="359" spans="2:19" ht="12.75" customHeight="1" x14ac:dyDescent="0.25"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</row>
    <row r="360" spans="2:19" ht="12.75" customHeight="1" x14ac:dyDescent="0.25"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</row>
    <row r="361" spans="2:19" ht="12.75" customHeight="1" x14ac:dyDescent="0.25"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</row>
    <row r="362" spans="2:19" ht="12.75" customHeight="1" x14ac:dyDescent="0.25"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</row>
    <row r="363" spans="2:19" ht="12.75" customHeight="1" x14ac:dyDescent="0.25"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</row>
    <row r="364" spans="2:19" ht="12.75" customHeight="1" x14ac:dyDescent="0.25"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</row>
    <row r="365" spans="2:19" ht="12.75" customHeight="1" x14ac:dyDescent="0.25"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</row>
    <row r="366" spans="2:19" ht="12.75" customHeight="1" x14ac:dyDescent="0.25"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</row>
    <row r="367" spans="2:19" ht="12.75" customHeight="1" x14ac:dyDescent="0.25"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</row>
    <row r="368" spans="2:19" ht="12.75" customHeight="1" x14ac:dyDescent="0.25"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</row>
    <row r="369" spans="2:19" ht="12.75" customHeight="1" x14ac:dyDescent="0.25"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</row>
    <row r="370" spans="2:19" ht="12.75" customHeight="1" x14ac:dyDescent="0.25"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</row>
    <row r="371" spans="2:19" ht="12.75" customHeight="1" x14ac:dyDescent="0.25"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</row>
    <row r="372" spans="2:19" ht="12.75" customHeight="1" x14ac:dyDescent="0.25"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</row>
    <row r="373" spans="2:19" ht="12.75" customHeight="1" x14ac:dyDescent="0.25"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</row>
    <row r="374" spans="2:19" ht="12.75" customHeight="1" x14ac:dyDescent="0.25"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</row>
    <row r="375" spans="2:19" ht="12.75" customHeight="1" x14ac:dyDescent="0.25"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</row>
    <row r="376" spans="2:19" ht="12.75" customHeight="1" x14ac:dyDescent="0.25"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</row>
    <row r="377" spans="2:19" ht="12.75" customHeight="1" x14ac:dyDescent="0.25"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</row>
    <row r="378" spans="2:19" ht="12.75" customHeight="1" x14ac:dyDescent="0.25"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</row>
    <row r="379" spans="2:19" ht="12.75" customHeight="1" x14ac:dyDescent="0.25"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</row>
    <row r="380" spans="2:19" ht="12.75" customHeight="1" x14ac:dyDescent="0.25"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</row>
    <row r="381" spans="2:19" ht="12.75" customHeight="1" x14ac:dyDescent="0.25"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</row>
    <row r="382" spans="2:19" ht="12.75" customHeight="1" x14ac:dyDescent="0.25"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</row>
    <row r="383" spans="2:19" ht="12.75" customHeight="1" x14ac:dyDescent="0.25"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</row>
    <row r="384" spans="2:19" ht="12.75" customHeight="1" x14ac:dyDescent="0.25"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</row>
    <row r="385" spans="2:19" ht="12.75" customHeight="1" x14ac:dyDescent="0.25"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</row>
    <row r="386" spans="2:19" ht="12.75" customHeight="1" x14ac:dyDescent="0.25"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</row>
    <row r="387" spans="2:19" ht="12.75" customHeight="1" x14ac:dyDescent="0.25"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</row>
    <row r="388" spans="2:19" ht="12.75" customHeight="1" x14ac:dyDescent="0.25"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</row>
    <row r="389" spans="2:19" ht="12.75" customHeight="1" x14ac:dyDescent="0.25"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</row>
    <row r="390" spans="2:19" ht="12.75" customHeight="1" x14ac:dyDescent="0.25"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</row>
    <row r="391" spans="2:19" ht="12.75" customHeight="1" x14ac:dyDescent="0.25"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</row>
    <row r="392" spans="2:19" ht="12.75" customHeight="1" x14ac:dyDescent="0.25"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</row>
    <row r="393" spans="2:19" ht="12.75" customHeight="1" x14ac:dyDescent="0.25"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</row>
    <row r="394" spans="2:19" ht="12.75" customHeight="1" x14ac:dyDescent="0.25"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</row>
    <row r="395" spans="2:19" ht="12.75" customHeight="1" x14ac:dyDescent="0.25"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</row>
    <row r="396" spans="2:19" ht="12.75" customHeight="1" x14ac:dyDescent="0.25"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</row>
    <row r="397" spans="2:19" ht="12.75" customHeight="1" x14ac:dyDescent="0.25"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</row>
    <row r="398" spans="2:19" ht="12.75" customHeight="1" x14ac:dyDescent="0.25"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</row>
    <row r="399" spans="2:19" ht="12.75" customHeight="1" x14ac:dyDescent="0.25"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</row>
    <row r="400" spans="2:19" ht="12.75" customHeight="1" x14ac:dyDescent="0.25"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</row>
    <row r="401" spans="2:19" ht="12.75" customHeight="1" x14ac:dyDescent="0.25"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</row>
    <row r="402" spans="2:19" ht="12.75" customHeight="1" x14ac:dyDescent="0.25"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</row>
    <row r="403" spans="2:19" ht="12.75" customHeight="1" x14ac:dyDescent="0.25"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</row>
    <row r="404" spans="2:19" ht="12.75" customHeight="1" x14ac:dyDescent="0.25"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</row>
    <row r="405" spans="2:19" ht="12.75" customHeight="1" x14ac:dyDescent="0.25"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</row>
    <row r="406" spans="2:19" ht="12.75" customHeight="1" x14ac:dyDescent="0.25"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</row>
    <row r="407" spans="2:19" ht="12.75" customHeight="1" x14ac:dyDescent="0.25"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</row>
    <row r="408" spans="2:19" ht="12.75" customHeight="1" x14ac:dyDescent="0.25"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</row>
    <row r="409" spans="2:19" ht="12.75" customHeight="1" x14ac:dyDescent="0.25"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</row>
    <row r="410" spans="2:19" ht="12.75" customHeight="1" x14ac:dyDescent="0.25"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</row>
    <row r="411" spans="2:19" ht="12.75" customHeight="1" x14ac:dyDescent="0.25"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</row>
    <row r="412" spans="2:19" ht="12.75" customHeight="1" x14ac:dyDescent="0.25"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</row>
    <row r="413" spans="2:19" ht="12.75" customHeight="1" x14ac:dyDescent="0.25"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</row>
    <row r="414" spans="2:19" ht="12.75" customHeight="1" x14ac:dyDescent="0.25"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</row>
    <row r="415" spans="2:19" ht="12.75" customHeight="1" x14ac:dyDescent="0.25"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</row>
    <row r="416" spans="2:19" ht="12.75" customHeight="1" x14ac:dyDescent="0.25"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</row>
    <row r="417" spans="2:19" ht="12.75" customHeight="1" x14ac:dyDescent="0.25"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</row>
    <row r="418" spans="2:19" ht="12.75" customHeight="1" x14ac:dyDescent="0.25"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</row>
    <row r="419" spans="2:19" ht="12.75" customHeight="1" x14ac:dyDescent="0.25"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</row>
    <row r="420" spans="2:19" ht="12.75" customHeight="1" x14ac:dyDescent="0.25"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</row>
    <row r="421" spans="2:19" ht="12.75" customHeight="1" x14ac:dyDescent="0.25"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</row>
    <row r="422" spans="2:19" ht="12.75" customHeight="1" x14ac:dyDescent="0.25"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</row>
    <row r="423" spans="2:19" ht="12.75" customHeight="1" x14ac:dyDescent="0.25"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</row>
    <row r="424" spans="2:19" ht="12.75" customHeight="1" x14ac:dyDescent="0.25"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</row>
    <row r="425" spans="2:19" ht="12.75" customHeight="1" x14ac:dyDescent="0.25"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</row>
    <row r="426" spans="2:19" ht="12.75" customHeight="1" x14ac:dyDescent="0.25"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</row>
    <row r="427" spans="2:19" ht="12.75" customHeight="1" x14ac:dyDescent="0.25"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</row>
    <row r="428" spans="2:19" ht="12.75" customHeight="1" x14ac:dyDescent="0.25"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</row>
    <row r="429" spans="2:19" ht="12.75" customHeight="1" x14ac:dyDescent="0.25"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</row>
    <row r="430" spans="2:19" ht="12.75" customHeight="1" x14ac:dyDescent="0.25"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</row>
    <row r="431" spans="2:19" ht="12.75" customHeight="1" x14ac:dyDescent="0.25"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</row>
    <row r="432" spans="2:19" ht="12.75" customHeight="1" x14ac:dyDescent="0.25"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</row>
    <row r="433" spans="2:19" ht="12.75" customHeight="1" x14ac:dyDescent="0.25"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</row>
    <row r="434" spans="2:19" ht="12.75" customHeight="1" x14ac:dyDescent="0.25"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</row>
    <row r="435" spans="2:19" ht="12.75" customHeight="1" x14ac:dyDescent="0.25"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</row>
    <row r="436" spans="2:19" ht="12.75" customHeight="1" x14ac:dyDescent="0.25"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</row>
    <row r="437" spans="2:19" ht="12.75" customHeight="1" x14ac:dyDescent="0.25"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</row>
    <row r="438" spans="2:19" ht="12.75" customHeight="1" x14ac:dyDescent="0.25"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</row>
    <row r="439" spans="2:19" ht="12.75" customHeight="1" x14ac:dyDescent="0.25"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</row>
    <row r="440" spans="2:19" ht="12.75" customHeight="1" x14ac:dyDescent="0.25"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</row>
    <row r="441" spans="2:19" ht="12.75" customHeight="1" x14ac:dyDescent="0.25"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</row>
    <row r="442" spans="2:19" ht="12.75" customHeight="1" x14ac:dyDescent="0.25"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</row>
    <row r="443" spans="2:19" ht="12.75" customHeight="1" x14ac:dyDescent="0.25"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</row>
    <row r="444" spans="2:19" ht="12.75" customHeight="1" x14ac:dyDescent="0.25"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</row>
    <row r="445" spans="2:19" ht="12.75" customHeight="1" x14ac:dyDescent="0.25"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</row>
    <row r="446" spans="2:19" ht="12.75" customHeight="1" x14ac:dyDescent="0.25"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</row>
    <row r="447" spans="2:19" ht="12.75" customHeight="1" x14ac:dyDescent="0.25"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</row>
    <row r="448" spans="2:19" ht="12.75" customHeight="1" x14ac:dyDescent="0.25"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</row>
    <row r="449" spans="2:19" ht="12.75" customHeight="1" x14ac:dyDescent="0.25"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</row>
    <row r="450" spans="2:19" ht="12.75" customHeight="1" x14ac:dyDescent="0.25"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</row>
    <row r="451" spans="2:19" ht="12.75" customHeight="1" x14ac:dyDescent="0.25"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</row>
    <row r="452" spans="2:19" ht="12.75" customHeight="1" x14ac:dyDescent="0.25"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</row>
    <row r="453" spans="2:19" ht="12.75" customHeight="1" x14ac:dyDescent="0.25"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</row>
    <row r="454" spans="2:19" ht="12.75" customHeight="1" x14ac:dyDescent="0.25"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</row>
    <row r="455" spans="2:19" ht="12.75" customHeight="1" x14ac:dyDescent="0.25"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</row>
    <row r="456" spans="2:19" ht="12.75" customHeight="1" x14ac:dyDescent="0.25"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</row>
    <row r="457" spans="2:19" ht="12.75" customHeight="1" x14ac:dyDescent="0.25"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</row>
    <row r="458" spans="2:19" ht="12.75" customHeight="1" x14ac:dyDescent="0.25"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</row>
    <row r="459" spans="2:19" ht="12.75" customHeight="1" x14ac:dyDescent="0.25"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</row>
    <row r="460" spans="2:19" ht="12.75" customHeight="1" x14ac:dyDescent="0.25"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</row>
    <row r="461" spans="2:19" ht="12.75" customHeight="1" x14ac:dyDescent="0.25"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</row>
    <row r="462" spans="2:19" ht="12.75" customHeight="1" x14ac:dyDescent="0.25"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</row>
    <row r="463" spans="2:19" ht="12.75" customHeight="1" x14ac:dyDescent="0.25"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</row>
    <row r="464" spans="2:19" ht="12.75" customHeight="1" x14ac:dyDescent="0.25"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</row>
    <row r="465" spans="2:19" ht="12.75" customHeight="1" x14ac:dyDescent="0.25"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</row>
    <row r="466" spans="2:19" ht="12.75" customHeight="1" x14ac:dyDescent="0.25"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</row>
    <row r="467" spans="2:19" ht="12.75" customHeight="1" x14ac:dyDescent="0.25"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</row>
    <row r="468" spans="2:19" ht="12.75" customHeight="1" x14ac:dyDescent="0.25"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</row>
    <row r="469" spans="2:19" ht="12.75" customHeight="1" x14ac:dyDescent="0.25"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</row>
    <row r="470" spans="2:19" ht="12.75" customHeight="1" x14ac:dyDescent="0.25"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</row>
    <row r="471" spans="2:19" ht="12.75" customHeight="1" x14ac:dyDescent="0.25"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</row>
    <row r="472" spans="2:19" ht="12.75" customHeight="1" x14ac:dyDescent="0.25"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</row>
    <row r="473" spans="2:19" ht="12.75" customHeight="1" x14ac:dyDescent="0.25"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</row>
    <row r="474" spans="2:19" ht="12.75" customHeight="1" x14ac:dyDescent="0.25"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</row>
    <row r="475" spans="2:19" ht="12.75" customHeight="1" x14ac:dyDescent="0.25"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</row>
    <row r="476" spans="2:19" ht="12.75" customHeight="1" x14ac:dyDescent="0.25"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</row>
    <row r="477" spans="2:19" ht="12.75" customHeight="1" x14ac:dyDescent="0.25"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</row>
    <row r="478" spans="2:19" ht="12.75" customHeight="1" x14ac:dyDescent="0.25"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</row>
    <row r="479" spans="2:19" ht="12.75" customHeight="1" x14ac:dyDescent="0.25"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</row>
    <row r="480" spans="2:19" ht="12.75" customHeight="1" x14ac:dyDescent="0.25"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</row>
    <row r="481" spans="2:19" ht="12.75" customHeight="1" x14ac:dyDescent="0.25"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</row>
    <row r="482" spans="2:19" ht="12.75" customHeight="1" x14ac:dyDescent="0.25"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</row>
    <row r="483" spans="2:19" ht="12.75" customHeight="1" x14ac:dyDescent="0.25"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</row>
    <row r="484" spans="2:19" ht="12.75" customHeight="1" x14ac:dyDescent="0.25"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</row>
    <row r="485" spans="2:19" ht="12.75" customHeight="1" x14ac:dyDescent="0.25"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</row>
    <row r="486" spans="2:19" ht="12.75" customHeight="1" x14ac:dyDescent="0.25"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</row>
    <row r="487" spans="2:19" ht="12.75" customHeight="1" x14ac:dyDescent="0.25"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</row>
    <row r="488" spans="2:19" ht="12.75" customHeight="1" x14ac:dyDescent="0.25"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</row>
    <row r="489" spans="2:19" ht="12.75" customHeight="1" x14ac:dyDescent="0.25"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</row>
    <row r="490" spans="2:19" ht="12.75" customHeight="1" x14ac:dyDescent="0.25"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</row>
    <row r="491" spans="2:19" ht="12.75" customHeight="1" x14ac:dyDescent="0.25"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</row>
    <row r="492" spans="2:19" ht="12.75" customHeight="1" x14ac:dyDescent="0.25"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</row>
    <row r="493" spans="2:19" ht="12.75" customHeight="1" x14ac:dyDescent="0.25"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</row>
    <row r="494" spans="2:19" ht="12.75" customHeight="1" x14ac:dyDescent="0.25"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</row>
    <row r="495" spans="2:19" ht="12.75" customHeight="1" x14ac:dyDescent="0.25"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</row>
    <row r="496" spans="2:19" ht="12.75" customHeight="1" x14ac:dyDescent="0.25"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</row>
    <row r="497" spans="2:19" ht="12.75" customHeight="1" x14ac:dyDescent="0.25"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</row>
    <row r="498" spans="2:19" ht="12.75" customHeight="1" x14ac:dyDescent="0.25"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</row>
    <row r="499" spans="2:19" ht="12.75" customHeight="1" x14ac:dyDescent="0.25"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</row>
    <row r="500" spans="2:19" ht="12.75" customHeight="1" x14ac:dyDescent="0.25"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</row>
    <row r="501" spans="2:19" ht="12.75" customHeight="1" x14ac:dyDescent="0.25"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</row>
    <row r="502" spans="2:19" ht="12.75" customHeight="1" x14ac:dyDescent="0.25"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</row>
    <row r="503" spans="2:19" ht="12.75" customHeight="1" x14ac:dyDescent="0.25"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</row>
    <row r="504" spans="2:19" ht="12.75" customHeight="1" x14ac:dyDescent="0.25"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</row>
    <row r="505" spans="2:19" ht="12.75" customHeight="1" x14ac:dyDescent="0.25"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</row>
    <row r="506" spans="2:19" ht="12.75" customHeight="1" x14ac:dyDescent="0.25"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</row>
    <row r="507" spans="2:19" ht="12.75" customHeight="1" x14ac:dyDescent="0.25"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</row>
    <row r="508" spans="2:19" ht="12.75" customHeight="1" x14ac:dyDescent="0.25"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</row>
    <row r="509" spans="2:19" ht="12.75" customHeight="1" x14ac:dyDescent="0.25"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</row>
    <row r="510" spans="2:19" ht="12.75" customHeight="1" x14ac:dyDescent="0.25"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</row>
    <row r="511" spans="2:19" ht="12.75" customHeight="1" x14ac:dyDescent="0.25"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</row>
    <row r="512" spans="2:19" ht="12.75" customHeight="1" x14ac:dyDescent="0.25"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</row>
    <row r="513" spans="2:19" ht="12.75" customHeight="1" x14ac:dyDescent="0.25"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</row>
    <row r="514" spans="2:19" ht="12.75" customHeight="1" x14ac:dyDescent="0.25"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</row>
    <row r="515" spans="2:19" ht="12.75" customHeight="1" x14ac:dyDescent="0.25"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</row>
    <row r="516" spans="2:19" ht="12.75" customHeight="1" x14ac:dyDescent="0.25"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</row>
    <row r="517" spans="2:19" ht="12.75" customHeight="1" x14ac:dyDescent="0.25"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</row>
    <row r="518" spans="2:19" ht="12.75" customHeight="1" x14ac:dyDescent="0.25"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</row>
    <row r="519" spans="2:19" ht="12.75" customHeight="1" x14ac:dyDescent="0.25"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</row>
    <row r="520" spans="2:19" ht="12.75" customHeight="1" x14ac:dyDescent="0.25"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</row>
    <row r="521" spans="2:19" ht="12.75" customHeight="1" x14ac:dyDescent="0.25"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</row>
    <row r="522" spans="2:19" ht="12.75" customHeight="1" x14ac:dyDescent="0.25"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</row>
    <row r="523" spans="2:19" ht="12.75" customHeight="1" x14ac:dyDescent="0.25"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</row>
    <row r="524" spans="2:19" ht="12.75" customHeight="1" x14ac:dyDescent="0.25"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</row>
    <row r="525" spans="2:19" ht="12.75" customHeight="1" x14ac:dyDescent="0.25"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</row>
    <row r="526" spans="2:19" ht="12.75" customHeight="1" x14ac:dyDescent="0.25"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</row>
    <row r="527" spans="2:19" ht="12.75" customHeight="1" x14ac:dyDescent="0.25"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</row>
    <row r="528" spans="2:19" ht="12.75" customHeight="1" x14ac:dyDescent="0.25"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</row>
    <row r="529" spans="2:19" ht="12.75" customHeight="1" x14ac:dyDescent="0.25"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</row>
    <row r="530" spans="2:19" ht="12.75" customHeight="1" x14ac:dyDescent="0.25"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</row>
    <row r="531" spans="2:19" ht="12.75" customHeight="1" x14ac:dyDescent="0.25"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</row>
    <row r="532" spans="2:19" ht="12.75" customHeight="1" x14ac:dyDescent="0.25"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</row>
    <row r="533" spans="2:19" ht="12.75" customHeight="1" x14ac:dyDescent="0.25"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</row>
    <row r="534" spans="2:19" ht="12.75" customHeight="1" x14ac:dyDescent="0.25"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</row>
    <row r="535" spans="2:19" ht="12.75" customHeight="1" x14ac:dyDescent="0.25"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</row>
    <row r="536" spans="2:19" ht="12.75" customHeight="1" x14ac:dyDescent="0.25"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</row>
    <row r="537" spans="2:19" ht="12.75" customHeight="1" x14ac:dyDescent="0.25"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</row>
    <row r="538" spans="2:19" ht="12.75" customHeight="1" x14ac:dyDescent="0.25"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</row>
    <row r="539" spans="2:19" ht="12.75" customHeight="1" x14ac:dyDescent="0.25"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</row>
    <row r="540" spans="2:19" ht="12.75" customHeight="1" x14ac:dyDescent="0.25"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</row>
    <row r="541" spans="2:19" ht="12.75" customHeight="1" x14ac:dyDescent="0.25"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</row>
    <row r="542" spans="2:19" ht="12.75" customHeight="1" x14ac:dyDescent="0.25"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</row>
    <row r="543" spans="2:19" ht="12.75" customHeight="1" x14ac:dyDescent="0.25"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</row>
    <row r="544" spans="2:19" ht="12.75" customHeight="1" x14ac:dyDescent="0.25"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</row>
    <row r="545" spans="2:19" ht="12.75" customHeight="1" x14ac:dyDescent="0.25"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</row>
    <row r="546" spans="2:19" ht="12.75" customHeight="1" x14ac:dyDescent="0.25"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</row>
    <row r="547" spans="2:19" ht="12.75" customHeight="1" x14ac:dyDescent="0.25"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</row>
    <row r="548" spans="2:19" ht="12.75" customHeight="1" x14ac:dyDescent="0.25"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</row>
    <row r="549" spans="2:19" ht="12.75" customHeight="1" x14ac:dyDescent="0.25"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</row>
    <row r="550" spans="2:19" ht="12.75" customHeight="1" x14ac:dyDescent="0.25"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</row>
    <row r="551" spans="2:19" ht="12.75" customHeight="1" x14ac:dyDescent="0.25"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</row>
    <row r="552" spans="2:19" ht="12.75" customHeight="1" x14ac:dyDescent="0.25"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</row>
    <row r="553" spans="2:19" ht="12.75" customHeight="1" x14ac:dyDescent="0.25"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</row>
    <row r="554" spans="2:19" ht="12.75" customHeight="1" x14ac:dyDescent="0.25"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</row>
    <row r="555" spans="2:19" ht="12.75" customHeight="1" x14ac:dyDescent="0.25"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</row>
    <row r="556" spans="2:19" ht="12.75" customHeight="1" x14ac:dyDescent="0.25"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</row>
    <row r="557" spans="2:19" ht="12.75" customHeight="1" x14ac:dyDescent="0.25"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</row>
    <row r="558" spans="2:19" ht="12.75" customHeight="1" x14ac:dyDescent="0.25"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</row>
    <row r="559" spans="2:19" ht="12.75" customHeight="1" x14ac:dyDescent="0.25"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</row>
    <row r="560" spans="2:19" ht="12.75" customHeight="1" x14ac:dyDescent="0.25"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</row>
    <row r="561" spans="2:19" ht="12.75" customHeight="1" x14ac:dyDescent="0.25"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</row>
    <row r="562" spans="2:19" ht="12.75" customHeight="1" x14ac:dyDescent="0.25"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</row>
    <row r="563" spans="2:19" ht="12.75" customHeight="1" x14ac:dyDescent="0.25"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</row>
    <row r="564" spans="2:19" ht="12.75" customHeight="1" x14ac:dyDescent="0.25"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</row>
    <row r="565" spans="2:19" ht="12.75" customHeight="1" x14ac:dyDescent="0.25"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</row>
    <row r="566" spans="2:19" ht="12.75" customHeight="1" x14ac:dyDescent="0.25"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</row>
    <row r="567" spans="2:19" ht="12.75" customHeight="1" x14ac:dyDescent="0.25"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</row>
    <row r="568" spans="2:19" ht="12.75" customHeight="1" x14ac:dyDescent="0.25"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</row>
    <row r="569" spans="2:19" ht="12.75" customHeight="1" x14ac:dyDescent="0.25"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</row>
    <row r="570" spans="2:19" ht="12.75" customHeight="1" x14ac:dyDescent="0.25"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</row>
    <row r="571" spans="2:19" ht="12.75" customHeight="1" x14ac:dyDescent="0.25"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</row>
    <row r="572" spans="2:19" ht="12.75" customHeight="1" x14ac:dyDescent="0.25"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</row>
    <row r="573" spans="2:19" ht="12.75" customHeight="1" x14ac:dyDescent="0.25"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</row>
    <row r="574" spans="2:19" ht="12.75" customHeight="1" x14ac:dyDescent="0.25"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</row>
    <row r="575" spans="2:19" ht="12.75" customHeight="1" x14ac:dyDescent="0.25"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</row>
    <row r="576" spans="2:19" ht="12.75" customHeight="1" x14ac:dyDescent="0.25"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</row>
    <row r="577" spans="2:19" ht="12.75" customHeight="1" x14ac:dyDescent="0.25"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</row>
    <row r="578" spans="2:19" ht="12.75" customHeight="1" x14ac:dyDescent="0.25"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</row>
    <row r="579" spans="2:19" ht="12.75" customHeight="1" x14ac:dyDescent="0.25"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</row>
    <row r="580" spans="2:19" ht="12.75" customHeight="1" x14ac:dyDescent="0.25"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</row>
    <row r="581" spans="2:19" ht="12.75" customHeight="1" x14ac:dyDescent="0.25"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</row>
    <row r="582" spans="2:19" ht="12.75" customHeight="1" x14ac:dyDescent="0.25"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</row>
    <row r="583" spans="2:19" ht="12.75" customHeight="1" x14ac:dyDescent="0.25"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</row>
    <row r="584" spans="2:19" ht="12.75" customHeight="1" x14ac:dyDescent="0.25"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</row>
    <row r="585" spans="2:19" ht="12.75" customHeight="1" x14ac:dyDescent="0.25"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</row>
    <row r="586" spans="2:19" ht="12.75" customHeight="1" x14ac:dyDescent="0.25"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</row>
    <row r="587" spans="2:19" ht="12.75" customHeight="1" x14ac:dyDescent="0.25"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</row>
    <row r="588" spans="2:19" ht="12.75" customHeight="1" x14ac:dyDescent="0.25"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</row>
    <row r="589" spans="2:19" ht="12.75" customHeight="1" x14ac:dyDescent="0.25"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</row>
    <row r="590" spans="2:19" ht="12.75" customHeight="1" x14ac:dyDescent="0.25"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</row>
    <row r="591" spans="2:19" ht="12.75" customHeight="1" x14ac:dyDescent="0.25"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</row>
    <row r="592" spans="2:19" ht="12.75" customHeight="1" x14ac:dyDescent="0.25"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</row>
    <row r="593" spans="2:19" ht="12.75" customHeight="1" x14ac:dyDescent="0.25"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</row>
    <row r="594" spans="2:19" ht="12.75" customHeight="1" x14ac:dyDescent="0.25"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</row>
    <row r="595" spans="2:19" ht="12.75" customHeight="1" x14ac:dyDescent="0.25"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</row>
    <row r="596" spans="2:19" ht="12.75" customHeight="1" x14ac:dyDescent="0.25"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</row>
    <row r="597" spans="2:19" ht="12.75" customHeight="1" x14ac:dyDescent="0.25"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</row>
    <row r="598" spans="2:19" ht="12.75" customHeight="1" x14ac:dyDescent="0.25"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</row>
    <row r="599" spans="2:19" ht="12.75" customHeight="1" x14ac:dyDescent="0.25"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</row>
    <row r="600" spans="2:19" ht="12.75" customHeight="1" x14ac:dyDescent="0.25"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</row>
    <row r="601" spans="2:19" ht="12.75" customHeight="1" x14ac:dyDescent="0.25"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</row>
    <row r="602" spans="2:19" ht="12.75" customHeight="1" x14ac:dyDescent="0.25"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</row>
    <row r="603" spans="2:19" ht="12.75" customHeight="1" x14ac:dyDescent="0.25"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</row>
    <row r="604" spans="2:19" ht="12.75" customHeight="1" x14ac:dyDescent="0.25"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</row>
    <row r="605" spans="2:19" ht="12.75" customHeight="1" x14ac:dyDescent="0.25"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</row>
    <row r="606" spans="2:19" ht="12.75" customHeight="1" x14ac:dyDescent="0.25"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</row>
    <row r="607" spans="2:19" ht="12.75" customHeight="1" x14ac:dyDescent="0.25"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</row>
    <row r="608" spans="2:19" ht="12.75" customHeight="1" x14ac:dyDescent="0.25"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</row>
    <row r="609" spans="2:19" ht="12.75" customHeight="1" x14ac:dyDescent="0.25"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</row>
    <row r="610" spans="2:19" ht="12.75" customHeight="1" x14ac:dyDescent="0.25"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</row>
    <row r="611" spans="2:19" ht="12.75" customHeight="1" x14ac:dyDescent="0.25"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</row>
    <row r="612" spans="2:19" ht="12.75" customHeight="1" x14ac:dyDescent="0.25"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</row>
    <row r="613" spans="2:19" ht="12.75" customHeight="1" x14ac:dyDescent="0.25"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</row>
    <row r="614" spans="2:19" ht="12.75" customHeight="1" x14ac:dyDescent="0.25"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</row>
    <row r="615" spans="2:19" ht="12.75" customHeight="1" x14ac:dyDescent="0.25"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</row>
    <row r="616" spans="2:19" ht="12.75" customHeight="1" x14ac:dyDescent="0.25"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</row>
    <row r="617" spans="2:19" ht="12.75" customHeight="1" x14ac:dyDescent="0.25"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</row>
    <row r="618" spans="2:19" ht="12.75" customHeight="1" x14ac:dyDescent="0.25"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</row>
    <row r="619" spans="2:19" ht="12.75" customHeight="1" x14ac:dyDescent="0.25"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</row>
    <row r="620" spans="2:19" ht="12.75" customHeight="1" x14ac:dyDescent="0.25"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</row>
    <row r="621" spans="2:19" ht="12.75" customHeight="1" x14ac:dyDescent="0.25"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</row>
    <row r="622" spans="2:19" ht="12.75" customHeight="1" x14ac:dyDescent="0.25"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</row>
    <row r="623" spans="2:19" ht="12.75" customHeight="1" x14ac:dyDescent="0.25"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</row>
    <row r="624" spans="2:19" ht="12.75" customHeight="1" x14ac:dyDescent="0.25"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</row>
    <row r="625" spans="2:19" ht="12.75" customHeight="1" x14ac:dyDescent="0.25"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</row>
    <row r="626" spans="2:19" ht="12.75" customHeight="1" x14ac:dyDescent="0.25"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</row>
    <row r="627" spans="2:19" ht="12.75" customHeight="1" x14ac:dyDescent="0.25"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</row>
    <row r="628" spans="2:19" ht="12.75" customHeight="1" x14ac:dyDescent="0.25"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</row>
    <row r="629" spans="2:19" ht="12.75" customHeight="1" x14ac:dyDescent="0.25"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</row>
    <row r="630" spans="2:19" ht="12.75" customHeight="1" x14ac:dyDescent="0.25"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</row>
    <row r="631" spans="2:19" ht="12.75" customHeight="1" x14ac:dyDescent="0.25"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</row>
    <row r="632" spans="2:19" ht="12.75" customHeight="1" x14ac:dyDescent="0.25"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</row>
    <row r="633" spans="2:19" ht="12.75" customHeight="1" x14ac:dyDescent="0.25"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</row>
    <row r="634" spans="2:19" ht="12.75" customHeight="1" x14ac:dyDescent="0.25"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</row>
    <row r="635" spans="2:19" ht="12.75" customHeight="1" x14ac:dyDescent="0.25"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</row>
    <row r="636" spans="2:19" ht="12.75" customHeight="1" x14ac:dyDescent="0.25"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</row>
    <row r="637" spans="2:19" ht="12.75" customHeight="1" x14ac:dyDescent="0.25"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</row>
    <row r="638" spans="2:19" ht="12.75" customHeight="1" x14ac:dyDescent="0.25"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</row>
    <row r="639" spans="2:19" ht="12.75" customHeight="1" x14ac:dyDescent="0.25"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</row>
    <row r="640" spans="2:19" ht="12.75" customHeight="1" x14ac:dyDescent="0.25"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</row>
    <row r="641" spans="2:19" ht="12.75" customHeight="1" x14ac:dyDescent="0.25"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</row>
    <row r="642" spans="2:19" ht="12.75" customHeight="1" x14ac:dyDescent="0.25"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</row>
    <row r="643" spans="2:19" ht="12.75" customHeight="1" x14ac:dyDescent="0.25"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</row>
    <row r="644" spans="2:19" ht="12.75" customHeight="1" x14ac:dyDescent="0.25"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</row>
    <row r="645" spans="2:19" ht="12.75" customHeight="1" x14ac:dyDescent="0.25"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</row>
    <row r="646" spans="2:19" ht="12.75" customHeight="1" x14ac:dyDescent="0.25"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</row>
    <row r="647" spans="2:19" ht="12.75" customHeight="1" x14ac:dyDescent="0.25"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</row>
    <row r="648" spans="2:19" ht="12.75" customHeight="1" x14ac:dyDescent="0.25"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</row>
    <row r="649" spans="2:19" ht="12.75" customHeight="1" x14ac:dyDescent="0.25"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</row>
    <row r="650" spans="2:19" ht="12.75" customHeight="1" x14ac:dyDescent="0.25"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</row>
    <row r="651" spans="2:19" ht="12.75" customHeight="1" x14ac:dyDescent="0.25"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</row>
    <row r="652" spans="2:19" ht="12.75" customHeight="1" x14ac:dyDescent="0.25"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</row>
    <row r="653" spans="2:19" ht="12.75" customHeight="1" x14ac:dyDescent="0.25"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</row>
    <row r="654" spans="2:19" ht="12.75" customHeight="1" x14ac:dyDescent="0.25"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</row>
    <row r="655" spans="2:19" ht="12.75" customHeight="1" x14ac:dyDescent="0.25"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</row>
    <row r="656" spans="2:19" ht="12.75" customHeight="1" x14ac:dyDescent="0.25"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</row>
    <row r="657" spans="2:19" ht="12.75" customHeight="1" x14ac:dyDescent="0.25"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</row>
    <row r="658" spans="2:19" ht="12.75" customHeight="1" x14ac:dyDescent="0.25"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</row>
    <row r="659" spans="2:19" ht="12.75" customHeight="1" x14ac:dyDescent="0.25"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</row>
    <row r="660" spans="2:19" ht="12.75" customHeight="1" x14ac:dyDescent="0.25"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</row>
    <row r="661" spans="2:19" ht="12.75" customHeight="1" x14ac:dyDescent="0.25"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</row>
    <row r="662" spans="2:19" ht="12.75" customHeight="1" x14ac:dyDescent="0.25"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</row>
    <row r="663" spans="2:19" ht="12.75" customHeight="1" x14ac:dyDescent="0.25"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</row>
    <row r="664" spans="2:19" ht="12.75" customHeight="1" x14ac:dyDescent="0.25"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</row>
    <row r="665" spans="2:19" ht="12.75" customHeight="1" x14ac:dyDescent="0.25"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</row>
    <row r="666" spans="2:19" ht="12.75" customHeight="1" x14ac:dyDescent="0.25"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</row>
    <row r="667" spans="2:19" ht="12.75" customHeight="1" x14ac:dyDescent="0.25"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</row>
    <row r="668" spans="2:19" ht="12.75" customHeight="1" x14ac:dyDescent="0.25"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</row>
    <row r="669" spans="2:19" ht="12.75" customHeight="1" x14ac:dyDescent="0.25"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</row>
    <row r="670" spans="2:19" ht="12.75" customHeight="1" x14ac:dyDescent="0.25"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</row>
    <row r="671" spans="2:19" ht="12.75" customHeight="1" x14ac:dyDescent="0.25"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</row>
    <row r="672" spans="2:19" ht="12.75" customHeight="1" x14ac:dyDescent="0.25"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</row>
    <row r="673" spans="2:19" ht="12.75" customHeight="1" x14ac:dyDescent="0.25"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</row>
    <row r="674" spans="2:19" ht="12.75" customHeight="1" x14ac:dyDescent="0.25"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</row>
    <row r="675" spans="2:19" ht="12.75" customHeight="1" x14ac:dyDescent="0.25"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</row>
    <row r="676" spans="2:19" ht="12.75" customHeight="1" x14ac:dyDescent="0.25"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</row>
    <row r="677" spans="2:19" ht="12.75" customHeight="1" x14ac:dyDescent="0.25"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</row>
    <row r="678" spans="2:19" ht="12.75" customHeight="1" x14ac:dyDescent="0.25"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</row>
    <row r="679" spans="2:19" ht="12.75" customHeight="1" x14ac:dyDescent="0.25"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</row>
    <row r="680" spans="2:19" ht="12.75" customHeight="1" x14ac:dyDescent="0.25"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</row>
    <row r="681" spans="2:19" ht="12.75" customHeight="1" x14ac:dyDescent="0.25"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</row>
    <row r="682" spans="2:19" ht="12.75" customHeight="1" x14ac:dyDescent="0.25"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</row>
    <row r="683" spans="2:19" ht="12.75" customHeight="1" x14ac:dyDescent="0.25"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</row>
    <row r="684" spans="2:19" ht="12.75" customHeight="1" x14ac:dyDescent="0.25"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</row>
    <row r="685" spans="2:19" ht="12.75" customHeight="1" x14ac:dyDescent="0.25"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</row>
    <row r="686" spans="2:19" ht="12.75" customHeight="1" x14ac:dyDescent="0.25"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</row>
    <row r="687" spans="2:19" ht="12.75" customHeight="1" x14ac:dyDescent="0.25"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</row>
    <row r="688" spans="2:19" ht="12.75" customHeight="1" x14ac:dyDescent="0.25"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</row>
    <row r="689" spans="2:19" ht="12.75" customHeight="1" x14ac:dyDescent="0.25"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</row>
    <row r="690" spans="2:19" ht="12.75" customHeight="1" x14ac:dyDescent="0.25"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</row>
    <row r="691" spans="2:19" ht="12.75" customHeight="1" x14ac:dyDescent="0.25"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</row>
    <row r="692" spans="2:19" ht="12.75" customHeight="1" x14ac:dyDescent="0.25"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</row>
    <row r="693" spans="2:19" ht="12.75" customHeight="1" x14ac:dyDescent="0.25"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</row>
    <row r="694" spans="2:19" ht="12.75" customHeight="1" x14ac:dyDescent="0.25"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</row>
    <row r="695" spans="2:19" ht="12.75" customHeight="1" x14ac:dyDescent="0.25"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</row>
    <row r="696" spans="2:19" ht="12.75" customHeight="1" x14ac:dyDescent="0.25"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</row>
    <row r="697" spans="2:19" ht="12.75" customHeight="1" x14ac:dyDescent="0.25"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</row>
    <row r="698" spans="2:19" ht="12.75" customHeight="1" x14ac:dyDescent="0.25"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</row>
    <row r="699" spans="2:19" ht="12.75" customHeight="1" x14ac:dyDescent="0.25"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</row>
    <row r="700" spans="2:19" ht="12.75" customHeight="1" x14ac:dyDescent="0.25"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</row>
    <row r="701" spans="2:19" ht="12.75" customHeight="1" x14ac:dyDescent="0.25"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</row>
    <row r="702" spans="2:19" ht="12.75" customHeight="1" x14ac:dyDescent="0.25"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</row>
    <row r="703" spans="2:19" ht="12.75" customHeight="1" x14ac:dyDescent="0.25"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</row>
    <row r="704" spans="2:19" ht="12.75" customHeight="1" x14ac:dyDescent="0.25"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</row>
    <row r="705" spans="2:19" ht="12.75" customHeight="1" x14ac:dyDescent="0.25"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</row>
    <row r="706" spans="2:19" ht="12.75" customHeight="1" x14ac:dyDescent="0.25"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</row>
    <row r="707" spans="2:19" ht="12.75" customHeight="1" x14ac:dyDescent="0.25"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</row>
    <row r="708" spans="2:19" ht="12.75" customHeight="1" x14ac:dyDescent="0.25"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</row>
    <row r="709" spans="2:19" ht="12.75" customHeight="1" x14ac:dyDescent="0.25"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</row>
    <row r="710" spans="2:19" ht="12.75" customHeight="1" x14ac:dyDescent="0.25"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</row>
    <row r="711" spans="2:19" ht="12.75" customHeight="1" x14ac:dyDescent="0.25"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</row>
    <row r="712" spans="2:19" ht="12.75" customHeight="1" x14ac:dyDescent="0.25"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</row>
    <row r="713" spans="2:19" ht="12.75" customHeight="1" x14ac:dyDescent="0.25"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</row>
    <row r="714" spans="2:19" ht="12.75" customHeight="1" x14ac:dyDescent="0.25"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</row>
    <row r="715" spans="2:19" ht="12.75" customHeight="1" x14ac:dyDescent="0.25"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</row>
    <row r="716" spans="2:19" ht="12.75" customHeight="1" x14ac:dyDescent="0.25"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</row>
    <row r="717" spans="2:19" ht="12.75" customHeight="1" x14ac:dyDescent="0.25"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</row>
    <row r="718" spans="2:19" ht="12.75" customHeight="1" x14ac:dyDescent="0.25"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</row>
    <row r="719" spans="2:19" ht="12.75" customHeight="1" x14ac:dyDescent="0.25"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</row>
    <row r="720" spans="2:19" ht="12.75" customHeight="1" x14ac:dyDescent="0.25"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</row>
    <row r="721" spans="2:19" ht="12.75" customHeight="1" x14ac:dyDescent="0.25"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</row>
    <row r="722" spans="2:19" ht="12.75" customHeight="1" x14ac:dyDescent="0.25"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</row>
    <row r="723" spans="2:19" ht="12.75" customHeight="1" x14ac:dyDescent="0.25"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</row>
    <row r="724" spans="2:19" ht="12.75" customHeight="1" x14ac:dyDescent="0.25"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</row>
    <row r="725" spans="2:19" ht="12.75" customHeight="1" x14ac:dyDescent="0.25"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</row>
    <row r="726" spans="2:19" ht="12.75" customHeight="1" x14ac:dyDescent="0.25"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</row>
    <row r="727" spans="2:19" ht="12.75" customHeight="1" x14ac:dyDescent="0.25"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</row>
    <row r="728" spans="2:19" ht="12.75" customHeight="1" x14ac:dyDescent="0.25"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</row>
    <row r="729" spans="2:19" ht="12.75" customHeight="1" x14ac:dyDescent="0.25"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</row>
    <row r="730" spans="2:19" ht="12.75" customHeight="1" x14ac:dyDescent="0.25"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</row>
    <row r="731" spans="2:19" ht="12.75" customHeight="1" x14ac:dyDescent="0.25"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</row>
    <row r="732" spans="2:19" ht="12.75" customHeight="1" x14ac:dyDescent="0.25"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</row>
    <row r="733" spans="2:19" ht="12.75" customHeight="1" x14ac:dyDescent="0.25"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</row>
    <row r="734" spans="2:19" ht="12.75" customHeight="1" x14ac:dyDescent="0.25"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</row>
    <row r="735" spans="2:19" ht="12.75" customHeight="1" x14ac:dyDescent="0.25"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</row>
    <row r="736" spans="2:19" ht="12.75" customHeight="1" x14ac:dyDescent="0.25"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</row>
    <row r="737" spans="2:19" ht="12.75" customHeight="1" x14ac:dyDescent="0.25"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</row>
    <row r="738" spans="2:19" ht="12.75" customHeight="1" x14ac:dyDescent="0.25"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</row>
    <row r="739" spans="2:19" ht="12.75" customHeight="1" x14ac:dyDescent="0.25"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</row>
    <row r="740" spans="2:19" ht="12.75" customHeight="1" x14ac:dyDescent="0.25"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</row>
    <row r="741" spans="2:19" ht="12.75" customHeight="1" x14ac:dyDescent="0.25"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</row>
    <row r="742" spans="2:19" ht="12.75" customHeight="1" x14ac:dyDescent="0.25"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</row>
    <row r="743" spans="2:19" ht="12.75" customHeight="1" x14ac:dyDescent="0.25"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</row>
    <row r="744" spans="2:19" ht="12.75" customHeight="1" x14ac:dyDescent="0.25"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</row>
    <row r="745" spans="2:19" ht="12.75" customHeight="1" x14ac:dyDescent="0.25"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</row>
    <row r="746" spans="2:19" ht="12.75" customHeight="1" x14ac:dyDescent="0.25"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</row>
    <row r="747" spans="2:19" ht="12.75" customHeight="1" x14ac:dyDescent="0.25"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</row>
    <row r="748" spans="2:19" ht="12.75" customHeight="1" x14ac:dyDescent="0.25"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</row>
    <row r="749" spans="2:19" ht="12.75" customHeight="1" x14ac:dyDescent="0.25"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</row>
    <row r="750" spans="2:19" ht="12.75" customHeight="1" x14ac:dyDescent="0.25"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</row>
    <row r="751" spans="2:19" ht="12.75" customHeight="1" x14ac:dyDescent="0.25"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</row>
    <row r="752" spans="2:19" ht="12.75" customHeight="1" x14ac:dyDescent="0.25"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</row>
    <row r="753" spans="2:19" ht="12.75" customHeight="1" x14ac:dyDescent="0.25"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</row>
    <row r="754" spans="2:19" ht="12.75" customHeight="1" x14ac:dyDescent="0.25"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</row>
    <row r="755" spans="2:19" ht="12.75" customHeight="1" x14ac:dyDescent="0.25"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</row>
    <row r="756" spans="2:19" ht="12.75" customHeight="1" x14ac:dyDescent="0.25"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</row>
    <row r="757" spans="2:19" ht="12.75" customHeight="1" x14ac:dyDescent="0.25"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</row>
    <row r="758" spans="2:19" ht="12.75" customHeight="1" x14ac:dyDescent="0.25"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</row>
    <row r="759" spans="2:19" ht="12.75" customHeight="1" x14ac:dyDescent="0.25"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</row>
    <row r="760" spans="2:19" ht="12.75" customHeight="1" x14ac:dyDescent="0.25"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</row>
    <row r="761" spans="2:19" ht="12.75" customHeight="1" x14ac:dyDescent="0.25"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</row>
    <row r="762" spans="2:19" ht="12.75" customHeight="1" x14ac:dyDescent="0.25"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</row>
    <row r="763" spans="2:19" ht="12.75" customHeight="1" x14ac:dyDescent="0.25"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</row>
    <row r="764" spans="2:19" ht="12.75" customHeight="1" x14ac:dyDescent="0.25"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</row>
    <row r="765" spans="2:19" ht="12.75" customHeight="1" x14ac:dyDescent="0.25"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</row>
    <row r="766" spans="2:19" ht="12.75" customHeight="1" x14ac:dyDescent="0.25"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</row>
    <row r="767" spans="2:19" ht="12.75" customHeight="1" x14ac:dyDescent="0.25"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</row>
    <row r="768" spans="2:19" ht="12.75" customHeight="1" x14ac:dyDescent="0.25"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</row>
    <row r="769" spans="2:19" ht="12.75" customHeight="1" x14ac:dyDescent="0.25"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</row>
    <row r="770" spans="2:19" ht="12.75" customHeight="1" x14ac:dyDescent="0.25"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</row>
    <row r="771" spans="2:19" ht="12.75" customHeight="1" x14ac:dyDescent="0.25"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</row>
    <row r="772" spans="2:19" ht="12.75" customHeight="1" x14ac:dyDescent="0.25"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</row>
    <row r="773" spans="2:19" ht="12.75" customHeight="1" x14ac:dyDescent="0.25"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</row>
    <row r="774" spans="2:19" ht="12.75" customHeight="1" x14ac:dyDescent="0.25"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</row>
    <row r="775" spans="2:19" ht="12.75" customHeight="1" x14ac:dyDescent="0.25"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</row>
    <row r="776" spans="2:19" ht="12.75" customHeight="1" x14ac:dyDescent="0.25"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</row>
    <row r="777" spans="2:19" ht="12.75" customHeight="1" x14ac:dyDescent="0.25"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</row>
    <row r="778" spans="2:19" ht="12.75" customHeight="1" x14ac:dyDescent="0.25"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</row>
    <row r="779" spans="2:19" ht="12.75" customHeight="1" x14ac:dyDescent="0.25"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</row>
    <row r="780" spans="2:19" ht="12.75" customHeight="1" x14ac:dyDescent="0.25"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</row>
    <row r="781" spans="2:19" ht="12.75" customHeight="1" x14ac:dyDescent="0.25"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</row>
    <row r="782" spans="2:19" ht="12.75" customHeight="1" x14ac:dyDescent="0.25"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</row>
    <row r="783" spans="2:19" ht="12.75" customHeight="1" x14ac:dyDescent="0.25"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</row>
    <row r="784" spans="2:19" ht="12.75" customHeight="1" x14ac:dyDescent="0.25"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</row>
    <row r="785" spans="2:19" ht="12.75" customHeight="1" x14ac:dyDescent="0.25"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</row>
    <row r="786" spans="2:19" ht="12.75" customHeight="1" x14ac:dyDescent="0.25"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</row>
    <row r="787" spans="2:19" ht="12.75" customHeight="1" x14ac:dyDescent="0.25"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</row>
    <row r="788" spans="2:19" ht="12.75" customHeight="1" x14ac:dyDescent="0.25"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</row>
    <row r="789" spans="2:19" ht="12.75" customHeight="1" x14ac:dyDescent="0.25"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</row>
    <row r="790" spans="2:19" ht="12.75" customHeight="1" x14ac:dyDescent="0.25"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</row>
    <row r="791" spans="2:19" ht="12.75" customHeight="1" x14ac:dyDescent="0.25"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</row>
    <row r="792" spans="2:19" ht="12.75" customHeight="1" x14ac:dyDescent="0.25"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</row>
    <row r="793" spans="2:19" ht="12.75" customHeight="1" x14ac:dyDescent="0.25"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</row>
    <row r="794" spans="2:19" ht="12.75" customHeight="1" x14ac:dyDescent="0.25"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</row>
    <row r="795" spans="2:19" ht="12.75" customHeight="1" x14ac:dyDescent="0.25"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</row>
    <row r="796" spans="2:19" ht="12.75" customHeight="1" x14ac:dyDescent="0.25"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</row>
    <row r="797" spans="2:19" ht="12.75" customHeight="1" x14ac:dyDescent="0.25"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</row>
    <row r="798" spans="2:19" ht="12.75" customHeight="1" x14ac:dyDescent="0.25"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</row>
    <row r="799" spans="2:19" ht="12.75" customHeight="1" x14ac:dyDescent="0.25"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</row>
    <row r="800" spans="2:19" ht="12.75" customHeight="1" x14ac:dyDescent="0.25"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</row>
    <row r="801" spans="2:19" ht="12.75" customHeight="1" x14ac:dyDescent="0.25"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</row>
    <row r="802" spans="2:19" ht="12.75" customHeight="1" x14ac:dyDescent="0.25"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</row>
    <row r="803" spans="2:19" ht="12.75" customHeight="1" x14ac:dyDescent="0.25"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</row>
    <row r="804" spans="2:19" ht="12.75" customHeight="1" x14ac:dyDescent="0.25"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</row>
    <row r="805" spans="2:19" ht="12.75" customHeight="1" x14ac:dyDescent="0.25"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</row>
    <row r="806" spans="2:19" ht="12.75" customHeight="1" x14ac:dyDescent="0.25"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</row>
    <row r="807" spans="2:19" ht="12.75" customHeight="1" x14ac:dyDescent="0.25"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</row>
    <row r="808" spans="2:19" ht="12.75" customHeight="1" x14ac:dyDescent="0.25"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</row>
    <row r="809" spans="2:19" ht="12.75" customHeight="1" x14ac:dyDescent="0.25"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</row>
    <row r="810" spans="2:19" ht="12.75" customHeight="1" x14ac:dyDescent="0.25"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</row>
    <row r="811" spans="2:19" ht="12.75" customHeight="1" x14ac:dyDescent="0.25"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</row>
    <row r="812" spans="2:19" ht="12.75" customHeight="1" x14ac:dyDescent="0.25"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</row>
    <row r="813" spans="2:19" ht="12.75" customHeight="1" x14ac:dyDescent="0.25"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</row>
    <row r="814" spans="2:19" ht="12.75" customHeight="1" x14ac:dyDescent="0.25"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</row>
    <row r="815" spans="2:19" ht="12.75" customHeight="1" x14ac:dyDescent="0.25"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</row>
    <row r="816" spans="2:19" ht="12.75" customHeight="1" x14ac:dyDescent="0.25"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</row>
    <row r="817" spans="2:19" ht="12.75" customHeight="1" x14ac:dyDescent="0.25"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</row>
    <row r="818" spans="2:19" ht="12.75" customHeight="1" x14ac:dyDescent="0.25"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</row>
    <row r="819" spans="2:19" ht="12.75" customHeight="1" x14ac:dyDescent="0.25"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</row>
    <row r="820" spans="2:19" ht="12.75" customHeight="1" x14ac:dyDescent="0.25"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</row>
    <row r="821" spans="2:19" ht="12.75" customHeight="1" x14ac:dyDescent="0.25"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</row>
    <row r="822" spans="2:19" ht="12.75" customHeight="1" x14ac:dyDescent="0.25"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</row>
    <row r="823" spans="2:19" ht="12.75" customHeight="1" x14ac:dyDescent="0.25"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</row>
    <row r="824" spans="2:19" ht="12.75" customHeight="1" x14ac:dyDescent="0.25"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</row>
    <row r="825" spans="2:19" ht="12.75" customHeight="1" x14ac:dyDescent="0.25"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</row>
    <row r="826" spans="2:19" ht="12.75" customHeight="1" x14ac:dyDescent="0.25"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</row>
    <row r="827" spans="2:19" ht="12.75" customHeight="1" x14ac:dyDescent="0.25"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</row>
    <row r="828" spans="2:19" ht="12.75" customHeight="1" x14ac:dyDescent="0.25"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</row>
    <row r="829" spans="2:19" ht="12.75" customHeight="1" x14ac:dyDescent="0.25"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</row>
    <row r="830" spans="2:19" ht="12.75" customHeight="1" x14ac:dyDescent="0.25"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</row>
    <row r="831" spans="2:19" ht="12.75" customHeight="1" x14ac:dyDescent="0.25"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</row>
    <row r="832" spans="2:19" ht="12.75" customHeight="1" x14ac:dyDescent="0.25"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</row>
    <row r="833" spans="2:19" ht="12.75" customHeight="1" x14ac:dyDescent="0.25"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</row>
    <row r="834" spans="2:19" ht="12.75" customHeight="1" x14ac:dyDescent="0.25"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</row>
    <row r="835" spans="2:19" ht="12.75" customHeight="1" x14ac:dyDescent="0.25"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</row>
    <row r="836" spans="2:19" ht="12.75" customHeight="1" x14ac:dyDescent="0.25"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</row>
    <row r="837" spans="2:19" ht="12.75" customHeight="1" x14ac:dyDescent="0.25"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</row>
    <row r="838" spans="2:19" ht="12.75" customHeight="1" x14ac:dyDescent="0.25"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</row>
    <row r="839" spans="2:19" ht="12.75" customHeight="1" x14ac:dyDescent="0.25"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</row>
    <row r="840" spans="2:19" ht="12.75" customHeight="1" x14ac:dyDescent="0.25"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</row>
    <row r="841" spans="2:19" ht="12.75" customHeight="1" x14ac:dyDescent="0.25"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</row>
    <row r="842" spans="2:19" ht="12.75" customHeight="1" x14ac:dyDescent="0.25"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</row>
    <row r="843" spans="2:19" ht="12.75" customHeight="1" x14ac:dyDescent="0.25"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</row>
    <row r="844" spans="2:19" ht="12.75" customHeight="1" x14ac:dyDescent="0.25"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</row>
    <row r="845" spans="2:19" ht="12.75" customHeight="1" x14ac:dyDescent="0.25"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</row>
    <row r="846" spans="2:19" ht="12.75" customHeight="1" x14ac:dyDescent="0.25"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</row>
    <row r="847" spans="2:19" ht="12.75" customHeight="1" x14ac:dyDescent="0.25"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</row>
    <row r="848" spans="2:19" ht="12.75" customHeight="1" x14ac:dyDescent="0.25"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</row>
    <row r="849" spans="2:19" ht="12.75" customHeight="1" x14ac:dyDescent="0.25"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</row>
    <row r="850" spans="2:19" ht="12.75" customHeight="1" x14ac:dyDescent="0.25"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</row>
    <row r="851" spans="2:19" ht="12.75" customHeight="1" x14ac:dyDescent="0.25"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</row>
    <row r="852" spans="2:19" ht="12.75" customHeight="1" x14ac:dyDescent="0.25"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</row>
    <row r="853" spans="2:19" ht="12.75" customHeight="1" x14ac:dyDescent="0.25"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</row>
    <row r="854" spans="2:19" ht="12.75" customHeight="1" x14ac:dyDescent="0.25"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</row>
    <row r="855" spans="2:19" ht="12.75" customHeight="1" x14ac:dyDescent="0.25"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</row>
    <row r="856" spans="2:19" ht="12.75" customHeight="1" x14ac:dyDescent="0.25"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</row>
    <row r="857" spans="2:19" ht="12.75" customHeight="1" x14ac:dyDescent="0.25"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</row>
    <row r="858" spans="2:19" ht="12.75" customHeight="1" x14ac:dyDescent="0.25"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</row>
    <row r="859" spans="2:19" ht="12.75" customHeight="1" x14ac:dyDescent="0.25"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</row>
    <row r="860" spans="2:19" ht="12.75" customHeight="1" x14ac:dyDescent="0.25"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</row>
    <row r="861" spans="2:19" ht="12.75" customHeight="1" x14ac:dyDescent="0.25"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</row>
    <row r="862" spans="2:19" ht="12.75" customHeight="1" x14ac:dyDescent="0.25"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</row>
    <row r="863" spans="2:19" ht="12.75" customHeight="1" x14ac:dyDescent="0.25"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</row>
    <row r="864" spans="2:19" ht="12.75" customHeight="1" x14ac:dyDescent="0.25"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</row>
    <row r="865" spans="2:19" ht="12.75" customHeight="1" x14ac:dyDescent="0.25"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</row>
    <row r="866" spans="2:19" ht="12.75" customHeight="1" x14ac:dyDescent="0.25"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</row>
    <row r="867" spans="2:19" ht="12.75" customHeight="1" x14ac:dyDescent="0.25"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</row>
    <row r="868" spans="2:19" ht="12.75" customHeight="1" x14ac:dyDescent="0.25"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</row>
    <row r="869" spans="2:19" ht="12.75" customHeight="1" x14ac:dyDescent="0.25"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</row>
    <row r="870" spans="2:19" ht="12.75" customHeight="1" x14ac:dyDescent="0.25"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</row>
    <row r="871" spans="2:19" ht="12.75" customHeight="1" x14ac:dyDescent="0.25"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</row>
    <row r="872" spans="2:19" ht="12.75" customHeight="1" x14ac:dyDescent="0.25"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</row>
    <row r="873" spans="2:19" ht="12.75" customHeight="1" x14ac:dyDescent="0.25"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</row>
    <row r="874" spans="2:19" ht="12.75" customHeight="1" x14ac:dyDescent="0.25"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</row>
    <row r="875" spans="2:19" ht="12.75" customHeight="1" x14ac:dyDescent="0.25"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</row>
    <row r="876" spans="2:19" ht="12.75" customHeight="1" x14ac:dyDescent="0.25"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</row>
    <row r="877" spans="2:19" ht="12.75" customHeight="1" x14ac:dyDescent="0.25"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</row>
    <row r="878" spans="2:19" ht="12.75" customHeight="1" x14ac:dyDescent="0.25"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</row>
    <row r="879" spans="2:19" ht="12.75" customHeight="1" x14ac:dyDescent="0.25"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</row>
    <row r="880" spans="2:19" ht="12.75" customHeight="1" x14ac:dyDescent="0.25"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</row>
    <row r="881" spans="2:19" ht="12.75" customHeight="1" x14ac:dyDescent="0.25"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</row>
    <row r="882" spans="2:19" ht="12.75" customHeight="1" x14ac:dyDescent="0.25"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</row>
    <row r="883" spans="2:19" ht="12.75" customHeight="1" x14ac:dyDescent="0.25"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</row>
    <row r="884" spans="2:19" ht="12.75" customHeight="1" x14ac:dyDescent="0.25"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</row>
    <row r="885" spans="2:19" ht="12.75" customHeight="1" x14ac:dyDescent="0.25"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</row>
    <row r="886" spans="2:19" ht="12.75" customHeight="1" x14ac:dyDescent="0.25"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</row>
    <row r="887" spans="2:19" ht="12.75" customHeight="1" x14ac:dyDescent="0.25"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</row>
    <row r="888" spans="2:19" ht="12.75" customHeight="1" x14ac:dyDescent="0.25"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</row>
    <row r="889" spans="2:19" ht="12.75" customHeight="1" x14ac:dyDescent="0.25"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</row>
    <row r="890" spans="2:19" ht="12.75" customHeight="1" x14ac:dyDescent="0.25"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</row>
    <row r="891" spans="2:19" ht="12.75" customHeight="1" x14ac:dyDescent="0.25"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</row>
    <row r="892" spans="2:19" ht="12.75" customHeight="1" x14ac:dyDescent="0.25"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</row>
    <row r="893" spans="2:19" ht="12.75" customHeight="1" x14ac:dyDescent="0.25"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</row>
    <row r="894" spans="2:19" ht="12.75" customHeight="1" x14ac:dyDescent="0.25"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</row>
    <row r="895" spans="2:19" ht="12.75" customHeight="1" x14ac:dyDescent="0.25"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</row>
    <row r="896" spans="2:19" ht="12.75" customHeight="1" x14ac:dyDescent="0.25"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</row>
    <row r="897" spans="2:19" ht="12.75" customHeight="1" x14ac:dyDescent="0.25"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</row>
    <row r="898" spans="2:19" ht="12.75" customHeight="1" x14ac:dyDescent="0.25"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</row>
    <row r="899" spans="2:19" ht="12.75" customHeight="1" x14ac:dyDescent="0.25"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</row>
    <row r="900" spans="2:19" ht="12.75" customHeight="1" x14ac:dyDescent="0.25"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</row>
    <row r="901" spans="2:19" ht="12.75" customHeight="1" x14ac:dyDescent="0.25"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</row>
    <row r="902" spans="2:19" ht="12.75" customHeight="1" x14ac:dyDescent="0.25"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</row>
    <row r="903" spans="2:19" ht="12.75" customHeight="1" x14ac:dyDescent="0.25"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</row>
    <row r="904" spans="2:19" ht="12.75" customHeight="1" x14ac:dyDescent="0.25"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</row>
    <row r="905" spans="2:19" ht="12.75" customHeight="1" x14ac:dyDescent="0.25"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</row>
    <row r="906" spans="2:19" ht="12.75" customHeight="1" x14ac:dyDescent="0.25"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</row>
    <row r="907" spans="2:19" ht="12.75" customHeight="1" x14ac:dyDescent="0.25"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</row>
    <row r="908" spans="2:19" ht="12.75" customHeight="1" x14ac:dyDescent="0.25"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</row>
    <row r="909" spans="2:19" ht="12.75" customHeight="1" x14ac:dyDescent="0.25"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</row>
    <row r="910" spans="2:19" ht="12.75" customHeight="1" x14ac:dyDescent="0.25"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</row>
    <row r="911" spans="2:19" ht="12.75" customHeight="1" x14ac:dyDescent="0.25"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</row>
    <row r="912" spans="2:19" ht="12.75" customHeight="1" x14ac:dyDescent="0.25"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</row>
    <row r="913" spans="2:19" ht="12.75" customHeight="1" x14ac:dyDescent="0.25"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</row>
    <row r="914" spans="2:19" ht="12.75" customHeight="1" x14ac:dyDescent="0.25"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</row>
    <row r="915" spans="2:19" ht="12.75" customHeight="1" x14ac:dyDescent="0.25"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</row>
    <row r="916" spans="2:19" ht="12.75" customHeight="1" x14ac:dyDescent="0.25"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</row>
    <row r="917" spans="2:19" ht="12.75" customHeight="1" x14ac:dyDescent="0.25"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</row>
    <row r="918" spans="2:19" ht="12.75" customHeight="1" x14ac:dyDescent="0.25"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</row>
    <row r="919" spans="2:19" ht="12.75" customHeight="1" x14ac:dyDescent="0.25"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</row>
    <row r="920" spans="2:19" ht="12.75" customHeight="1" x14ac:dyDescent="0.25"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</row>
    <row r="921" spans="2:19" ht="12.75" customHeight="1" x14ac:dyDescent="0.25"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</row>
    <row r="922" spans="2:19" ht="12.75" customHeight="1" x14ac:dyDescent="0.25"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</row>
    <row r="923" spans="2:19" ht="12.75" customHeight="1" x14ac:dyDescent="0.25"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</row>
    <row r="924" spans="2:19" ht="12.75" customHeight="1" x14ac:dyDescent="0.25"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</row>
    <row r="925" spans="2:19" ht="12.75" customHeight="1" x14ac:dyDescent="0.25"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</row>
    <row r="926" spans="2:19" ht="12.75" customHeight="1" x14ac:dyDescent="0.25"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</row>
    <row r="927" spans="2:19" ht="12.75" customHeight="1" x14ac:dyDescent="0.25"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</row>
    <row r="928" spans="2:19" ht="12.75" customHeight="1" x14ac:dyDescent="0.25"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</row>
    <row r="929" spans="2:19" ht="12.75" customHeight="1" x14ac:dyDescent="0.25"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</row>
    <row r="930" spans="2:19" ht="12.75" customHeight="1" x14ac:dyDescent="0.25"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</row>
    <row r="931" spans="2:19" ht="12.75" customHeight="1" x14ac:dyDescent="0.25"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</row>
    <row r="932" spans="2:19" ht="12.75" customHeight="1" x14ac:dyDescent="0.25"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</row>
    <row r="933" spans="2:19" ht="12.75" customHeight="1" x14ac:dyDescent="0.25"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</row>
    <row r="934" spans="2:19" ht="12.75" customHeight="1" x14ac:dyDescent="0.25"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</row>
    <row r="935" spans="2:19" ht="12.75" customHeight="1" x14ac:dyDescent="0.25"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</row>
    <row r="936" spans="2:19" ht="12.75" customHeight="1" x14ac:dyDescent="0.25"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</row>
    <row r="937" spans="2:19" ht="12.75" customHeight="1" x14ac:dyDescent="0.25"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</row>
    <row r="938" spans="2:19" ht="12.75" customHeight="1" x14ac:dyDescent="0.25"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</row>
    <row r="939" spans="2:19" ht="12.75" customHeight="1" x14ac:dyDescent="0.25"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</row>
    <row r="940" spans="2:19" ht="12.75" customHeight="1" x14ac:dyDescent="0.25"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</row>
    <row r="941" spans="2:19" ht="12.75" customHeight="1" x14ac:dyDescent="0.25"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</row>
    <row r="942" spans="2:19" ht="12.75" customHeight="1" x14ac:dyDescent="0.25"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</row>
    <row r="943" spans="2:19" ht="12.75" customHeight="1" x14ac:dyDescent="0.25"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</row>
    <row r="944" spans="2:19" ht="12.75" customHeight="1" x14ac:dyDescent="0.25"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</row>
    <row r="945" spans="2:19" ht="12.75" customHeight="1" x14ac:dyDescent="0.25"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</row>
    <row r="946" spans="2:19" ht="12.75" customHeight="1" x14ac:dyDescent="0.25"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</row>
    <row r="947" spans="2:19" ht="12.75" customHeight="1" x14ac:dyDescent="0.25"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</row>
    <row r="948" spans="2:19" ht="12.75" customHeight="1" x14ac:dyDescent="0.25"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</row>
    <row r="949" spans="2:19" ht="12.75" customHeight="1" x14ac:dyDescent="0.25"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</row>
    <row r="950" spans="2:19" ht="12.75" customHeight="1" x14ac:dyDescent="0.25"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</row>
    <row r="951" spans="2:19" ht="12.75" customHeight="1" x14ac:dyDescent="0.25"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</row>
    <row r="952" spans="2:19" ht="12.75" customHeight="1" x14ac:dyDescent="0.25"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</row>
    <row r="953" spans="2:19" ht="12.75" customHeight="1" x14ac:dyDescent="0.25"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</row>
    <row r="954" spans="2:19" ht="12.75" customHeight="1" x14ac:dyDescent="0.25"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</row>
    <row r="955" spans="2:19" ht="12.75" customHeight="1" x14ac:dyDescent="0.25"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</row>
    <row r="956" spans="2:19" ht="12.75" customHeight="1" x14ac:dyDescent="0.25"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</row>
    <row r="957" spans="2:19" ht="12.75" customHeight="1" x14ac:dyDescent="0.25"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</row>
    <row r="958" spans="2:19" ht="12.75" customHeight="1" x14ac:dyDescent="0.25"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</row>
    <row r="959" spans="2:19" ht="12.75" customHeight="1" x14ac:dyDescent="0.25"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</row>
    <row r="960" spans="2:19" ht="12.75" customHeight="1" x14ac:dyDescent="0.25"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</row>
    <row r="961" spans="2:19" ht="12.75" customHeight="1" x14ac:dyDescent="0.25"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</row>
    <row r="962" spans="2:19" ht="12.75" customHeight="1" x14ac:dyDescent="0.25"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</row>
    <row r="963" spans="2:19" ht="12.75" customHeight="1" x14ac:dyDescent="0.25"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</row>
    <row r="964" spans="2:19" ht="12.75" customHeight="1" x14ac:dyDescent="0.25"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</row>
    <row r="965" spans="2:19" ht="12.75" customHeight="1" x14ac:dyDescent="0.25"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</row>
    <row r="966" spans="2:19" ht="12.75" customHeight="1" x14ac:dyDescent="0.25"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</row>
    <row r="967" spans="2:19" ht="12.75" customHeight="1" x14ac:dyDescent="0.25"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</row>
    <row r="968" spans="2:19" ht="12.75" customHeight="1" x14ac:dyDescent="0.25"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</row>
    <row r="969" spans="2:19" ht="12.75" customHeight="1" x14ac:dyDescent="0.25"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</row>
    <row r="970" spans="2:19" ht="12.75" customHeight="1" x14ac:dyDescent="0.25"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</row>
    <row r="971" spans="2:19" ht="12.75" customHeight="1" x14ac:dyDescent="0.25"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</row>
    <row r="972" spans="2:19" ht="12.75" customHeight="1" x14ac:dyDescent="0.25"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</row>
    <row r="973" spans="2:19" ht="12.75" customHeight="1" x14ac:dyDescent="0.25"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</row>
    <row r="974" spans="2:19" ht="12.75" customHeight="1" x14ac:dyDescent="0.25"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</row>
    <row r="975" spans="2:19" ht="12.75" customHeight="1" x14ac:dyDescent="0.25"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</row>
    <row r="976" spans="2:19" ht="12.75" customHeight="1" x14ac:dyDescent="0.25"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</row>
    <row r="977" spans="2:19" ht="12.75" customHeight="1" x14ac:dyDescent="0.25"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</row>
    <row r="978" spans="2:19" ht="12.75" customHeight="1" x14ac:dyDescent="0.25"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</row>
    <row r="979" spans="2:19" ht="12.75" customHeight="1" x14ac:dyDescent="0.25"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</row>
    <row r="980" spans="2:19" ht="12.75" customHeight="1" x14ac:dyDescent="0.25"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</row>
    <row r="981" spans="2:19" ht="12.75" customHeight="1" x14ac:dyDescent="0.25"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</row>
    <row r="982" spans="2:19" ht="12.75" customHeight="1" x14ac:dyDescent="0.25"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</row>
    <row r="983" spans="2:19" ht="12.75" customHeight="1" x14ac:dyDescent="0.25"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</row>
    <row r="984" spans="2:19" ht="12.75" customHeight="1" x14ac:dyDescent="0.25"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</row>
    <row r="985" spans="2:19" ht="12.75" customHeight="1" x14ac:dyDescent="0.25"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</row>
    <row r="986" spans="2:19" ht="12.75" customHeight="1" x14ac:dyDescent="0.25"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</row>
    <row r="987" spans="2:19" ht="12.75" customHeight="1" x14ac:dyDescent="0.25"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</row>
    <row r="988" spans="2:19" ht="12.75" customHeight="1" x14ac:dyDescent="0.25"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</row>
    <row r="989" spans="2:19" ht="12.75" customHeight="1" x14ac:dyDescent="0.25"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</row>
    <row r="990" spans="2:19" ht="12.75" customHeight="1" x14ac:dyDescent="0.25"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</row>
    <row r="991" spans="2:19" ht="12.75" customHeight="1" x14ac:dyDescent="0.25"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</row>
    <row r="992" spans="2:19" ht="12.75" customHeight="1" x14ac:dyDescent="0.25"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</row>
    <row r="993" spans="2:19" ht="12.75" customHeight="1" x14ac:dyDescent="0.25"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</row>
    <row r="994" spans="2:19" ht="12.75" customHeight="1" x14ac:dyDescent="0.25"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</row>
    <row r="995" spans="2:19" ht="12.75" customHeight="1" x14ac:dyDescent="0.25"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</row>
    <row r="996" spans="2:19" ht="12.75" customHeight="1" x14ac:dyDescent="0.25"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</row>
    <row r="997" spans="2:19" ht="12.75" customHeight="1" x14ac:dyDescent="0.25"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</row>
    <row r="998" spans="2:19" ht="12.75" customHeight="1" x14ac:dyDescent="0.25"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</row>
    <row r="999" spans="2:19" ht="12.75" customHeight="1" x14ac:dyDescent="0.25"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</row>
    <row r="1000" spans="2:19" ht="12.75" customHeight="1" x14ac:dyDescent="0.25"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</row>
    <row r="1001" spans="2:19" ht="12.75" customHeight="1" x14ac:dyDescent="0.25">
      <c r="B1001" s="97"/>
      <c r="C1001" s="97"/>
      <c r="D1001" s="97"/>
      <c r="E1001" s="97"/>
      <c r="F1001" s="97"/>
      <c r="G1001" s="97"/>
      <c r="H1001" s="97"/>
      <c r="I1001" s="97"/>
      <c r="J1001" s="97"/>
      <c r="K1001" s="97"/>
      <c r="L1001" s="97"/>
      <c r="M1001" s="97"/>
      <c r="N1001" s="97"/>
      <c r="O1001" s="97"/>
      <c r="P1001" s="97"/>
      <c r="Q1001" s="97"/>
      <c r="R1001" s="97"/>
      <c r="S1001" s="97"/>
    </row>
    <row r="1002" spans="2:19" ht="12.75" customHeight="1" x14ac:dyDescent="0.25">
      <c r="B1002" s="97"/>
      <c r="C1002" s="97"/>
      <c r="D1002" s="97"/>
      <c r="E1002" s="97"/>
      <c r="F1002" s="97"/>
      <c r="G1002" s="97"/>
      <c r="H1002" s="97"/>
      <c r="I1002" s="97"/>
      <c r="J1002" s="97"/>
      <c r="K1002" s="97"/>
      <c r="L1002" s="97"/>
      <c r="M1002" s="97"/>
      <c r="N1002" s="97"/>
      <c r="O1002" s="97"/>
      <c r="P1002" s="97"/>
      <c r="Q1002" s="97"/>
      <c r="R1002" s="97"/>
      <c r="S1002" s="97"/>
    </row>
    <row r="1003" spans="2:19" ht="12.75" customHeight="1" x14ac:dyDescent="0.25">
      <c r="B1003" s="97"/>
      <c r="C1003" s="97"/>
      <c r="D1003" s="97"/>
      <c r="E1003" s="97"/>
      <c r="F1003" s="97"/>
      <c r="G1003" s="97"/>
      <c r="H1003" s="97"/>
      <c r="I1003" s="97"/>
      <c r="J1003" s="97"/>
      <c r="K1003" s="97"/>
      <c r="L1003" s="97"/>
      <c r="M1003" s="97"/>
      <c r="N1003" s="97"/>
      <c r="O1003" s="97"/>
      <c r="P1003" s="97"/>
      <c r="Q1003" s="97"/>
      <c r="R1003" s="97"/>
      <c r="S1003" s="97"/>
    </row>
    <row r="1004" spans="2:19" ht="12.75" customHeight="1" x14ac:dyDescent="0.25">
      <c r="B1004" s="97"/>
      <c r="C1004" s="97"/>
      <c r="D1004" s="97"/>
      <c r="E1004" s="97"/>
      <c r="F1004" s="97"/>
      <c r="G1004" s="97"/>
      <c r="H1004" s="97"/>
      <c r="I1004" s="97"/>
      <c r="J1004" s="97"/>
      <c r="K1004" s="97"/>
      <c r="L1004" s="97"/>
      <c r="M1004" s="97"/>
      <c r="N1004" s="97"/>
      <c r="O1004" s="97"/>
      <c r="P1004" s="97"/>
      <c r="Q1004" s="97"/>
      <c r="R1004" s="97"/>
      <c r="S1004" s="97"/>
    </row>
    <row r="1005" spans="2:19" ht="12.75" customHeight="1" x14ac:dyDescent="0.25">
      <c r="B1005" s="97"/>
      <c r="C1005" s="97"/>
      <c r="D1005" s="97"/>
      <c r="E1005" s="97"/>
      <c r="F1005" s="97"/>
      <c r="G1005" s="97"/>
      <c r="H1005" s="97"/>
      <c r="I1005" s="97"/>
      <c r="J1005" s="97"/>
      <c r="K1005" s="97"/>
      <c r="L1005" s="97"/>
      <c r="M1005" s="97"/>
      <c r="N1005" s="97"/>
      <c r="O1005" s="97"/>
      <c r="P1005" s="97"/>
      <c r="Q1005" s="97"/>
      <c r="R1005" s="97"/>
      <c r="S1005" s="97"/>
    </row>
    <row r="1006" spans="2:19" ht="12.75" customHeight="1" x14ac:dyDescent="0.25">
      <c r="B1006" s="97"/>
      <c r="C1006" s="97"/>
      <c r="D1006" s="97"/>
      <c r="E1006" s="97"/>
      <c r="F1006" s="97"/>
      <c r="G1006" s="97"/>
      <c r="H1006" s="97"/>
      <c r="I1006" s="97"/>
      <c r="J1006" s="97"/>
      <c r="K1006" s="97"/>
      <c r="L1006" s="97"/>
      <c r="M1006" s="97"/>
      <c r="N1006" s="97"/>
      <c r="O1006" s="97"/>
      <c r="P1006" s="97"/>
      <c r="Q1006" s="97"/>
      <c r="R1006" s="97"/>
      <c r="S1006" s="97"/>
    </row>
  </sheetData>
  <mergeCells count="40">
    <mergeCell ref="C126:D126"/>
    <mergeCell ref="F126:G126"/>
    <mergeCell ref="H126:I126"/>
    <mergeCell ref="C128:D128"/>
    <mergeCell ref="F128:G128"/>
    <mergeCell ref="H128:I128"/>
    <mergeCell ref="B1:C4"/>
    <mergeCell ref="B25:I25"/>
    <mergeCell ref="C6:K6"/>
    <mergeCell ref="C7:K7"/>
    <mergeCell ref="C8:K8"/>
    <mergeCell ref="C9:K9"/>
    <mergeCell ref="D1:I4"/>
    <mergeCell ref="AJ25:AL25"/>
    <mergeCell ref="B50:I50"/>
    <mergeCell ref="J50:N50"/>
    <mergeCell ref="O50:S50"/>
    <mergeCell ref="T50:X50"/>
    <mergeCell ref="Y50:AC50"/>
    <mergeCell ref="AD50:AH50"/>
    <mergeCell ref="AJ50:AL50"/>
    <mergeCell ref="J25:N25"/>
    <mergeCell ref="O25:S25"/>
    <mergeCell ref="T25:X25"/>
    <mergeCell ref="Y25:AC25"/>
    <mergeCell ref="AD25:AH25"/>
    <mergeCell ref="AD75:AH75"/>
    <mergeCell ref="AJ75:AL75"/>
    <mergeCell ref="B100:I100"/>
    <mergeCell ref="J100:N100"/>
    <mergeCell ref="O100:S100"/>
    <mergeCell ref="T100:X100"/>
    <mergeCell ref="Y100:AC100"/>
    <mergeCell ref="AD100:AH100"/>
    <mergeCell ref="AJ100:AL100"/>
    <mergeCell ref="B75:I75"/>
    <mergeCell ref="J75:N75"/>
    <mergeCell ref="O75:S75"/>
    <mergeCell ref="T75:X75"/>
    <mergeCell ref="Y75:AC75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843B-817D-444B-A0FA-40CD6C547E94}">
  <dimension ref="A1:K971"/>
  <sheetViews>
    <sheetView topLeftCell="A11" workbookViewId="0">
      <selection activeCell="M14" sqref="M14"/>
    </sheetView>
  </sheetViews>
  <sheetFormatPr baseColWidth="10" defaultColWidth="12.5546875" defaultRowHeight="15" customHeight="1" x14ac:dyDescent="0.25"/>
  <cols>
    <col min="1" max="1" width="3.33203125" style="173" customWidth="1"/>
    <col min="2" max="2" width="10.5546875" style="173" customWidth="1"/>
    <col min="3" max="3" width="13.6640625" style="173" customWidth="1"/>
    <col min="4" max="26" width="10.5546875" style="173" customWidth="1"/>
    <col min="27" max="16384" width="12.5546875" style="173"/>
  </cols>
  <sheetData>
    <row r="1" spans="1:11" ht="12.75" customHeight="1" x14ac:dyDescent="0.25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1" ht="12.75" customHeight="1" x14ac:dyDescent="0.25">
      <c r="A2" s="97"/>
      <c r="B2" s="529" t="s">
        <v>113</v>
      </c>
      <c r="C2" s="530"/>
      <c r="D2" s="530"/>
      <c r="E2" s="530"/>
      <c r="F2" s="530"/>
      <c r="G2" s="530"/>
      <c r="H2" s="97"/>
      <c r="I2" s="97"/>
      <c r="J2" s="97"/>
      <c r="K2" s="97"/>
    </row>
    <row r="3" spans="1:11" ht="12.75" customHeight="1" x14ac:dyDescent="0.25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</row>
    <row r="4" spans="1:11" ht="12.75" customHeight="1" x14ac:dyDescent="0.25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</row>
    <row r="5" spans="1:11" ht="12.75" customHeight="1" x14ac:dyDescent="0.25">
      <c r="A5" s="97"/>
      <c r="B5" s="97"/>
      <c r="C5" s="97"/>
      <c r="D5" s="97"/>
      <c r="E5" s="97"/>
      <c r="F5" s="97"/>
      <c r="G5" s="97"/>
      <c r="H5" s="97"/>
      <c r="I5" s="97"/>
      <c r="J5" s="97"/>
      <c r="K5" s="97"/>
    </row>
    <row r="6" spans="1:11" ht="12.75" customHeight="1" x14ac:dyDescent="0.25">
      <c r="A6" s="97"/>
      <c r="B6" s="97"/>
      <c r="C6" s="97"/>
      <c r="D6" s="97"/>
      <c r="E6" s="97"/>
      <c r="F6" s="97"/>
      <c r="G6" s="97"/>
      <c r="H6" s="97"/>
      <c r="I6" s="531"/>
      <c r="J6" s="530"/>
      <c r="K6" s="97"/>
    </row>
    <row r="7" spans="1:11" ht="12.75" customHeight="1" x14ac:dyDescent="0.25">
      <c r="A7" s="97"/>
      <c r="B7" s="252" t="s">
        <v>181</v>
      </c>
      <c r="C7" s="246">
        <v>-3.2899999999999998E-6</v>
      </c>
      <c r="D7" s="247"/>
      <c r="E7" s="247"/>
      <c r="G7" s="97"/>
      <c r="H7" s="97"/>
      <c r="I7" s="187"/>
      <c r="J7" s="187"/>
      <c r="K7" s="97"/>
    </row>
    <row r="8" spans="1:11" ht="12.75" customHeight="1" x14ac:dyDescent="0.25">
      <c r="A8" s="97"/>
      <c r="B8" s="253" t="s">
        <v>114</v>
      </c>
      <c r="C8" s="181">
        <v>4.1599999999999996E-3</v>
      </c>
      <c r="D8" s="246">
        <v>2.4299999999999999E-10</v>
      </c>
      <c r="E8" s="247"/>
      <c r="G8" s="97"/>
      <c r="H8" s="97"/>
      <c r="I8" s="97"/>
      <c r="J8" s="97"/>
      <c r="K8" s="97"/>
    </row>
    <row r="9" spans="1:11" ht="12.75" customHeight="1" x14ac:dyDescent="0.25">
      <c r="A9" s="97"/>
      <c r="B9" s="253" t="s">
        <v>182</v>
      </c>
      <c r="C9" s="182" t="s">
        <v>183</v>
      </c>
      <c r="D9" s="181"/>
      <c r="E9" s="247"/>
      <c r="G9" s="97"/>
      <c r="H9" s="97"/>
      <c r="I9" s="97"/>
      <c r="J9" s="97"/>
      <c r="K9" s="97"/>
    </row>
    <row r="10" spans="1:11" ht="12.75" customHeight="1" x14ac:dyDescent="0.25">
      <c r="A10" s="97"/>
      <c r="B10" s="253" t="s">
        <v>103</v>
      </c>
      <c r="C10" s="182">
        <v>0.1</v>
      </c>
      <c r="D10" s="181" t="s">
        <v>98</v>
      </c>
      <c r="G10" s="97"/>
      <c r="H10" s="97"/>
      <c r="I10" s="97"/>
      <c r="J10" s="97"/>
      <c r="K10" s="97"/>
    </row>
    <row r="11" spans="1:11" ht="12.75" customHeight="1" x14ac:dyDescent="0.25">
      <c r="A11" s="97"/>
      <c r="B11" s="253" t="s">
        <v>184</v>
      </c>
      <c r="C11" s="181" t="s">
        <v>144</v>
      </c>
      <c r="D11" s="247"/>
      <c r="G11" s="97"/>
      <c r="H11" s="97"/>
      <c r="I11" s="97"/>
      <c r="J11" s="97"/>
      <c r="K11" s="97"/>
    </row>
    <row r="12" spans="1:11" ht="12.75" customHeight="1" x14ac:dyDescent="0.25">
      <c r="A12" s="97"/>
      <c r="B12" s="253" t="s">
        <v>185</v>
      </c>
      <c r="D12" s="254">
        <v>46132</v>
      </c>
      <c r="G12" s="97"/>
      <c r="H12" s="97"/>
      <c r="I12" s="97"/>
      <c r="J12" s="97"/>
      <c r="K12" s="97"/>
    </row>
    <row r="13" spans="1:11" ht="12.75" customHeight="1" x14ac:dyDescent="0.25">
      <c r="A13" s="97"/>
      <c r="B13" s="127" t="s">
        <v>115</v>
      </c>
      <c r="C13" s="183" t="s">
        <v>116</v>
      </c>
      <c r="D13" s="183">
        <v>20</v>
      </c>
      <c r="E13" s="183">
        <v>200</v>
      </c>
      <c r="F13" s="183">
        <v>500</v>
      </c>
      <c r="G13" s="183">
        <v>1000</v>
      </c>
      <c r="H13" s="183">
        <v>5000</v>
      </c>
      <c r="I13" s="183">
        <v>10000</v>
      </c>
      <c r="J13" s="128">
        <v>11000</v>
      </c>
      <c r="K13" s="97"/>
    </row>
    <row r="14" spans="1:11" ht="12.75" customHeight="1" x14ac:dyDescent="0.25">
      <c r="A14" s="97"/>
      <c r="B14" s="249"/>
      <c r="C14" s="184"/>
      <c r="D14" s="185"/>
      <c r="E14" s="185"/>
      <c r="F14" s="185"/>
      <c r="G14" s="185"/>
      <c r="H14" s="185"/>
      <c r="I14" s="185"/>
      <c r="J14" s="129"/>
      <c r="K14" s="97"/>
    </row>
    <row r="15" spans="1:11" ht="12.75" customHeight="1" x14ac:dyDescent="0.25">
      <c r="A15" s="97"/>
      <c r="B15" s="245"/>
      <c r="C15" s="184"/>
      <c r="D15" s="185"/>
      <c r="E15" s="185"/>
      <c r="F15" s="185"/>
      <c r="G15" s="185"/>
      <c r="H15" s="185"/>
      <c r="I15" s="185"/>
      <c r="J15" s="244"/>
      <c r="K15" s="97"/>
    </row>
    <row r="16" spans="1:11" ht="12.75" customHeight="1" x14ac:dyDescent="0.25">
      <c r="A16" s="97"/>
      <c r="B16" s="241"/>
      <c r="C16" s="242" t="s">
        <v>117</v>
      </c>
      <c r="D16" s="243">
        <v>0</v>
      </c>
      <c r="E16" s="243">
        <v>0</v>
      </c>
      <c r="F16" s="243">
        <v>0</v>
      </c>
      <c r="G16" s="243">
        <v>0</v>
      </c>
      <c r="H16" s="243">
        <v>0</v>
      </c>
      <c r="I16" s="243">
        <v>0</v>
      </c>
      <c r="J16" s="243">
        <v>0</v>
      </c>
      <c r="K16" s="97"/>
    </row>
    <row r="17" spans="1:11" ht="12.75" customHeight="1" x14ac:dyDescent="0.25">
      <c r="A17" s="97"/>
      <c r="B17" s="187"/>
      <c r="C17" s="126"/>
      <c r="D17" s="131"/>
      <c r="E17" s="131"/>
      <c r="F17" s="131"/>
      <c r="G17" s="131"/>
      <c r="H17" s="131"/>
      <c r="I17" s="131"/>
      <c r="J17" s="131"/>
      <c r="K17" s="97"/>
    </row>
    <row r="18" spans="1:11" ht="12.75" customHeight="1" x14ac:dyDescent="0.25">
      <c r="A18" s="97"/>
      <c r="B18" s="132" t="s">
        <v>118</v>
      </c>
      <c r="C18" s="132"/>
      <c r="D18" s="132"/>
      <c r="E18" s="132"/>
      <c r="F18" s="97"/>
      <c r="G18" s="97"/>
      <c r="H18" s="97"/>
      <c r="I18" s="97"/>
      <c r="J18" s="97"/>
      <c r="K18" s="97"/>
    </row>
    <row r="19" spans="1:11" ht="12.75" customHeight="1" x14ac:dyDescent="0.25">
      <c r="A19" s="97"/>
      <c r="B19" s="97"/>
      <c r="C19" s="97"/>
      <c r="D19" s="128">
        <f>+D13</f>
        <v>20</v>
      </c>
      <c r="E19" s="128">
        <f>+E13</f>
        <v>200</v>
      </c>
      <c r="F19" s="128">
        <f>+F13</f>
        <v>500</v>
      </c>
      <c r="G19" s="128">
        <f>+G13</f>
        <v>1000</v>
      </c>
      <c r="H19" s="128">
        <f>+H13</f>
        <v>5000</v>
      </c>
      <c r="I19" s="128"/>
      <c r="J19" s="128"/>
      <c r="K19" s="97"/>
    </row>
    <row r="20" spans="1:11" ht="12.75" customHeight="1" x14ac:dyDescent="0.25">
      <c r="A20" s="97"/>
      <c r="B20" s="97"/>
      <c r="C20" s="97"/>
      <c r="D20" s="234">
        <f t="shared" ref="D20:H20" si="0">D16</f>
        <v>0</v>
      </c>
      <c r="E20" s="234">
        <f t="shared" si="0"/>
        <v>0</v>
      </c>
      <c r="F20" s="234">
        <f t="shared" si="0"/>
        <v>0</v>
      </c>
      <c r="G20" s="234">
        <f t="shared" si="0"/>
        <v>0</v>
      </c>
      <c r="H20" s="234">
        <f t="shared" si="0"/>
        <v>0</v>
      </c>
      <c r="I20" s="234"/>
      <c r="J20" s="130"/>
      <c r="K20" s="97"/>
    </row>
    <row r="21" spans="1:11" ht="12.75" customHeight="1" x14ac:dyDescent="0.25">
      <c r="A21" s="97"/>
      <c r="B21" s="99"/>
      <c r="C21" s="99"/>
      <c r="D21" s="97"/>
      <c r="E21" s="97"/>
      <c r="F21" s="97"/>
      <c r="G21" s="97"/>
      <c r="H21" s="97"/>
      <c r="I21" s="97"/>
      <c r="J21" s="97"/>
      <c r="K21" s="97"/>
    </row>
    <row r="22" spans="1:11" ht="12.75" customHeight="1" x14ac:dyDescent="0.25">
      <c r="B22" s="235" t="s">
        <v>160</v>
      </c>
      <c r="F22" s="97"/>
      <c r="G22" s="97"/>
      <c r="H22" s="97"/>
      <c r="I22" s="97"/>
      <c r="J22" s="97"/>
      <c r="K22" s="97"/>
    </row>
    <row r="23" spans="1:11" ht="35.4" customHeight="1" x14ac:dyDescent="0.25">
      <c r="B23" s="236" t="s">
        <v>147</v>
      </c>
      <c r="C23" s="237" t="s">
        <v>146</v>
      </c>
      <c r="D23" s="237" t="s">
        <v>154</v>
      </c>
      <c r="E23" s="237" t="s">
        <v>151</v>
      </c>
      <c r="F23" s="237" t="s">
        <v>148</v>
      </c>
      <c r="G23" s="237" t="s">
        <v>152</v>
      </c>
      <c r="H23" s="237" t="s">
        <v>149</v>
      </c>
      <c r="J23" s="237" t="s">
        <v>153</v>
      </c>
      <c r="K23" s="237" t="s">
        <v>150</v>
      </c>
    </row>
    <row r="24" spans="1:11" ht="12.75" customHeight="1" x14ac:dyDescent="0.25">
      <c r="B24" s="238" t="s">
        <v>32</v>
      </c>
      <c r="C24" s="239">
        <f>+DATOS!M12</f>
        <v>0</v>
      </c>
      <c r="D24" s="133">
        <f>IF(C24&lt;=$D$19,$D$20,IF(AND(C24&gt;$D$19,C24&lt;=$E$19),$E$20,IF(AND(C24&gt;$E$19,C24&lt;=$F$19),$F$20,IF(AND(C24&gt;$F$19,C24&lt;=$G$19),$G$20,IF(AND(C24&gt;$G$19,C24&lt;=$H$19),$H$20,$H$20)))))</f>
        <v>0</v>
      </c>
      <c r="E24" s="239">
        <f>+DATOS!H12</f>
        <v>0</v>
      </c>
      <c r="F24" s="133">
        <f>IF(E24&lt;=$D$19,$D$20,IF(AND(E24&gt;$D$19,E24&lt;=$E$19),$E$20,IF(AND(E24&gt;$E$19,E24&lt;=$F$19),$F$20,IF(AND(E24&gt;$F$19,E24&lt;=$G$19),$G$20,IF(AND(E24&gt;$G$19,E24&lt;=$H$19),$H$20,$H$20)))))</f>
        <v>0</v>
      </c>
      <c r="G24" s="239">
        <f>+DATOS!D12</f>
        <v>0</v>
      </c>
      <c r="H24" s="133">
        <f>IF(G24&lt;=$D$19,$D$20,IF(AND(G24&gt;$D$19,G24&lt;=$E$19),$E$20,IF(AND(G24&gt;$E$19,G24&lt;=$F$19),$F$20,IF(AND(G24&gt;$F$19,G24&lt;=$G$19),$G$20,IF(AND(G24&gt;$G$19,G24&lt;=$H$19),$H$20,$H$20)))))</f>
        <v>0</v>
      </c>
      <c r="J24" s="240">
        <f>+DATOS!D18</f>
        <v>0</v>
      </c>
      <c r="K24" s="133">
        <f>IF(J24&lt;=$D$19,$D$20,IF(AND(J24&gt;$D$19,J24&lt;=$E$19),$E$20,IF(AND(J24&gt;$E$19,J24&lt;=$F$19),$F$20,IF(AND(J24&gt;$F$19,J24&lt;=$G$19),$G$20,IF(AND(J24&gt;$G$19,J24&lt;=$H$19),$H$20,$H$20)))))</f>
        <v>0</v>
      </c>
    </row>
    <row r="25" spans="1:11" ht="12.75" customHeight="1" x14ac:dyDescent="0.25">
      <c r="B25" s="238" t="s">
        <v>33</v>
      </c>
      <c r="C25" s="239">
        <f>+DATOS!M13</f>
        <v>0</v>
      </c>
      <c r="D25" s="133">
        <f t="shared" ref="D25:F29" si="1">IF(C25&lt;=$D$19,$D$20,IF(AND(C25&gt;$D$19,C25&lt;=$E$19),$E$20,IF(AND(C25&gt;$E$19,C25&lt;=$F$19),$F$20,IF(AND(C25&gt;$F$19,C25&lt;=$G$19),$G$20,IF(AND(C25&gt;$G$19,C25&lt;=$H$19),$H$20,$H$20)))))</f>
        <v>0</v>
      </c>
      <c r="E25" s="239">
        <f>+DATOS!H13</f>
        <v>0</v>
      </c>
      <c r="F25" s="133">
        <f t="shared" si="1"/>
        <v>0</v>
      </c>
      <c r="G25" s="239">
        <f>+DATOS!D13</f>
        <v>0</v>
      </c>
      <c r="H25" s="133">
        <f t="shared" ref="H25" si="2">IF(G25&lt;=$D$19,$D$20,IF(AND(G25&gt;$D$19,G25&lt;=$E$19),$E$20,IF(AND(G25&gt;$E$19,G25&lt;=$F$19),$F$20,IF(AND(G25&gt;$F$19,G25&lt;=$G$19),$G$20,IF(AND(G25&gt;$G$19,G25&lt;=$H$19),$H$20,$H$20)))))</f>
        <v>0</v>
      </c>
    </row>
    <row r="26" spans="1:11" ht="12.75" customHeight="1" x14ac:dyDescent="0.25">
      <c r="B26" s="238" t="s">
        <v>34</v>
      </c>
      <c r="C26" s="239">
        <f>+DATOS!M14</f>
        <v>0</v>
      </c>
      <c r="D26" s="133">
        <f t="shared" si="1"/>
        <v>0</v>
      </c>
      <c r="E26" s="239">
        <f>+DATOS!H14</f>
        <v>0</v>
      </c>
      <c r="F26" s="133">
        <f t="shared" si="1"/>
        <v>0</v>
      </c>
      <c r="G26" s="239">
        <f>+DATOS!D14</f>
        <v>0</v>
      </c>
      <c r="H26" s="133">
        <f t="shared" ref="H26" si="3">IF(G26&lt;=$D$19,$D$20,IF(AND(G26&gt;$D$19,G26&lt;=$E$19),$E$20,IF(AND(G26&gt;$E$19,G26&lt;=$F$19),$F$20,IF(AND(G26&gt;$F$19,G26&lt;=$G$19),$G$20,IF(AND(G26&gt;$G$19,G26&lt;=$H$19),$H$20,$H$20)))))</f>
        <v>0</v>
      </c>
    </row>
    <row r="27" spans="1:11" ht="12.75" customHeight="1" x14ac:dyDescent="0.25">
      <c r="B27" s="238" t="s">
        <v>35</v>
      </c>
      <c r="C27" s="239">
        <f>+DATOS!M15</f>
        <v>0</v>
      </c>
      <c r="D27" s="133">
        <f t="shared" si="1"/>
        <v>0</v>
      </c>
      <c r="E27" s="239">
        <f>+DATOS!H15</f>
        <v>0</v>
      </c>
      <c r="F27" s="133">
        <f t="shared" si="1"/>
        <v>0</v>
      </c>
      <c r="G27" s="239">
        <f>+DATOS!D15</f>
        <v>0</v>
      </c>
      <c r="H27" s="133">
        <f t="shared" ref="H27" si="4">IF(G27&lt;=$D$19,$D$20,IF(AND(G27&gt;$D$19,G27&lt;=$E$19),$E$20,IF(AND(G27&gt;$E$19,G27&lt;=$F$19),$F$20,IF(AND(G27&gt;$F$19,G27&lt;=$G$19),$G$20,IF(AND(G27&gt;$G$19,G27&lt;=$H$19),$H$20,$H$20)))))</f>
        <v>0</v>
      </c>
    </row>
    <row r="28" spans="1:11" ht="12.75" customHeight="1" x14ac:dyDescent="0.25">
      <c r="B28" s="238" t="s">
        <v>31</v>
      </c>
      <c r="C28" s="239">
        <f>+DATOS!M16</f>
        <v>0</v>
      </c>
      <c r="D28" s="133">
        <f t="shared" si="1"/>
        <v>0</v>
      </c>
      <c r="E28" s="239">
        <f>+DATOS!H16</f>
        <v>0</v>
      </c>
      <c r="F28" s="133">
        <f t="shared" si="1"/>
        <v>0</v>
      </c>
      <c r="G28" s="239">
        <f>+DATOS!D16</f>
        <v>0</v>
      </c>
      <c r="H28" s="133">
        <f t="shared" ref="H28" si="5">IF(G28&lt;=$D$19,$D$20,IF(AND(G28&gt;$D$19,G28&lt;=$E$19),$E$20,IF(AND(G28&gt;$E$19,G28&lt;=$F$19),$F$20,IF(AND(G28&gt;$F$19,G28&lt;=$G$19),$G$20,IF(AND(G28&gt;$G$19,G28&lt;=$H$19),$H$20,$H$20)))))</f>
        <v>0</v>
      </c>
    </row>
    <row r="29" spans="1:11" ht="12.75" customHeight="1" x14ac:dyDescent="0.25">
      <c r="B29" s="238" t="s">
        <v>24</v>
      </c>
      <c r="C29" s="239">
        <f>+DATOS!M17</f>
        <v>0</v>
      </c>
      <c r="D29" s="133">
        <f t="shared" si="1"/>
        <v>0</v>
      </c>
      <c r="E29" s="239">
        <f>+DATOS!H17</f>
        <v>0</v>
      </c>
      <c r="F29" s="133">
        <f t="shared" si="1"/>
        <v>0</v>
      </c>
      <c r="G29" s="239">
        <f>+DATOS!D17</f>
        <v>0</v>
      </c>
      <c r="H29" s="133">
        <f t="shared" ref="H29" si="6">IF(G29&lt;=$D$19,$D$20,IF(AND(G29&gt;$D$19,G29&lt;=$E$19),$E$20,IF(AND(G29&gt;$E$19,G29&lt;=$F$19),$F$20,IF(AND(G29&gt;$F$19,G29&lt;=$G$19),$G$20,IF(AND(G29&gt;$G$19,G29&lt;=$H$19),$H$20,$H$20)))))</f>
        <v>0</v>
      </c>
    </row>
    <row r="30" spans="1:11" ht="12.75" customHeight="1" x14ac:dyDescent="0.25"/>
    <row r="31" spans="1:11" ht="16.2" customHeight="1" x14ac:dyDescent="0.25">
      <c r="B31" s="235" t="s">
        <v>161</v>
      </c>
      <c r="F31" s="97"/>
      <c r="G31" s="97"/>
      <c r="H31" s="97"/>
    </row>
    <row r="32" spans="1:11" ht="33" customHeight="1" x14ac:dyDescent="0.25">
      <c r="B32" s="236" t="s">
        <v>147</v>
      </c>
      <c r="C32" s="237" t="s">
        <v>146</v>
      </c>
      <c r="D32" s="237" t="s">
        <v>154</v>
      </c>
      <c r="F32" s="97"/>
      <c r="G32" s="97"/>
      <c r="H32" s="97"/>
    </row>
    <row r="33" spans="2:8" ht="12.75" customHeight="1" x14ac:dyDescent="0.25">
      <c r="B33" s="238" t="s">
        <v>32</v>
      </c>
      <c r="C33" s="239">
        <f>+DATOS!R12</f>
        <v>0</v>
      </c>
      <c r="D33" s="133">
        <f>IF(C33&lt;=$D$19,$D$20,IF(AND(C33&gt;$D$19,C33&lt;=$E$19),$E$20,IF(AND(C33&gt;$E$19,C33&lt;=$F$19),$F$20,IF(AND(C33&gt;$F$19,C33&lt;=$G$19),$G$20,IF(AND(C33&gt;$G$19,C33&lt;=$H$19),$H$20,$H$20)))))</f>
        <v>0</v>
      </c>
      <c r="F33" s="97"/>
      <c r="G33" s="97"/>
      <c r="H33" s="97"/>
    </row>
    <row r="34" spans="2:8" ht="12.75" customHeight="1" x14ac:dyDescent="0.25">
      <c r="B34" s="238" t="s">
        <v>33</v>
      </c>
      <c r="C34" s="239">
        <f>+DATOS!R13</f>
        <v>0</v>
      </c>
      <c r="D34" s="133">
        <f t="shared" ref="D34" si="7">IF(C34&lt;=$D$19,$D$20,IF(AND(C34&gt;$D$19,C34&lt;=$E$19),$E$20,IF(AND(C34&gt;$E$19,C34&lt;=$F$19),$F$20,IF(AND(C34&gt;$F$19,C34&lt;=$G$19),$G$20,IF(AND(C34&gt;$G$19,C34&lt;=$H$19),$H$20,$H$20)))))</f>
        <v>0</v>
      </c>
      <c r="F34" s="97"/>
      <c r="G34" s="97"/>
      <c r="H34" s="97"/>
    </row>
    <row r="35" spans="2:8" ht="12.75" customHeight="1" x14ac:dyDescent="0.25">
      <c r="B35" s="238" t="s">
        <v>34</v>
      </c>
      <c r="C35" s="239">
        <f>+DATOS!R14</f>
        <v>0</v>
      </c>
      <c r="D35" s="133">
        <f t="shared" ref="D35" si="8">IF(C35&lt;=$D$19,$D$20,IF(AND(C35&gt;$D$19,C35&lt;=$E$19),$E$20,IF(AND(C35&gt;$E$19,C35&lt;=$F$19),$F$20,IF(AND(C35&gt;$F$19,C35&lt;=$G$19),$G$20,IF(AND(C35&gt;$G$19,C35&lt;=$H$19),$H$20,$H$20)))))</f>
        <v>0</v>
      </c>
      <c r="F35" s="97"/>
      <c r="G35" s="97"/>
      <c r="H35" s="97"/>
    </row>
    <row r="36" spans="2:8" ht="12.75" customHeight="1" x14ac:dyDescent="0.25">
      <c r="B36" s="238" t="s">
        <v>35</v>
      </c>
      <c r="C36" s="239">
        <f>+DATOS!R15</f>
        <v>0</v>
      </c>
      <c r="D36" s="133">
        <f t="shared" ref="D36" si="9">IF(C36&lt;=$D$19,$D$20,IF(AND(C36&gt;$D$19,C36&lt;=$E$19),$E$20,IF(AND(C36&gt;$E$19,C36&lt;=$F$19),$F$20,IF(AND(C36&gt;$F$19,C36&lt;=$G$19),$G$20,IF(AND(C36&gt;$G$19,C36&lt;=$H$19),$H$20,$H$20)))))</f>
        <v>0</v>
      </c>
      <c r="F36" s="97"/>
      <c r="G36" s="97"/>
      <c r="H36" s="97"/>
    </row>
    <row r="37" spans="2:8" ht="12.75" customHeight="1" x14ac:dyDescent="0.25">
      <c r="B37" s="238" t="s">
        <v>31</v>
      </c>
      <c r="C37" s="239">
        <f>+DATOS!R16</f>
        <v>0</v>
      </c>
      <c r="D37" s="133">
        <f t="shared" ref="D37" si="10">IF(C37&lt;=$D$19,$D$20,IF(AND(C37&gt;$D$19,C37&lt;=$E$19),$E$20,IF(AND(C37&gt;$E$19,C37&lt;=$F$19),$F$20,IF(AND(C37&gt;$F$19,C37&lt;=$G$19),$G$20,IF(AND(C37&gt;$G$19,C37&lt;=$H$19),$H$20,$H$20)))))</f>
        <v>0</v>
      </c>
      <c r="F37" s="97"/>
      <c r="G37" s="97"/>
      <c r="H37" s="97"/>
    </row>
    <row r="38" spans="2:8" ht="12.75" customHeight="1" x14ac:dyDescent="0.25">
      <c r="B38" s="238" t="s">
        <v>24</v>
      </c>
      <c r="C38" s="239">
        <f>+DATOS!R17</f>
        <v>0</v>
      </c>
      <c r="D38" s="133">
        <f t="shared" ref="D38" si="11">IF(C38&lt;=$D$19,$D$20,IF(AND(C38&gt;$D$19,C38&lt;=$E$19),$E$20,IF(AND(C38&gt;$E$19,C38&lt;=$F$19),$F$20,IF(AND(C38&gt;$F$19,C38&lt;=$G$19),$G$20,IF(AND(C38&gt;$G$19,C38&lt;=$H$19),$H$20,$H$20)))))</f>
        <v>0</v>
      </c>
      <c r="F38" s="97"/>
      <c r="G38" s="97"/>
      <c r="H38" s="97"/>
    </row>
    <row r="39" spans="2:8" ht="12.75" customHeight="1" x14ac:dyDescent="0.25"/>
    <row r="40" spans="2:8" ht="12.75" customHeight="1" x14ac:dyDescent="0.25">
      <c r="B40" s="235" t="s">
        <v>164</v>
      </c>
    </row>
    <row r="41" spans="2:8" ht="35.4" customHeight="1" x14ac:dyDescent="0.25">
      <c r="B41" s="236" t="s">
        <v>147</v>
      </c>
      <c r="C41" s="237" t="s">
        <v>146</v>
      </c>
      <c r="D41" s="237" t="s">
        <v>154</v>
      </c>
    </row>
    <row r="42" spans="2:8" ht="12.75" customHeight="1" x14ac:dyDescent="0.25">
      <c r="B42" s="238" t="s">
        <v>32</v>
      </c>
      <c r="C42" s="239">
        <f>+DATOS!W12</f>
        <v>0</v>
      </c>
      <c r="D42" s="133">
        <f>IF(C42&lt;=$D$19,$D$20,IF(AND(C42&gt;$D$19,C42&lt;=$E$19),$E$20,IF(AND(C42&gt;$E$19,C42&lt;=$F$19),$F$20,IF(AND(C42&gt;$F$19,C42&lt;=$G$19),$G$20,IF(AND(C42&gt;$G$19,C42&lt;=$H$19),$H$20,$H$20)))))</f>
        <v>0</v>
      </c>
    </row>
    <row r="43" spans="2:8" ht="12.75" customHeight="1" x14ac:dyDescent="0.25">
      <c r="B43" s="238" t="s">
        <v>33</v>
      </c>
      <c r="C43" s="239">
        <f>+DATOS!W13</f>
        <v>0</v>
      </c>
      <c r="D43" s="133">
        <f t="shared" ref="D43" si="12">IF(C43&lt;=$D$19,$D$20,IF(AND(C43&gt;$D$19,C43&lt;=$E$19),$E$20,IF(AND(C43&gt;$E$19,C43&lt;=$F$19),$F$20,IF(AND(C43&gt;$F$19,C43&lt;=$G$19),$G$20,IF(AND(C43&gt;$G$19,C43&lt;=$H$19),$H$20,$H$20)))))</f>
        <v>0</v>
      </c>
    </row>
    <row r="44" spans="2:8" ht="12.75" customHeight="1" x14ac:dyDescent="0.25">
      <c r="B44" s="238" t="s">
        <v>34</v>
      </c>
      <c r="C44" s="239">
        <f>+DATOS!W14</f>
        <v>0</v>
      </c>
      <c r="D44" s="133">
        <f t="shared" ref="D44" si="13">IF(C44&lt;=$D$19,$D$20,IF(AND(C44&gt;$D$19,C44&lt;=$E$19),$E$20,IF(AND(C44&gt;$E$19,C44&lt;=$F$19),$F$20,IF(AND(C44&gt;$F$19,C44&lt;=$G$19),$G$20,IF(AND(C44&gt;$G$19,C44&lt;=$H$19),$H$20,$H$20)))))</f>
        <v>0</v>
      </c>
    </row>
    <row r="45" spans="2:8" ht="12.75" customHeight="1" x14ac:dyDescent="0.25">
      <c r="B45" s="238" t="s">
        <v>35</v>
      </c>
      <c r="C45" s="239">
        <f>+DATOS!W15</f>
        <v>0</v>
      </c>
      <c r="D45" s="133">
        <f t="shared" ref="D45" si="14">IF(C45&lt;=$D$19,$D$20,IF(AND(C45&gt;$D$19,C45&lt;=$E$19),$E$20,IF(AND(C45&gt;$E$19,C45&lt;=$F$19),$F$20,IF(AND(C45&gt;$F$19,C45&lt;=$G$19),$G$20,IF(AND(C45&gt;$G$19,C45&lt;=$H$19),$H$20,$H$20)))))</f>
        <v>0</v>
      </c>
    </row>
    <row r="46" spans="2:8" ht="12.75" customHeight="1" x14ac:dyDescent="0.25">
      <c r="B46" s="238" t="s">
        <v>31</v>
      </c>
      <c r="C46" s="239">
        <f>+DATOS!W16</f>
        <v>0</v>
      </c>
      <c r="D46" s="133">
        <f t="shared" ref="D46" si="15">IF(C46&lt;=$D$19,$D$20,IF(AND(C46&gt;$D$19,C46&lt;=$E$19),$E$20,IF(AND(C46&gt;$E$19,C46&lt;=$F$19),$F$20,IF(AND(C46&gt;$F$19,C46&lt;=$G$19),$G$20,IF(AND(C46&gt;$G$19,C46&lt;=$H$19),$H$20,$H$20)))))</f>
        <v>0</v>
      </c>
    </row>
    <row r="47" spans="2:8" ht="12.75" customHeight="1" x14ac:dyDescent="0.25">
      <c r="B47" s="238" t="s">
        <v>24</v>
      </c>
      <c r="C47" s="239">
        <f>+DATOS!W17</f>
        <v>0</v>
      </c>
      <c r="D47" s="133">
        <f t="shared" ref="D47" si="16">IF(C47&lt;=$D$19,$D$20,IF(AND(C47&gt;$D$19,C47&lt;=$E$19),$E$20,IF(AND(C47&gt;$E$19,C47&lt;=$F$19),$F$20,IF(AND(C47&gt;$F$19,C47&lt;=$G$19),$G$20,IF(AND(C47&gt;$G$19,C47&lt;=$H$19),$H$20,$H$20)))))</f>
        <v>0</v>
      </c>
    </row>
    <row r="48" spans="2:8" ht="12.75" customHeight="1" x14ac:dyDescent="0.25"/>
    <row r="49" spans="2:4" ht="12.75" customHeight="1" x14ac:dyDescent="0.25">
      <c r="B49" s="235" t="s">
        <v>166</v>
      </c>
    </row>
    <row r="50" spans="2:4" ht="34.200000000000003" customHeight="1" x14ac:dyDescent="0.25">
      <c r="B50" s="236" t="s">
        <v>147</v>
      </c>
      <c r="C50" s="237" t="s">
        <v>146</v>
      </c>
      <c r="D50" s="237" t="s">
        <v>154</v>
      </c>
    </row>
    <row r="51" spans="2:4" ht="12.75" customHeight="1" x14ac:dyDescent="0.25">
      <c r="B51" s="238" t="s">
        <v>32</v>
      </c>
      <c r="C51" s="239">
        <f>+DATOS!AA12</f>
        <v>0</v>
      </c>
      <c r="D51" s="133">
        <f>IF(C51&lt;=$D$19,$D$20,IF(AND(C51&gt;$D$19,C51&lt;=$E$19),$E$20,IF(AND(C51&gt;$E$19,C51&lt;=$F$19),$F$20,IF(AND(C51&gt;$F$19,C51&lt;=$G$19),$G$20,IF(AND(C51&gt;$G$19,C51&lt;=$H$19),$H$20,$H$20)))))</f>
        <v>0</v>
      </c>
    </row>
    <row r="52" spans="2:4" ht="12.75" customHeight="1" x14ac:dyDescent="0.25">
      <c r="B52" s="238" t="s">
        <v>33</v>
      </c>
      <c r="C52" s="239">
        <f>+DATOS!AA13</f>
        <v>0</v>
      </c>
      <c r="D52" s="133">
        <f t="shared" ref="D52" si="17">IF(C52&lt;=$D$19,$D$20,IF(AND(C52&gt;$D$19,C52&lt;=$E$19),$E$20,IF(AND(C52&gt;$E$19,C52&lt;=$F$19),$F$20,IF(AND(C52&gt;$F$19,C52&lt;=$G$19),$G$20,IF(AND(C52&gt;$G$19,C52&lt;=$H$19),$H$20,$H$20)))))</f>
        <v>0</v>
      </c>
    </row>
    <row r="53" spans="2:4" ht="12.75" customHeight="1" x14ac:dyDescent="0.25">
      <c r="B53" s="238" t="s">
        <v>34</v>
      </c>
      <c r="C53" s="239">
        <f>+DATOS!AA14</f>
        <v>0</v>
      </c>
      <c r="D53" s="133">
        <f t="shared" ref="D53" si="18">IF(C53&lt;=$D$19,$D$20,IF(AND(C53&gt;$D$19,C53&lt;=$E$19),$E$20,IF(AND(C53&gt;$E$19,C53&lt;=$F$19),$F$20,IF(AND(C53&gt;$F$19,C53&lt;=$G$19),$G$20,IF(AND(C53&gt;$G$19,C53&lt;=$H$19),$H$20,$H$20)))))</f>
        <v>0</v>
      </c>
    </row>
    <row r="54" spans="2:4" ht="12.75" customHeight="1" x14ac:dyDescent="0.25">
      <c r="B54" s="238" t="s">
        <v>35</v>
      </c>
      <c r="C54" s="239">
        <f>+DATOS!AA15</f>
        <v>0</v>
      </c>
      <c r="D54" s="133">
        <f t="shared" ref="D54" si="19">IF(C54&lt;=$D$19,$D$20,IF(AND(C54&gt;$D$19,C54&lt;=$E$19),$E$20,IF(AND(C54&gt;$E$19,C54&lt;=$F$19),$F$20,IF(AND(C54&gt;$F$19,C54&lt;=$G$19),$G$20,IF(AND(C54&gt;$G$19,C54&lt;=$H$19),$H$20,$H$20)))))</f>
        <v>0</v>
      </c>
    </row>
    <row r="55" spans="2:4" ht="12.75" customHeight="1" x14ac:dyDescent="0.25">
      <c r="B55" s="238" t="s">
        <v>31</v>
      </c>
      <c r="C55" s="239">
        <f>+DATOS!AA16</f>
        <v>0</v>
      </c>
      <c r="D55" s="133">
        <f t="shared" ref="D55" si="20">IF(C55&lt;=$D$19,$D$20,IF(AND(C55&gt;$D$19,C55&lt;=$E$19),$E$20,IF(AND(C55&gt;$E$19,C55&lt;=$F$19),$F$20,IF(AND(C55&gt;$F$19,C55&lt;=$G$19),$G$20,IF(AND(C55&gt;$G$19,C55&lt;=$H$19),$H$20,$H$20)))))</f>
        <v>0</v>
      </c>
    </row>
    <row r="56" spans="2:4" ht="12.75" customHeight="1" x14ac:dyDescent="0.25">
      <c r="B56" s="238" t="s">
        <v>24</v>
      </c>
      <c r="C56" s="239">
        <f>+DATOS!AA17</f>
        <v>0</v>
      </c>
      <c r="D56" s="133">
        <f t="shared" ref="D56" si="21">IF(C56&lt;=$D$19,$D$20,IF(AND(C56&gt;$D$19,C56&lt;=$E$19),$E$20,IF(AND(C56&gt;$E$19,C56&lt;=$F$19),$F$20,IF(AND(C56&gt;$F$19,C56&lt;=$G$19),$G$20,IF(AND(C56&gt;$G$19,C56&lt;=$H$19),$H$20,$H$20)))))</f>
        <v>0</v>
      </c>
    </row>
    <row r="57" spans="2:4" ht="12.75" customHeight="1" x14ac:dyDescent="0.25"/>
    <row r="58" spans="2:4" ht="12.75" customHeight="1" x14ac:dyDescent="0.25"/>
    <row r="59" spans="2:4" ht="12.75" customHeight="1" x14ac:dyDescent="0.25"/>
    <row r="60" spans="2:4" ht="12.75" customHeight="1" x14ac:dyDescent="0.25"/>
    <row r="61" spans="2:4" ht="12.75" customHeight="1" x14ac:dyDescent="0.25"/>
    <row r="62" spans="2:4" ht="12.75" customHeight="1" x14ac:dyDescent="0.25"/>
    <row r="63" spans="2:4" ht="12.75" customHeight="1" x14ac:dyDescent="0.25"/>
    <row r="64" spans="2: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</sheetData>
  <sheetProtection algorithmName="SHA-512" hashValue="Kg08jGn7pG0CEP2fUQmt+EX6WML3INXsv148PNXGddrBW1yYykMyyseOmkWiTs0RnqNbtTX2deScRBodQ6IK3g==" saltValue="DMf6D/Ks25yfvDSPSJ23FQ==" spinCount="100000" sheet="1" objects="1" scenarios="1"/>
  <mergeCells count="2">
    <mergeCell ref="B2:G2"/>
    <mergeCell ref="I6:J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2F1F-F9D9-4828-B31A-A50D3103942A}">
  <dimension ref="A1:W975"/>
  <sheetViews>
    <sheetView workbookViewId="0">
      <selection activeCell="F25" sqref="E25:F25"/>
    </sheetView>
  </sheetViews>
  <sheetFormatPr baseColWidth="10" defaultColWidth="12.5546875" defaultRowHeight="11.4" x14ac:dyDescent="0.2"/>
  <cols>
    <col min="1" max="1" width="24" style="226" customWidth="1"/>
    <col min="2" max="5" width="10.5546875" style="226" customWidth="1"/>
    <col min="6" max="6" width="3.33203125" style="226" customWidth="1"/>
    <col min="7" max="7" width="21.5546875" style="226" customWidth="1"/>
    <col min="8" max="11" width="10.5546875" style="226" customWidth="1"/>
    <col min="12" max="12" width="2.88671875" style="226" customWidth="1"/>
    <col min="13" max="13" width="22.6640625" style="226" customWidth="1"/>
    <col min="14" max="17" width="10.5546875" style="226" customWidth="1"/>
    <col min="18" max="18" width="3.33203125" style="226" customWidth="1"/>
    <col min="19" max="19" width="20.44140625" style="226" customWidth="1"/>
    <col min="20" max="26" width="10.5546875" style="226" customWidth="1"/>
    <col min="27" max="16384" width="12.5546875" style="226"/>
  </cols>
  <sheetData>
    <row r="1" spans="1:23" ht="8.4" customHeight="1" x14ac:dyDescent="0.2">
      <c r="A1" s="108"/>
      <c r="B1" s="108"/>
      <c r="C1" s="108"/>
      <c r="D1" s="108"/>
      <c r="E1" s="108"/>
    </row>
    <row r="2" spans="1:23" ht="12.75" customHeight="1" x14ac:dyDescent="0.25">
      <c r="A2" s="231"/>
      <c r="B2" s="108"/>
      <c r="C2" s="108"/>
      <c r="D2" s="108"/>
      <c r="E2" s="108"/>
      <c r="G2" s="231"/>
      <c r="H2" s="108"/>
      <c r="I2" s="108"/>
      <c r="J2" s="108"/>
      <c r="K2" s="108"/>
      <c r="M2" s="231"/>
      <c r="N2" s="108"/>
      <c r="O2" s="108"/>
      <c r="P2" s="108"/>
      <c r="Q2" s="108"/>
      <c r="S2" s="231"/>
      <c r="T2" s="108"/>
      <c r="U2" s="108"/>
      <c r="V2" s="108"/>
      <c r="W2" s="108"/>
    </row>
    <row r="3" spans="1:23" ht="12.75" customHeight="1" x14ac:dyDescent="0.2">
      <c r="A3" s="108" t="s">
        <v>242</v>
      </c>
      <c r="B3" s="108"/>
      <c r="C3" s="108"/>
      <c r="D3" s="108"/>
      <c r="E3" s="108"/>
      <c r="G3" s="108" t="s">
        <v>242</v>
      </c>
      <c r="H3" s="108"/>
      <c r="I3" s="108"/>
      <c r="J3" s="108"/>
      <c r="K3" s="108"/>
      <c r="M3" s="108" t="s">
        <v>242</v>
      </c>
      <c r="N3" s="108"/>
      <c r="O3" s="108"/>
      <c r="P3" s="108"/>
      <c r="Q3" s="108"/>
      <c r="S3" s="108" t="s">
        <v>242</v>
      </c>
      <c r="T3" s="108"/>
      <c r="U3" s="108"/>
      <c r="V3" s="108"/>
      <c r="W3" s="108"/>
    </row>
    <row r="4" spans="1:23" ht="12.75" customHeight="1" x14ac:dyDescent="0.2">
      <c r="A4" s="108" t="s">
        <v>119</v>
      </c>
      <c r="B4" s="232">
        <v>45532</v>
      </c>
      <c r="C4" s="108"/>
      <c r="D4" s="108"/>
      <c r="E4" s="108"/>
      <c r="G4" s="108" t="s">
        <v>119</v>
      </c>
      <c r="H4" s="232">
        <v>45532</v>
      </c>
      <c r="I4" s="108"/>
      <c r="J4" s="108"/>
      <c r="K4" s="108"/>
      <c r="M4" s="108" t="s">
        <v>119</v>
      </c>
      <c r="N4" s="232">
        <v>45532</v>
      </c>
      <c r="O4" s="108"/>
      <c r="P4" s="108"/>
      <c r="Q4" s="108"/>
      <c r="S4" s="108" t="s">
        <v>119</v>
      </c>
      <c r="T4" s="232">
        <v>45532</v>
      </c>
      <c r="U4" s="108"/>
      <c r="V4" s="108"/>
      <c r="W4" s="108"/>
    </row>
    <row r="5" spans="1:23" ht="12.75" customHeight="1" x14ac:dyDescent="0.2">
      <c r="A5" s="108"/>
      <c r="B5" s="233"/>
      <c r="C5" s="108"/>
      <c r="D5" s="108"/>
      <c r="E5" s="108"/>
      <c r="G5" s="108"/>
      <c r="H5" s="233"/>
      <c r="I5" s="108"/>
      <c r="J5" s="108"/>
      <c r="K5" s="108"/>
      <c r="M5" s="108"/>
      <c r="N5" s="233"/>
      <c r="O5" s="108"/>
      <c r="P5" s="108"/>
      <c r="Q5" s="108"/>
      <c r="S5" s="108"/>
      <c r="T5" s="233"/>
      <c r="U5" s="108"/>
      <c r="V5" s="108"/>
      <c r="W5" s="108"/>
    </row>
    <row r="6" spans="1:23" ht="12.75" customHeight="1" x14ac:dyDescent="0.25">
      <c r="A6" s="231" t="s">
        <v>162</v>
      </c>
      <c r="B6" s="108"/>
      <c r="C6" s="108"/>
      <c r="D6" s="231"/>
      <c r="E6" s="108"/>
      <c r="G6" s="231" t="s">
        <v>163</v>
      </c>
      <c r="H6" s="108"/>
      <c r="I6" s="108"/>
      <c r="J6" s="231"/>
      <c r="K6" s="108"/>
      <c r="M6" s="231" t="s">
        <v>165</v>
      </c>
      <c r="N6" s="108"/>
      <c r="O6" s="108"/>
      <c r="P6" s="231"/>
      <c r="Q6" s="108"/>
      <c r="S6" s="231" t="s">
        <v>167</v>
      </c>
      <c r="T6" s="108"/>
      <c r="U6" s="108"/>
      <c r="V6" s="231"/>
      <c r="W6" s="108"/>
    </row>
    <row r="7" spans="1:23" ht="12.75" customHeight="1" x14ac:dyDescent="0.2">
      <c r="A7" s="328" t="s">
        <v>240</v>
      </c>
      <c r="B7" s="532">
        <v>3.4833333333333327E-2</v>
      </c>
      <c r="C7" s="532"/>
      <c r="D7" s="532"/>
      <c r="G7" s="328" t="s">
        <v>240</v>
      </c>
      <c r="H7" s="532">
        <v>1.4749999999999954E-3</v>
      </c>
      <c r="I7" s="532"/>
      <c r="J7" s="532"/>
      <c r="M7" s="328" t="s">
        <v>240</v>
      </c>
      <c r="N7" s="532">
        <v>2.8333333333333335E-3</v>
      </c>
      <c r="O7" s="532"/>
      <c r="P7" s="532"/>
      <c r="S7" s="328" t="s">
        <v>240</v>
      </c>
      <c r="T7" s="532">
        <v>1.35</v>
      </c>
      <c r="U7" s="532"/>
      <c r="V7" s="532"/>
    </row>
    <row r="8" spans="1:23" ht="12.75" customHeight="1" x14ac:dyDescent="0.2">
      <c r="A8" s="328" t="s">
        <v>241</v>
      </c>
      <c r="B8" s="533">
        <v>9.9999999999696968E-4</v>
      </c>
      <c r="C8" s="533"/>
      <c r="D8" s="533"/>
      <c r="G8" s="328" t="s">
        <v>241</v>
      </c>
      <c r="H8" s="533">
        <v>2.3333333333173337E-4</v>
      </c>
      <c r="I8" s="533"/>
      <c r="J8" s="533"/>
      <c r="M8" s="328" t="s">
        <v>241</v>
      </c>
      <c r="N8" s="533">
        <v>3.3333333333333164E-4</v>
      </c>
      <c r="O8" s="533"/>
      <c r="P8" s="533"/>
      <c r="S8" s="328" t="s">
        <v>241</v>
      </c>
      <c r="T8" s="533">
        <v>0.9</v>
      </c>
      <c r="U8" s="533"/>
      <c r="V8" s="533"/>
    </row>
    <row r="9" spans="1:23" ht="12.75" customHeight="1" x14ac:dyDescent="0.2"/>
    <row r="10" spans="1:23" ht="12.75" customHeight="1" x14ac:dyDescent="0.2"/>
    <row r="11" spans="1:23" ht="12.75" customHeight="1" x14ac:dyDescent="0.2"/>
    <row r="12" spans="1:23" ht="12.75" customHeight="1" x14ac:dyDescent="0.2"/>
    <row r="13" spans="1:23" ht="12.75" customHeight="1" x14ac:dyDescent="0.2"/>
    <row r="14" spans="1:23" ht="12.75" customHeight="1" x14ac:dyDescent="0.2"/>
    <row r="15" spans="1:23" ht="12.75" customHeight="1" x14ac:dyDescent="0.2"/>
    <row r="16" spans="1:23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</sheetData>
  <sheetProtection algorithmName="SHA-512" hashValue="B9+VuFycxy9FDqUNlDR3fI0IpmjFlKD8SM+uiN2un8JS8qZOayLZlmqfaj8YnUNA3RWlrJxH3VNs5u7HexuD/Q==" saltValue="GnEThd0p34HzVKdvUCc+5A==" spinCount="100000" sheet="1" objects="1" scenarios="1"/>
  <mergeCells count="8">
    <mergeCell ref="T7:V7"/>
    <mergeCell ref="T8:V8"/>
    <mergeCell ref="B8:D8"/>
    <mergeCell ref="H7:J7"/>
    <mergeCell ref="H8:J8"/>
    <mergeCell ref="N7:P7"/>
    <mergeCell ref="N8:P8"/>
    <mergeCell ref="B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FORMATO</vt:lpstr>
      <vt:lpstr>PLA. Y ALAR.</vt:lpstr>
      <vt:lpstr>DATOS</vt:lpstr>
      <vt:lpstr>INCERTIDUMBRE</vt:lpstr>
      <vt:lpstr>BALANZA</vt:lpstr>
      <vt:lpstr>PRECISION</vt:lpstr>
      <vt:lpstr>FORMATO!Área_de_impresión</vt:lpstr>
      <vt:lpstr>'PLA. Y ALAR.'!Área_de_impresión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2026-06-16T21:15:49Z</cp:lastPrinted>
  <dcterms:created xsi:type="dcterms:W3CDTF">1999-11-07T15:11:55Z</dcterms:created>
  <dcterms:modified xsi:type="dcterms:W3CDTF">2026-06-17T14:19:27Z</dcterms:modified>
</cp:coreProperties>
</file>